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ФЕР'!$22:$22</definedName>
    <definedName name="_xlnm.Print_Area" localSheetId="0">'Смета 12 гр. по ФЕР'!$A$1:$L$438</definedName>
  </definedNames>
  <calcPr calcId="145621"/>
</workbook>
</file>

<file path=xl/calcChain.xml><?xml version="1.0" encoding="utf-8"?>
<calcChain xmlns="http://schemas.openxmlformats.org/spreadsheetml/2006/main">
  <c r="C435" i="5" l="1"/>
  <c r="C434" i="5"/>
  <c r="C433" i="5"/>
  <c r="Z430" i="5"/>
  <c r="Y430" i="5"/>
  <c r="X430" i="5"/>
  <c r="G429" i="5"/>
  <c r="E429" i="5"/>
  <c r="J428" i="5"/>
  <c r="F428" i="5"/>
  <c r="E428" i="5"/>
  <c r="J427" i="5"/>
  <c r="F427" i="5"/>
  <c r="E427" i="5"/>
  <c r="J426" i="5"/>
  <c r="G426" i="5"/>
  <c r="F426" i="5"/>
  <c r="J425" i="5"/>
  <c r="G425" i="5"/>
  <c r="F425" i="5"/>
  <c r="F424" i="5"/>
  <c r="E424" i="5"/>
  <c r="D424" i="5"/>
  <c r="I424" i="5"/>
  <c r="C424" i="5"/>
  <c r="B424" i="5"/>
  <c r="A424" i="5"/>
  <c r="Z423" i="5"/>
  <c r="Y423" i="5"/>
  <c r="X423" i="5"/>
  <c r="J422" i="5"/>
  <c r="Z422" i="5"/>
  <c r="Y422" i="5"/>
  <c r="X422" i="5"/>
  <c r="F422" i="5"/>
  <c r="D422" i="5"/>
  <c r="C422" i="5"/>
  <c r="B422" i="5"/>
  <c r="A422" i="5"/>
  <c r="G421" i="5"/>
  <c r="E421" i="5"/>
  <c r="J420" i="5"/>
  <c r="F420" i="5"/>
  <c r="E420" i="5"/>
  <c r="J419" i="5"/>
  <c r="F419" i="5"/>
  <c r="E419" i="5"/>
  <c r="J418" i="5"/>
  <c r="G418" i="5"/>
  <c r="F418" i="5"/>
  <c r="J417" i="5"/>
  <c r="G417" i="5"/>
  <c r="F417" i="5"/>
  <c r="J416" i="5"/>
  <c r="G416" i="5"/>
  <c r="F416" i="5"/>
  <c r="F415" i="5"/>
  <c r="E415" i="5"/>
  <c r="D415" i="5"/>
  <c r="I415" i="5"/>
  <c r="C415" i="5"/>
  <c r="B415" i="5"/>
  <c r="A415" i="5"/>
  <c r="Z414" i="5"/>
  <c r="Y414" i="5"/>
  <c r="X414" i="5"/>
  <c r="G413" i="5"/>
  <c r="E413" i="5"/>
  <c r="J412" i="5"/>
  <c r="F412" i="5"/>
  <c r="E412" i="5"/>
  <c r="J411" i="5"/>
  <c r="F411" i="5"/>
  <c r="E411" i="5"/>
  <c r="J410" i="5"/>
  <c r="G410" i="5"/>
  <c r="F410" i="5"/>
  <c r="J409" i="5"/>
  <c r="G409" i="5"/>
  <c r="F409" i="5"/>
  <c r="J408" i="5"/>
  <c r="G408" i="5"/>
  <c r="F408" i="5"/>
  <c r="J407" i="5"/>
  <c r="G407" i="5"/>
  <c r="F407" i="5"/>
  <c r="F405" i="5"/>
  <c r="D405" i="5"/>
  <c r="I405" i="5"/>
  <c r="C405" i="5"/>
  <c r="B405" i="5"/>
  <c r="A405" i="5"/>
  <c r="Z404" i="5"/>
  <c r="Y404" i="5"/>
  <c r="X404" i="5"/>
  <c r="J403" i="5"/>
  <c r="Z403" i="5"/>
  <c r="Y403" i="5"/>
  <c r="X403" i="5"/>
  <c r="F403" i="5"/>
  <c r="D403" i="5"/>
  <c r="C403" i="5"/>
  <c r="B403" i="5"/>
  <c r="A403" i="5"/>
  <c r="J402" i="5"/>
  <c r="Z402" i="5"/>
  <c r="Y402" i="5"/>
  <c r="X402" i="5"/>
  <c r="F402" i="5"/>
  <c r="D402" i="5"/>
  <c r="C402" i="5"/>
  <c r="B402" i="5"/>
  <c r="A402" i="5"/>
  <c r="G401" i="5"/>
  <c r="E401" i="5"/>
  <c r="J400" i="5"/>
  <c r="F400" i="5"/>
  <c r="E400" i="5"/>
  <c r="J399" i="5"/>
  <c r="F399" i="5"/>
  <c r="E399" i="5"/>
  <c r="J398" i="5"/>
  <c r="G398" i="5"/>
  <c r="F398" i="5"/>
  <c r="J397" i="5"/>
  <c r="G397" i="5"/>
  <c r="F397" i="5"/>
  <c r="J396" i="5"/>
  <c r="G396" i="5"/>
  <c r="F396" i="5"/>
  <c r="J395" i="5"/>
  <c r="G395" i="5"/>
  <c r="F395" i="5"/>
  <c r="F393" i="5"/>
  <c r="D393" i="5"/>
  <c r="I393" i="5"/>
  <c r="C393" i="5"/>
  <c r="B393" i="5"/>
  <c r="A393" i="5"/>
  <c r="A392" i="5"/>
  <c r="Z390" i="5"/>
  <c r="Y390" i="5"/>
  <c r="W390" i="5"/>
  <c r="J389" i="5"/>
  <c r="Z389" i="5"/>
  <c r="Y389" i="5"/>
  <c r="W389" i="5"/>
  <c r="F389" i="5"/>
  <c r="D389" i="5"/>
  <c r="C389" i="5"/>
  <c r="B389" i="5"/>
  <c r="A389" i="5"/>
  <c r="G388" i="5"/>
  <c r="E388" i="5"/>
  <c r="J387" i="5"/>
  <c r="E387" i="5"/>
  <c r="J386" i="5"/>
  <c r="E386" i="5"/>
  <c r="J385" i="5"/>
  <c r="G385" i="5"/>
  <c r="F385" i="5"/>
  <c r="J384" i="5"/>
  <c r="G384" i="5"/>
  <c r="F384" i="5"/>
  <c r="J383" i="5"/>
  <c r="G383" i="5"/>
  <c r="F383" i="5"/>
  <c r="J382" i="5"/>
  <c r="G382" i="5"/>
  <c r="F382" i="5"/>
  <c r="F381" i="5"/>
  <c r="E381" i="5"/>
  <c r="D381" i="5"/>
  <c r="I381" i="5"/>
  <c r="C381" i="5"/>
  <c r="B381" i="5"/>
  <c r="A381" i="5"/>
  <c r="Z380" i="5"/>
  <c r="Y380" i="5"/>
  <c r="W380" i="5"/>
  <c r="J379" i="5"/>
  <c r="Z379" i="5"/>
  <c r="Y379" i="5"/>
  <c r="W379" i="5"/>
  <c r="F379" i="5"/>
  <c r="D379" i="5"/>
  <c r="C379" i="5"/>
  <c r="B379" i="5"/>
  <c r="A379" i="5"/>
  <c r="G378" i="5"/>
  <c r="E378" i="5"/>
  <c r="J377" i="5"/>
  <c r="E377" i="5"/>
  <c r="J376" i="5"/>
  <c r="E376" i="5"/>
  <c r="J375" i="5"/>
  <c r="G375" i="5"/>
  <c r="F375" i="5"/>
  <c r="J374" i="5"/>
  <c r="G374" i="5"/>
  <c r="F374" i="5"/>
  <c r="J373" i="5"/>
  <c r="G373" i="5"/>
  <c r="F373" i="5"/>
  <c r="J372" i="5"/>
  <c r="G372" i="5"/>
  <c r="F372" i="5"/>
  <c r="F371" i="5"/>
  <c r="E371" i="5"/>
  <c r="D371" i="5"/>
  <c r="I371" i="5"/>
  <c r="C371" i="5"/>
  <c r="B371" i="5"/>
  <c r="A371" i="5"/>
  <c r="Z370" i="5"/>
  <c r="Y370" i="5"/>
  <c r="W370" i="5"/>
  <c r="J369" i="5"/>
  <c r="Z369" i="5"/>
  <c r="Y369" i="5"/>
  <c r="W369" i="5"/>
  <c r="F369" i="5"/>
  <c r="D369" i="5"/>
  <c r="C369" i="5"/>
  <c r="B369" i="5"/>
  <c r="A369" i="5"/>
  <c r="G368" i="5"/>
  <c r="E368" i="5"/>
  <c r="J367" i="5"/>
  <c r="E367" i="5"/>
  <c r="J366" i="5"/>
  <c r="E366" i="5"/>
  <c r="J365" i="5"/>
  <c r="G365" i="5"/>
  <c r="F365" i="5"/>
  <c r="J364" i="5"/>
  <c r="G364" i="5"/>
  <c r="F364" i="5"/>
  <c r="J363" i="5"/>
  <c r="G363" i="5"/>
  <c r="F363" i="5"/>
  <c r="J362" i="5"/>
  <c r="G362" i="5"/>
  <c r="F362" i="5"/>
  <c r="F361" i="5"/>
  <c r="E361" i="5"/>
  <c r="D361" i="5"/>
  <c r="I361" i="5"/>
  <c r="C361" i="5"/>
  <c r="B361" i="5"/>
  <c r="A361" i="5"/>
  <c r="Z360" i="5"/>
  <c r="Y360" i="5"/>
  <c r="W360" i="5"/>
  <c r="J359" i="5"/>
  <c r="Z359" i="5"/>
  <c r="Y359" i="5"/>
  <c r="W359" i="5"/>
  <c r="F359" i="5"/>
  <c r="D359" i="5"/>
  <c r="C359" i="5"/>
  <c r="B359" i="5"/>
  <c r="A359" i="5"/>
  <c r="G358" i="5"/>
  <c r="E358" i="5"/>
  <c r="J357" i="5"/>
  <c r="E357" i="5"/>
  <c r="J356" i="5"/>
  <c r="E356" i="5"/>
  <c r="J355" i="5"/>
  <c r="G355" i="5"/>
  <c r="F355" i="5"/>
  <c r="J354" i="5"/>
  <c r="G354" i="5"/>
  <c r="F354" i="5"/>
  <c r="J353" i="5"/>
  <c r="G353" i="5"/>
  <c r="F353" i="5"/>
  <c r="J352" i="5"/>
  <c r="G352" i="5"/>
  <c r="F352" i="5"/>
  <c r="F351" i="5"/>
  <c r="E351" i="5"/>
  <c r="D351" i="5"/>
  <c r="I351" i="5"/>
  <c r="C351" i="5"/>
  <c r="B351" i="5"/>
  <c r="A351" i="5"/>
  <c r="Z350" i="5"/>
  <c r="Y350" i="5"/>
  <c r="W350" i="5"/>
  <c r="J349" i="5"/>
  <c r="Z349" i="5"/>
  <c r="Y349" i="5"/>
  <c r="W349" i="5"/>
  <c r="F349" i="5"/>
  <c r="D349" i="5"/>
  <c r="C349" i="5"/>
  <c r="B349" i="5"/>
  <c r="A349" i="5"/>
  <c r="G348" i="5"/>
  <c r="E348" i="5"/>
  <c r="J347" i="5"/>
  <c r="E347" i="5"/>
  <c r="J346" i="5"/>
  <c r="E346" i="5"/>
  <c r="J345" i="5"/>
  <c r="G345" i="5"/>
  <c r="F345" i="5"/>
  <c r="J344" i="5"/>
  <c r="G344" i="5"/>
  <c r="F344" i="5"/>
  <c r="J343" i="5"/>
  <c r="G343" i="5"/>
  <c r="F343" i="5"/>
  <c r="J342" i="5"/>
  <c r="G342" i="5"/>
  <c r="F342" i="5"/>
  <c r="F341" i="5"/>
  <c r="E341" i="5"/>
  <c r="D341" i="5"/>
  <c r="I341" i="5"/>
  <c r="C341" i="5"/>
  <c r="B341" i="5"/>
  <c r="A341" i="5"/>
  <c r="Z340" i="5"/>
  <c r="Y340" i="5"/>
  <c r="W340" i="5"/>
  <c r="J339" i="5"/>
  <c r="Z339" i="5"/>
  <c r="Y339" i="5"/>
  <c r="W339" i="5"/>
  <c r="F339" i="5"/>
  <c r="D339" i="5"/>
  <c r="C339" i="5"/>
  <c r="B339" i="5"/>
  <c r="A339" i="5"/>
  <c r="G338" i="5"/>
  <c r="E338" i="5"/>
  <c r="J337" i="5"/>
  <c r="E337" i="5"/>
  <c r="J336" i="5"/>
  <c r="E336" i="5"/>
  <c r="J335" i="5"/>
  <c r="G335" i="5"/>
  <c r="F335" i="5"/>
  <c r="J334" i="5"/>
  <c r="G334" i="5"/>
  <c r="F334" i="5"/>
  <c r="J333" i="5"/>
  <c r="G333" i="5"/>
  <c r="F333" i="5"/>
  <c r="J332" i="5"/>
  <c r="G332" i="5"/>
  <c r="F332" i="5"/>
  <c r="F331" i="5"/>
  <c r="E331" i="5"/>
  <c r="D331" i="5"/>
  <c r="I331" i="5"/>
  <c r="C331" i="5"/>
  <c r="B331" i="5"/>
  <c r="A331" i="5"/>
  <c r="Z330" i="5"/>
  <c r="Y330" i="5"/>
  <c r="W330" i="5"/>
  <c r="J329" i="5"/>
  <c r="Z329" i="5"/>
  <c r="Y329" i="5"/>
  <c r="W329" i="5"/>
  <c r="F329" i="5"/>
  <c r="D329" i="5"/>
  <c r="C329" i="5"/>
  <c r="B329" i="5"/>
  <c r="A329" i="5"/>
  <c r="G328" i="5"/>
  <c r="E328" i="5"/>
  <c r="J327" i="5"/>
  <c r="E327" i="5"/>
  <c r="J326" i="5"/>
  <c r="E326" i="5"/>
  <c r="J325" i="5"/>
  <c r="G325" i="5"/>
  <c r="F325" i="5"/>
  <c r="J324" i="5"/>
  <c r="G324" i="5"/>
  <c r="F324" i="5"/>
  <c r="J323" i="5"/>
  <c r="G323" i="5"/>
  <c r="F323" i="5"/>
  <c r="J322" i="5"/>
  <c r="G322" i="5"/>
  <c r="F322" i="5"/>
  <c r="F321" i="5"/>
  <c r="E321" i="5"/>
  <c r="D321" i="5"/>
  <c r="I321" i="5"/>
  <c r="C321" i="5"/>
  <c r="B321" i="5"/>
  <c r="A321" i="5"/>
  <c r="Z320" i="5"/>
  <c r="Y320" i="5"/>
  <c r="W320" i="5"/>
  <c r="J319" i="5"/>
  <c r="Z319" i="5"/>
  <c r="Y319" i="5"/>
  <c r="W319" i="5"/>
  <c r="F319" i="5"/>
  <c r="D319" i="5"/>
  <c r="C319" i="5"/>
  <c r="B319" i="5"/>
  <c r="A319" i="5"/>
  <c r="J318" i="5"/>
  <c r="Z318" i="5"/>
  <c r="Y318" i="5"/>
  <c r="W318" i="5"/>
  <c r="F318" i="5"/>
  <c r="D318" i="5"/>
  <c r="C318" i="5"/>
  <c r="B318" i="5"/>
  <c r="A318" i="5"/>
  <c r="G317" i="5"/>
  <c r="E317" i="5"/>
  <c r="J316" i="5"/>
  <c r="E316" i="5"/>
  <c r="J315" i="5"/>
  <c r="E315" i="5"/>
  <c r="J314" i="5"/>
  <c r="G314" i="5"/>
  <c r="F314" i="5"/>
  <c r="J313" i="5"/>
  <c r="G313" i="5"/>
  <c r="F313" i="5"/>
  <c r="F312" i="5"/>
  <c r="E312" i="5"/>
  <c r="D312" i="5"/>
  <c r="I312" i="5"/>
  <c r="C312" i="5"/>
  <c r="B312" i="5"/>
  <c r="A312" i="5"/>
  <c r="Z311" i="5"/>
  <c r="Y311" i="5"/>
  <c r="X311" i="5"/>
  <c r="G310" i="5"/>
  <c r="E310" i="5"/>
  <c r="J309" i="5"/>
  <c r="E309" i="5"/>
  <c r="J308" i="5"/>
  <c r="E308" i="5"/>
  <c r="J307" i="5"/>
  <c r="G307" i="5"/>
  <c r="F307" i="5"/>
  <c r="F306" i="5"/>
  <c r="E306" i="5"/>
  <c r="D306" i="5"/>
  <c r="I306" i="5"/>
  <c r="C306" i="5"/>
  <c r="B306" i="5"/>
  <c r="A306" i="5"/>
  <c r="Z305" i="5"/>
  <c r="Y305" i="5"/>
  <c r="X305" i="5"/>
  <c r="G304" i="5"/>
  <c r="E304" i="5"/>
  <c r="J303" i="5"/>
  <c r="E303" i="5"/>
  <c r="J302" i="5"/>
  <c r="E302" i="5"/>
  <c r="J301" i="5"/>
  <c r="G301" i="5"/>
  <c r="F301" i="5"/>
  <c r="J300" i="5"/>
  <c r="G300" i="5"/>
  <c r="F300" i="5"/>
  <c r="J299" i="5"/>
  <c r="G299" i="5"/>
  <c r="F299" i="5"/>
  <c r="F298" i="5"/>
  <c r="E298" i="5"/>
  <c r="D298" i="5"/>
  <c r="I298" i="5"/>
  <c r="C298" i="5"/>
  <c r="B298" i="5"/>
  <c r="A298" i="5"/>
  <c r="Z297" i="5"/>
  <c r="Y297" i="5"/>
  <c r="X297" i="5"/>
  <c r="G296" i="5"/>
  <c r="E296" i="5"/>
  <c r="J295" i="5"/>
  <c r="E295" i="5"/>
  <c r="J294" i="5"/>
  <c r="E294" i="5"/>
  <c r="J293" i="5"/>
  <c r="G293" i="5"/>
  <c r="F293" i="5"/>
  <c r="J292" i="5"/>
  <c r="G292" i="5"/>
  <c r="F292" i="5"/>
  <c r="J291" i="5"/>
  <c r="G291" i="5"/>
  <c r="F291" i="5"/>
  <c r="F290" i="5"/>
  <c r="E290" i="5"/>
  <c r="D290" i="5"/>
  <c r="I290" i="5"/>
  <c r="C290" i="5"/>
  <c r="B290" i="5"/>
  <c r="A290" i="5"/>
  <c r="A289" i="5"/>
  <c r="Z287" i="5"/>
  <c r="Y287" i="5"/>
  <c r="X287" i="5"/>
  <c r="J286" i="5"/>
  <c r="G286" i="5"/>
  <c r="F286" i="5"/>
  <c r="U286" i="5"/>
  <c r="S286" i="5"/>
  <c r="E286" i="5"/>
  <c r="D286" i="5"/>
  <c r="I286" i="5"/>
  <c r="C286" i="5"/>
  <c r="B286" i="5"/>
  <c r="A286" i="5"/>
  <c r="Z285" i="5"/>
  <c r="Y285" i="5"/>
  <c r="X285" i="5"/>
  <c r="J284" i="5"/>
  <c r="G284" i="5"/>
  <c r="F284" i="5"/>
  <c r="U284" i="5"/>
  <c r="S284" i="5"/>
  <c r="E284" i="5"/>
  <c r="D284" i="5"/>
  <c r="I284" i="5"/>
  <c r="C284" i="5"/>
  <c r="B284" i="5"/>
  <c r="A284" i="5"/>
  <c r="Z283" i="5"/>
  <c r="Y283" i="5"/>
  <c r="X283" i="5"/>
  <c r="J282" i="5"/>
  <c r="Z282" i="5"/>
  <c r="Y282" i="5"/>
  <c r="X282" i="5"/>
  <c r="F282" i="5"/>
  <c r="D282" i="5"/>
  <c r="C282" i="5"/>
  <c r="B282" i="5"/>
  <c r="A282" i="5"/>
  <c r="G281" i="5"/>
  <c r="E281" i="5"/>
  <c r="J280" i="5"/>
  <c r="F280" i="5"/>
  <c r="E280" i="5"/>
  <c r="J279" i="5"/>
  <c r="F279" i="5"/>
  <c r="E279" i="5"/>
  <c r="J278" i="5"/>
  <c r="G278" i="5"/>
  <c r="F278" i="5"/>
  <c r="J277" i="5"/>
  <c r="G277" i="5"/>
  <c r="F277" i="5"/>
  <c r="J276" i="5"/>
  <c r="G276" i="5"/>
  <c r="F276" i="5"/>
  <c r="J275" i="5"/>
  <c r="G275" i="5"/>
  <c r="F275" i="5"/>
  <c r="F273" i="5"/>
  <c r="D273" i="5"/>
  <c r="I273" i="5"/>
  <c r="C273" i="5"/>
  <c r="B273" i="5"/>
  <c r="A273" i="5"/>
  <c r="Z272" i="5"/>
  <c r="Y272" i="5"/>
  <c r="X272" i="5"/>
  <c r="J271" i="5"/>
  <c r="Z271" i="5"/>
  <c r="Y271" i="5"/>
  <c r="X271" i="5"/>
  <c r="F271" i="5"/>
  <c r="D271" i="5"/>
  <c r="C271" i="5"/>
  <c r="B271" i="5"/>
  <c r="A271" i="5"/>
  <c r="J270" i="5"/>
  <c r="Z270" i="5"/>
  <c r="Y270" i="5"/>
  <c r="X270" i="5"/>
  <c r="F270" i="5"/>
  <c r="D270" i="5"/>
  <c r="C270" i="5"/>
  <c r="B270" i="5"/>
  <c r="A270" i="5"/>
  <c r="G269" i="5"/>
  <c r="E269" i="5"/>
  <c r="J268" i="5"/>
  <c r="F268" i="5"/>
  <c r="E268" i="5"/>
  <c r="J267" i="5"/>
  <c r="F267" i="5"/>
  <c r="E267" i="5"/>
  <c r="J266" i="5"/>
  <c r="G266" i="5"/>
  <c r="F266" i="5"/>
  <c r="J265" i="5"/>
  <c r="G265" i="5"/>
  <c r="F265" i="5"/>
  <c r="J264" i="5"/>
  <c r="G264" i="5"/>
  <c r="F264" i="5"/>
  <c r="J263" i="5"/>
  <c r="G263" i="5"/>
  <c r="F263" i="5"/>
  <c r="F261" i="5"/>
  <c r="D261" i="5"/>
  <c r="I261" i="5"/>
  <c r="C261" i="5"/>
  <c r="B261" i="5"/>
  <c r="A261" i="5"/>
  <c r="Z260" i="5"/>
  <c r="Y260" i="5"/>
  <c r="X260" i="5"/>
  <c r="J259" i="5"/>
  <c r="Z259" i="5"/>
  <c r="Y259" i="5"/>
  <c r="X259" i="5"/>
  <c r="F259" i="5"/>
  <c r="D259" i="5"/>
  <c r="C259" i="5"/>
  <c r="B259" i="5"/>
  <c r="A259" i="5"/>
  <c r="J258" i="5"/>
  <c r="Z258" i="5"/>
  <c r="Y258" i="5"/>
  <c r="X258" i="5"/>
  <c r="F258" i="5"/>
  <c r="D258" i="5"/>
  <c r="C258" i="5"/>
  <c r="B258" i="5"/>
  <c r="A258" i="5"/>
  <c r="G257" i="5"/>
  <c r="E257" i="5"/>
  <c r="J256" i="5"/>
  <c r="F256" i="5"/>
  <c r="E256" i="5"/>
  <c r="J255" i="5"/>
  <c r="F255" i="5"/>
  <c r="E255" i="5"/>
  <c r="J254" i="5"/>
  <c r="G254" i="5"/>
  <c r="F254" i="5"/>
  <c r="J253" i="5"/>
  <c r="G253" i="5"/>
  <c r="F253" i="5"/>
  <c r="J252" i="5"/>
  <c r="G252" i="5"/>
  <c r="F252" i="5"/>
  <c r="J251" i="5"/>
  <c r="G251" i="5"/>
  <c r="F251" i="5"/>
  <c r="F249" i="5"/>
  <c r="D249" i="5"/>
  <c r="I249" i="5"/>
  <c r="C249" i="5"/>
  <c r="B249" i="5"/>
  <c r="A249" i="5"/>
  <c r="Z248" i="5"/>
  <c r="Y248" i="5"/>
  <c r="X248" i="5"/>
  <c r="J247" i="5"/>
  <c r="Z247" i="5"/>
  <c r="Y247" i="5"/>
  <c r="X247" i="5"/>
  <c r="F247" i="5"/>
  <c r="D247" i="5"/>
  <c r="C247" i="5"/>
  <c r="B247" i="5"/>
  <c r="A247" i="5"/>
  <c r="J246" i="5"/>
  <c r="Z246" i="5"/>
  <c r="Y246" i="5"/>
  <c r="X246" i="5"/>
  <c r="F246" i="5"/>
  <c r="D246" i="5"/>
  <c r="C246" i="5"/>
  <c r="B246" i="5"/>
  <c r="A246" i="5"/>
  <c r="G245" i="5"/>
  <c r="E245" i="5"/>
  <c r="J244" i="5"/>
  <c r="F244" i="5"/>
  <c r="E244" i="5"/>
  <c r="J243" i="5"/>
  <c r="F243" i="5"/>
  <c r="E243" i="5"/>
  <c r="J242" i="5"/>
  <c r="G242" i="5"/>
  <c r="F242" i="5"/>
  <c r="J241" i="5"/>
  <c r="G241" i="5"/>
  <c r="F241" i="5"/>
  <c r="J240" i="5"/>
  <c r="G240" i="5"/>
  <c r="F240" i="5"/>
  <c r="J239" i="5"/>
  <c r="G239" i="5"/>
  <c r="F239" i="5"/>
  <c r="F237" i="5"/>
  <c r="D237" i="5"/>
  <c r="I237" i="5"/>
  <c r="C237" i="5"/>
  <c r="B237" i="5"/>
  <c r="A237" i="5"/>
  <c r="Z236" i="5"/>
  <c r="Y236" i="5"/>
  <c r="X236" i="5"/>
  <c r="J235" i="5"/>
  <c r="Z235" i="5"/>
  <c r="Y235" i="5"/>
  <c r="X235" i="5"/>
  <c r="F235" i="5"/>
  <c r="D235" i="5"/>
  <c r="C235" i="5"/>
  <c r="B235" i="5"/>
  <c r="A235" i="5"/>
  <c r="G234" i="5"/>
  <c r="E234" i="5"/>
  <c r="J233" i="5"/>
  <c r="F233" i="5"/>
  <c r="E233" i="5"/>
  <c r="J232" i="5"/>
  <c r="F232" i="5"/>
  <c r="E232" i="5"/>
  <c r="J231" i="5"/>
  <c r="G231" i="5"/>
  <c r="F231" i="5"/>
  <c r="J230" i="5"/>
  <c r="G230" i="5"/>
  <c r="F230" i="5"/>
  <c r="J229" i="5"/>
  <c r="G229" i="5"/>
  <c r="F229" i="5"/>
  <c r="J228" i="5"/>
  <c r="G228" i="5"/>
  <c r="F228" i="5"/>
  <c r="F227" i="5"/>
  <c r="E227" i="5"/>
  <c r="D227" i="5"/>
  <c r="I227" i="5"/>
  <c r="C227" i="5"/>
  <c r="B227" i="5"/>
  <c r="A227" i="5"/>
  <c r="Z226" i="5"/>
  <c r="Y226" i="5"/>
  <c r="X226" i="5"/>
  <c r="G225" i="5"/>
  <c r="E225" i="5"/>
  <c r="J224" i="5"/>
  <c r="F224" i="5"/>
  <c r="E224" i="5"/>
  <c r="J223" i="5"/>
  <c r="F223" i="5"/>
  <c r="E223" i="5"/>
  <c r="J222" i="5"/>
  <c r="G222" i="5"/>
  <c r="F222" i="5"/>
  <c r="J221" i="5"/>
  <c r="G221" i="5"/>
  <c r="F221" i="5"/>
  <c r="J220" i="5"/>
  <c r="G220" i="5"/>
  <c r="F220" i="5"/>
  <c r="J219" i="5"/>
  <c r="G219" i="5"/>
  <c r="F219" i="5"/>
  <c r="F217" i="5"/>
  <c r="D217" i="5"/>
  <c r="I217" i="5"/>
  <c r="C217" i="5"/>
  <c r="B217" i="5"/>
  <c r="A217" i="5"/>
  <c r="Z216" i="5"/>
  <c r="Y216" i="5"/>
  <c r="X216" i="5"/>
  <c r="J215" i="5"/>
  <c r="Z215" i="5"/>
  <c r="Y215" i="5"/>
  <c r="X215" i="5"/>
  <c r="F215" i="5"/>
  <c r="D215" i="5"/>
  <c r="C215" i="5"/>
  <c r="B215" i="5"/>
  <c r="A215" i="5"/>
  <c r="J214" i="5"/>
  <c r="Z214" i="5"/>
  <c r="Y214" i="5"/>
  <c r="X214" i="5"/>
  <c r="F214" i="5"/>
  <c r="D214" i="5"/>
  <c r="C214" i="5"/>
  <c r="B214" i="5"/>
  <c r="A214" i="5"/>
  <c r="G213" i="5"/>
  <c r="E213" i="5"/>
  <c r="J212" i="5"/>
  <c r="F212" i="5"/>
  <c r="E212" i="5"/>
  <c r="J211" i="5"/>
  <c r="F211" i="5"/>
  <c r="E211" i="5"/>
  <c r="J210" i="5"/>
  <c r="G210" i="5"/>
  <c r="F210" i="5"/>
  <c r="J209" i="5"/>
  <c r="G209" i="5"/>
  <c r="F209" i="5"/>
  <c r="J208" i="5"/>
  <c r="G208" i="5"/>
  <c r="F208" i="5"/>
  <c r="J207" i="5"/>
  <c r="G207" i="5"/>
  <c r="F207" i="5"/>
  <c r="F205" i="5"/>
  <c r="D205" i="5"/>
  <c r="I205" i="5"/>
  <c r="C205" i="5"/>
  <c r="B205" i="5"/>
  <c r="A205" i="5"/>
  <c r="Z204" i="5"/>
  <c r="Y204" i="5"/>
  <c r="X204" i="5"/>
  <c r="J203" i="5"/>
  <c r="Z203" i="5"/>
  <c r="Y203" i="5"/>
  <c r="X203" i="5"/>
  <c r="F203" i="5"/>
  <c r="D203" i="5"/>
  <c r="B203" i="5"/>
  <c r="A203" i="5"/>
  <c r="G202" i="5"/>
  <c r="E202" i="5"/>
  <c r="J201" i="5"/>
  <c r="F201" i="5"/>
  <c r="E201" i="5"/>
  <c r="J200" i="5"/>
  <c r="F200" i="5"/>
  <c r="E200" i="5"/>
  <c r="J199" i="5"/>
  <c r="G199" i="5"/>
  <c r="F199" i="5"/>
  <c r="J198" i="5"/>
  <c r="G198" i="5"/>
  <c r="F198" i="5"/>
  <c r="J197" i="5"/>
  <c r="G197" i="5"/>
  <c r="F197" i="5"/>
  <c r="J196" i="5"/>
  <c r="G196" i="5"/>
  <c r="F196" i="5"/>
  <c r="F194" i="5"/>
  <c r="D194" i="5"/>
  <c r="I194" i="5"/>
  <c r="C194" i="5"/>
  <c r="B194" i="5"/>
  <c r="A194" i="5"/>
  <c r="Z193" i="5"/>
  <c r="Y193" i="5"/>
  <c r="X193" i="5"/>
  <c r="J192" i="5"/>
  <c r="Z192" i="5"/>
  <c r="Y192" i="5"/>
  <c r="X192" i="5"/>
  <c r="F192" i="5"/>
  <c r="D192" i="5"/>
  <c r="C192" i="5"/>
  <c r="B192" i="5"/>
  <c r="A192" i="5"/>
  <c r="J191" i="5"/>
  <c r="Z191" i="5"/>
  <c r="Y191" i="5"/>
  <c r="X191" i="5"/>
  <c r="F191" i="5"/>
  <c r="D191" i="5"/>
  <c r="C191" i="5"/>
  <c r="B191" i="5"/>
  <c r="A191" i="5"/>
  <c r="J190" i="5"/>
  <c r="Z190" i="5"/>
  <c r="Y190" i="5"/>
  <c r="X190" i="5"/>
  <c r="F190" i="5"/>
  <c r="D190" i="5"/>
  <c r="C190" i="5"/>
  <c r="B190" i="5"/>
  <c r="A190" i="5"/>
  <c r="G189" i="5"/>
  <c r="E189" i="5"/>
  <c r="J188" i="5"/>
  <c r="F188" i="5"/>
  <c r="E188" i="5"/>
  <c r="J187" i="5"/>
  <c r="F187" i="5"/>
  <c r="E187" i="5"/>
  <c r="J186" i="5"/>
  <c r="G186" i="5"/>
  <c r="F186" i="5"/>
  <c r="J185" i="5"/>
  <c r="G185" i="5"/>
  <c r="F185" i="5"/>
  <c r="J184" i="5"/>
  <c r="G184" i="5"/>
  <c r="F184" i="5"/>
  <c r="J183" i="5"/>
  <c r="G183" i="5"/>
  <c r="F183" i="5"/>
  <c r="F182" i="5"/>
  <c r="E182" i="5"/>
  <c r="D182" i="5"/>
  <c r="I182" i="5"/>
  <c r="C182" i="5"/>
  <c r="B182" i="5"/>
  <c r="A182" i="5"/>
  <c r="Z181" i="5"/>
  <c r="Y181" i="5"/>
  <c r="X181" i="5"/>
  <c r="J180" i="5"/>
  <c r="Z180" i="5"/>
  <c r="Y180" i="5"/>
  <c r="X180" i="5"/>
  <c r="F180" i="5"/>
  <c r="D180" i="5"/>
  <c r="C180" i="5"/>
  <c r="B180" i="5"/>
  <c r="A180" i="5"/>
  <c r="J179" i="5"/>
  <c r="Z179" i="5"/>
  <c r="Y179" i="5"/>
  <c r="X179" i="5"/>
  <c r="F179" i="5"/>
  <c r="D179" i="5"/>
  <c r="C179" i="5"/>
  <c r="B179" i="5"/>
  <c r="A179" i="5"/>
  <c r="G178" i="5"/>
  <c r="E178" i="5"/>
  <c r="J177" i="5"/>
  <c r="F177" i="5"/>
  <c r="E177" i="5"/>
  <c r="J176" i="5"/>
  <c r="F176" i="5"/>
  <c r="E176" i="5"/>
  <c r="J175" i="5"/>
  <c r="G175" i="5"/>
  <c r="F175" i="5"/>
  <c r="J174" i="5"/>
  <c r="G174" i="5"/>
  <c r="F174" i="5"/>
  <c r="J173" i="5"/>
  <c r="G173" i="5"/>
  <c r="F173" i="5"/>
  <c r="J172" i="5"/>
  <c r="G172" i="5"/>
  <c r="F172" i="5"/>
  <c r="F170" i="5"/>
  <c r="D170" i="5"/>
  <c r="I170" i="5"/>
  <c r="C170" i="5"/>
  <c r="B170" i="5"/>
  <c r="A170" i="5"/>
  <c r="Z169" i="5"/>
  <c r="Y169" i="5"/>
  <c r="X169" i="5"/>
  <c r="J168" i="5"/>
  <c r="Z168" i="5"/>
  <c r="Y168" i="5"/>
  <c r="X168" i="5"/>
  <c r="F168" i="5"/>
  <c r="D168" i="5"/>
  <c r="C168" i="5"/>
  <c r="B168" i="5"/>
  <c r="A168" i="5"/>
  <c r="J167" i="5"/>
  <c r="Z167" i="5"/>
  <c r="Y167" i="5"/>
  <c r="X167" i="5"/>
  <c r="F167" i="5"/>
  <c r="D167" i="5"/>
  <c r="C167" i="5"/>
  <c r="B167" i="5"/>
  <c r="A167" i="5"/>
  <c r="G166" i="5"/>
  <c r="E166" i="5"/>
  <c r="J165" i="5"/>
  <c r="F165" i="5"/>
  <c r="E165" i="5"/>
  <c r="J164" i="5"/>
  <c r="F164" i="5"/>
  <c r="E164" i="5"/>
  <c r="J163" i="5"/>
  <c r="G163" i="5"/>
  <c r="F163" i="5"/>
  <c r="J162" i="5"/>
  <c r="G162" i="5"/>
  <c r="F162" i="5"/>
  <c r="J161" i="5"/>
  <c r="G161" i="5"/>
  <c r="F161" i="5"/>
  <c r="J160" i="5"/>
  <c r="G160" i="5"/>
  <c r="F160" i="5"/>
  <c r="F158" i="5"/>
  <c r="D158" i="5"/>
  <c r="I158" i="5"/>
  <c r="C158" i="5"/>
  <c r="B158" i="5"/>
  <c r="A158" i="5"/>
  <c r="Z157" i="5"/>
  <c r="Y157" i="5"/>
  <c r="X157" i="5"/>
  <c r="G156" i="5"/>
  <c r="E156" i="5"/>
  <c r="J155" i="5"/>
  <c r="E155" i="5"/>
  <c r="J154" i="5"/>
  <c r="E154" i="5"/>
  <c r="J153" i="5"/>
  <c r="G153" i="5"/>
  <c r="F153" i="5"/>
  <c r="J152" i="5"/>
  <c r="G152" i="5"/>
  <c r="F152" i="5"/>
  <c r="J151" i="5"/>
  <c r="G151" i="5"/>
  <c r="F151" i="5"/>
  <c r="J150" i="5"/>
  <c r="G150" i="5"/>
  <c r="F150" i="5"/>
  <c r="F148" i="5"/>
  <c r="D148" i="5"/>
  <c r="I148" i="5"/>
  <c r="C148" i="5"/>
  <c r="B148" i="5"/>
  <c r="A148" i="5"/>
  <c r="Z147" i="5"/>
  <c r="Y147" i="5"/>
  <c r="X147" i="5"/>
  <c r="J146" i="5"/>
  <c r="Z146" i="5"/>
  <c r="Y146" i="5"/>
  <c r="X146" i="5"/>
  <c r="F146" i="5"/>
  <c r="D146" i="5"/>
  <c r="C146" i="5"/>
  <c r="B146" i="5"/>
  <c r="A146" i="5"/>
  <c r="J145" i="5"/>
  <c r="Z145" i="5"/>
  <c r="Y145" i="5"/>
  <c r="X145" i="5"/>
  <c r="F145" i="5"/>
  <c r="D145" i="5"/>
  <c r="C145" i="5"/>
  <c r="B145" i="5"/>
  <c r="A145" i="5"/>
  <c r="G144" i="5"/>
  <c r="E144" i="5"/>
  <c r="J143" i="5"/>
  <c r="F143" i="5"/>
  <c r="E143" i="5"/>
  <c r="J142" i="5"/>
  <c r="F142" i="5"/>
  <c r="E142" i="5"/>
  <c r="J141" i="5"/>
  <c r="G141" i="5"/>
  <c r="F141" i="5"/>
  <c r="J140" i="5"/>
  <c r="G140" i="5"/>
  <c r="F140" i="5"/>
  <c r="J139" i="5"/>
  <c r="G139" i="5"/>
  <c r="F139" i="5"/>
  <c r="J138" i="5"/>
  <c r="G138" i="5"/>
  <c r="F138" i="5"/>
  <c r="F136" i="5"/>
  <c r="D136" i="5"/>
  <c r="I136" i="5"/>
  <c r="C136" i="5"/>
  <c r="B136" i="5"/>
  <c r="A136" i="5"/>
  <c r="Z135" i="5"/>
  <c r="Y135" i="5"/>
  <c r="X135" i="5"/>
  <c r="J134" i="5"/>
  <c r="Z134" i="5"/>
  <c r="Y134" i="5"/>
  <c r="X134" i="5"/>
  <c r="F134" i="5"/>
  <c r="D134" i="5"/>
  <c r="C134" i="5"/>
  <c r="B134" i="5"/>
  <c r="A134" i="5"/>
  <c r="J133" i="5"/>
  <c r="Z133" i="5"/>
  <c r="Y133" i="5"/>
  <c r="X133" i="5"/>
  <c r="F133" i="5"/>
  <c r="D133" i="5"/>
  <c r="C133" i="5"/>
  <c r="B133" i="5"/>
  <c r="A133" i="5"/>
  <c r="G132" i="5"/>
  <c r="E132" i="5"/>
  <c r="J131" i="5"/>
  <c r="F131" i="5"/>
  <c r="E131" i="5"/>
  <c r="J130" i="5"/>
  <c r="F130" i="5"/>
  <c r="E130" i="5"/>
  <c r="J129" i="5"/>
  <c r="G129" i="5"/>
  <c r="F129" i="5"/>
  <c r="J128" i="5"/>
  <c r="G128" i="5"/>
  <c r="F128" i="5"/>
  <c r="J127" i="5"/>
  <c r="G127" i="5"/>
  <c r="F127" i="5"/>
  <c r="J126" i="5"/>
  <c r="G126" i="5"/>
  <c r="F126" i="5"/>
  <c r="F125" i="5"/>
  <c r="E125" i="5"/>
  <c r="D125" i="5"/>
  <c r="I125" i="5"/>
  <c r="C125" i="5"/>
  <c r="B125" i="5"/>
  <c r="A125" i="5"/>
  <c r="Z124" i="5"/>
  <c r="Y124" i="5"/>
  <c r="X124" i="5"/>
  <c r="J123" i="5"/>
  <c r="Z123" i="5"/>
  <c r="Y123" i="5"/>
  <c r="X123" i="5"/>
  <c r="F123" i="5"/>
  <c r="D123" i="5"/>
  <c r="C123" i="5"/>
  <c r="B123" i="5"/>
  <c r="A123" i="5"/>
  <c r="J122" i="5"/>
  <c r="Z122" i="5"/>
  <c r="Y122" i="5"/>
  <c r="X122" i="5"/>
  <c r="F122" i="5"/>
  <c r="D122" i="5"/>
  <c r="C122" i="5"/>
  <c r="B122" i="5"/>
  <c r="A122" i="5"/>
  <c r="G121" i="5"/>
  <c r="E121" i="5"/>
  <c r="J120" i="5"/>
  <c r="F120" i="5"/>
  <c r="E120" i="5"/>
  <c r="J119" i="5"/>
  <c r="F119" i="5"/>
  <c r="E119" i="5"/>
  <c r="J118" i="5"/>
  <c r="G118" i="5"/>
  <c r="F118" i="5"/>
  <c r="J117" i="5"/>
  <c r="G117" i="5"/>
  <c r="F117" i="5"/>
  <c r="J116" i="5"/>
  <c r="G116" i="5"/>
  <c r="F116" i="5"/>
  <c r="F115" i="5"/>
  <c r="E115" i="5"/>
  <c r="D115" i="5"/>
  <c r="I115" i="5"/>
  <c r="C115" i="5"/>
  <c r="B115" i="5"/>
  <c r="A115" i="5"/>
  <c r="Z114" i="5"/>
  <c r="Y114" i="5"/>
  <c r="X114" i="5"/>
  <c r="G113" i="5"/>
  <c r="E113" i="5"/>
  <c r="J112" i="5"/>
  <c r="F112" i="5"/>
  <c r="E112" i="5"/>
  <c r="J111" i="5"/>
  <c r="F111" i="5"/>
  <c r="E111" i="5"/>
  <c r="J110" i="5"/>
  <c r="G110" i="5"/>
  <c r="F110" i="5"/>
  <c r="J109" i="5"/>
  <c r="G109" i="5"/>
  <c r="F109" i="5"/>
  <c r="J108" i="5"/>
  <c r="G108" i="5"/>
  <c r="F108" i="5"/>
  <c r="F106" i="5"/>
  <c r="D106" i="5"/>
  <c r="I106" i="5"/>
  <c r="C106" i="5"/>
  <c r="B106" i="5"/>
  <c r="A106" i="5"/>
  <c r="Z105" i="5"/>
  <c r="Y105" i="5"/>
  <c r="X105" i="5"/>
  <c r="G104" i="5"/>
  <c r="E104" i="5"/>
  <c r="J103" i="5"/>
  <c r="F103" i="5"/>
  <c r="E103" i="5"/>
  <c r="J102" i="5"/>
  <c r="F102" i="5"/>
  <c r="E102" i="5"/>
  <c r="J101" i="5"/>
  <c r="G101" i="5"/>
  <c r="F101" i="5"/>
  <c r="J100" i="5"/>
  <c r="G100" i="5"/>
  <c r="F100" i="5"/>
  <c r="F98" i="5"/>
  <c r="D98" i="5"/>
  <c r="I98" i="5"/>
  <c r="C98" i="5"/>
  <c r="B98" i="5"/>
  <c r="A98" i="5"/>
  <c r="Z97" i="5"/>
  <c r="Y97" i="5"/>
  <c r="X97" i="5"/>
  <c r="G96" i="5"/>
  <c r="E96" i="5"/>
  <c r="J95" i="5"/>
  <c r="F95" i="5"/>
  <c r="E95" i="5"/>
  <c r="J94" i="5"/>
  <c r="F94" i="5"/>
  <c r="E94" i="5"/>
  <c r="J93" i="5"/>
  <c r="G93" i="5"/>
  <c r="F93" i="5"/>
  <c r="J92" i="5"/>
  <c r="G92" i="5"/>
  <c r="F92" i="5"/>
  <c r="J91" i="5"/>
  <c r="G91" i="5"/>
  <c r="F91" i="5"/>
  <c r="J90" i="5"/>
  <c r="G90" i="5"/>
  <c r="F90" i="5"/>
  <c r="F88" i="5"/>
  <c r="D88" i="5"/>
  <c r="I88" i="5"/>
  <c r="C88" i="5"/>
  <c r="B88" i="5"/>
  <c r="A88" i="5"/>
  <c r="Z87" i="5"/>
  <c r="Y87" i="5"/>
  <c r="X87" i="5"/>
  <c r="J86" i="5"/>
  <c r="Z86" i="5"/>
  <c r="Y86" i="5"/>
  <c r="X86" i="5"/>
  <c r="F86" i="5"/>
  <c r="D86" i="5"/>
  <c r="C86" i="5"/>
  <c r="B86" i="5"/>
  <c r="A86" i="5"/>
  <c r="J85" i="5"/>
  <c r="Z85" i="5"/>
  <c r="Y85" i="5"/>
  <c r="X85" i="5"/>
  <c r="F85" i="5"/>
  <c r="D85" i="5"/>
  <c r="C85" i="5"/>
  <c r="B85" i="5"/>
  <c r="A85" i="5"/>
  <c r="G84" i="5"/>
  <c r="E84" i="5"/>
  <c r="J83" i="5"/>
  <c r="F83" i="5"/>
  <c r="E83" i="5"/>
  <c r="J82" i="5"/>
  <c r="F82" i="5"/>
  <c r="E82" i="5"/>
  <c r="J81" i="5"/>
  <c r="G81" i="5"/>
  <c r="F81" i="5"/>
  <c r="J80" i="5"/>
  <c r="G80" i="5"/>
  <c r="F80" i="5"/>
  <c r="J79" i="5"/>
  <c r="G79" i="5"/>
  <c r="F79" i="5"/>
  <c r="J78" i="5"/>
  <c r="G78" i="5"/>
  <c r="F78" i="5"/>
  <c r="F76" i="5"/>
  <c r="D76" i="5"/>
  <c r="I76" i="5"/>
  <c r="C76" i="5"/>
  <c r="B76" i="5"/>
  <c r="A76" i="5"/>
  <c r="Z75" i="5"/>
  <c r="Y75" i="5"/>
  <c r="X75" i="5"/>
  <c r="J74" i="5"/>
  <c r="Z74" i="5"/>
  <c r="Y74" i="5"/>
  <c r="X74" i="5"/>
  <c r="F74" i="5"/>
  <c r="D74" i="5"/>
  <c r="C74" i="5"/>
  <c r="B74" i="5"/>
  <c r="A74" i="5"/>
  <c r="J73" i="5"/>
  <c r="Z73" i="5"/>
  <c r="Y73" i="5"/>
  <c r="X73" i="5"/>
  <c r="F73" i="5"/>
  <c r="D73" i="5"/>
  <c r="C73" i="5"/>
  <c r="B73" i="5"/>
  <c r="A73" i="5"/>
  <c r="G72" i="5"/>
  <c r="E72" i="5"/>
  <c r="J71" i="5"/>
  <c r="F71" i="5"/>
  <c r="E71" i="5"/>
  <c r="J70" i="5"/>
  <c r="F70" i="5"/>
  <c r="E70" i="5"/>
  <c r="J69" i="5"/>
  <c r="G69" i="5"/>
  <c r="F69" i="5"/>
  <c r="J68" i="5"/>
  <c r="G68" i="5"/>
  <c r="F68" i="5"/>
  <c r="J67" i="5"/>
  <c r="G67" i="5"/>
  <c r="F67" i="5"/>
  <c r="J66" i="5"/>
  <c r="G66" i="5"/>
  <c r="F66" i="5"/>
  <c r="F65" i="5"/>
  <c r="E65" i="5"/>
  <c r="D65" i="5"/>
  <c r="I65" i="5"/>
  <c r="C65" i="5"/>
  <c r="B65" i="5"/>
  <c r="A65" i="5"/>
  <c r="Z64" i="5"/>
  <c r="Y64" i="5"/>
  <c r="X64" i="5"/>
  <c r="G63" i="5"/>
  <c r="E63" i="5"/>
  <c r="J62" i="5"/>
  <c r="F62" i="5"/>
  <c r="E62" i="5"/>
  <c r="J61" i="5"/>
  <c r="F61" i="5"/>
  <c r="E61" i="5"/>
  <c r="J60" i="5"/>
  <c r="G60" i="5"/>
  <c r="F60" i="5"/>
  <c r="J59" i="5"/>
  <c r="G59" i="5"/>
  <c r="F59" i="5"/>
  <c r="J58" i="5"/>
  <c r="G58" i="5"/>
  <c r="F58" i="5"/>
  <c r="F56" i="5"/>
  <c r="D56" i="5"/>
  <c r="I56" i="5"/>
  <c r="C56" i="5"/>
  <c r="B56" i="5"/>
  <c r="A56" i="5"/>
  <c r="Z55" i="5"/>
  <c r="Y55" i="5"/>
  <c r="X55" i="5"/>
  <c r="G54" i="5"/>
  <c r="E54" i="5"/>
  <c r="J53" i="5"/>
  <c r="E53" i="5"/>
  <c r="J52" i="5"/>
  <c r="E52" i="5"/>
  <c r="J51" i="5"/>
  <c r="G51" i="5"/>
  <c r="F51" i="5"/>
  <c r="F49" i="5"/>
  <c r="D49" i="5"/>
  <c r="I49" i="5"/>
  <c r="C49" i="5"/>
  <c r="B49" i="5"/>
  <c r="A49" i="5"/>
  <c r="Z48" i="5"/>
  <c r="Y48" i="5"/>
  <c r="X48" i="5"/>
  <c r="G47" i="5"/>
  <c r="E47" i="5"/>
  <c r="J46" i="5"/>
  <c r="E46" i="5"/>
  <c r="J45" i="5"/>
  <c r="E45" i="5"/>
  <c r="J44" i="5"/>
  <c r="G44" i="5"/>
  <c r="F44" i="5"/>
  <c r="F42" i="5"/>
  <c r="D42" i="5"/>
  <c r="I42" i="5"/>
  <c r="C42" i="5"/>
  <c r="B42" i="5"/>
  <c r="A42" i="5"/>
  <c r="Z41" i="5"/>
  <c r="Y41" i="5"/>
  <c r="X41" i="5"/>
  <c r="G40" i="5"/>
  <c r="E40" i="5"/>
  <c r="J39" i="5"/>
  <c r="F39" i="5"/>
  <c r="E39" i="5"/>
  <c r="J38" i="5"/>
  <c r="F38" i="5"/>
  <c r="E38" i="5"/>
  <c r="J37" i="5"/>
  <c r="G37" i="5"/>
  <c r="F37" i="5"/>
  <c r="J36" i="5"/>
  <c r="G36" i="5"/>
  <c r="F36" i="5"/>
  <c r="J35" i="5"/>
  <c r="G35" i="5"/>
  <c r="F35" i="5"/>
  <c r="F33" i="5"/>
  <c r="D33" i="5"/>
  <c r="I33" i="5"/>
  <c r="C33" i="5"/>
  <c r="B33" i="5"/>
  <c r="A33" i="5"/>
  <c r="Z32" i="5"/>
  <c r="G16" i="5" s="1"/>
  <c r="Y32" i="5"/>
  <c r="X32" i="5"/>
  <c r="G31" i="5"/>
  <c r="E31" i="5"/>
  <c r="J30" i="5"/>
  <c r="F30" i="5"/>
  <c r="E30" i="5"/>
  <c r="J29" i="5"/>
  <c r="F29" i="5"/>
  <c r="E29" i="5"/>
  <c r="J28" i="5"/>
  <c r="G28" i="5"/>
  <c r="F28" i="5"/>
  <c r="J27" i="5"/>
  <c r="G27" i="5"/>
  <c r="F27" i="5"/>
  <c r="J26" i="5"/>
  <c r="G26" i="5"/>
  <c r="F26" i="5"/>
  <c r="F24" i="5"/>
  <c r="D24" i="5"/>
  <c r="I24" i="5"/>
  <c r="C24" i="5"/>
  <c r="B24" i="5"/>
  <c r="A24" i="5"/>
  <c r="A23" i="5"/>
  <c r="B6" i="5"/>
  <c r="A1" i="5"/>
  <c r="G15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A543" i="3"/>
  <c r="CY543" i="3"/>
  <c r="CZ543" i="3"/>
  <c r="DA543" i="3"/>
  <c r="A544" i="3"/>
  <c r="CY544" i="3"/>
  <c r="CZ544" i="3"/>
  <c r="DA544" i="3"/>
  <c r="A545" i="3"/>
  <c r="CY545" i="3"/>
  <c r="CZ545" i="3"/>
  <c r="DA545" i="3"/>
  <c r="A546" i="3"/>
  <c r="CY546" i="3"/>
  <c r="CZ546" i="3"/>
  <c r="DA546" i="3"/>
  <c r="A547" i="3"/>
  <c r="CY547" i="3"/>
  <c r="CZ547" i="3"/>
  <c r="DA547" i="3"/>
  <c r="A548" i="3"/>
  <c r="CY548" i="3"/>
  <c r="CZ548" i="3"/>
  <c r="DA548" i="3"/>
  <c r="A549" i="3"/>
  <c r="CY549" i="3"/>
  <c r="CZ549" i="3"/>
  <c r="DA549" i="3"/>
  <c r="A550" i="3"/>
  <c r="CY550" i="3"/>
  <c r="CZ550" i="3"/>
  <c r="DA550" i="3"/>
  <c r="A551" i="3"/>
  <c r="CY551" i="3"/>
  <c r="CZ551" i="3"/>
  <c r="DA551" i="3"/>
  <c r="A552" i="3"/>
  <c r="CY552" i="3"/>
  <c r="CZ552" i="3"/>
  <c r="DA552" i="3"/>
  <c r="A553" i="3"/>
  <c r="CY553" i="3"/>
  <c r="CZ553" i="3"/>
  <c r="DA553" i="3"/>
  <c r="A554" i="3"/>
  <c r="CY554" i="3"/>
  <c r="CZ554" i="3"/>
  <c r="DA554" i="3"/>
  <c r="A555" i="3"/>
  <c r="CY555" i="3"/>
  <c r="CZ555" i="3"/>
  <c r="DA555" i="3"/>
  <c r="A556" i="3"/>
  <c r="CY556" i="3"/>
  <c r="CZ556" i="3"/>
  <c r="DA556" i="3"/>
  <c r="A557" i="3"/>
  <c r="CY557" i="3"/>
  <c r="CZ557" i="3"/>
  <c r="DA557" i="3"/>
  <c r="A558" i="3"/>
  <c r="CY558" i="3"/>
  <c r="CZ558" i="3"/>
  <c r="DA558" i="3"/>
  <c r="A559" i="3"/>
  <c r="CY559" i="3"/>
  <c r="CZ559" i="3"/>
  <c r="DA559" i="3"/>
  <c r="A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X575" i="3"/>
  <c r="CY575" i="3"/>
  <c r="CZ575" i="3"/>
  <c r="DA575" i="3"/>
  <c r="A576" i="3"/>
  <c r="CX576" i="3"/>
  <c r="CY576" i="3"/>
  <c r="CZ576" i="3"/>
  <c r="DA576" i="3"/>
  <c r="A577" i="3"/>
  <c r="CX577" i="3"/>
  <c r="CY577" i="3"/>
  <c r="CZ577" i="3"/>
  <c r="DA577" i="3"/>
  <c r="A578" i="3"/>
  <c r="CX578" i="3"/>
  <c r="CY578" i="3"/>
  <c r="CZ578" i="3"/>
  <c r="DA578" i="3"/>
  <c r="A579" i="3"/>
  <c r="CX579" i="3"/>
  <c r="CY579" i="3"/>
  <c r="CZ579" i="3"/>
  <c r="DA579" i="3"/>
  <c r="A580" i="3"/>
  <c r="CX580" i="3"/>
  <c r="CY580" i="3"/>
  <c r="CZ580" i="3"/>
  <c r="DA580" i="3"/>
  <c r="A581" i="3"/>
  <c r="CX581" i="3"/>
  <c r="CY581" i="3"/>
  <c r="CZ581" i="3"/>
  <c r="DA581" i="3"/>
  <c r="A582" i="3"/>
  <c r="CX582" i="3"/>
  <c r="CY582" i="3"/>
  <c r="CZ582" i="3"/>
  <c r="DA582" i="3"/>
  <c r="A583" i="3"/>
  <c r="CX583" i="3"/>
  <c r="CY583" i="3"/>
  <c r="CZ583" i="3"/>
  <c r="DA583" i="3"/>
  <c r="A584" i="3"/>
  <c r="CX584" i="3"/>
  <c r="CY584" i="3"/>
  <c r="CZ584" i="3"/>
  <c r="DA584" i="3"/>
  <c r="A585" i="3"/>
  <c r="CX585" i="3"/>
  <c r="CY585" i="3"/>
  <c r="CZ585" i="3"/>
  <c r="DA585" i="3"/>
  <c r="A586" i="3"/>
  <c r="CX586" i="3"/>
  <c r="CY586" i="3"/>
  <c r="CZ586" i="3"/>
  <c r="DA586" i="3"/>
  <c r="A587" i="3"/>
  <c r="CX587" i="3"/>
  <c r="CY587" i="3"/>
  <c r="CZ587" i="3"/>
  <c r="DA587" i="3"/>
  <c r="A588" i="3"/>
  <c r="CX588" i="3"/>
  <c r="CY588" i="3"/>
  <c r="CZ588" i="3"/>
  <c r="DA588" i="3"/>
  <c r="A589" i="3"/>
  <c r="CX589" i="3"/>
  <c r="CY589" i="3"/>
  <c r="CZ589" i="3"/>
  <c r="DA589" i="3"/>
  <c r="A590" i="3"/>
  <c r="CX590" i="3"/>
  <c r="CY590" i="3"/>
  <c r="CZ590" i="3"/>
  <c r="DA590" i="3"/>
  <c r="A591" i="3"/>
  <c r="CX591" i="3"/>
  <c r="CY591" i="3"/>
  <c r="CZ591" i="3"/>
  <c r="DA591" i="3"/>
  <c r="A592" i="3"/>
  <c r="CX592" i="3"/>
  <c r="CY592" i="3"/>
  <c r="CZ592" i="3"/>
  <c r="DA59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CQ28" i="1" s="1"/>
  <c r="AE28" i="1"/>
  <c r="CS28" i="1" s="1"/>
  <c r="AF28" i="1"/>
  <c r="CT28" i="1" s="1"/>
  <c r="AG28" i="1"/>
  <c r="CU28" i="1" s="1"/>
  <c r="T28" i="1" s="1"/>
  <c r="AH28" i="1"/>
  <c r="AI28" i="1"/>
  <c r="CW28" i="1" s="1"/>
  <c r="AJ28" i="1"/>
  <c r="CX28" i="1" s="1"/>
  <c r="CV28" i="1"/>
  <c r="U28" i="1" s="1"/>
  <c r="FR28" i="1"/>
  <c r="GL28" i="1"/>
  <c r="GO28" i="1"/>
  <c r="GP28" i="1"/>
  <c r="GV28" i="1"/>
  <c r="C29" i="1"/>
  <c r="D29" i="1"/>
  <c r="I29" i="1"/>
  <c r="AC29" i="1"/>
  <c r="AD29" i="1"/>
  <c r="AE29" i="1"/>
  <c r="AF29" i="1"/>
  <c r="AG29" i="1"/>
  <c r="CU29" i="1" s="1"/>
  <c r="AH29" i="1"/>
  <c r="CV29" i="1" s="1"/>
  <c r="AI29" i="1"/>
  <c r="AJ29" i="1"/>
  <c r="CX29" i="1" s="1"/>
  <c r="W29" i="1" s="1"/>
  <c r="CQ29" i="1"/>
  <c r="CS29" i="1"/>
  <c r="CW29" i="1"/>
  <c r="FR29" i="1"/>
  <c r="GL29" i="1"/>
  <c r="GO29" i="1"/>
  <c r="GP29" i="1"/>
  <c r="GV29" i="1"/>
  <c r="C30" i="1"/>
  <c r="D30" i="1"/>
  <c r="I30" i="1"/>
  <c r="AC30" i="1"/>
  <c r="CQ30" i="1" s="1"/>
  <c r="P30" i="1" s="1"/>
  <c r="AE30" i="1"/>
  <c r="CS30" i="1" s="1"/>
  <c r="R30" i="1" s="1"/>
  <c r="AF30" i="1"/>
  <c r="AG30" i="1"/>
  <c r="CU30" i="1" s="1"/>
  <c r="T30" i="1" s="1"/>
  <c r="AH30" i="1"/>
  <c r="CV30" i="1" s="1"/>
  <c r="U30" i="1" s="1"/>
  <c r="AI30" i="1"/>
  <c r="CW30" i="1" s="1"/>
  <c r="V30" i="1" s="1"/>
  <c r="AJ30" i="1"/>
  <c r="CT30" i="1"/>
  <c r="S30" i="1" s="1"/>
  <c r="CX30" i="1"/>
  <c r="W30" i="1" s="1"/>
  <c r="FR30" i="1"/>
  <c r="GK30" i="1"/>
  <c r="GL30" i="1"/>
  <c r="GO30" i="1"/>
  <c r="GP30" i="1"/>
  <c r="GV30" i="1"/>
  <c r="GX30" i="1" s="1"/>
  <c r="C31" i="1"/>
  <c r="D31" i="1"/>
  <c r="I31" i="1"/>
  <c r="AC31" i="1"/>
  <c r="AE31" i="1"/>
  <c r="H37" i="5" s="1"/>
  <c r="R37" i="5" s="1"/>
  <c r="AF31" i="1"/>
  <c r="AG31" i="1"/>
  <c r="CU31" i="1" s="1"/>
  <c r="T31" i="1" s="1"/>
  <c r="AH31" i="1"/>
  <c r="CV31" i="1" s="1"/>
  <c r="U31" i="1" s="1"/>
  <c r="AI31" i="1"/>
  <c r="AJ31" i="1"/>
  <c r="CX31" i="1" s="1"/>
  <c r="CQ31" i="1"/>
  <c r="P31" i="1" s="1"/>
  <c r="CS31" i="1"/>
  <c r="R31" i="1" s="1"/>
  <c r="CW31" i="1"/>
  <c r="V31" i="1" s="1"/>
  <c r="FR31" i="1"/>
  <c r="GL31" i="1"/>
  <c r="GO31" i="1"/>
  <c r="GP31" i="1"/>
  <c r="GV31" i="1"/>
  <c r="GX31" i="1" s="1"/>
  <c r="C32" i="1"/>
  <c r="D32" i="1"/>
  <c r="I32" i="1"/>
  <c r="CX13" i="3" s="1"/>
  <c r="AC32" i="1"/>
  <c r="CQ32" i="1" s="1"/>
  <c r="AE32" i="1"/>
  <c r="AF32" i="1"/>
  <c r="CT32" i="1" s="1"/>
  <c r="S32" i="1" s="1"/>
  <c r="AG32" i="1"/>
  <c r="CU32" i="1" s="1"/>
  <c r="T32" i="1" s="1"/>
  <c r="AH32" i="1"/>
  <c r="AI32" i="1"/>
  <c r="CW32" i="1" s="1"/>
  <c r="V32" i="1" s="1"/>
  <c r="AJ32" i="1"/>
  <c r="CV32" i="1"/>
  <c r="U32" i="1" s="1"/>
  <c r="CX32" i="1"/>
  <c r="FR32" i="1"/>
  <c r="GL32" i="1"/>
  <c r="GO32" i="1"/>
  <c r="GP32" i="1"/>
  <c r="GV32" i="1"/>
  <c r="GX32" i="1" s="1"/>
  <c r="C33" i="1"/>
  <c r="D33" i="1"/>
  <c r="I33" i="1"/>
  <c r="T33" i="1"/>
  <c r="AC33" i="1"/>
  <c r="AD33" i="1"/>
  <c r="CR33" i="1" s="1"/>
  <c r="Q33" i="1" s="1"/>
  <c r="AE33" i="1"/>
  <c r="AF33" i="1"/>
  <c r="AG33" i="1"/>
  <c r="AH33" i="1"/>
  <c r="CV33" i="1" s="1"/>
  <c r="U33" i="1" s="1"/>
  <c r="AI33" i="1"/>
  <c r="AJ33" i="1"/>
  <c r="CX33" i="1" s="1"/>
  <c r="W33" i="1" s="1"/>
  <c r="CQ33" i="1"/>
  <c r="CS33" i="1"/>
  <c r="R33" i="1" s="1"/>
  <c r="GK33" i="1" s="1"/>
  <c r="CU33" i="1"/>
  <c r="CW33" i="1"/>
  <c r="FR33" i="1"/>
  <c r="GL33" i="1"/>
  <c r="GO33" i="1"/>
  <c r="GP33" i="1"/>
  <c r="GV33" i="1"/>
  <c r="GX33" i="1"/>
  <c r="C34" i="1"/>
  <c r="D34" i="1"/>
  <c r="I34" i="1"/>
  <c r="CX15" i="3" s="1"/>
  <c r="AC34" i="1"/>
  <c r="AE34" i="1"/>
  <c r="AF34" i="1"/>
  <c r="AG34" i="1"/>
  <c r="AH34" i="1"/>
  <c r="AI34" i="1"/>
  <c r="CW34" i="1" s="1"/>
  <c r="V34" i="1" s="1"/>
  <c r="AJ34" i="1"/>
  <c r="CQ34" i="1"/>
  <c r="P34" i="1" s="1"/>
  <c r="CT34" i="1"/>
  <c r="S34" i="1" s="1"/>
  <c r="CU34" i="1"/>
  <c r="T34" i="1" s="1"/>
  <c r="CV34" i="1"/>
  <c r="U34" i="1" s="1"/>
  <c r="CX34" i="1"/>
  <c r="W34" i="1" s="1"/>
  <c r="FR34" i="1"/>
  <c r="GL34" i="1"/>
  <c r="GO34" i="1"/>
  <c r="GP34" i="1"/>
  <c r="GV34" i="1"/>
  <c r="GX34" i="1" s="1"/>
  <c r="C35" i="1"/>
  <c r="D35" i="1"/>
  <c r="I35" i="1"/>
  <c r="P35" i="1"/>
  <c r="AC35" i="1"/>
  <c r="AE35" i="1"/>
  <c r="AD35" i="1" s="1"/>
  <c r="AF35" i="1"/>
  <c r="AG35" i="1"/>
  <c r="CU35" i="1" s="1"/>
  <c r="T35" i="1" s="1"/>
  <c r="AH35" i="1"/>
  <c r="CV35" i="1" s="1"/>
  <c r="U35" i="1" s="1"/>
  <c r="AI35" i="1"/>
  <c r="CW35" i="1" s="1"/>
  <c r="V35" i="1" s="1"/>
  <c r="AJ35" i="1"/>
  <c r="CX35" i="1" s="1"/>
  <c r="W35" i="1" s="1"/>
  <c r="CQ35" i="1"/>
  <c r="FR35" i="1"/>
  <c r="GL35" i="1"/>
  <c r="GO35" i="1"/>
  <c r="GP35" i="1"/>
  <c r="GV35" i="1"/>
  <c r="GX35" i="1" s="1"/>
  <c r="C36" i="1"/>
  <c r="D36" i="1"/>
  <c r="I36" i="1"/>
  <c r="AC36" i="1"/>
  <c r="CQ36" i="1" s="1"/>
  <c r="AE36" i="1"/>
  <c r="AD36" i="1" s="1"/>
  <c r="AB36" i="1" s="1"/>
  <c r="AF36" i="1"/>
  <c r="AG36" i="1"/>
  <c r="CU36" i="1" s="1"/>
  <c r="T36" i="1" s="1"/>
  <c r="AH36" i="1"/>
  <c r="AI36" i="1"/>
  <c r="CW36" i="1" s="1"/>
  <c r="AJ36" i="1"/>
  <c r="CS36" i="1"/>
  <c r="R36" i="1" s="1"/>
  <c r="GK36" i="1" s="1"/>
  <c r="CT36" i="1"/>
  <c r="CV36" i="1"/>
  <c r="CX36" i="1"/>
  <c r="FR36" i="1"/>
  <c r="GL36" i="1"/>
  <c r="GO36" i="1"/>
  <c r="GP36" i="1"/>
  <c r="GV36" i="1"/>
  <c r="GX36" i="1" s="1"/>
  <c r="C37" i="1"/>
  <c r="D37" i="1"/>
  <c r="I37" i="1"/>
  <c r="AC37" i="1"/>
  <c r="AD37" i="1"/>
  <c r="AE37" i="1"/>
  <c r="AF37" i="1"/>
  <c r="CT37" i="1" s="1"/>
  <c r="S37" i="1" s="1"/>
  <c r="K58" i="5" s="1"/>
  <c r="AG37" i="1"/>
  <c r="AH37" i="1"/>
  <c r="CV37" i="1" s="1"/>
  <c r="AI37" i="1"/>
  <c r="CW37" i="1" s="1"/>
  <c r="AJ37" i="1"/>
  <c r="CX37" i="1" s="1"/>
  <c r="CQ37" i="1"/>
  <c r="CS37" i="1"/>
  <c r="CU37" i="1"/>
  <c r="FR37" i="1"/>
  <c r="GL37" i="1"/>
  <c r="GO37" i="1"/>
  <c r="GP37" i="1"/>
  <c r="GV37" i="1"/>
  <c r="C38" i="1"/>
  <c r="D38" i="1"/>
  <c r="AC38" i="1"/>
  <c r="CQ38" i="1" s="1"/>
  <c r="P38" i="1" s="1"/>
  <c r="AE38" i="1"/>
  <c r="AD38" i="1" s="1"/>
  <c r="AF38" i="1"/>
  <c r="CT38" i="1" s="1"/>
  <c r="S38" i="1" s="1"/>
  <c r="AG38" i="1"/>
  <c r="AH38" i="1"/>
  <c r="AI38" i="1"/>
  <c r="CW38" i="1" s="1"/>
  <c r="V38" i="1" s="1"/>
  <c r="AJ38" i="1"/>
  <c r="CX38" i="1" s="1"/>
  <c r="W38" i="1" s="1"/>
  <c r="CS38" i="1"/>
  <c r="R38" i="1" s="1"/>
  <c r="CU38" i="1"/>
  <c r="T38" i="1" s="1"/>
  <c r="CV38" i="1"/>
  <c r="U38" i="1" s="1"/>
  <c r="FR38" i="1"/>
  <c r="GL38" i="1"/>
  <c r="GO38" i="1"/>
  <c r="GP38" i="1"/>
  <c r="GV38" i="1"/>
  <c r="GX38" i="1" s="1"/>
  <c r="C39" i="1"/>
  <c r="D39" i="1"/>
  <c r="AC39" i="1"/>
  <c r="H69" i="5" s="1"/>
  <c r="AE39" i="1"/>
  <c r="AF39" i="1"/>
  <c r="AG39" i="1"/>
  <c r="CU39" i="1" s="1"/>
  <c r="T39" i="1" s="1"/>
  <c r="AH39" i="1"/>
  <c r="CV39" i="1" s="1"/>
  <c r="U39" i="1" s="1"/>
  <c r="AI39" i="1"/>
  <c r="CW39" i="1" s="1"/>
  <c r="V39" i="1" s="1"/>
  <c r="AJ39" i="1"/>
  <c r="CX39" i="1" s="1"/>
  <c r="W39" i="1" s="1"/>
  <c r="CQ39" i="1"/>
  <c r="P39" i="1" s="1"/>
  <c r="K69" i="5" s="1"/>
  <c r="CT39" i="1"/>
  <c r="S39" i="1" s="1"/>
  <c r="K66" i="5" s="1"/>
  <c r="FR39" i="1"/>
  <c r="GL39" i="1"/>
  <c r="GO39" i="1"/>
  <c r="GP39" i="1"/>
  <c r="GV39" i="1"/>
  <c r="GX39" i="1" s="1"/>
  <c r="I40" i="1"/>
  <c r="AC40" i="1"/>
  <c r="CQ40" i="1" s="1"/>
  <c r="AE40" i="1"/>
  <c r="AF40" i="1"/>
  <c r="AG40" i="1"/>
  <c r="CU40" i="1" s="1"/>
  <c r="T40" i="1" s="1"/>
  <c r="AH40" i="1"/>
  <c r="AI40" i="1"/>
  <c r="CW40" i="1" s="1"/>
  <c r="V40" i="1" s="1"/>
  <c r="AJ40" i="1"/>
  <c r="CT40" i="1"/>
  <c r="CV40" i="1"/>
  <c r="U40" i="1" s="1"/>
  <c r="CX40" i="1"/>
  <c r="FR40" i="1"/>
  <c r="GL40" i="1"/>
  <c r="GO40" i="1"/>
  <c r="GP40" i="1"/>
  <c r="GV40" i="1"/>
  <c r="GX40" i="1" s="1"/>
  <c r="I41" i="1"/>
  <c r="AC41" i="1"/>
  <c r="AD41" i="1"/>
  <c r="AE41" i="1"/>
  <c r="AF41" i="1"/>
  <c r="AG41" i="1"/>
  <c r="AH41" i="1"/>
  <c r="CV41" i="1" s="1"/>
  <c r="AI41" i="1"/>
  <c r="AJ41" i="1"/>
  <c r="CX41" i="1" s="1"/>
  <c r="CQ41" i="1"/>
  <c r="CR41" i="1"/>
  <c r="CS41" i="1"/>
  <c r="CU41" i="1"/>
  <c r="CW41" i="1"/>
  <c r="FR41" i="1"/>
  <c r="GL41" i="1"/>
  <c r="GO41" i="1"/>
  <c r="GP41" i="1"/>
  <c r="GV41" i="1"/>
  <c r="I42" i="1"/>
  <c r="T42" i="1"/>
  <c r="AC42" i="1"/>
  <c r="AE42" i="1"/>
  <c r="AF42" i="1"/>
  <c r="AG42" i="1"/>
  <c r="AH42" i="1"/>
  <c r="CV42" i="1" s="1"/>
  <c r="U42" i="1" s="1"/>
  <c r="AI42" i="1"/>
  <c r="CW42" i="1" s="1"/>
  <c r="V42" i="1" s="1"/>
  <c r="AJ42" i="1"/>
  <c r="CQ42" i="1"/>
  <c r="P42" i="1" s="1"/>
  <c r="CT42" i="1"/>
  <c r="S42" i="1" s="1"/>
  <c r="CU42" i="1"/>
  <c r="CX42" i="1"/>
  <c r="W42" i="1" s="1"/>
  <c r="FR42" i="1"/>
  <c r="GL42" i="1"/>
  <c r="GO42" i="1"/>
  <c r="GP42" i="1"/>
  <c r="GV42" i="1"/>
  <c r="GX42" i="1" s="1"/>
  <c r="I43" i="1"/>
  <c r="E74" i="5" s="1"/>
  <c r="AC43" i="1"/>
  <c r="AE43" i="1"/>
  <c r="AD43" i="1" s="1"/>
  <c r="CR43" i="1" s="1"/>
  <c r="Q43" i="1" s="1"/>
  <c r="AF43" i="1"/>
  <c r="AG43" i="1"/>
  <c r="CU43" i="1" s="1"/>
  <c r="T43" i="1" s="1"/>
  <c r="AH43" i="1"/>
  <c r="AI43" i="1"/>
  <c r="AJ43" i="1"/>
  <c r="CX43" i="1" s="1"/>
  <c r="W43" i="1" s="1"/>
  <c r="CV43" i="1"/>
  <c r="U43" i="1" s="1"/>
  <c r="CW43" i="1"/>
  <c r="V43" i="1" s="1"/>
  <c r="FR43" i="1"/>
  <c r="GL43" i="1"/>
  <c r="GO43" i="1"/>
  <c r="GP43" i="1"/>
  <c r="GV43" i="1"/>
  <c r="GX43" i="1" s="1"/>
  <c r="C44" i="1"/>
  <c r="D44" i="1"/>
  <c r="I44" i="1"/>
  <c r="AC44" i="1"/>
  <c r="AE44" i="1"/>
  <c r="AF44" i="1"/>
  <c r="CT44" i="1" s="1"/>
  <c r="AG44" i="1"/>
  <c r="AH44" i="1"/>
  <c r="CV44" i="1" s="1"/>
  <c r="AI44" i="1"/>
  <c r="CW44" i="1" s="1"/>
  <c r="AJ44" i="1"/>
  <c r="CX44" i="1" s="1"/>
  <c r="CQ44" i="1"/>
  <c r="CU44" i="1"/>
  <c r="T44" i="1" s="1"/>
  <c r="FR44" i="1"/>
  <c r="GL44" i="1"/>
  <c r="GO44" i="1"/>
  <c r="GP44" i="1"/>
  <c r="GV44" i="1"/>
  <c r="C45" i="1"/>
  <c r="D45" i="1"/>
  <c r="I45" i="1"/>
  <c r="W45" i="1"/>
  <c r="AC45" i="1"/>
  <c r="H81" i="5" s="1"/>
  <c r="AE45" i="1"/>
  <c r="H80" i="5" s="1"/>
  <c r="R80" i="5" s="1"/>
  <c r="AF45" i="1"/>
  <c r="AG45" i="1"/>
  <c r="CU45" i="1" s="1"/>
  <c r="T45" i="1" s="1"/>
  <c r="AH45" i="1"/>
  <c r="AI45" i="1"/>
  <c r="CW45" i="1" s="1"/>
  <c r="V45" i="1" s="1"/>
  <c r="AJ45" i="1"/>
  <c r="CT45" i="1"/>
  <c r="S45" i="1" s="1"/>
  <c r="K78" i="5" s="1"/>
  <c r="CV45" i="1"/>
  <c r="U45" i="1" s="1"/>
  <c r="CX45" i="1"/>
  <c r="FR45" i="1"/>
  <c r="GL45" i="1"/>
  <c r="GO45" i="1"/>
  <c r="GP45" i="1"/>
  <c r="GV45" i="1"/>
  <c r="GX45" i="1" s="1"/>
  <c r="AC46" i="1"/>
  <c r="AD46" i="1"/>
  <c r="CR46" i="1" s="1"/>
  <c r="AE46" i="1"/>
  <c r="AF46" i="1"/>
  <c r="CT46" i="1" s="1"/>
  <c r="AG46" i="1"/>
  <c r="AH46" i="1"/>
  <c r="CV46" i="1" s="1"/>
  <c r="AI46" i="1"/>
  <c r="AJ46" i="1"/>
  <c r="CX46" i="1" s="1"/>
  <c r="CQ46" i="1"/>
  <c r="CS46" i="1"/>
  <c r="CU46" i="1"/>
  <c r="CW46" i="1"/>
  <c r="FR46" i="1"/>
  <c r="GL46" i="1"/>
  <c r="GO46" i="1"/>
  <c r="GP46" i="1"/>
  <c r="GV46" i="1"/>
  <c r="I47" i="1"/>
  <c r="E85" i="5" s="1"/>
  <c r="AB47" i="1"/>
  <c r="AC47" i="1"/>
  <c r="AE47" i="1"/>
  <c r="AD47" i="1" s="1"/>
  <c r="CR47" i="1" s="1"/>
  <c r="Q47" i="1" s="1"/>
  <c r="AF47" i="1"/>
  <c r="AG47" i="1"/>
  <c r="CU47" i="1" s="1"/>
  <c r="T47" i="1" s="1"/>
  <c r="AH47" i="1"/>
  <c r="AI47" i="1"/>
  <c r="CW47" i="1" s="1"/>
  <c r="V47" i="1" s="1"/>
  <c r="AJ47" i="1"/>
  <c r="CS47" i="1"/>
  <c r="R47" i="1" s="1"/>
  <c r="GK47" i="1" s="1"/>
  <c r="CT47" i="1"/>
  <c r="S47" i="1" s="1"/>
  <c r="CV47" i="1"/>
  <c r="U47" i="1" s="1"/>
  <c r="CX47" i="1"/>
  <c r="W47" i="1" s="1"/>
  <c r="FR47" i="1"/>
  <c r="GL47" i="1"/>
  <c r="GO47" i="1"/>
  <c r="GP47" i="1"/>
  <c r="GV47" i="1"/>
  <c r="GX47" i="1" s="1"/>
  <c r="AC48" i="1"/>
  <c r="AE48" i="1"/>
  <c r="AF48" i="1"/>
  <c r="CT48" i="1" s="1"/>
  <c r="AG48" i="1"/>
  <c r="AH48" i="1"/>
  <c r="CV48" i="1" s="1"/>
  <c r="AI48" i="1"/>
  <c r="CW48" i="1" s="1"/>
  <c r="AJ48" i="1"/>
  <c r="CX48" i="1" s="1"/>
  <c r="CQ48" i="1"/>
  <c r="CU48" i="1"/>
  <c r="FR48" i="1"/>
  <c r="GL48" i="1"/>
  <c r="GO48" i="1"/>
  <c r="GP48" i="1"/>
  <c r="GV48" i="1"/>
  <c r="I49" i="1"/>
  <c r="E86" i="5" s="1"/>
  <c r="AC49" i="1"/>
  <c r="AD49" i="1"/>
  <c r="CR49" i="1" s="1"/>
  <c r="Q49" i="1" s="1"/>
  <c r="AE49" i="1"/>
  <c r="CS49" i="1" s="1"/>
  <c r="AF49" i="1"/>
  <c r="AG49" i="1"/>
  <c r="AH49" i="1"/>
  <c r="CV49" i="1" s="1"/>
  <c r="U49" i="1" s="1"/>
  <c r="AI49" i="1"/>
  <c r="CW49" i="1" s="1"/>
  <c r="AJ49" i="1"/>
  <c r="CQ49" i="1"/>
  <c r="CT49" i="1"/>
  <c r="S49" i="1" s="1"/>
  <c r="CU49" i="1"/>
  <c r="CX49" i="1"/>
  <c r="W49" i="1" s="1"/>
  <c r="FR49" i="1"/>
  <c r="GL49" i="1"/>
  <c r="GO49" i="1"/>
  <c r="GP49" i="1"/>
  <c r="GV49" i="1"/>
  <c r="C50" i="1"/>
  <c r="D50" i="1"/>
  <c r="I50" i="1"/>
  <c r="AC50" i="1"/>
  <c r="AE50" i="1"/>
  <c r="AD50" i="1" s="1"/>
  <c r="CR50" i="1" s="1"/>
  <c r="Q50" i="1" s="1"/>
  <c r="AF50" i="1"/>
  <c r="CT50" i="1" s="1"/>
  <c r="AG50" i="1"/>
  <c r="AH50" i="1"/>
  <c r="CV50" i="1" s="1"/>
  <c r="AI50" i="1"/>
  <c r="CW50" i="1" s="1"/>
  <c r="V50" i="1" s="1"/>
  <c r="AJ50" i="1"/>
  <c r="CX50" i="1" s="1"/>
  <c r="CQ50" i="1"/>
  <c r="P50" i="1" s="1"/>
  <c r="CS50" i="1"/>
  <c r="R50" i="1" s="1"/>
  <c r="CU50" i="1"/>
  <c r="FR50" i="1"/>
  <c r="GL50" i="1"/>
  <c r="GO50" i="1"/>
  <c r="GP50" i="1"/>
  <c r="GV50" i="1"/>
  <c r="GX50" i="1"/>
  <c r="C51" i="1"/>
  <c r="D51" i="1"/>
  <c r="I51" i="1"/>
  <c r="AC51" i="1"/>
  <c r="AE51" i="1"/>
  <c r="AF51" i="1"/>
  <c r="AG51" i="1"/>
  <c r="CU51" i="1" s="1"/>
  <c r="T51" i="1" s="1"/>
  <c r="AH51" i="1"/>
  <c r="AI51" i="1"/>
  <c r="CW51" i="1" s="1"/>
  <c r="V51" i="1" s="1"/>
  <c r="AJ51" i="1"/>
  <c r="CS51" i="1"/>
  <c r="R51" i="1" s="1"/>
  <c r="CT51" i="1"/>
  <c r="S51" i="1" s="1"/>
  <c r="K90" i="5" s="1"/>
  <c r="CV51" i="1"/>
  <c r="U51" i="1" s="1"/>
  <c r="CX51" i="1"/>
  <c r="W51" i="1" s="1"/>
  <c r="FR51" i="1"/>
  <c r="GL51" i="1"/>
  <c r="GO51" i="1"/>
  <c r="GP51" i="1"/>
  <c r="GV51" i="1"/>
  <c r="GX51" i="1" s="1"/>
  <c r="C52" i="1"/>
  <c r="D52" i="1"/>
  <c r="I52" i="1"/>
  <c r="GX52" i="1" s="1"/>
  <c r="AC52" i="1"/>
  <c r="AD52" i="1"/>
  <c r="CR52" i="1" s="1"/>
  <c r="Q52" i="1" s="1"/>
  <c r="AE52" i="1"/>
  <c r="AF52" i="1"/>
  <c r="CT52" i="1" s="1"/>
  <c r="S52" i="1" s="1"/>
  <c r="AG52" i="1"/>
  <c r="AH52" i="1"/>
  <c r="CV52" i="1" s="1"/>
  <c r="U52" i="1" s="1"/>
  <c r="AI52" i="1"/>
  <c r="CW52" i="1" s="1"/>
  <c r="V52" i="1" s="1"/>
  <c r="AJ52" i="1"/>
  <c r="CX52" i="1" s="1"/>
  <c r="CQ52" i="1"/>
  <c r="CS52" i="1"/>
  <c r="R52" i="1" s="1"/>
  <c r="GK52" i="1" s="1"/>
  <c r="CU52" i="1"/>
  <c r="T52" i="1" s="1"/>
  <c r="FR52" i="1"/>
  <c r="GL52" i="1"/>
  <c r="GO52" i="1"/>
  <c r="GP52" i="1"/>
  <c r="GV52" i="1"/>
  <c r="C53" i="1"/>
  <c r="D53" i="1"/>
  <c r="I53" i="1"/>
  <c r="AC53" i="1"/>
  <c r="AE53" i="1"/>
  <c r="CS53" i="1" s="1"/>
  <c r="R53" i="1" s="1"/>
  <c r="AF53" i="1"/>
  <c r="AG53" i="1"/>
  <c r="CU53" i="1" s="1"/>
  <c r="T53" i="1" s="1"/>
  <c r="AH53" i="1"/>
  <c r="CV53" i="1" s="1"/>
  <c r="U53" i="1" s="1"/>
  <c r="AI53" i="1"/>
  <c r="CW53" i="1" s="1"/>
  <c r="V53" i="1" s="1"/>
  <c r="AJ53" i="1"/>
  <c r="CQ53" i="1"/>
  <c r="P53" i="1" s="1"/>
  <c r="CT53" i="1"/>
  <c r="S53" i="1" s="1"/>
  <c r="K100" i="5" s="1"/>
  <c r="CX53" i="1"/>
  <c r="W53" i="1" s="1"/>
  <c r="FR53" i="1"/>
  <c r="GK53" i="1"/>
  <c r="GL53" i="1"/>
  <c r="GO53" i="1"/>
  <c r="GP53" i="1"/>
  <c r="GV53" i="1"/>
  <c r="GX53" i="1" s="1"/>
  <c r="C54" i="1"/>
  <c r="D54" i="1"/>
  <c r="I54" i="1"/>
  <c r="AC54" i="1"/>
  <c r="AE54" i="1"/>
  <c r="AD54" i="1" s="1"/>
  <c r="CR54" i="1" s="1"/>
  <c r="Q54" i="1" s="1"/>
  <c r="AF54" i="1"/>
  <c r="CT54" i="1" s="1"/>
  <c r="AG54" i="1"/>
  <c r="CU54" i="1" s="1"/>
  <c r="T54" i="1" s="1"/>
  <c r="AH54" i="1"/>
  <c r="CV54" i="1" s="1"/>
  <c r="U54" i="1" s="1"/>
  <c r="AI54" i="1"/>
  <c r="AJ54" i="1"/>
  <c r="CX54" i="1" s="1"/>
  <c r="CQ54" i="1"/>
  <c r="P54" i="1" s="1"/>
  <c r="CS54" i="1"/>
  <c r="R54" i="1" s="1"/>
  <c r="GK54" i="1" s="1"/>
  <c r="CW54" i="1"/>
  <c r="V54" i="1" s="1"/>
  <c r="FR54" i="1"/>
  <c r="GL54" i="1"/>
  <c r="GO54" i="1"/>
  <c r="GP54" i="1"/>
  <c r="GV54" i="1"/>
  <c r="GX54" i="1" s="1"/>
  <c r="C55" i="1"/>
  <c r="D55" i="1"/>
  <c r="I55" i="1"/>
  <c r="AC55" i="1"/>
  <c r="AE55" i="1"/>
  <c r="AF55" i="1"/>
  <c r="AG55" i="1"/>
  <c r="CU55" i="1" s="1"/>
  <c r="AH55" i="1"/>
  <c r="CV55" i="1" s="1"/>
  <c r="U55" i="1" s="1"/>
  <c r="AI55" i="1"/>
  <c r="CW55" i="1" s="1"/>
  <c r="AJ55" i="1"/>
  <c r="CT55" i="1"/>
  <c r="S55" i="1" s="1"/>
  <c r="K108" i="5" s="1"/>
  <c r="CX55" i="1"/>
  <c r="W55" i="1" s="1"/>
  <c r="FR55" i="1"/>
  <c r="GL55" i="1"/>
  <c r="GO55" i="1"/>
  <c r="GP55" i="1"/>
  <c r="GV55" i="1"/>
  <c r="GX55" i="1"/>
  <c r="C56" i="1"/>
  <c r="D56" i="1"/>
  <c r="U56" i="1"/>
  <c r="AC56" i="1"/>
  <c r="CQ56" i="1" s="1"/>
  <c r="P56" i="1" s="1"/>
  <c r="AE56" i="1"/>
  <c r="CS56" i="1" s="1"/>
  <c r="R56" i="1" s="1"/>
  <c r="AF56" i="1"/>
  <c r="AG56" i="1"/>
  <c r="CU56" i="1" s="1"/>
  <c r="T56" i="1" s="1"/>
  <c r="AH56" i="1"/>
  <c r="AI56" i="1"/>
  <c r="CW56" i="1" s="1"/>
  <c r="V56" i="1" s="1"/>
  <c r="AJ56" i="1"/>
  <c r="CT56" i="1"/>
  <c r="S56" i="1" s="1"/>
  <c r="CV56" i="1"/>
  <c r="CX56" i="1"/>
  <c r="W56" i="1" s="1"/>
  <c r="FR56" i="1"/>
  <c r="GK56" i="1"/>
  <c r="GL56" i="1"/>
  <c r="GO56" i="1"/>
  <c r="GP56" i="1"/>
  <c r="GV56" i="1"/>
  <c r="GX56" i="1" s="1"/>
  <c r="C57" i="1"/>
  <c r="D57" i="1"/>
  <c r="AC57" i="1"/>
  <c r="AE57" i="1"/>
  <c r="AD57" i="1" s="1"/>
  <c r="AF57" i="1"/>
  <c r="AG57" i="1"/>
  <c r="CU57" i="1" s="1"/>
  <c r="T57" i="1" s="1"/>
  <c r="AH57" i="1"/>
  <c r="AI57" i="1"/>
  <c r="CW57" i="1" s="1"/>
  <c r="V57" i="1" s="1"/>
  <c r="AJ57" i="1"/>
  <c r="CS57" i="1"/>
  <c r="R57" i="1" s="1"/>
  <c r="GK57" i="1" s="1"/>
  <c r="CT57" i="1"/>
  <c r="S57" i="1" s="1"/>
  <c r="K116" i="5" s="1"/>
  <c r="CV57" i="1"/>
  <c r="U57" i="1" s="1"/>
  <c r="CX57" i="1"/>
  <c r="W57" i="1" s="1"/>
  <c r="FR57" i="1"/>
  <c r="GL57" i="1"/>
  <c r="GO57" i="1"/>
  <c r="GP57" i="1"/>
  <c r="GV57" i="1"/>
  <c r="GX57" i="1" s="1"/>
  <c r="I58" i="1"/>
  <c r="AC58" i="1"/>
  <c r="AD58" i="1"/>
  <c r="AE58" i="1"/>
  <c r="AF58" i="1"/>
  <c r="CT58" i="1" s="1"/>
  <c r="AG58" i="1"/>
  <c r="AH58" i="1"/>
  <c r="CV58" i="1" s="1"/>
  <c r="AI58" i="1"/>
  <c r="AJ58" i="1"/>
  <c r="CX58" i="1" s="1"/>
  <c r="CQ58" i="1"/>
  <c r="CR58" i="1"/>
  <c r="CS58" i="1"/>
  <c r="CU58" i="1"/>
  <c r="CW58" i="1"/>
  <c r="FR58" i="1"/>
  <c r="GL58" i="1"/>
  <c r="GO58" i="1"/>
  <c r="GP58" i="1"/>
  <c r="GV58" i="1"/>
  <c r="I59" i="1"/>
  <c r="E122" i="5" s="1"/>
  <c r="AC59" i="1"/>
  <c r="AE59" i="1"/>
  <c r="AF59" i="1"/>
  <c r="AG59" i="1"/>
  <c r="CU59" i="1" s="1"/>
  <c r="T59" i="1" s="1"/>
  <c r="AH59" i="1"/>
  <c r="CV59" i="1" s="1"/>
  <c r="U59" i="1" s="1"/>
  <c r="AI59" i="1"/>
  <c r="CW59" i="1" s="1"/>
  <c r="V59" i="1" s="1"/>
  <c r="AJ59" i="1"/>
  <c r="CT59" i="1"/>
  <c r="S59" i="1" s="1"/>
  <c r="CX59" i="1"/>
  <c r="W59" i="1" s="1"/>
  <c r="FR59" i="1"/>
  <c r="GL59" i="1"/>
  <c r="GO59" i="1"/>
  <c r="GP59" i="1"/>
  <c r="GV59" i="1"/>
  <c r="GX59" i="1" s="1"/>
  <c r="I60" i="1"/>
  <c r="AC60" i="1"/>
  <c r="CQ60" i="1" s="1"/>
  <c r="P60" i="1" s="1"/>
  <c r="AE60" i="1"/>
  <c r="AF60" i="1"/>
  <c r="AG60" i="1"/>
  <c r="CU60" i="1" s="1"/>
  <c r="T60" i="1" s="1"/>
  <c r="AH60" i="1"/>
  <c r="CV60" i="1" s="1"/>
  <c r="U60" i="1" s="1"/>
  <c r="AI60" i="1"/>
  <c r="CW60" i="1" s="1"/>
  <c r="V60" i="1" s="1"/>
  <c r="AJ60" i="1"/>
  <c r="CX60" i="1" s="1"/>
  <c r="W60" i="1" s="1"/>
  <c r="CT60" i="1"/>
  <c r="S60" i="1" s="1"/>
  <c r="FR60" i="1"/>
  <c r="GL60" i="1"/>
  <c r="GO60" i="1"/>
  <c r="GP60" i="1"/>
  <c r="GV60" i="1"/>
  <c r="GX60" i="1" s="1"/>
  <c r="I61" i="1"/>
  <c r="E123" i="5" s="1"/>
  <c r="AC61" i="1"/>
  <c r="AE61" i="1"/>
  <c r="AD61" i="1" s="1"/>
  <c r="AB61" i="1" s="1"/>
  <c r="AF61" i="1"/>
  <c r="AG61" i="1"/>
  <c r="CU61" i="1" s="1"/>
  <c r="T61" i="1" s="1"/>
  <c r="AH61" i="1"/>
  <c r="AI61" i="1"/>
  <c r="CW61" i="1" s="1"/>
  <c r="AJ61" i="1"/>
  <c r="CS61" i="1"/>
  <c r="R61" i="1" s="1"/>
  <c r="GK61" i="1" s="1"/>
  <c r="CT61" i="1"/>
  <c r="CV61" i="1"/>
  <c r="CX61" i="1"/>
  <c r="FR61" i="1"/>
  <c r="GL61" i="1"/>
  <c r="GO61" i="1"/>
  <c r="GP61" i="1"/>
  <c r="GV61" i="1"/>
  <c r="GX61" i="1" s="1"/>
  <c r="C62" i="1"/>
  <c r="D62" i="1"/>
  <c r="AC62" i="1"/>
  <c r="CQ62" i="1" s="1"/>
  <c r="P62" i="1" s="1"/>
  <c r="AE62" i="1"/>
  <c r="CS62" i="1" s="1"/>
  <c r="R62" i="1" s="1"/>
  <c r="AF62" i="1"/>
  <c r="CT62" i="1" s="1"/>
  <c r="S62" i="1" s="1"/>
  <c r="CZ62" i="1" s="1"/>
  <c r="Y62" i="1" s="1"/>
  <c r="AG62" i="1"/>
  <c r="AH62" i="1"/>
  <c r="CV62" i="1" s="1"/>
  <c r="U62" i="1" s="1"/>
  <c r="AI62" i="1"/>
  <c r="CW62" i="1" s="1"/>
  <c r="V62" i="1" s="1"/>
  <c r="AJ62" i="1"/>
  <c r="CU62" i="1"/>
  <c r="T62" i="1" s="1"/>
  <c r="CX62" i="1"/>
  <c r="W62" i="1" s="1"/>
  <c r="FR62" i="1"/>
  <c r="GK62" i="1"/>
  <c r="GL62" i="1"/>
  <c r="GO62" i="1"/>
  <c r="GP62" i="1"/>
  <c r="GV62" i="1"/>
  <c r="GX62" i="1" s="1"/>
  <c r="C63" i="1"/>
  <c r="D63" i="1"/>
  <c r="AC63" i="1"/>
  <c r="AE63" i="1"/>
  <c r="AF63" i="1"/>
  <c r="AG63" i="1"/>
  <c r="CU63" i="1" s="1"/>
  <c r="T63" i="1" s="1"/>
  <c r="AH63" i="1"/>
  <c r="CV63" i="1" s="1"/>
  <c r="U63" i="1" s="1"/>
  <c r="AI63" i="1"/>
  <c r="CW63" i="1" s="1"/>
  <c r="V63" i="1" s="1"/>
  <c r="AJ63" i="1"/>
  <c r="CT63" i="1"/>
  <c r="S63" i="1" s="1"/>
  <c r="K126" i="5" s="1"/>
  <c r="CX63" i="1"/>
  <c r="W63" i="1" s="1"/>
  <c r="FR63" i="1"/>
  <c r="GL63" i="1"/>
  <c r="GO63" i="1"/>
  <c r="GP63" i="1"/>
  <c r="GV63" i="1"/>
  <c r="GX63" i="1"/>
  <c r="I64" i="1"/>
  <c r="AC64" i="1"/>
  <c r="CQ64" i="1" s="1"/>
  <c r="P64" i="1" s="1"/>
  <c r="AE64" i="1"/>
  <c r="AD64" i="1" s="1"/>
  <c r="CR64" i="1" s="1"/>
  <c r="Q64" i="1" s="1"/>
  <c r="AF64" i="1"/>
  <c r="CT64" i="1" s="1"/>
  <c r="S64" i="1" s="1"/>
  <c r="AG64" i="1"/>
  <c r="CU64" i="1" s="1"/>
  <c r="T64" i="1" s="1"/>
  <c r="AH64" i="1"/>
  <c r="CV64" i="1" s="1"/>
  <c r="U64" i="1" s="1"/>
  <c r="AI64" i="1"/>
  <c r="CW64" i="1" s="1"/>
  <c r="V64" i="1" s="1"/>
  <c r="AJ64" i="1"/>
  <c r="CX64" i="1" s="1"/>
  <c r="W64" i="1" s="1"/>
  <c r="FR64" i="1"/>
  <c r="GL64" i="1"/>
  <c r="GO64" i="1"/>
  <c r="GP64" i="1"/>
  <c r="GV64" i="1"/>
  <c r="GX64" i="1" s="1"/>
  <c r="I65" i="1"/>
  <c r="E133" i="5" s="1"/>
  <c r="AC65" i="1"/>
  <c r="AE65" i="1"/>
  <c r="AF65" i="1"/>
  <c r="AG65" i="1"/>
  <c r="CU65" i="1" s="1"/>
  <c r="T65" i="1" s="1"/>
  <c r="AH65" i="1"/>
  <c r="CV65" i="1" s="1"/>
  <c r="U65" i="1" s="1"/>
  <c r="AI65" i="1"/>
  <c r="CW65" i="1" s="1"/>
  <c r="V65" i="1" s="1"/>
  <c r="AJ65" i="1"/>
  <c r="CX65" i="1" s="1"/>
  <c r="W65" i="1" s="1"/>
  <c r="CQ65" i="1"/>
  <c r="P65" i="1" s="1"/>
  <c r="FR65" i="1"/>
  <c r="GL65" i="1"/>
  <c r="GO65" i="1"/>
  <c r="GP65" i="1"/>
  <c r="GV65" i="1"/>
  <c r="GX65" i="1" s="1"/>
  <c r="I66" i="1"/>
  <c r="AC66" i="1"/>
  <c r="AE66" i="1"/>
  <c r="CS66" i="1" s="1"/>
  <c r="AF66" i="1"/>
  <c r="CT66" i="1" s="1"/>
  <c r="AG66" i="1"/>
  <c r="CU66" i="1" s="1"/>
  <c r="AH66" i="1"/>
  <c r="AI66" i="1"/>
  <c r="CW66" i="1" s="1"/>
  <c r="AJ66" i="1"/>
  <c r="CX66" i="1" s="1"/>
  <c r="CV66" i="1"/>
  <c r="U66" i="1" s="1"/>
  <c r="FR66" i="1"/>
  <c r="GL66" i="1"/>
  <c r="GO66" i="1"/>
  <c r="GP66" i="1"/>
  <c r="GV66" i="1"/>
  <c r="I67" i="1"/>
  <c r="E134" i="5" s="1"/>
  <c r="AC67" i="1"/>
  <c r="AD67" i="1"/>
  <c r="CR67" i="1" s="1"/>
  <c r="Q67" i="1" s="1"/>
  <c r="AE67" i="1"/>
  <c r="AF67" i="1"/>
  <c r="AG67" i="1"/>
  <c r="CU67" i="1" s="1"/>
  <c r="T67" i="1" s="1"/>
  <c r="AH67" i="1"/>
  <c r="CV67" i="1" s="1"/>
  <c r="U67" i="1" s="1"/>
  <c r="AI67" i="1"/>
  <c r="AJ67" i="1"/>
  <c r="CX67" i="1" s="1"/>
  <c r="W67" i="1" s="1"/>
  <c r="CQ67" i="1"/>
  <c r="CS67" i="1"/>
  <c r="R67" i="1" s="1"/>
  <c r="GK67" i="1" s="1"/>
  <c r="CW67" i="1"/>
  <c r="V67" i="1" s="1"/>
  <c r="FR67" i="1"/>
  <c r="GL67" i="1"/>
  <c r="GO67" i="1"/>
  <c r="GP67" i="1"/>
  <c r="GV67" i="1"/>
  <c r="GX67" i="1"/>
  <c r="C68" i="1"/>
  <c r="D68" i="1"/>
  <c r="I68" i="1"/>
  <c r="I72" i="1" s="1"/>
  <c r="AC68" i="1"/>
  <c r="AE68" i="1"/>
  <c r="CS68" i="1" s="1"/>
  <c r="R68" i="1" s="1"/>
  <c r="GK68" i="1" s="1"/>
  <c r="AF68" i="1"/>
  <c r="CT68" i="1" s="1"/>
  <c r="S68" i="1" s="1"/>
  <c r="AG68" i="1"/>
  <c r="CU68" i="1" s="1"/>
  <c r="T68" i="1" s="1"/>
  <c r="AH68" i="1"/>
  <c r="CV68" i="1" s="1"/>
  <c r="U68" i="1" s="1"/>
  <c r="AI68" i="1"/>
  <c r="CW68" i="1" s="1"/>
  <c r="V68" i="1" s="1"/>
  <c r="AJ68" i="1"/>
  <c r="CX68" i="1" s="1"/>
  <c r="W68" i="1" s="1"/>
  <c r="FR68" i="1"/>
  <c r="GL68" i="1"/>
  <c r="GO68" i="1"/>
  <c r="GP68" i="1"/>
  <c r="GV68" i="1"/>
  <c r="GX68" i="1" s="1"/>
  <c r="C69" i="1"/>
  <c r="D69" i="1"/>
  <c r="I69" i="1"/>
  <c r="T69" i="1"/>
  <c r="AC69" i="1"/>
  <c r="H141" i="5" s="1"/>
  <c r="AD69" i="1"/>
  <c r="AE69" i="1"/>
  <c r="H140" i="5" s="1"/>
  <c r="R140" i="5" s="1"/>
  <c r="AF69" i="1"/>
  <c r="AG69" i="1"/>
  <c r="AH69" i="1"/>
  <c r="CV69" i="1" s="1"/>
  <c r="U69" i="1" s="1"/>
  <c r="AI69" i="1"/>
  <c r="AJ69" i="1"/>
  <c r="CX69" i="1" s="1"/>
  <c r="W69" i="1" s="1"/>
  <c r="CQ69" i="1"/>
  <c r="P69" i="1" s="1"/>
  <c r="K141" i="5" s="1"/>
  <c r="CS69" i="1"/>
  <c r="R69" i="1" s="1"/>
  <c r="CU69" i="1"/>
  <c r="CW69" i="1"/>
  <c r="V69" i="1" s="1"/>
  <c r="FR69" i="1"/>
  <c r="GL69" i="1"/>
  <c r="GO69" i="1"/>
  <c r="GP69" i="1"/>
  <c r="GV69" i="1"/>
  <c r="GX69" i="1"/>
  <c r="I70" i="1"/>
  <c r="W70" i="1"/>
  <c r="AC70" i="1"/>
  <c r="AE70" i="1"/>
  <c r="AF70" i="1"/>
  <c r="AG70" i="1"/>
  <c r="CU70" i="1" s="1"/>
  <c r="T70" i="1" s="1"/>
  <c r="AH70" i="1"/>
  <c r="AI70" i="1"/>
  <c r="CW70" i="1" s="1"/>
  <c r="V70" i="1" s="1"/>
  <c r="AJ70" i="1"/>
  <c r="CT70" i="1"/>
  <c r="S70" i="1" s="1"/>
  <c r="CV70" i="1"/>
  <c r="U70" i="1" s="1"/>
  <c r="CX70" i="1"/>
  <c r="FR70" i="1"/>
  <c r="GL70" i="1"/>
  <c r="GO70" i="1"/>
  <c r="GP70" i="1"/>
  <c r="GV70" i="1"/>
  <c r="GX70" i="1"/>
  <c r="I71" i="1"/>
  <c r="E145" i="5" s="1"/>
  <c r="AC71" i="1"/>
  <c r="AE71" i="1"/>
  <c r="AF71" i="1"/>
  <c r="AG71" i="1"/>
  <c r="CU71" i="1" s="1"/>
  <c r="T71" i="1" s="1"/>
  <c r="AH71" i="1"/>
  <c r="CV71" i="1" s="1"/>
  <c r="U71" i="1" s="1"/>
  <c r="AI71" i="1"/>
  <c r="CW71" i="1" s="1"/>
  <c r="V71" i="1" s="1"/>
  <c r="AJ71" i="1"/>
  <c r="CX71" i="1" s="1"/>
  <c r="CQ71" i="1"/>
  <c r="P71" i="1" s="1"/>
  <c r="FR71" i="1"/>
  <c r="GL71" i="1"/>
  <c r="GO71" i="1"/>
  <c r="GP71" i="1"/>
  <c r="GV71" i="1"/>
  <c r="GX71" i="1" s="1"/>
  <c r="AC72" i="1"/>
  <c r="AD72" i="1"/>
  <c r="CR72" i="1" s="1"/>
  <c r="Q72" i="1" s="1"/>
  <c r="AE72" i="1"/>
  <c r="CS72" i="1" s="1"/>
  <c r="AF72" i="1"/>
  <c r="CT72" i="1" s="1"/>
  <c r="S72" i="1" s="1"/>
  <c r="AG72" i="1"/>
  <c r="AH72" i="1"/>
  <c r="AI72" i="1"/>
  <c r="CW72" i="1" s="1"/>
  <c r="AJ72" i="1"/>
  <c r="CX72" i="1" s="1"/>
  <c r="W72" i="1" s="1"/>
  <c r="CQ72" i="1"/>
  <c r="P72" i="1" s="1"/>
  <c r="CU72" i="1"/>
  <c r="T72" i="1" s="1"/>
  <c r="CV72" i="1"/>
  <c r="U72" i="1" s="1"/>
  <c r="FR72" i="1"/>
  <c r="GL72" i="1"/>
  <c r="GO72" i="1"/>
  <c r="GP72" i="1"/>
  <c r="GV72" i="1"/>
  <c r="GX72" i="1" s="1"/>
  <c r="I73" i="1"/>
  <c r="E146" i="5" s="1"/>
  <c r="T73" i="1"/>
  <c r="AC73" i="1"/>
  <c r="AD73" i="1"/>
  <c r="CR73" i="1" s="1"/>
  <c r="AE73" i="1"/>
  <c r="AF73" i="1"/>
  <c r="AG73" i="1"/>
  <c r="AH73" i="1"/>
  <c r="CV73" i="1" s="1"/>
  <c r="AI73" i="1"/>
  <c r="AJ73" i="1"/>
  <c r="CX73" i="1" s="1"/>
  <c r="W73" i="1" s="1"/>
  <c r="CQ73" i="1"/>
  <c r="P73" i="1" s="1"/>
  <c r="CS73" i="1"/>
  <c r="R73" i="1" s="1"/>
  <c r="GK73" i="1" s="1"/>
  <c r="CU73" i="1"/>
  <c r="CW73" i="1"/>
  <c r="V73" i="1" s="1"/>
  <c r="FR73" i="1"/>
  <c r="GL73" i="1"/>
  <c r="GO73" i="1"/>
  <c r="GP73" i="1"/>
  <c r="GV73" i="1"/>
  <c r="GX73" i="1" s="1"/>
  <c r="C74" i="1"/>
  <c r="D74" i="1"/>
  <c r="I74" i="1"/>
  <c r="AC74" i="1"/>
  <c r="CQ74" i="1" s="1"/>
  <c r="P74" i="1" s="1"/>
  <c r="AE74" i="1"/>
  <c r="CS74" i="1" s="1"/>
  <c r="AF74" i="1"/>
  <c r="AG74" i="1"/>
  <c r="AH74" i="1"/>
  <c r="CV74" i="1" s="1"/>
  <c r="U74" i="1" s="1"/>
  <c r="AI74" i="1"/>
  <c r="CW74" i="1" s="1"/>
  <c r="AJ74" i="1"/>
  <c r="CX74" i="1" s="1"/>
  <c r="CT74" i="1"/>
  <c r="S74" i="1" s="1"/>
  <c r="CU74" i="1"/>
  <c r="T74" i="1" s="1"/>
  <c r="FR74" i="1"/>
  <c r="GL74" i="1"/>
  <c r="GO74" i="1"/>
  <c r="GP74" i="1"/>
  <c r="GV74" i="1"/>
  <c r="C75" i="1"/>
  <c r="D75" i="1"/>
  <c r="I75" i="1"/>
  <c r="AC75" i="1"/>
  <c r="AE75" i="1"/>
  <c r="AF75" i="1"/>
  <c r="AG75" i="1"/>
  <c r="AH75" i="1"/>
  <c r="CV75" i="1" s="1"/>
  <c r="AI75" i="1"/>
  <c r="CW75" i="1" s="1"/>
  <c r="AJ75" i="1"/>
  <c r="CX75" i="1" s="1"/>
  <c r="W75" i="1" s="1"/>
  <c r="CS75" i="1"/>
  <c r="R75" i="1" s="1"/>
  <c r="K152" i="5" s="1"/>
  <c r="CU75" i="1"/>
  <c r="FR75" i="1"/>
  <c r="GL75" i="1"/>
  <c r="GO75" i="1"/>
  <c r="GP75" i="1"/>
  <c r="GV75" i="1"/>
  <c r="GX75" i="1" s="1"/>
  <c r="C76" i="1"/>
  <c r="D76" i="1"/>
  <c r="I76" i="1"/>
  <c r="I78" i="1" s="1"/>
  <c r="AC76" i="1"/>
  <c r="AE76" i="1"/>
  <c r="AD76" i="1" s="1"/>
  <c r="CR76" i="1" s="1"/>
  <c r="AF76" i="1"/>
  <c r="AG76" i="1"/>
  <c r="CU76" i="1" s="1"/>
  <c r="AH76" i="1"/>
  <c r="CV76" i="1" s="1"/>
  <c r="U76" i="1" s="1"/>
  <c r="AI76" i="1"/>
  <c r="CW76" i="1" s="1"/>
  <c r="AJ76" i="1"/>
  <c r="CX76" i="1" s="1"/>
  <c r="W76" i="1" s="1"/>
  <c r="CS76" i="1"/>
  <c r="CT76" i="1"/>
  <c r="S76" i="1" s="1"/>
  <c r="FR76" i="1"/>
  <c r="GL76" i="1"/>
  <c r="GO76" i="1"/>
  <c r="GP76" i="1"/>
  <c r="GV76" i="1"/>
  <c r="GX76" i="1" s="1"/>
  <c r="C77" i="1"/>
  <c r="D77" i="1"/>
  <c r="I77" i="1"/>
  <c r="AC77" i="1"/>
  <c r="AE77" i="1"/>
  <c r="AF77" i="1"/>
  <c r="AG77" i="1"/>
  <c r="CU77" i="1" s="1"/>
  <c r="T77" i="1" s="1"/>
  <c r="AH77" i="1"/>
  <c r="CV77" i="1" s="1"/>
  <c r="AI77" i="1"/>
  <c r="AJ77" i="1"/>
  <c r="CX77" i="1" s="1"/>
  <c r="CT77" i="1"/>
  <c r="S77" i="1" s="1"/>
  <c r="K160" i="5" s="1"/>
  <c r="CW77" i="1"/>
  <c r="FR77" i="1"/>
  <c r="GL77" i="1"/>
  <c r="GO77" i="1"/>
  <c r="GP77" i="1"/>
  <c r="GV77" i="1"/>
  <c r="GX77" i="1"/>
  <c r="AC78" i="1"/>
  <c r="CQ78" i="1" s="1"/>
  <c r="AE78" i="1"/>
  <c r="AD78" i="1" s="1"/>
  <c r="CR78" i="1" s="1"/>
  <c r="AF78" i="1"/>
  <c r="AG78" i="1"/>
  <c r="CU78" i="1" s="1"/>
  <c r="AH78" i="1"/>
  <c r="AI78" i="1"/>
  <c r="CW78" i="1" s="1"/>
  <c r="AJ78" i="1"/>
  <c r="CS78" i="1"/>
  <c r="R78" i="1" s="1"/>
  <c r="GK78" i="1" s="1"/>
  <c r="CT78" i="1"/>
  <c r="CV78" i="1"/>
  <c r="CX78" i="1"/>
  <c r="FR78" i="1"/>
  <c r="GL78" i="1"/>
  <c r="GO78" i="1"/>
  <c r="GP78" i="1"/>
  <c r="GV78" i="1"/>
  <c r="AC79" i="1"/>
  <c r="AE79" i="1"/>
  <c r="AF79" i="1"/>
  <c r="AG79" i="1"/>
  <c r="CU79" i="1" s="1"/>
  <c r="AH79" i="1"/>
  <c r="CV79" i="1" s="1"/>
  <c r="AI79" i="1"/>
  <c r="CW79" i="1" s="1"/>
  <c r="AJ79" i="1"/>
  <c r="CX79" i="1" s="1"/>
  <c r="CQ79" i="1"/>
  <c r="FR79" i="1"/>
  <c r="GL79" i="1"/>
  <c r="GO79" i="1"/>
  <c r="GP79" i="1"/>
  <c r="GV79" i="1"/>
  <c r="AC80" i="1"/>
  <c r="AE80" i="1"/>
  <c r="CS80" i="1" s="1"/>
  <c r="AF80" i="1"/>
  <c r="AG80" i="1"/>
  <c r="CU80" i="1" s="1"/>
  <c r="AH80" i="1"/>
  <c r="AI80" i="1"/>
  <c r="CW80" i="1" s="1"/>
  <c r="AJ80" i="1"/>
  <c r="CQ80" i="1"/>
  <c r="CT80" i="1"/>
  <c r="CV80" i="1"/>
  <c r="CX80" i="1"/>
  <c r="FR80" i="1"/>
  <c r="GL80" i="1"/>
  <c r="GO80" i="1"/>
  <c r="GP80" i="1"/>
  <c r="GV80" i="1"/>
  <c r="AC81" i="1"/>
  <c r="AE81" i="1"/>
  <c r="AD81" i="1" s="1"/>
  <c r="CR81" i="1" s="1"/>
  <c r="AF81" i="1"/>
  <c r="AG81" i="1"/>
  <c r="AH81" i="1"/>
  <c r="CV81" i="1" s="1"/>
  <c r="AI81" i="1"/>
  <c r="CW81" i="1" s="1"/>
  <c r="AJ81" i="1"/>
  <c r="CX81" i="1" s="1"/>
  <c r="CT81" i="1"/>
  <c r="CU81" i="1"/>
  <c r="FR81" i="1"/>
  <c r="GL81" i="1"/>
  <c r="GO81" i="1"/>
  <c r="GP81" i="1"/>
  <c r="GV81" i="1"/>
  <c r="C82" i="1"/>
  <c r="D82" i="1"/>
  <c r="I82" i="1"/>
  <c r="I86" i="1" s="1"/>
  <c r="AC82" i="1"/>
  <c r="CQ82" i="1" s="1"/>
  <c r="P82" i="1" s="1"/>
  <c r="AE82" i="1"/>
  <c r="CS82" i="1" s="1"/>
  <c r="AF82" i="1"/>
  <c r="CT82" i="1" s="1"/>
  <c r="AG82" i="1"/>
  <c r="AH82" i="1"/>
  <c r="CV82" i="1" s="1"/>
  <c r="U82" i="1" s="1"/>
  <c r="AI82" i="1"/>
  <c r="CW82" i="1" s="1"/>
  <c r="AJ82" i="1"/>
  <c r="CU82" i="1"/>
  <c r="T82" i="1" s="1"/>
  <c r="CX82" i="1"/>
  <c r="W82" i="1" s="1"/>
  <c r="FR82" i="1"/>
  <c r="GL82" i="1"/>
  <c r="GO82" i="1"/>
  <c r="GP82" i="1"/>
  <c r="GV82" i="1"/>
  <c r="C83" i="1"/>
  <c r="D83" i="1"/>
  <c r="I83" i="1"/>
  <c r="AC83" i="1"/>
  <c r="H175" i="5" s="1"/>
  <c r="AE83" i="1"/>
  <c r="AF83" i="1"/>
  <c r="AG83" i="1"/>
  <c r="AH83" i="1"/>
  <c r="CV83" i="1" s="1"/>
  <c r="U83" i="1" s="1"/>
  <c r="AI83" i="1"/>
  <c r="CW83" i="1" s="1"/>
  <c r="V83" i="1" s="1"/>
  <c r="AJ83" i="1"/>
  <c r="CX83" i="1" s="1"/>
  <c r="W83" i="1" s="1"/>
  <c r="CQ83" i="1"/>
  <c r="P83" i="1" s="1"/>
  <c r="K175" i="5" s="1"/>
  <c r="CU83" i="1"/>
  <c r="T83" i="1" s="1"/>
  <c r="FR83" i="1"/>
  <c r="GL83" i="1"/>
  <c r="GO83" i="1"/>
  <c r="GP83" i="1"/>
  <c r="GV83" i="1"/>
  <c r="GX83" i="1" s="1"/>
  <c r="AC84" i="1"/>
  <c r="CQ84" i="1" s="1"/>
  <c r="AE84" i="1"/>
  <c r="AF84" i="1"/>
  <c r="CT84" i="1" s="1"/>
  <c r="AG84" i="1"/>
  <c r="AH84" i="1"/>
  <c r="AI84" i="1"/>
  <c r="CW84" i="1" s="1"/>
  <c r="AJ84" i="1"/>
  <c r="CX84" i="1" s="1"/>
  <c r="CU84" i="1"/>
  <c r="CV84" i="1"/>
  <c r="FR84" i="1"/>
  <c r="GL84" i="1"/>
  <c r="GO84" i="1"/>
  <c r="GP84" i="1"/>
  <c r="GV84" i="1"/>
  <c r="I85" i="1"/>
  <c r="E179" i="5" s="1"/>
  <c r="V85" i="1"/>
  <c r="AC85" i="1"/>
  <c r="AD85" i="1"/>
  <c r="CR85" i="1" s="1"/>
  <c r="AE85" i="1"/>
  <c r="CS85" i="1" s="1"/>
  <c r="R85" i="1" s="1"/>
  <c r="GK85" i="1" s="1"/>
  <c r="AF85" i="1"/>
  <c r="AG85" i="1"/>
  <c r="CU85" i="1" s="1"/>
  <c r="AH85" i="1"/>
  <c r="CV85" i="1" s="1"/>
  <c r="AI85" i="1"/>
  <c r="AJ85" i="1"/>
  <c r="CX85" i="1" s="1"/>
  <c r="W85" i="1" s="1"/>
  <c r="CT85" i="1"/>
  <c r="S85" i="1" s="1"/>
  <c r="CY85" i="1" s="1"/>
  <c r="X85" i="1" s="1"/>
  <c r="T179" i="5" s="1"/>
  <c r="CW85" i="1"/>
  <c r="FR85" i="1"/>
  <c r="GL85" i="1"/>
  <c r="GO85" i="1"/>
  <c r="GP85" i="1"/>
  <c r="GV85" i="1"/>
  <c r="GX85" i="1"/>
  <c r="AC86" i="1"/>
  <c r="AE86" i="1"/>
  <c r="AD86" i="1" s="1"/>
  <c r="CR86" i="1" s="1"/>
  <c r="AF86" i="1"/>
  <c r="CT86" i="1" s="1"/>
  <c r="AG86" i="1"/>
  <c r="CU86" i="1" s="1"/>
  <c r="AH86" i="1"/>
  <c r="CV86" i="1" s="1"/>
  <c r="U86" i="1" s="1"/>
  <c r="AI86" i="1"/>
  <c r="AJ86" i="1"/>
  <c r="CX86" i="1" s="1"/>
  <c r="CS86" i="1"/>
  <c r="R86" i="1" s="1"/>
  <c r="GK86" i="1" s="1"/>
  <c r="CW86" i="1"/>
  <c r="V86" i="1" s="1"/>
  <c r="FR86" i="1"/>
  <c r="GL86" i="1"/>
  <c r="GO86" i="1"/>
  <c r="GP86" i="1"/>
  <c r="GV86" i="1"/>
  <c r="I87" i="1"/>
  <c r="E180" i="5" s="1"/>
  <c r="AC87" i="1"/>
  <c r="AE87" i="1"/>
  <c r="AD87" i="1" s="1"/>
  <c r="CR87" i="1" s="1"/>
  <c r="AF87" i="1"/>
  <c r="AG87" i="1"/>
  <c r="AH87" i="1"/>
  <c r="CV87" i="1" s="1"/>
  <c r="U87" i="1" s="1"/>
  <c r="AI87" i="1"/>
  <c r="CW87" i="1" s="1"/>
  <c r="AJ87" i="1"/>
  <c r="CX87" i="1" s="1"/>
  <c r="W87" i="1" s="1"/>
  <c r="CU87" i="1"/>
  <c r="T87" i="1" s="1"/>
  <c r="FR87" i="1"/>
  <c r="GL87" i="1"/>
  <c r="GO87" i="1"/>
  <c r="GP87" i="1"/>
  <c r="GV87" i="1"/>
  <c r="GX87" i="1" s="1"/>
  <c r="C88" i="1"/>
  <c r="D88" i="1"/>
  <c r="AC88" i="1"/>
  <c r="AE88" i="1"/>
  <c r="AF88" i="1"/>
  <c r="AG88" i="1"/>
  <c r="CU88" i="1" s="1"/>
  <c r="T88" i="1" s="1"/>
  <c r="AH88" i="1"/>
  <c r="CV88" i="1" s="1"/>
  <c r="U88" i="1" s="1"/>
  <c r="AI88" i="1"/>
  <c r="AJ88" i="1"/>
  <c r="CX88" i="1" s="1"/>
  <c r="W88" i="1" s="1"/>
  <c r="CQ88" i="1"/>
  <c r="P88" i="1" s="1"/>
  <c r="CT88" i="1"/>
  <c r="S88" i="1" s="1"/>
  <c r="CW88" i="1"/>
  <c r="V88" i="1" s="1"/>
  <c r="FR88" i="1"/>
  <c r="GL88" i="1"/>
  <c r="GO88" i="1"/>
  <c r="GP88" i="1"/>
  <c r="GV88" i="1"/>
  <c r="GX88" i="1"/>
  <c r="C89" i="1"/>
  <c r="D89" i="1"/>
  <c r="AC89" i="1"/>
  <c r="AE89" i="1"/>
  <c r="AF89" i="1"/>
  <c r="AG89" i="1"/>
  <c r="CU89" i="1" s="1"/>
  <c r="T89" i="1" s="1"/>
  <c r="AH89" i="1"/>
  <c r="AI89" i="1"/>
  <c r="CW89" i="1" s="1"/>
  <c r="V89" i="1" s="1"/>
  <c r="AJ89" i="1"/>
  <c r="CX89" i="1" s="1"/>
  <c r="W89" i="1" s="1"/>
  <c r="CS89" i="1"/>
  <c r="R89" i="1" s="1"/>
  <c r="K185" i="5" s="1"/>
  <c r="CV89" i="1"/>
  <c r="U89" i="1" s="1"/>
  <c r="FR89" i="1"/>
  <c r="GL89" i="1"/>
  <c r="GO89" i="1"/>
  <c r="GP89" i="1"/>
  <c r="GV89" i="1"/>
  <c r="GX89" i="1" s="1"/>
  <c r="I90" i="1"/>
  <c r="S90" i="1"/>
  <c r="AC90" i="1"/>
  <c r="AE90" i="1"/>
  <c r="AF90" i="1"/>
  <c r="CT90" i="1" s="1"/>
  <c r="AG90" i="1"/>
  <c r="CU90" i="1" s="1"/>
  <c r="T90" i="1" s="1"/>
  <c r="AH90" i="1"/>
  <c r="AI90" i="1"/>
  <c r="CW90" i="1" s="1"/>
  <c r="V90" i="1" s="1"/>
  <c r="AJ90" i="1"/>
  <c r="CX90" i="1" s="1"/>
  <c r="W90" i="1" s="1"/>
  <c r="CV90" i="1"/>
  <c r="U90" i="1" s="1"/>
  <c r="FR90" i="1"/>
  <c r="GL90" i="1"/>
  <c r="GO90" i="1"/>
  <c r="GP90" i="1"/>
  <c r="GV90" i="1"/>
  <c r="GX90" i="1" s="1"/>
  <c r="I91" i="1"/>
  <c r="AC91" i="1"/>
  <c r="AD91" i="1"/>
  <c r="CR91" i="1" s="1"/>
  <c r="Q91" i="1" s="1"/>
  <c r="AE91" i="1"/>
  <c r="AF91" i="1"/>
  <c r="AG91" i="1"/>
  <c r="CU91" i="1" s="1"/>
  <c r="T91" i="1" s="1"/>
  <c r="AH91" i="1"/>
  <c r="CV91" i="1" s="1"/>
  <c r="U91" i="1" s="1"/>
  <c r="AI91" i="1"/>
  <c r="AJ91" i="1"/>
  <c r="CX91" i="1" s="1"/>
  <c r="W91" i="1" s="1"/>
  <c r="CS91" i="1"/>
  <c r="R91" i="1" s="1"/>
  <c r="GK91" i="1" s="1"/>
  <c r="CW91" i="1"/>
  <c r="V91" i="1" s="1"/>
  <c r="FR91" i="1"/>
  <c r="GL91" i="1"/>
  <c r="GO91" i="1"/>
  <c r="GP91" i="1"/>
  <c r="GV91" i="1"/>
  <c r="I92" i="1"/>
  <c r="Q92" i="1"/>
  <c r="AC92" i="1"/>
  <c r="CQ92" i="1" s="1"/>
  <c r="P92" i="1" s="1"/>
  <c r="AE92" i="1"/>
  <c r="AD92" i="1" s="1"/>
  <c r="AF92" i="1"/>
  <c r="AG92" i="1"/>
  <c r="CU92" i="1" s="1"/>
  <c r="T92" i="1" s="1"/>
  <c r="AH92" i="1"/>
  <c r="AI92" i="1"/>
  <c r="AJ92" i="1"/>
  <c r="CX92" i="1" s="1"/>
  <c r="W92" i="1" s="1"/>
  <c r="CR92" i="1"/>
  <c r="CS92" i="1"/>
  <c r="R92" i="1" s="1"/>
  <c r="GK92" i="1" s="1"/>
  <c r="CV92" i="1"/>
  <c r="U92" i="1" s="1"/>
  <c r="CW92" i="1"/>
  <c r="V92" i="1" s="1"/>
  <c r="FR92" i="1"/>
  <c r="GL92" i="1"/>
  <c r="GO92" i="1"/>
  <c r="GP92" i="1"/>
  <c r="GV92" i="1"/>
  <c r="GX92" i="1" s="1"/>
  <c r="I93" i="1"/>
  <c r="E191" i="5" s="1"/>
  <c r="AC93" i="1"/>
  <c r="AE93" i="1"/>
  <c r="AD93" i="1" s="1"/>
  <c r="AF93" i="1"/>
  <c r="AG93" i="1"/>
  <c r="CU93" i="1" s="1"/>
  <c r="T93" i="1" s="1"/>
  <c r="AH93" i="1"/>
  <c r="AI93" i="1"/>
  <c r="CW93" i="1" s="1"/>
  <c r="V93" i="1" s="1"/>
  <c r="AJ93" i="1"/>
  <c r="CX93" i="1" s="1"/>
  <c r="CS93" i="1"/>
  <c r="R93" i="1" s="1"/>
  <c r="GK93" i="1" s="1"/>
  <c r="CV93" i="1"/>
  <c r="U93" i="1" s="1"/>
  <c r="FR93" i="1"/>
  <c r="GL93" i="1"/>
  <c r="GO93" i="1"/>
  <c r="GP93" i="1"/>
  <c r="GV93" i="1"/>
  <c r="GX93" i="1" s="1"/>
  <c r="I94" i="1"/>
  <c r="S94" i="1"/>
  <c r="AC94" i="1"/>
  <c r="AE94" i="1"/>
  <c r="AF94" i="1"/>
  <c r="CT94" i="1" s="1"/>
  <c r="AG94" i="1"/>
  <c r="AH94" i="1"/>
  <c r="CV94" i="1" s="1"/>
  <c r="U94" i="1" s="1"/>
  <c r="AI94" i="1"/>
  <c r="CW94" i="1" s="1"/>
  <c r="V94" i="1" s="1"/>
  <c r="AJ94" i="1"/>
  <c r="CX94" i="1" s="1"/>
  <c r="W94" i="1" s="1"/>
  <c r="CU94" i="1"/>
  <c r="T94" i="1" s="1"/>
  <c r="FR94" i="1"/>
  <c r="GL94" i="1"/>
  <c r="GO94" i="1"/>
  <c r="GP94" i="1"/>
  <c r="GV94" i="1"/>
  <c r="GX94" i="1" s="1"/>
  <c r="I95" i="1"/>
  <c r="AC95" i="1"/>
  <c r="AD95" i="1"/>
  <c r="CR95" i="1" s="1"/>
  <c r="AE95" i="1"/>
  <c r="AF95" i="1"/>
  <c r="AG95" i="1"/>
  <c r="AH95" i="1"/>
  <c r="CV95" i="1" s="1"/>
  <c r="AI95" i="1"/>
  <c r="AJ95" i="1"/>
  <c r="CQ95" i="1"/>
  <c r="CS95" i="1"/>
  <c r="CU95" i="1"/>
  <c r="CW95" i="1"/>
  <c r="CX95" i="1"/>
  <c r="W95" i="1" s="1"/>
  <c r="FR95" i="1"/>
  <c r="GL95" i="1"/>
  <c r="GO95" i="1"/>
  <c r="GP95" i="1"/>
  <c r="GV95" i="1"/>
  <c r="C96" i="1"/>
  <c r="D96" i="1"/>
  <c r="I96" i="1"/>
  <c r="I98" i="1" s="1"/>
  <c r="U98" i="1" s="1"/>
  <c r="AC96" i="1"/>
  <c r="AD96" i="1"/>
  <c r="CR96" i="1" s="1"/>
  <c r="AE96" i="1"/>
  <c r="CS96" i="1" s="1"/>
  <c r="AF96" i="1"/>
  <c r="CT96" i="1" s="1"/>
  <c r="AG96" i="1"/>
  <c r="AH96" i="1"/>
  <c r="CV96" i="1" s="1"/>
  <c r="AI96" i="1"/>
  <c r="CW96" i="1" s="1"/>
  <c r="AJ96" i="1"/>
  <c r="CU96" i="1"/>
  <c r="CX96" i="1"/>
  <c r="FR96" i="1"/>
  <c r="GL96" i="1"/>
  <c r="GO96" i="1"/>
  <c r="GP96" i="1"/>
  <c r="GV96" i="1"/>
  <c r="C97" i="1"/>
  <c r="D97" i="1"/>
  <c r="I97" i="1"/>
  <c r="AC97" i="1"/>
  <c r="AD97" i="1"/>
  <c r="AE97" i="1"/>
  <c r="AF97" i="1"/>
  <c r="AG97" i="1"/>
  <c r="AH97" i="1"/>
  <c r="CV97" i="1" s="1"/>
  <c r="AI97" i="1"/>
  <c r="AJ97" i="1"/>
  <c r="CX97" i="1" s="1"/>
  <c r="CQ97" i="1"/>
  <c r="CR97" i="1"/>
  <c r="CS97" i="1"/>
  <c r="R97" i="1" s="1"/>
  <c r="CU97" i="1"/>
  <c r="T97" i="1" s="1"/>
  <c r="CW97" i="1"/>
  <c r="FR97" i="1"/>
  <c r="GL97" i="1"/>
  <c r="GO97" i="1"/>
  <c r="GP97" i="1"/>
  <c r="GV97" i="1"/>
  <c r="AC98" i="1"/>
  <c r="AE98" i="1"/>
  <c r="AF98" i="1"/>
  <c r="AG98" i="1"/>
  <c r="CU98" i="1" s="1"/>
  <c r="AH98" i="1"/>
  <c r="AI98" i="1"/>
  <c r="CW98" i="1" s="1"/>
  <c r="AJ98" i="1"/>
  <c r="CT98" i="1"/>
  <c r="S98" i="1" s="1"/>
  <c r="CV98" i="1"/>
  <c r="CX98" i="1"/>
  <c r="FR98" i="1"/>
  <c r="GL98" i="1"/>
  <c r="GO98" i="1"/>
  <c r="GP98" i="1"/>
  <c r="GV98" i="1"/>
  <c r="AC99" i="1"/>
  <c r="AE99" i="1"/>
  <c r="AF99" i="1"/>
  <c r="AG99" i="1"/>
  <c r="CU99" i="1" s="1"/>
  <c r="AH99" i="1"/>
  <c r="CV99" i="1" s="1"/>
  <c r="AI99" i="1"/>
  <c r="AJ99" i="1"/>
  <c r="CT99" i="1"/>
  <c r="CW99" i="1"/>
  <c r="CX99" i="1"/>
  <c r="FR99" i="1"/>
  <c r="GL99" i="1"/>
  <c r="GO99" i="1"/>
  <c r="GP99" i="1"/>
  <c r="GV99" i="1"/>
  <c r="C100" i="1"/>
  <c r="D100" i="1"/>
  <c r="I100" i="1"/>
  <c r="I104" i="1" s="1"/>
  <c r="Q100" i="1"/>
  <c r="V100" i="1"/>
  <c r="AC100" i="1"/>
  <c r="AD100" i="1"/>
  <c r="AE100" i="1"/>
  <c r="AF100" i="1"/>
  <c r="CT100" i="1" s="1"/>
  <c r="AG100" i="1"/>
  <c r="AH100" i="1"/>
  <c r="CV100" i="1" s="1"/>
  <c r="U100" i="1" s="1"/>
  <c r="AI100" i="1"/>
  <c r="AJ100" i="1"/>
  <c r="CX100" i="1" s="1"/>
  <c r="CQ100" i="1"/>
  <c r="P100" i="1" s="1"/>
  <c r="CR100" i="1"/>
  <c r="CS100" i="1"/>
  <c r="R100" i="1" s="1"/>
  <c r="GK100" i="1" s="1"/>
  <c r="CU100" i="1"/>
  <c r="T100" i="1" s="1"/>
  <c r="CW100" i="1"/>
  <c r="FR100" i="1"/>
  <c r="GL100" i="1"/>
  <c r="GO100" i="1"/>
  <c r="GP100" i="1"/>
  <c r="GV100" i="1"/>
  <c r="GX100" i="1" s="1"/>
  <c r="C101" i="1"/>
  <c r="D101" i="1"/>
  <c r="I101" i="1"/>
  <c r="AC101" i="1"/>
  <c r="AE101" i="1"/>
  <c r="AF101" i="1"/>
  <c r="AG101" i="1"/>
  <c r="CU101" i="1" s="1"/>
  <c r="AH101" i="1"/>
  <c r="CV101" i="1" s="1"/>
  <c r="AI101" i="1"/>
  <c r="AJ101" i="1"/>
  <c r="CT101" i="1"/>
  <c r="CW101" i="1"/>
  <c r="V101" i="1" s="1"/>
  <c r="CX101" i="1"/>
  <c r="FR101" i="1"/>
  <c r="GL101" i="1"/>
  <c r="GO101" i="1"/>
  <c r="GP101" i="1"/>
  <c r="GV101" i="1"/>
  <c r="GX101" i="1" s="1"/>
  <c r="I102" i="1"/>
  <c r="AC102" i="1"/>
  <c r="AE102" i="1"/>
  <c r="AF102" i="1"/>
  <c r="CT102" i="1" s="1"/>
  <c r="AG102" i="1"/>
  <c r="AH102" i="1"/>
  <c r="AI102" i="1"/>
  <c r="CW102" i="1" s="1"/>
  <c r="V102" i="1" s="1"/>
  <c r="AJ102" i="1"/>
  <c r="CX102" i="1" s="1"/>
  <c r="CQ102" i="1"/>
  <c r="CU102" i="1"/>
  <c r="T102" i="1" s="1"/>
  <c r="CV102" i="1"/>
  <c r="FR102" i="1"/>
  <c r="GL102" i="1"/>
  <c r="GO102" i="1"/>
  <c r="GP102" i="1"/>
  <c r="GV102" i="1"/>
  <c r="GX102" i="1" s="1"/>
  <c r="AC103" i="1"/>
  <c r="AD103" i="1"/>
  <c r="CR103" i="1" s="1"/>
  <c r="AE103" i="1"/>
  <c r="CS103" i="1" s="1"/>
  <c r="AF103" i="1"/>
  <c r="AG103" i="1"/>
  <c r="CU103" i="1" s="1"/>
  <c r="AH103" i="1"/>
  <c r="CV103" i="1" s="1"/>
  <c r="AI103" i="1"/>
  <c r="CW103" i="1" s="1"/>
  <c r="AJ103" i="1"/>
  <c r="CX103" i="1" s="1"/>
  <c r="CQ103" i="1"/>
  <c r="CT103" i="1"/>
  <c r="FR103" i="1"/>
  <c r="GL103" i="1"/>
  <c r="GO103" i="1"/>
  <c r="GP103" i="1"/>
  <c r="GV103" i="1"/>
  <c r="AC104" i="1"/>
  <c r="CQ104" i="1" s="1"/>
  <c r="P104" i="1" s="1"/>
  <c r="AD104" i="1"/>
  <c r="CR104" i="1" s="1"/>
  <c r="AE104" i="1"/>
  <c r="AF104" i="1"/>
  <c r="AG104" i="1"/>
  <c r="CU104" i="1" s="1"/>
  <c r="AH104" i="1"/>
  <c r="CV104" i="1" s="1"/>
  <c r="AI104" i="1"/>
  <c r="AJ104" i="1"/>
  <c r="CX104" i="1" s="1"/>
  <c r="W104" i="1" s="1"/>
  <c r="CS104" i="1"/>
  <c r="CT104" i="1"/>
  <c r="S104" i="1" s="1"/>
  <c r="CW104" i="1"/>
  <c r="FR104" i="1"/>
  <c r="GL104" i="1"/>
  <c r="GO104" i="1"/>
  <c r="GP104" i="1"/>
  <c r="GV104" i="1"/>
  <c r="I105" i="1"/>
  <c r="E215" i="5" s="1"/>
  <c r="AC105" i="1"/>
  <c r="AE105" i="1"/>
  <c r="AD105" i="1" s="1"/>
  <c r="AB105" i="1" s="1"/>
  <c r="AF105" i="1"/>
  <c r="CT105" i="1" s="1"/>
  <c r="AG105" i="1"/>
  <c r="CU105" i="1" s="1"/>
  <c r="AH105" i="1"/>
  <c r="AI105" i="1"/>
  <c r="CW105" i="1" s="1"/>
  <c r="AJ105" i="1"/>
  <c r="CS105" i="1"/>
  <c r="R105" i="1" s="1"/>
  <c r="GK105" i="1" s="1"/>
  <c r="CV105" i="1"/>
  <c r="U105" i="1" s="1"/>
  <c r="CX105" i="1"/>
  <c r="FR105" i="1"/>
  <c r="GL105" i="1"/>
  <c r="GO105" i="1"/>
  <c r="GP105" i="1"/>
  <c r="GV105" i="1"/>
  <c r="C106" i="1"/>
  <c r="D106" i="1"/>
  <c r="I106" i="1"/>
  <c r="AC106" i="1"/>
  <c r="AE106" i="1"/>
  <c r="AF106" i="1"/>
  <c r="AG106" i="1"/>
  <c r="CU106" i="1" s="1"/>
  <c r="AH106" i="1"/>
  <c r="CV106" i="1" s="1"/>
  <c r="AI106" i="1"/>
  <c r="AJ106" i="1"/>
  <c r="CX106" i="1" s="1"/>
  <c r="W106" i="1" s="1"/>
  <c r="CQ106" i="1"/>
  <c r="P106" i="1" s="1"/>
  <c r="CT106" i="1"/>
  <c r="S106" i="1" s="1"/>
  <c r="CW106" i="1"/>
  <c r="V106" i="1" s="1"/>
  <c r="FR106" i="1"/>
  <c r="GL106" i="1"/>
  <c r="GO106" i="1"/>
  <c r="GP106" i="1"/>
  <c r="GV106" i="1"/>
  <c r="GX106" i="1" s="1"/>
  <c r="C107" i="1"/>
  <c r="D107" i="1"/>
  <c r="I107" i="1"/>
  <c r="AC107" i="1"/>
  <c r="AD107" i="1"/>
  <c r="AE107" i="1"/>
  <c r="AF107" i="1"/>
  <c r="AG107" i="1"/>
  <c r="AH107" i="1"/>
  <c r="CV107" i="1" s="1"/>
  <c r="AI107" i="1"/>
  <c r="CW107" i="1" s="1"/>
  <c r="AJ107" i="1"/>
  <c r="CQ107" i="1"/>
  <c r="CU107" i="1"/>
  <c r="T107" i="1" s="1"/>
  <c r="CX107" i="1"/>
  <c r="W107" i="1" s="1"/>
  <c r="FR107" i="1"/>
  <c r="GL107" i="1"/>
  <c r="GO107" i="1"/>
  <c r="GP107" i="1"/>
  <c r="GV107" i="1"/>
  <c r="C108" i="1"/>
  <c r="D108" i="1"/>
  <c r="AC108" i="1"/>
  <c r="CQ108" i="1" s="1"/>
  <c r="P108" i="1" s="1"/>
  <c r="AE108" i="1"/>
  <c r="AF108" i="1"/>
  <c r="AG108" i="1"/>
  <c r="CU108" i="1" s="1"/>
  <c r="T108" i="1" s="1"/>
  <c r="AH108" i="1"/>
  <c r="CV108" i="1" s="1"/>
  <c r="U108" i="1" s="1"/>
  <c r="AI108" i="1"/>
  <c r="AJ108" i="1"/>
  <c r="CX108" i="1" s="1"/>
  <c r="W108" i="1" s="1"/>
  <c r="CT108" i="1"/>
  <c r="S108" i="1" s="1"/>
  <c r="CW108" i="1"/>
  <c r="V108" i="1" s="1"/>
  <c r="FR108" i="1"/>
  <c r="GL108" i="1"/>
  <c r="GO108" i="1"/>
  <c r="GP108" i="1"/>
  <c r="GV108" i="1"/>
  <c r="GX108" i="1"/>
  <c r="C109" i="1"/>
  <c r="D109" i="1"/>
  <c r="AC109" i="1"/>
  <c r="H231" i="5" s="1"/>
  <c r="AD109" i="1"/>
  <c r="AE109" i="1"/>
  <c r="AF109" i="1"/>
  <c r="AG109" i="1"/>
  <c r="CU109" i="1" s="1"/>
  <c r="T109" i="1" s="1"/>
  <c r="AH109" i="1"/>
  <c r="CV109" i="1" s="1"/>
  <c r="U109" i="1" s="1"/>
  <c r="AI109" i="1"/>
  <c r="CW109" i="1" s="1"/>
  <c r="V109" i="1" s="1"/>
  <c r="AJ109" i="1"/>
  <c r="CX109" i="1" s="1"/>
  <c r="W109" i="1" s="1"/>
  <c r="CQ109" i="1"/>
  <c r="P109" i="1" s="1"/>
  <c r="K231" i="5" s="1"/>
  <c r="FR109" i="1"/>
  <c r="GL109" i="1"/>
  <c r="GO109" i="1"/>
  <c r="GP109" i="1"/>
  <c r="GV109" i="1"/>
  <c r="GX109" i="1" s="1"/>
  <c r="I110" i="1"/>
  <c r="AC110" i="1"/>
  <c r="AD110" i="1"/>
  <c r="CR110" i="1" s="1"/>
  <c r="Q110" i="1" s="1"/>
  <c r="AE110" i="1"/>
  <c r="AF110" i="1"/>
  <c r="CT110" i="1" s="1"/>
  <c r="S110" i="1" s="1"/>
  <c r="AG110" i="1"/>
  <c r="CU110" i="1" s="1"/>
  <c r="T110" i="1" s="1"/>
  <c r="AH110" i="1"/>
  <c r="CV110" i="1" s="1"/>
  <c r="U110" i="1" s="1"/>
  <c r="AI110" i="1"/>
  <c r="AJ110" i="1"/>
  <c r="CX110" i="1" s="1"/>
  <c r="W110" i="1" s="1"/>
  <c r="CQ110" i="1"/>
  <c r="P110" i="1" s="1"/>
  <c r="CS110" i="1"/>
  <c r="R110" i="1" s="1"/>
  <c r="GK110" i="1" s="1"/>
  <c r="CW110" i="1"/>
  <c r="V110" i="1" s="1"/>
  <c r="FR110" i="1"/>
  <c r="GL110" i="1"/>
  <c r="GO110" i="1"/>
  <c r="GP110" i="1"/>
  <c r="GV110" i="1"/>
  <c r="GX110" i="1"/>
  <c r="I111" i="1"/>
  <c r="E235" i="5" s="1"/>
  <c r="W111" i="1"/>
  <c r="AC111" i="1"/>
  <c r="AE111" i="1"/>
  <c r="AF111" i="1"/>
  <c r="AG111" i="1"/>
  <c r="CU111" i="1" s="1"/>
  <c r="T111" i="1" s="1"/>
  <c r="AH111" i="1"/>
  <c r="AI111" i="1"/>
  <c r="CW111" i="1" s="1"/>
  <c r="V111" i="1" s="1"/>
  <c r="AJ111" i="1"/>
  <c r="CX111" i="1" s="1"/>
  <c r="CT111" i="1"/>
  <c r="S111" i="1" s="1"/>
  <c r="CV111" i="1"/>
  <c r="U111" i="1" s="1"/>
  <c r="FR111" i="1"/>
  <c r="GL111" i="1"/>
  <c r="GO111" i="1"/>
  <c r="GP111" i="1"/>
  <c r="GV111" i="1"/>
  <c r="GX111" i="1"/>
  <c r="C112" i="1"/>
  <c r="D112" i="1"/>
  <c r="I112" i="1"/>
  <c r="AC112" i="1"/>
  <c r="AB112" i="1" s="1"/>
  <c r="AE112" i="1"/>
  <c r="AD112" i="1" s="1"/>
  <c r="CR112" i="1" s="1"/>
  <c r="Q112" i="1" s="1"/>
  <c r="AF112" i="1"/>
  <c r="AG112" i="1"/>
  <c r="CU112" i="1" s="1"/>
  <c r="T112" i="1" s="1"/>
  <c r="AH112" i="1"/>
  <c r="CV112" i="1" s="1"/>
  <c r="U112" i="1" s="1"/>
  <c r="AI112" i="1"/>
  <c r="CW112" i="1" s="1"/>
  <c r="V112" i="1" s="1"/>
  <c r="AJ112" i="1"/>
  <c r="CS112" i="1"/>
  <c r="R112" i="1" s="1"/>
  <c r="CT112" i="1"/>
  <c r="S112" i="1" s="1"/>
  <c r="CX112" i="1"/>
  <c r="W112" i="1" s="1"/>
  <c r="FR112" i="1"/>
  <c r="GL112" i="1"/>
  <c r="GO112" i="1"/>
  <c r="GP112" i="1"/>
  <c r="GV112" i="1"/>
  <c r="GX112" i="1"/>
  <c r="C113" i="1"/>
  <c r="D113" i="1"/>
  <c r="I113" i="1"/>
  <c r="U113" i="1"/>
  <c r="AC113" i="1"/>
  <c r="AE113" i="1"/>
  <c r="AF113" i="1"/>
  <c r="AG113" i="1"/>
  <c r="CU113" i="1" s="1"/>
  <c r="T113" i="1" s="1"/>
  <c r="AH113" i="1"/>
  <c r="AI113" i="1"/>
  <c r="CW113" i="1" s="1"/>
  <c r="V113" i="1" s="1"/>
  <c r="AJ113" i="1"/>
  <c r="CT113" i="1"/>
  <c r="S113" i="1" s="1"/>
  <c r="K239" i="5" s="1"/>
  <c r="CV113" i="1"/>
  <c r="CX113" i="1"/>
  <c r="W113" i="1" s="1"/>
  <c r="FR113" i="1"/>
  <c r="GL113" i="1"/>
  <c r="GO113" i="1"/>
  <c r="GP113" i="1"/>
  <c r="GV113" i="1"/>
  <c r="GX113" i="1" s="1"/>
  <c r="I114" i="1"/>
  <c r="GX114" i="1" s="1"/>
  <c r="AC114" i="1"/>
  <c r="AE114" i="1"/>
  <c r="AF114" i="1"/>
  <c r="AG114" i="1"/>
  <c r="CU114" i="1" s="1"/>
  <c r="T114" i="1" s="1"/>
  <c r="AH114" i="1"/>
  <c r="CV114" i="1" s="1"/>
  <c r="AI114" i="1"/>
  <c r="AJ114" i="1"/>
  <c r="CX114" i="1" s="1"/>
  <c r="CQ114" i="1"/>
  <c r="P114" i="1" s="1"/>
  <c r="CT114" i="1"/>
  <c r="CW114" i="1"/>
  <c r="FR114" i="1"/>
  <c r="GL114" i="1"/>
  <c r="GO114" i="1"/>
  <c r="GP114" i="1"/>
  <c r="GV114" i="1"/>
  <c r="I115" i="1"/>
  <c r="E246" i="5" s="1"/>
  <c r="AC115" i="1"/>
  <c r="AE115" i="1"/>
  <c r="AD115" i="1" s="1"/>
  <c r="AF115" i="1"/>
  <c r="AG115" i="1"/>
  <c r="CU115" i="1" s="1"/>
  <c r="T115" i="1" s="1"/>
  <c r="AH115" i="1"/>
  <c r="CV115" i="1" s="1"/>
  <c r="U115" i="1" s="1"/>
  <c r="AI115" i="1"/>
  <c r="AJ115" i="1"/>
  <c r="CX115" i="1" s="1"/>
  <c r="W115" i="1" s="1"/>
  <c r="CR115" i="1"/>
  <c r="Q115" i="1" s="1"/>
  <c r="CS115" i="1"/>
  <c r="R115" i="1" s="1"/>
  <c r="GK115" i="1" s="1"/>
  <c r="CW115" i="1"/>
  <c r="V115" i="1" s="1"/>
  <c r="FR115" i="1"/>
  <c r="GL115" i="1"/>
  <c r="GO115" i="1"/>
  <c r="GP115" i="1"/>
  <c r="GV115" i="1"/>
  <c r="GX115" i="1" s="1"/>
  <c r="I116" i="1"/>
  <c r="AC116" i="1"/>
  <c r="CQ116" i="1" s="1"/>
  <c r="AE116" i="1"/>
  <c r="AD116" i="1" s="1"/>
  <c r="AF116" i="1"/>
  <c r="CT116" i="1" s="1"/>
  <c r="AG116" i="1"/>
  <c r="CU116" i="1" s="1"/>
  <c r="T116" i="1" s="1"/>
  <c r="AH116" i="1"/>
  <c r="CV116" i="1" s="1"/>
  <c r="AI116" i="1"/>
  <c r="CW116" i="1" s="1"/>
  <c r="AJ116" i="1"/>
  <c r="CX116" i="1" s="1"/>
  <c r="CS116" i="1"/>
  <c r="R116" i="1" s="1"/>
  <c r="GK116" i="1" s="1"/>
  <c r="FR116" i="1"/>
  <c r="GL116" i="1"/>
  <c r="GO116" i="1"/>
  <c r="GP116" i="1"/>
  <c r="GV116" i="1"/>
  <c r="I117" i="1"/>
  <c r="E247" i="5" s="1"/>
  <c r="U117" i="1"/>
  <c r="AC117" i="1"/>
  <c r="AE117" i="1"/>
  <c r="CS117" i="1" s="1"/>
  <c r="R117" i="1" s="1"/>
  <c r="GK117" i="1" s="1"/>
  <c r="AF117" i="1"/>
  <c r="AG117" i="1"/>
  <c r="CU117" i="1" s="1"/>
  <c r="T117" i="1" s="1"/>
  <c r="AH117" i="1"/>
  <c r="AI117" i="1"/>
  <c r="CW117" i="1" s="1"/>
  <c r="V117" i="1" s="1"/>
  <c r="AJ117" i="1"/>
  <c r="CT117" i="1"/>
  <c r="S117" i="1" s="1"/>
  <c r="CV117" i="1"/>
  <c r="CX117" i="1"/>
  <c r="W117" i="1" s="1"/>
  <c r="FR117" i="1"/>
  <c r="GL117" i="1"/>
  <c r="GO117" i="1"/>
  <c r="GP117" i="1"/>
  <c r="GV117" i="1"/>
  <c r="GX117" i="1" s="1"/>
  <c r="C118" i="1"/>
  <c r="D118" i="1"/>
  <c r="I118" i="1"/>
  <c r="I120" i="1" s="1"/>
  <c r="AC118" i="1"/>
  <c r="AE118" i="1"/>
  <c r="AF118" i="1"/>
  <c r="CT118" i="1" s="1"/>
  <c r="AG118" i="1"/>
  <c r="AH118" i="1"/>
  <c r="AI118" i="1"/>
  <c r="CW118" i="1" s="1"/>
  <c r="V118" i="1" s="1"/>
  <c r="AJ118" i="1"/>
  <c r="CX118" i="1" s="1"/>
  <c r="CQ118" i="1"/>
  <c r="P118" i="1" s="1"/>
  <c r="CU118" i="1"/>
  <c r="T118" i="1" s="1"/>
  <c r="CV118" i="1"/>
  <c r="FR118" i="1"/>
  <c r="GL118" i="1"/>
  <c r="GO118" i="1"/>
  <c r="GP118" i="1"/>
  <c r="GV118" i="1"/>
  <c r="GX118" i="1" s="1"/>
  <c r="C119" i="1"/>
  <c r="D119" i="1"/>
  <c r="I119" i="1"/>
  <c r="AC119" i="1"/>
  <c r="AE119" i="1"/>
  <c r="AF119" i="1"/>
  <c r="AG119" i="1"/>
  <c r="CU119" i="1" s="1"/>
  <c r="T119" i="1" s="1"/>
  <c r="AH119" i="1"/>
  <c r="AI119" i="1"/>
  <c r="AJ119" i="1"/>
  <c r="CX119" i="1" s="1"/>
  <c r="CT119" i="1"/>
  <c r="CV119" i="1"/>
  <c r="CW119" i="1"/>
  <c r="FR119" i="1"/>
  <c r="GL119" i="1"/>
  <c r="GO119" i="1"/>
  <c r="GP119" i="1"/>
  <c r="GV119" i="1"/>
  <c r="AC120" i="1"/>
  <c r="AE120" i="1"/>
  <c r="AF120" i="1"/>
  <c r="CT120" i="1" s="1"/>
  <c r="AG120" i="1"/>
  <c r="AH120" i="1"/>
  <c r="CV120" i="1" s="1"/>
  <c r="AI120" i="1"/>
  <c r="CW120" i="1" s="1"/>
  <c r="V120" i="1" s="1"/>
  <c r="AJ120" i="1"/>
  <c r="CX120" i="1" s="1"/>
  <c r="CQ120" i="1"/>
  <c r="P120" i="1" s="1"/>
  <c r="CU120" i="1"/>
  <c r="T120" i="1" s="1"/>
  <c r="FR120" i="1"/>
  <c r="GL120" i="1"/>
  <c r="GO120" i="1"/>
  <c r="GP120" i="1"/>
  <c r="GV120" i="1"/>
  <c r="AC121" i="1"/>
  <c r="AE121" i="1"/>
  <c r="AF121" i="1"/>
  <c r="CT121" i="1" s="1"/>
  <c r="AG121" i="1"/>
  <c r="CU121" i="1" s="1"/>
  <c r="AH121" i="1"/>
  <c r="AI121" i="1"/>
  <c r="CW121" i="1" s="1"/>
  <c r="AJ121" i="1"/>
  <c r="CQ121" i="1"/>
  <c r="CV121" i="1"/>
  <c r="CX121" i="1"/>
  <c r="FR121" i="1"/>
  <c r="GL121" i="1"/>
  <c r="GO121" i="1"/>
  <c r="GP121" i="1"/>
  <c r="GV121" i="1"/>
  <c r="I122" i="1"/>
  <c r="AC122" i="1"/>
  <c r="AE122" i="1"/>
  <c r="AF122" i="1"/>
  <c r="AG122" i="1"/>
  <c r="CU122" i="1" s="1"/>
  <c r="T122" i="1" s="1"/>
  <c r="AH122" i="1"/>
  <c r="CV122" i="1" s="1"/>
  <c r="AI122" i="1"/>
  <c r="AJ122" i="1"/>
  <c r="CX122" i="1" s="1"/>
  <c r="CQ122" i="1"/>
  <c r="P122" i="1" s="1"/>
  <c r="CT122" i="1"/>
  <c r="CW122" i="1"/>
  <c r="V122" i="1" s="1"/>
  <c r="FR122" i="1"/>
  <c r="GL122" i="1"/>
  <c r="GO122" i="1"/>
  <c r="GP122" i="1"/>
  <c r="GV122" i="1"/>
  <c r="GX122" i="1"/>
  <c r="AC123" i="1"/>
  <c r="AE123" i="1"/>
  <c r="AD123" i="1" s="1"/>
  <c r="CR123" i="1" s="1"/>
  <c r="AF123" i="1"/>
  <c r="AG123" i="1"/>
  <c r="CU123" i="1" s="1"/>
  <c r="AH123" i="1"/>
  <c r="AI123" i="1"/>
  <c r="CW123" i="1" s="1"/>
  <c r="AJ123" i="1"/>
  <c r="CT123" i="1"/>
  <c r="CV123" i="1"/>
  <c r="CX123" i="1"/>
  <c r="FR123" i="1"/>
  <c r="GL123" i="1"/>
  <c r="GO123" i="1"/>
  <c r="GP123" i="1"/>
  <c r="GV123" i="1"/>
  <c r="C124" i="1"/>
  <c r="D124" i="1"/>
  <c r="I124" i="1"/>
  <c r="AC124" i="1"/>
  <c r="AD124" i="1"/>
  <c r="CR124" i="1" s="1"/>
  <c r="Q124" i="1" s="1"/>
  <c r="AE124" i="1"/>
  <c r="AF124" i="1"/>
  <c r="CT124" i="1" s="1"/>
  <c r="S124" i="1" s="1"/>
  <c r="AG124" i="1"/>
  <c r="AH124" i="1"/>
  <c r="CV124" i="1" s="1"/>
  <c r="U124" i="1" s="1"/>
  <c r="AI124" i="1"/>
  <c r="AJ124" i="1"/>
  <c r="CX124" i="1" s="1"/>
  <c r="W124" i="1" s="1"/>
  <c r="CQ124" i="1"/>
  <c r="P124" i="1" s="1"/>
  <c r="CS124" i="1"/>
  <c r="R124" i="1" s="1"/>
  <c r="GK124" i="1" s="1"/>
  <c r="CU124" i="1"/>
  <c r="T124" i="1" s="1"/>
  <c r="CW124" i="1"/>
  <c r="V124" i="1" s="1"/>
  <c r="FR124" i="1"/>
  <c r="GL124" i="1"/>
  <c r="GO124" i="1"/>
  <c r="GP124" i="1"/>
  <c r="GV124" i="1"/>
  <c r="GX124" i="1"/>
  <c r="C125" i="1"/>
  <c r="D125" i="1"/>
  <c r="I125" i="1"/>
  <c r="AC125" i="1"/>
  <c r="H266" i="5" s="1"/>
  <c r="AD125" i="1"/>
  <c r="AE125" i="1"/>
  <c r="AF125" i="1"/>
  <c r="AG125" i="1"/>
  <c r="CU125" i="1" s="1"/>
  <c r="T125" i="1" s="1"/>
  <c r="AH125" i="1"/>
  <c r="CV125" i="1" s="1"/>
  <c r="U125" i="1" s="1"/>
  <c r="AI125" i="1"/>
  <c r="CW125" i="1" s="1"/>
  <c r="V125" i="1" s="1"/>
  <c r="AJ125" i="1"/>
  <c r="CQ125" i="1"/>
  <c r="P125" i="1" s="1"/>
  <c r="K266" i="5" s="1"/>
  <c r="CX125" i="1"/>
  <c r="W125" i="1" s="1"/>
  <c r="FR125" i="1"/>
  <c r="GL125" i="1"/>
  <c r="GO125" i="1"/>
  <c r="GP125" i="1"/>
  <c r="GV125" i="1"/>
  <c r="GX125" i="1" s="1"/>
  <c r="I126" i="1"/>
  <c r="AC126" i="1"/>
  <c r="CQ126" i="1" s="1"/>
  <c r="P126" i="1" s="1"/>
  <c r="AE126" i="1"/>
  <c r="AF126" i="1"/>
  <c r="AG126" i="1"/>
  <c r="AH126" i="1"/>
  <c r="CV126" i="1" s="1"/>
  <c r="AI126" i="1"/>
  <c r="CW126" i="1" s="1"/>
  <c r="V126" i="1" s="1"/>
  <c r="AJ126" i="1"/>
  <c r="CX126" i="1" s="1"/>
  <c r="W126" i="1" s="1"/>
  <c r="CT126" i="1"/>
  <c r="S126" i="1" s="1"/>
  <c r="CU126" i="1"/>
  <c r="T126" i="1" s="1"/>
  <c r="FR126" i="1"/>
  <c r="GL126" i="1"/>
  <c r="GO126" i="1"/>
  <c r="GP126" i="1"/>
  <c r="GV126" i="1"/>
  <c r="GX126" i="1"/>
  <c r="I127" i="1"/>
  <c r="E270" i="5" s="1"/>
  <c r="AC127" i="1"/>
  <c r="AE127" i="1"/>
  <c r="AD127" i="1" s="1"/>
  <c r="CR127" i="1" s="1"/>
  <c r="AF127" i="1"/>
  <c r="AG127" i="1"/>
  <c r="CU127" i="1" s="1"/>
  <c r="T127" i="1" s="1"/>
  <c r="AH127" i="1"/>
  <c r="CV127" i="1" s="1"/>
  <c r="U127" i="1" s="1"/>
  <c r="AI127" i="1"/>
  <c r="CW127" i="1" s="1"/>
  <c r="AJ127" i="1"/>
  <c r="CS127" i="1"/>
  <c r="R127" i="1" s="1"/>
  <c r="GK127" i="1" s="1"/>
  <c r="CX127" i="1"/>
  <c r="FR127" i="1"/>
  <c r="GL127" i="1"/>
  <c r="GO127" i="1"/>
  <c r="GP127" i="1"/>
  <c r="GV127" i="1"/>
  <c r="I128" i="1"/>
  <c r="AC128" i="1"/>
  <c r="CQ128" i="1" s="1"/>
  <c r="P128" i="1" s="1"/>
  <c r="AE128" i="1"/>
  <c r="AD128" i="1" s="1"/>
  <c r="AF128" i="1"/>
  <c r="CT128" i="1" s="1"/>
  <c r="S128" i="1" s="1"/>
  <c r="AG128" i="1"/>
  <c r="CU128" i="1" s="1"/>
  <c r="T128" i="1" s="1"/>
  <c r="AH128" i="1"/>
  <c r="CV128" i="1" s="1"/>
  <c r="U128" i="1" s="1"/>
  <c r="AI128" i="1"/>
  <c r="CW128" i="1" s="1"/>
  <c r="V128" i="1" s="1"/>
  <c r="AJ128" i="1"/>
  <c r="CX128" i="1" s="1"/>
  <c r="W128" i="1" s="1"/>
  <c r="CS128" i="1"/>
  <c r="R128" i="1" s="1"/>
  <c r="FR128" i="1"/>
  <c r="GL128" i="1"/>
  <c r="GO128" i="1"/>
  <c r="GP128" i="1"/>
  <c r="GV128" i="1"/>
  <c r="GX128" i="1"/>
  <c r="I129" i="1"/>
  <c r="E271" i="5" s="1"/>
  <c r="AC129" i="1"/>
  <c r="AE129" i="1"/>
  <c r="AF129" i="1"/>
  <c r="AG129" i="1"/>
  <c r="AH129" i="1"/>
  <c r="CV129" i="1" s="1"/>
  <c r="U129" i="1" s="1"/>
  <c r="AI129" i="1"/>
  <c r="CW129" i="1" s="1"/>
  <c r="V129" i="1" s="1"/>
  <c r="AJ129" i="1"/>
  <c r="CX129" i="1" s="1"/>
  <c r="W129" i="1" s="1"/>
  <c r="CQ129" i="1"/>
  <c r="CT129" i="1"/>
  <c r="CU129" i="1"/>
  <c r="T129" i="1" s="1"/>
  <c r="FR129" i="1"/>
  <c r="GL129" i="1"/>
  <c r="GO129" i="1"/>
  <c r="GP129" i="1"/>
  <c r="GV129" i="1"/>
  <c r="GX129" i="1" s="1"/>
  <c r="C130" i="1"/>
  <c r="D130" i="1"/>
  <c r="I130" i="1"/>
  <c r="R130" i="1"/>
  <c r="GK130" i="1" s="1"/>
  <c r="AC130" i="1"/>
  <c r="AE130" i="1"/>
  <c r="AD130" i="1" s="1"/>
  <c r="AF130" i="1"/>
  <c r="CT130" i="1" s="1"/>
  <c r="S130" i="1" s="1"/>
  <c r="CY130" i="1" s="1"/>
  <c r="X130" i="1" s="1"/>
  <c r="AG130" i="1"/>
  <c r="AH130" i="1"/>
  <c r="CV130" i="1" s="1"/>
  <c r="AI130" i="1"/>
  <c r="CW130" i="1" s="1"/>
  <c r="V130" i="1" s="1"/>
  <c r="AJ130" i="1"/>
  <c r="CX130" i="1" s="1"/>
  <c r="W130" i="1" s="1"/>
  <c r="CQ130" i="1"/>
  <c r="CS130" i="1"/>
  <c r="CU130" i="1"/>
  <c r="T130" i="1" s="1"/>
  <c r="FR130" i="1"/>
  <c r="GL130" i="1"/>
  <c r="GO130" i="1"/>
  <c r="GP130" i="1"/>
  <c r="GV130" i="1"/>
  <c r="GX130" i="1"/>
  <c r="C131" i="1"/>
  <c r="D131" i="1"/>
  <c r="I131" i="1"/>
  <c r="AC131" i="1"/>
  <c r="AE131" i="1"/>
  <c r="AF131" i="1"/>
  <c r="AG131" i="1"/>
  <c r="CU131" i="1" s="1"/>
  <c r="T131" i="1" s="1"/>
  <c r="AH131" i="1"/>
  <c r="AI131" i="1"/>
  <c r="CW131" i="1" s="1"/>
  <c r="V131" i="1" s="1"/>
  <c r="AJ131" i="1"/>
  <c r="CT131" i="1"/>
  <c r="S131" i="1" s="1"/>
  <c r="K275" i="5" s="1"/>
  <c r="CV131" i="1"/>
  <c r="U131" i="1" s="1"/>
  <c r="CX131" i="1"/>
  <c r="W131" i="1" s="1"/>
  <c r="FR131" i="1"/>
  <c r="GL131" i="1"/>
  <c r="GO131" i="1"/>
  <c r="GP131" i="1"/>
  <c r="GV131" i="1"/>
  <c r="GX131" i="1"/>
  <c r="I132" i="1"/>
  <c r="AC132" i="1"/>
  <c r="AD132" i="1"/>
  <c r="AE132" i="1"/>
  <c r="AF132" i="1"/>
  <c r="CT132" i="1" s="1"/>
  <c r="AG132" i="1"/>
  <c r="CU132" i="1" s="1"/>
  <c r="T132" i="1" s="1"/>
  <c r="AH132" i="1"/>
  <c r="CV132" i="1" s="1"/>
  <c r="U132" i="1" s="1"/>
  <c r="AI132" i="1"/>
  <c r="AJ132" i="1"/>
  <c r="CX132" i="1" s="1"/>
  <c r="CQ132" i="1"/>
  <c r="P132" i="1" s="1"/>
  <c r="CR132" i="1"/>
  <c r="Q132" i="1" s="1"/>
  <c r="CS132" i="1"/>
  <c r="R132" i="1" s="1"/>
  <c r="GK132" i="1" s="1"/>
  <c r="CW132" i="1"/>
  <c r="FR132" i="1"/>
  <c r="GL132" i="1"/>
  <c r="GO132" i="1"/>
  <c r="GP132" i="1"/>
  <c r="GV132" i="1"/>
  <c r="GX132" i="1" s="1"/>
  <c r="AC133" i="1"/>
  <c r="AE133" i="1"/>
  <c r="CS133" i="1" s="1"/>
  <c r="AF133" i="1"/>
  <c r="CT133" i="1" s="1"/>
  <c r="AG133" i="1"/>
  <c r="AH133" i="1"/>
  <c r="AI133" i="1"/>
  <c r="CW133" i="1" s="1"/>
  <c r="AJ133" i="1"/>
  <c r="CU133" i="1"/>
  <c r="CV133" i="1"/>
  <c r="CX133" i="1"/>
  <c r="FR133" i="1"/>
  <c r="GL133" i="1"/>
  <c r="GO133" i="1"/>
  <c r="GP133" i="1"/>
  <c r="GV133" i="1"/>
  <c r="O134" i="1"/>
  <c r="P134" i="1"/>
  <c r="Q134" i="1"/>
  <c r="R134" i="1"/>
  <c r="S134" i="1"/>
  <c r="T134" i="1"/>
  <c r="U134" i="1"/>
  <c r="V134" i="1"/>
  <c r="W134" i="1"/>
  <c r="X134" i="1"/>
  <c r="Y134" i="1"/>
  <c r="AB134" i="1"/>
  <c r="AC134" i="1"/>
  <c r="AD134" i="1"/>
  <c r="AE134" i="1"/>
  <c r="AF134" i="1"/>
  <c r="AG134" i="1"/>
  <c r="AH134" i="1"/>
  <c r="AI134" i="1"/>
  <c r="AJ134" i="1"/>
  <c r="CP134" i="1"/>
  <c r="GN134" i="1" s="1"/>
  <c r="FR134" i="1"/>
  <c r="GK134" i="1"/>
  <c r="GL134" i="1"/>
  <c r="GM134" i="1"/>
  <c r="GO134" i="1"/>
  <c r="GP134" i="1"/>
  <c r="GV134" i="1"/>
  <c r="GX134" i="1" s="1"/>
  <c r="O135" i="1"/>
  <c r="P135" i="1"/>
  <c r="Q135" i="1"/>
  <c r="R135" i="1"/>
  <c r="S135" i="1"/>
  <c r="T135" i="1"/>
  <c r="U135" i="1"/>
  <c r="L285" i="5" s="1"/>
  <c r="Q285" i="5" s="1"/>
  <c r="V135" i="1"/>
  <c r="W135" i="1"/>
  <c r="X135" i="1"/>
  <c r="T284" i="5" s="1"/>
  <c r="Y135" i="1"/>
  <c r="V284" i="5" s="1"/>
  <c r="AB135" i="1"/>
  <c r="H284" i="5" s="1"/>
  <c r="G285" i="5" s="1"/>
  <c r="O285" i="5" s="1"/>
  <c r="AC135" i="1"/>
  <c r="AD135" i="1"/>
  <c r="AE135" i="1"/>
  <c r="AF135" i="1"/>
  <c r="AG135" i="1"/>
  <c r="AH135" i="1"/>
  <c r="AI135" i="1"/>
  <c r="AJ135" i="1"/>
  <c r="CP135" i="1"/>
  <c r="GN135" i="1" s="1"/>
  <c r="FR135" i="1"/>
  <c r="GK135" i="1"/>
  <c r="GL135" i="1"/>
  <c r="GM135" i="1"/>
  <c r="K284" i="5" s="1"/>
  <c r="J285" i="5" s="1"/>
  <c r="P285" i="5" s="1"/>
  <c r="GO135" i="1"/>
  <c r="GP135" i="1"/>
  <c r="GV135" i="1"/>
  <c r="GX135" i="1" s="1"/>
  <c r="O136" i="1"/>
  <c r="P136" i="1"/>
  <c r="Q136" i="1"/>
  <c r="R136" i="1"/>
  <c r="S136" i="1"/>
  <c r="T136" i="1"/>
  <c r="U136" i="1"/>
  <c r="V136" i="1"/>
  <c r="W136" i="1"/>
  <c r="X136" i="1"/>
  <c r="Y136" i="1"/>
  <c r="AB136" i="1"/>
  <c r="AC136" i="1"/>
  <c r="AD136" i="1"/>
  <c r="AE136" i="1"/>
  <c r="AF136" i="1"/>
  <c r="AG136" i="1"/>
  <c r="AH136" i="1"/>
  <c r="AI136" i="1"/>
  <c r="AJ136" i="1"/>
  <c r="CP136" i="1"/>
  <c r="GN136" i="1" s="1"/>
  <c r="FR136" i="1"/>
  <c r="GK136" i="1"/>
  <c r="GL136" i="1"/>
  <c r="GM136" i="1"/>
  <c r="GO136" i="1"/>
  <c r="GP136" i="1"/>
  <c r="GV136" i="1"/>
  <c r="GX136" i="1" s="1"/>
  <c r="O137" i="1"/>
  <c r="P137" i="1"/>
  <c r="Q137" i="1"/>
  <c r="R137" i="1"/>
  <c r="S137" i="1"/>
  <c r="T137" i="1"/>
  <c r="U137" i="1"/>
  <c r="L287" i="5" s="1"/>
  <c r="Q287" i="5" s="1"/>
  <c r="V137" i="1"/>
  <c r="W137" i="1"/>
  <c r="X137" i="1"/>
  <c r="T286" i="5" s="1"/>
  <c r="Y137" i="1"/>
  <c r="V286" i="5" s="1"/>
  <c r="AB137" i="1"/>
  <c r="H286" i="5" s="1"/>
  <c r="AC137" i="1"/>
  <c r="AD137" i="1"/>
  <c r="AE137" i="1"/>
  <c r="AF137" i="1"/>
  <c r="AG137" i="1"/>
  <c r="AH137" i="1"/>
  <c r="AI137" i="1"/>
  <c r="AJ137" i="1"/>
  <c r="CP137" i="1"/>
  <c r="GN137" i="1" s="1"/>
  <c r="FR137" i="1"/>
  <c r="GK137" i="1"/>
  <c r="GL137" i="1"/>
  <c r="GM137" i="1"/>
  <c r="K286" i="5" s="1"/>
  <c r="J287" i="5" s="1"/>
  <c r="P287" i="5" s="1"/>
  <c r="GO137" i="1"/>
  <c r="GP137" i="1"/>
  <c r="GV137" i="1"/>
  <c r="GX137" i="1" s="1"/>
  <c r="B139" i="1"/>
  <c r="B26" i="1" s="1"/>
  <c r="C139" i="1"/>
  <c r="C26" i="1" s="1"/>
  <c r="D139" i="1"/>
  <c r="D26" i="1" s="1"/>
  <c r="F139" i="1"/>
  <c r="F26" i="1" s="1"/>
  <c r="G139" i="1"/>
  <c r="BX139" i="1"/>
  <c r="BX26" i="1" s="1"/>
  <c r="BZ139" i="1"/>
  <c r="BZ26" i="1" s="1"/>
  <c r="CK139" i="1"/>
  <c r="CK26" i="1" s="1"/>
  <c r="CL139" i="1"/>
  <c r="CL26" i="1" s="1"/>
  <c r="FP139" i="1"/>
  <c r="FQ139" i="1"/>
  <c r="GC139" i="1"/>
  <c r="GC26" i="1" s="1"/>
  <c r="GD139" i="1"/>
  <c r="D168" i="1"/>
  <c r="E170" i="1"/>
  <c r="Z170" i="1"/>
  <c r="AA170" i="1"/>
  <c r="AM170" i="1"/>
  <c r="AN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CM170" i="1"/>
  <c r="CN170" i="1"/>
  <c r="CO170" i="1"/>
  <c r="CP170" i="1"/>
  <c r="CQ170" i="1"/>
  <c r="CR170" i="1"/>
  <c r="CS170" i="1"/>
  <c r="CT170" i="1"/>
  <c r="CU170" i="1"/>
  <c r="CV170" i="1"/>
  <c r="CW170" i="1"/>
  <c r="CX170" i="1"/>
  <c r="CY170" i="1"/>
  <c r="CZ170" i="1"/>
  <c r="DA170" i="1"/>
  <c r="DB170" i="1"/>
  <c r="DC170" i="1"/>
  <c r="DD170" i="1"/>
  <c r="DE170" i="1"/>
  <c r="DF170" i="1"/>
  <c r="DR170" i="1"/>
  <c r="DS170" i="1"/>
  <c r="EE170" i="1"/>
  <c r="EF170" i="1"/>
  <c r="EV170" i="1"/>
  <c r="EW170" i="1"/>
  <c r="EX170" i="1"/>
  <c r="EY170" i="1"/>
  <c r="EZ170" i="1"/>
  <c r="FA170" i="1"/>
  <c r="FB170" i="1"/>
  <c r="FC170" i="1"/>
  <c r="FD170" i="1"/>
  <c r="FE170" i="1"/>
  <c r="FF170" i="1"/>
  <c r="FG170" i="1"/>
  <c r="FH170" i="1"/>
  <c r="FI170" i="1"/>
  <c r="FJ170" i="1"/>
  <c r="FK170" i="1"/>
  <c r="FL170" i="1"/>
  <c r="FM170" i="1"/>
  <c r="FN170" i="1"/>
  <c r="FO170" i="1"/>
  <c r="GE170" i="1"/>
  <c r="GF170" i="1"/>
  <c r="GG170" i="1"/>
  <c r="GH170" i="1"/>
  <c r="GI170" i="1"/>
  <c r="GJ170" i="1"/>
  <c r="GK170" i="1"/>
  <c r="GL170" i="1"/>
  <c r="GM170" i="1"/>
  <c r="GN170" i="1"/>
  <c r="GO170" i="1"/>
  <c r="GP170" i="1"/>
  <c r="GQ170" i="1"/>
  <c r="GR170" i="1"/>
  <c r="GS170" i="1"/>
  <c r="GT170" i="1"/>
  <c r="GU170" i="1"/>
  <c r="GV170" i="1"/>
  <c r="GW170" i="1"/>
  <c r="GX170" i="1"/>
  <c r="C172" i="1"/>
  <c r="D172" i="1"/>
  <c r="AC172" i="1"/>
  <c r="CQ172" i="1" s="1"/>
  <c r="P172" i="1" s="1"/>
  <c r="AE172" i="1"/>
  <c r="CS172" i="1" s="1"/>
  <c r="R172" i="1" s="1"/>
  <c r="AF172" i="1"/>
  <c r="AG172" i="1"/>
  <c r="CU172" i="1" s="1"/>
  <c r="T172" i="1" s="1"/>
  <c r="AH172" i="1"/>
  <c r="CV172" i="1" s="1"/>
  <c r="U172" i="1" s="1"/>
  <c r="AI172" i="1"/>
  <c r="CW172" i="1" s="1"/>
  <c r="V172" i="1" s="1"/>
  <c r="AJ172" i="1"/>
  <c r="CT172" i="1"/>
  <c r="S172" i="1" s="1"/>
  <c r="CY172" i="1" s="1"/>
  <c r="X172" i="1" s="1"/>
  <c r="CX172" i="1"/>
  <c r="W172" i="1" s="1"/>
  <c r="FR172" i="1"/>
  <c r="GK172" i="1"/>
  <c r="GL172" i="1"/>
  <c r="GO172" i="1"/>
  <c r="GP172" i="1"/>
  <c r="GV172" i="1"/>
  <c r="GX172" i="1" s="1"/>
  <c r="C173" i="1"/>
  <c r="D173" i="1"/>
  <c r="AC173" i="1"/>
  <c r="CQ173" i="1" s="1"/>
  <c r="P173" i="1" s="1"/>
  <c r="AE173" i="1"/>
  <c r="AF173" i="1"/>
  <c r="AG173" i="1"/>
  <c r="CU173" i="1" s="1"/>
  <c r="T173" i="1" s="1"/>
  <c r="AH173" i="1"/>
  <c r="AI173" i="1"/>
  <c r="AJ173" i="1"/>
  <c r="CX173" i="1" s="1"/>
  <c r="W173" i="1" s="1"/>
  <c r="CS173" i="1"/>
  <c r="R173" i="1" s="1"/>
  <c r="K293" i="5" s="1"/>
  <c r="CV173" i="1"/>
  <c r="U173" i="1" s="1"/>
  <c r="CW173" i="1"/>
  <c r="V173" i="1" s="1"/>
  <c r="FR173" i="1"/>
  <c r="GL173" i="1"/>
  <c r="GO173" i="1"/>
  <c r="GP173" i="1"/>
  <c r="GV173" i="1"/>
  <c r="GX173" i="1" s="1"/>
  <c r="C174" i="1"/>
  <c r="D174" i="1"/>
  <c r="AC174" i="1"/>
  <c r="AD174" i="1"/>
  <c r="CR174" i="1" s="1"/>
  <c r="Q174" i="1" s="1"/>
  <c r="AE174" i="1"/>
  <c r="CS174" i="1" s="1"/>
  <c r="R174" i="1" s="1"/>
  <c r="AF174" i="1"/>
  <c r="AG174" i="1"/>
  <c r="AH174" i="1"/>
  <c r="CV174" i="1" s="1"/>
  <c r="U174" i="1" s="1"/>
  <c r="AI174" i="1"/>
  <c r="CW174" i="1" s="1"/>
  <c r="V174" i="1" s="1"/>
  <c r="AJ174" i="1"/>
  <c r="CT174" i="1"/>
  <c r="S174" i="1" s="1"/>
  <c r="CU174" i="1"/>
  <c r="T174" i="1" s="1"/>
  <c r="CX174" i="1"/>
  <c r="W174" i="1" s="1"/>
  <c r="FR174" i="1"/>
  <c r="GK174" i="1"/>
  <c r="GL174" i="1"/>
  <c r="GO174" i="1"/>
  <c r="GP174" i="1"/>
  <c r="GV174" i="1"/>
  <c r="GX174" i="1" s="1"/>
  <c r="C175" i="1"/>
  <c r="D175" i="1"/>
  <c r="AC175" i="1"/>
  <c r="CQ175" i="1" s="1"/>
  <c r="P175" i="1" s="1"/>
  <c r="AE175" i="1"/>
  <c r="AF175" i="1"/>
  <c r="AG175" i="1"/>
  <c r="CU175" i="1" s="1"/>
  <c r="T175" i="1" s="1"/>
  <c r="AH175" i="1"/>
  <c r="AI175" i="1"/>
  <c r="CW175" i="1" s="1"/>
  <c r="V175" i="1" s="1"/>
  <c r="AJ175" i="1"/>
  <c r="CT175" i="1"/>
  <c r="S175" i="1" s="1"/>
  <c r="K299" i="5" s="1"/>
  <c r="CV175" i="1"/>
  <c r="U175" i="1" s="1"/>
  <c r="CX175" i="1"/>
  <c r="W175" i="1" s="1"/>
  <c r="FR175" i="1"/>
  <c r="GL175" i="1"/>
  <c r="GO175" i="1"/>
  <c r="GP175" i="1"/>
  <c r="GV175" i="1"/>
  <c r="GX175" i="1" s="1"/>
  <c r="C176" i="1"/>
  <c r="D176" i="1"/>
  <c r="AC176" i="1"/>
  <c r="CQ176" i="1" s="1"/>
  <c r="P176" i="1" s="1"/>
  <c r="AE176" i="1"/>
  <c r="CS176" i="1" s="1"/>
  <c r="R176" i="1" s="1"/>
  <c r="AF176" i="1"/>
  <c r="AG176" i="1"/>
  <c r="AH176" i="1"/>
  <c r="CV176" i="1" s="1"/>
  <c r="U176" i="1" s="1"/>
  <c r="AI176" i="1"/>
  <c r="CW176" i="1" s="1"/>
  <c r="V176" i="1" s="1"/>
  <c r="AJ176" i="1"/>
  <c r="CX176" i="1" s="1"/>
  <c r="W176" i="1" s="1"/>
  <c r="CT176" i="1"/>
  <c r="S176" i="1" s="1"/>
  <c r="CU176" i="1"/>
  <c r="T176" i="1" s="1"/>
  <c r="FR176" i="1"/>
  <c r="GK176" i="1"/>
  <c r="GL176" i="1"/>
  <c r="GO176" i="1"/>
  <c r="GP176" i="1"/>
  <c r="GV176" i="1"/>
  <c r="GX176" i="1" s="1"/>
  <c r="C177" i="1"/>
  <c r="D177" i="1"/>
  <c r="AC177" i="1"/>
  <c r="CQ177" i="1" s="1"/>
  <c r="P177" i="1" s="1"/>
  <c r="AE177" i="1"/>
  <c r="AD177" i="1" s="1"/>
  <c r="AF177" i="1"/>
  <c r="AG177" i="1"/>
  <c r="CU177" i="1" s="1"/>
  <c r="T177" i="1" s="1"/>
  <c r="AH177" i="1"/>
  <c r="CV177" i="1" s="1"/>
  <c r="U177" i="1" s="1"/>
  <c r="AI177" i="1"/>
  <c r="AJ177" i="1"/>
  <c r="CX177" i="1" s="1"/>
  <c r="W177" i="1" s="1"/>
  <c r="CR177" i="1"/>
  <c r="Q177" i="1" s="1"/>
  <c r="CS177" i="1"/>
  <c r="R177" i="1" s="1"/>
  <c r="GK177" i="1" s="1"/>
  <c r="CT177" i="1"/>
  <c r="S177" i="1" s="1"/>
  <c r="K307" i="5" s="1"/>
  <c r="CW177" i="1"/>
  <c r="V177" i="1" s="1"/>
  <c r="FR177" i="1"/>
  <c r="GL177" i="1"/>
  <c r="GO177" i="1"/>
  <c r="GP177" i="1"/>
  <c r="GV177" i="1"/>
  <c r="GX177" i="1" s="1"/>
  <c r="C178" i="1"/>
  <c r="D178" i="1"/>
  <c r="U178" i="1"/>
  <c r="AC178" i="1"/>
  <c r="AD178" i="1"/>
  <c r="CR178" i="1" s="1"/>
  <c r="Q178" i="1" s="1"/>
  <c r="AE178" i="1"/>
  <c r="CS178" i="1" s="1"/>
  <c r="R178" i="1" s="1"/>
  <c r="AF178" i="1"/>
  <c r="CT178" i="1" s="1"/>
  <c r="S178" i="1" s="1"/>
  <c r="AG178" i="1"/>
  <c r="AH178" i="1"/>
  <c r="AI178" i="1"/>
  <c r="CW178" i="1" s="1"/>
  <c r="V178" i="1" s="1"/>
  <c r="AJ178" i="1"/>
  <c r="CU178" i="1"/>
  <c r="T178" i="1" s="1"/>
  <c r="CV178" i="1"/>
  <c r="CX178" i="1"/>
  <c r="W178" i="1" s="1"/>
  <c r="FR178" i="1"/>
  <c r="GK178" i="1"/>
  <c r="GL178" i="1"/>
  <c r="GN178" i="1"/>
  <c r="GP178" i="1"/>
  <c r="GV178" i="1"/>
  <c r="GX178" i="1" s="1"/>
  <c r="C179" i="1"/>
  <c r="D179" i="1"/>
  <c r="AC179" i="1"/>
  <c r="AE179" i="1"/>
  <c r="AF179" i="1"/>
  <c r="CT179" i="1" s="1"/>
  <c r="S179" i="1" s="1"/>
  <c r="K313" i="5" s="1"/>
  <c r="AG179" i="1"/>
  <c r="CU179" i="1" s="1"/>
  <c r="T179" i="1" s="1"/>
  <c r="AH179" i="1"/>
  <c r="AI179" i="1"/>
  <c r="CW179" i="1" s="1"/>
  <c r="V179" i="1" s="1"/>
  <c r="AJ179" i="1"/>
  <c r="CX179" i="1" s="1"/>
  <c r="W179" i="1" s="1"/>
  <c r="CV179" i="1"/>
  <c r="U179" i="1" s="1"/>
  <c r="FR179" i="1"/>
  <c r="GL179" i="1"/>
  <c r="GN179" i="1"/>
  <c r="GP179" i="1"/>
  <c r="GV179" i="1"/>
  <c r="GX179" i="1"/>
  <c r="I180" i="1"/>
  <c r="AC180" i="1"/>
  <c r="CQ180" i="1" s="1"/>
  <c r="AE180" i="1"/>
  <c r="AD180" i="1" s="1"/>
  <c r="AF180" i="1"/>
  <c r="CT180" i="1" s="1"/>
  <c r="AG180" i="1"/>
  <c r="AH180" i="1"/>
  <c r="CV180" i="1" s="1"/>
  <c r="U180" i="1" s="1"/>
  <c r="AI180" i="1"/>
  <c r="CW180" i="1" s="1"/>
  <c r="V180" i="1" s="1"/>
  <c r="AJ180" i="1"/>
  <c r="CX180" i="1" s="1"/>
  <c r="CU180" i="1"/>
  <c r="T180" i="1" s="1"/>
  <c r="FR180" i="1"/>
  <c r="GL180" i="1"/>
  <c r="GN180" i="1"/>
  <c r="GP180" i="1"/>
  <c r="CD213" i="1" s="1"/>
  <c r="CD170" i="1" s="1"/>
  <c r="GV180" i="1"/>
  <c r="GX180" i="1" s="1"/>
  <c r="I181" i="1"/>
  <c r="E318" i="5" s="1"/>
  <c r="AC181" i="1"/>
  <c r="AE181" i="1"/>
  <c r="CS181" i="1" s="1"/>
  <c r="R181" i="1" s="1"/>
  <c r="GK181" i="1" s="1"/>
  <c r="AF181" i="1"/>
  <c r="AG181" i="1"/>
  <c r="AH181" i="1"/>
  <c r="CV181" i="1" s="1"/>
  <c r="AI181" i="1"/>
  <c r="CW181" i="1" s="1"/>
  <c r="V181" i="1" s="1"/>
  <c r="AJ181" i="1"/>
  <c r="CQ181" i="1"/>
  <c r="CT181" i="1"/>
  <c r="S181" i="1" s="1"/>
  <c r="CU181" i="1"/>
  <c r="T181" i="1" s="1"/>
  <c r="CX181" i="1"/>
  <c r="FR181" i="1"/>
  <c r="GL181" i="1"/>
  <c r="GN181" i="1"/>
  <c r="GP181" i="1"/>
  <c r="GV181" i="1"/>
  <c r="I182" i="1"/>
  <c r="AC182" i="1"/>
  <c r="AE182" i="1"/>
  <c r="AD182" i="1" s="1"/>
  <c r="CR182" i="1" s="1"/>
  <c r="AF182" i="1"/>
  <c r="AG182" i="1"/>
  <c r="CU182" i="1" s="1"/>
  <c r="AH182" i="1"/>
  <c r="CV182" i="1" s="1"/>
  <c r="AI182" i="1"/>
  <c r="AJ182" i="1"/>
  <c r="CQ182" i="1"/>
  <c r="P182" i="1" s="1"/>
  <c r="CT182" i="1"/>
  <c r="S182" i="1" s="1"/>
  <c r="CW182" i="1"/>
  <c r="V182" i="1" s="1"/>
  <c r="CX182" i="1"/>
  <c r="W182" i="1" s="1"/>
  <c r="FR182" i="1"/>
  <c r="GL182" i="1"/>
  <c r="GN182" i="1"/>
  <c r="GP182" i="1"/>
  <c r="GV182" i="1"/>
  <c r="I183" i="1"/>
  <c r="E319" i="5" s="1"/>
  <c r="AC183" i="1"/>
  <c r="AE183" i="1"/>
  <c r="AD183" i="1" s="1"/>
  <c r="CR183" i="1" s="1"/>
  <c r="Q183" i="1" s="1"/>
  <c r="AF183" i="1"/>
  <c r="AG183" i="1"/>
  <c r="CU183" i="1" s="1"/>
  <c r="T183" i="1" s="1"/>
  <c r="AH183" i="1"/>
  <c r="CV183" i="1" s="1"/>
  <c r="U183" i="1" s="1"/>
  <c r="AI183" i="1"/>
  <c r="CW183" i="1" s="1"/>
  <c r="V183" i="1" s="1"/>
  <c r="AJ183" i="1"/>
  <c r="CS183" i="1"/>
  <c r="R183" i="1" s="1"/>
  <c r="GK183" i="1" s="1"/>
  <c r="CX183" i="1"/>
  <c r="W183" i="1" s="1"/>
  <c r="FR183" i="1"/>
  <c r="GL183" i="1"/>
  <c r="GN183" i="1"/>
  <c r="GP183" i="1"/>
  <c r="GV183" i="1"/>
  <c r="GX183" i="1"/>
  <c r="C184" i="1"/>
  <c r="D184" i="1"/>
  <c r="AC184" i="1"/>
  <c r="AD184" i="1"/>
  <c r="CR184" i="1" s="1"/>
  <c r="Q184" i="1" s="1"/>
  <c r="AE184" i="1"/>
  <c r="CS184" i="1" s="1"/>
  <c r="R184" i="1" s="1"/>
  <c r="AF184" i="1"/>
  <c r="AG184" i="1"/>
  <c r="AH184" i="1"/>
  <c r="CV184" i="1" s="1"/>
  <c r="U184" i="1" s="1"/>
  <c r="AI184" i="1"/>
  <c r="CW184" i="1" s="1"/>
  <c r="V184" i="1" s="1"/>
  <c r="AJ184" i="1"/>
  <c r="CX184" i="1" s="1"/>
  <c r="W184" i="1" s="1"/>
  <c r="CQ184" i="1"/>
  <c r="P184" i="1" s="1"/>
  <c r="CT184" i="1"/>
  <c r="S184" i="1" s="1"/>
  <c r="CU184" i="1"/>
  <c r="T184" i="1" s="1"/>
  <c r="FR184" i="1"/>
  <c r="GK184" i="1"/>
  <c r="GL184" i="1"/>
  <c r="GN184" i="1"/>
  <c r="GP184" i="1"/>
  <c r="GV184" i="1"/>
  <c r="GX184" i="1" s="1"/>
  <c r="C185" i="1"/>
  <c r="D185" i="1"/>
  <c r="AC185" i="1"/>
  <c r="AE185" i="1"/>
  <c r="AF185" i="1"/>
  <c r="AG185" i="1"/>
  <c r="CU185" i="1" s="1"/>
  <c r="T185" i="1" s="1"/>
  <c r="AH185" i="1"/>
  <c r="AI185" i="1"/>
  <c r="CW185" i="1" s="1"/>
  <c r="V185" i="1" s="1"/>
  <c r="AJ185" i="1"/>
  <c r="CS185" i="1"/>
  <c r="R185" i="1" s="1"/>
  <c r="CT185" i="1"/>
  <c r="S185" i="1" s="1"/>
  <c r="K322" i="5" s="1"/>
  <c r="CV185" i="1"/>
  <c r="U185" i="1" s="1"/>
  <c r="CX185" i="1"/>
  <c r="W185" i="1" s="1"/>
  <c r="FR185" i="1"/>
  <c r="GL185" i="1"/>
  <c r="GN185" i="1"/>
  <c r="GP185" i="1"/>
  <c r="GV185" i="1"/>
  <c r="GX185" i="1" s="1"/>
  <c r="I186" i="1"/>
  <c r="AC186" i="1"/>
  <c r="CQ186" i="1" s="1"/>
  <c r="P186" i="1" s="1"/>
  <c r="AE186" i="1"/>
  <c r="AD186" i="1" s="1"/>
  <c r="AF186" i="1"/>
  <c r="CT186" i="1" s="1"/>
  <c r="S186" i="1" s="1"/>
  <c r="AG186" i="1"/>
  <c r="AH186" i="1"/>
  <c r="CV186" i="1" s="1"/>
  <c r="U186" i="1" s="1"/>
  <c r="AI186" i="1"/>
  <c r="CW186" i="1" s="1"/>
  <c r="V186" i="1" s="1"/>
  <c r="AJ186" i="1"/>
  <c r="CX186" i="1" s="1"/>
  <c r="W186" i="1" s="1"/>
  <c r="CS186" i="1"/>
  <c r="R186" i="1" s="1"/>
  <c r="CU186" i="1"/>
  <c r="T186" i="1" s="1"/>
  <c r="FR186" i="1"/>
  <c r="GL186" i="1"/>
  <c r="BZ213" i="1" s="1"/>
  <c r="BZ170" i="1" s="1"/>
  <c r="GN186" i="1"/>
  <c r="GP186" i="1"/>
  <c r="GV186" i="1"/>
  <c r="GX186" i="1"/>
  <c r="I187" i="1"/>
  <c r="E329" i="5" s="1"/>
  <c r="AC187" i="1"/>
  <c r="AE187" i="1"/>
  <c r="CS187" i="1" s="1"/>
  <c r="R187" i="1" s="1"/>
  <c r="AF187" i="1"/>
  <c r="AG187" i="1"/>
  <c r="AH187" i="1"/>
  <c r="CV187" i="1" s="1"/>
  <c r="U187" i="1" s="1"/>
  <c r="AI187" i="1"/>
  <c r="CW187" i="1" s="1"/>
  <c r="V187" i="1" s="1"/>
  <c r="AJ187" i="1"/>
  <c r="CX187" i="1" s="1"/>
  <c r="W187" i="1" s="1"/>
  <c r="CT187" i="1"/>
  <c r="S187" i="1" s="1"/>
  <c r="CY187" i="1" s="1"/>
  <c r="X187" i="1" s="1"/>
  <c r="T329" i="5" s="1"/>
  <c r="CU187" i="1"/>
  <c r="T187" i="1" s="1"/>
  <c r="FR187" i="1"/>
  <c r="GK187" i="1"/>
  <c r="GL187" i="1"/>
  <c r="GN187" i="1"/>
  <c r="GP187" i="1"/>
  <c r="GV187" i="1"/>
  <c r="GX187" i="1" s="1"/>
  <c r="C188" i="1"/>
  <c r="D188" i="1"/>
  <c r="AC188" i="1"/>
  <c r="CQ188" i="1" s="1"/>
  <c r="P188" i="1" s="1"/>
  <c r="AE188" i="1"/>
  <c r="AD188" i="1" s="1"/>
  <c r="AF188" i="1"/>
  <c r="AG188" i="1"/>
  <c r="CU188" i="1" s="1"/>
  <c r="T188" i="1" s="1"/>
  <c r="AH188" i="1"/>
  <c r="CV188" i="1" s="1"/>
  <c r="U188" i="1" s="1"/>
  <c r="AI188" i="1"/>
  <c r="CW188" i="1" s="1"/>
  <c r="V188" i="1" s="1"/>
  <c r="AJ188" i="1"/>
  <c r="CX188" i="1" s="1"/>
  <c r="W188" i="1" s="1"/>
  <c r="CT188" i="1"/>
  <c r="S188" i="1" s="1"/>
  <c r="FR188" i="1"/>
  <c r="GL188" i="1"/>
  <c r="GN188" i="1"/>
  <c r="GP188" i="1"/>
  <c r="GV188" i="1"/>
  <c r="GX188" i="1" s="1"/>
  <c r="C189" i="1"/>
  <c r="D189" i="1"/>
  <c r="AC189" i="1"/>
  <c r="AE189" i="1"/>
  <c r="AF189" i="1"/>
  <c r="AG189" i="1"/>
  <c r="CU189" i="1" s="1"/>
  <c r="T189" i="1" s="1"/>
  <c r="AH189" i="1"/>
  <c r="AI189" i="1"/>
  <c r="CW189" i="1" s="1"/>
  <c r="V189" i="1" s="1"/>
  <c r="AJ189" i="1"/>
  <c r="CT189" i="1"/>
  <c r="S189" i="1" s="1"/>
  <c r="K332" i="5" s="1"/>
  <c r="CV189" i="1"/>
  <c r="U189" i="1" s="1"/>
  <c r="CX189" i="1"/>
  <c r="W189" i="1" s="1"/>
  <c r="FR189" i="1"/>
  <c r="GL189" i="1"/>
  <c r="GN189" i="1"/>
  <c r="GP189" i="1"/>
  <c r="GV189" i="1"/>
  <c r="GX189" i="1" s="1"/>
  <c r="I190" i="1"/>
  <c r="AC190" i="1"/>
  <c r="AD190" i="1"/>
  <c r="CR190" i="1" s="1"/>
  <c r="Q190" i="1" s="1"/>
  <c r="AE190" i="1"/>
  <c r="CS190" i="1" s="1"/>
  <c r="R190" i="1" s="1"/>
  <c r="GK190" i="1" s="1"/>
  <c r="AF190" i="1"/>
  <c r="AG190" i="1"/>
  <c r="AH190" i="1"/>
  <c r="CV190" i="1" s="1"/>
  <c r="U190" i="1" s="1"/>
  <c r="AI190" i="1"/>
  <c r="AJ190" i="1"/>
  <c r="CX190" i="1" s="1"/>
  <c r="CT190" i="1"/>
  <c r="S190" i="1" s="1"/>
  <c r="CU190" i="1"/>
  <c r="CW190" i="1"/>
  <c r="V190" i="1" s="1"/>
  <c r="FR190" i="1"/>
  <c r="GL190" i="1"/>
  <c r="GN190" i="1"/>
  <c r="GP190" i="1"/>
  <c r="GV190" i="1"/>
  <c r="GX190" i="1" s="1"/>
  <c r="I191" i="1"/>
  <c r="E339" i="5" s="1"/>
  <c r="AC191" i="1"/>
  <c r="AE191" i="1"/>
  <c r="AD191" i="1" s="1"/>
  <c r="CR191" i="1" s="1"/>
  <c r="Q191" i="1" s="1"/>
  <c r="AF191" i="1"/>
  <c r="CT191" i="1" s="1"/>
  <c r="S191" i="1" s="1"/>
  <c r="AG191" i="1"/>
  <c r="CU191" i="1" s="1"/>
  <c r="AH191" i="1"/>
  <c r="AI191" i="1"/>
  <c r="CW191" i="1" s="1"/>
  <c r="V191" i="1" s="1"/>
  <c r="AJ191" i="1"/>
  <c r="CX191" i="1" s="1"/>
  <c r="CV191" i="1"/>
  <c r="U191" i="1" s="1"/>
  <c r="FR191" i="1"/>
  <c r="GL191" i="1"/>
  <c r="GN191" i="1"/>
  <c r="GP191" i="1"/>
  <c r="FV213" i="1" s="1"/>
  <c r="FV170" i="1" s="1"/>
  <c r="GV191" i="1"/>
  <c r="C192" i="1"/>
  <c r="D192" i="1"/>
  <c r="T192" i="1"/>
  <c r="AC192" i="1"/>
  <c r="CQ192" i="1" s="1"/>
  <c r="P192" i="1" s="1"/>
  <c r="AE192" i="1"/>
  <c r="CS192" i="1" s="1"/>
  <c r="R192" i="1" s="1"/>
  <c r="AF192" i="1"/>
  <c r="CT192" i="1" s="1"/>
  <c r="S192" i="1" s="1"/>
  <c r="AG192" i="1"/>
  <c r="AH192" i="1"/>
  <c r="CV192" i="1" s="1"/>
  <c r="U192" i="1" s="1"/>
  <c r="AI192" i="1"/>
  <c r="CW192" i="1" s="1"/>
  <c r="V192" i="1" s="1"/>
  <c r="AJ192" i="1"/>
  <c r="CU192" i="1"/>
  <c r="CX192" i="1"/>
  <c r="W192" i="1" s="1"/>
  <c r="FR192" i="1"/>
  <c r="GK192" i="1"/>
  <c r="GL192" i="1"/>
  <c r="GN192" i="1"/>
  <c r="GP192" i="1"/>
  <c r="GV192" i="1"/>
  <c r="GX192" i="1" s="1"/>
  <c r="C193" i="1"/>
  <c r="D193" i="1"/>
  <c r="AC193" i="1"/>
  <c r="AE193" i="1"/>
  <c r="AF193" i="1"/>
  <c r="AG193" i="1"/>
  <c r="CU193" i="1" s="1"/>
  <c r="T193" i="1" s="1"/>
  <c r="AH193" i="1"/>
  <c r="AI193" i="1"/>
  <c r="AJ193" i="1"/>
  <c r="CX193" i="1" s="1"/>
  <c r="W193" i="1" s="1"/>
  <c r="CS193" i="1"/>
  <c r="R193" i="1" s="1"/>
  <c r="CV193" i="1"/>
  <c r="U193" i="1" s="1"/>
  <c r="CW193" i="1"/>
  <c r="V193" i="1" s="1"/>
  <c r="FR193" i="1"/>
  <c r="GL193" i="1"/>
  <c r="GN193" i="1"/>
  <c r="GP193" i="1"/>
  <c r="GV193" i="1"/>
  <c r="GX193" i="1" s="1"/>
  <c r="I194" i="1"/>
  <c r="AC194" i="1"/>
  <c r="AD194" i="1"/>
  <c r="AB194" i="1" s="1"/>
  <c r="AE194" i="1"/>
  <c r="AF194" i="1"/>
  <c r="CT194" i="1" s="1"/>
  <c r="AG194" i="1"/>
  <c r="AH194" i="1"/>
  <c r="CV194" i="1" s="1"/>
  <c r="U194" i="1" s="1"/>
  <c r="AI194" i="1"/>
  <c r="CW194" i="1" s="1"/>
  <c r="V194" i="1" s="1"/>
  <c r="AJ194" i="1"/>
  <c r="CX194" i="1" s="1"/>
  <c r="CQ194" i="1"/>
  <c r="CR194" i="1"/>
  <c r="Q194" i="1" s="1"/>
  <c r="CS194" i="1"/>
  <c r="R194" i="1" s="1"/>
  <c r="GK194" i="1" s="1"/>
  <c r="CU194" i="1"/>
  <c r="T194" i="1" s="1"/>
  <c r="FR194" i="1"/>
  <c r="GL194" i="1"/>
  <c r="GN194" i="1"/>
  <c r="GP194" i="1"/>
  <c r="GV194" i="1"/>
  <c r="GX194" i="1" s="1"/>
  <c r="I195" i="1"/>
  <c r="E349" i="5" s="1"/>
  <c r="AC195" i="1"/>
  <c r="AE195" i="1"/>
  <c r="CS195" i="1" s="1"/>
  <c r="R195" i="1" s="1"/>
  <c r="GK195" i="1" s="1"/>
  <c r="AF195" i="1"/>
  <c r="AG195" i="1"/>
  <c r="CU195" i="1" s="1"/>
  <c r="T195" i="1" s="1"/>
  <c r="AH195" i="1"/>
  <c r="AI195" i="1"/>
  <c r="CW195" i="1" s="1"/>
  <c r="V195" i="1" s="1"/>
  <c r="AJ195" i="1"/>
  <c r="CT195" i="1"/>
  <c r="S195" i="1" s="1"/>
  <c r="CV195" i="1"/>
  <c r="U195" i="1" s="1"/>
  <c r="CX195" i="1"/>
  <c r="W195" i="1" s="1"/>
  <c r="FR195" i="1"/>
  <c r="GL195" i="1"/>
  <c r="GN195" i="1"/>
  <c r="GP195" i="1"/>
  <c r="GV195" i="1"/>
  <c r="GX195" i="1" s="1"/>
  <c r="C196" i="1"/>
  <c r="D196" i="1"/>
  <c r="AC196" i="1"/>
  <c r="AE196" i="1"/>
  <c r="AD196" i="1" s="1"/>
  <c r="AF196" i="1"/>
  <c r="AG196" i="1"/>
  <c r="CU196" i="1" s="1"/>
  <c r="T196" i="1" s="1"/>
  <c r="AH196" i="1"/>
  <c r="CV196" i="1" s="1"/>
  <c r="U196" i="1" s="1"/>
  <c r="AI196" i="1"/>
  <c r="AJ196" i="1"/>
  <c r="CR196" i="1"/>
  <c r="Q196" i="1" s="1"/>
  <c r="CT196" i="1"/>
  <c r="S196" i="1" s="1"/>
  <c r="CW196" i="1"/>
  <c r="V196" i="1" s="1"/>
  <c r="CX196" i="1"/>
  <c r="W196" i="1" s="1"/>
  <c r="FR196" i="1"/>
  <c r="GL196" i="1"/>
  <c r="GN196" i="1"/>
  <c r="GP196" i="1"/>
  <c r="GV196" i="1"/>
  <c r="GX196" i="1"/>
  <c r="C197" i="1"/>
  <c r="D197" i="1"/>
  <c r="AC197" i="1"/>
  <c r="H355" i="5" s="1"/>
  <c r="AD197" i="1"/>
  <c r="AE197" i="1"/>
  <c r="AF197" i="1"/>
  <c r="AG197" i="1"/>
  <c r="CU197" i="1" s="1"/>
  <c r="T197" i="1" s="1"/>
  <c r="AH197" i="1"/>
  <c r="CV197" i="1" s="1"/>
  <c r="U197" i="1" s="1"/>
  <c r="AI197" i="1"/>
  <c r="CW197" i="1" s="1"/>
  <c r="V197" i="1" s="1"/>
  <c r="AJ197" i="1"/>
  <c r="CQ197" i="1"/>
  <c r="P197" i="1" s="1"/>
  <c r="K355" i="5" s="1"/>
  <c r="CX197" i="1"/>
  <c r="W197" i="1" s="1"/>
  <c r="FR197" i="1"/>
  <c r="GL197" i="1"/>
  <c r="GN197" i="1"/>
  <c r="GP197" i="1"/>
  <c r="GV197" i="1"/>
  <c r="GX197" i="1" s="1"/>
  <c r="I198" i="1"/>
  <c r="AC198" i="1"/>
  <c r="AD198" i="1"/>
  <c r="CR198" i="1" s="1"/>
  <c r="AE198" i="1"/>
  <c r="AF198" i="1"/>
  <c r="AB198" i="1" s="1"/>
  <c r="AG198" i="1"/>
  <c r="AH198" i="1"/>
  <c r="CV198" i="1" s="1"/>
  <c r="AI198" i="1"/>
  <c r="AJ198" i="1"/>
  <c r="CX198" i="1" s="1"/>
  <c r="W198" i="1" s="1"/>
  <c r="CQ198" i="1"/>
  <c r="P198" i="1" s="1"/>
  <c r="CS198" i="1"/>
  <c r="R198" i="1" s="1"/>
  <c r="GK198" i="1" s="1"/>
  <c r="CU198" i="1"/>
  <c r="CW198" i="1"/>
  <c r="V198" i="1" s="1"/>
  <c r="FR198" i="1"/>
  <c r="GL198" i="1"/>
  <c r="GN198" i="1"/>
  <c r="GP198" i="1"/>
  <c r="GV198" i="1"/>
  <c r="I199" i="1"/>
  <c r="E359" i="5" s="1"/>
  <c r="AC199" i="1"/>
  <c r="AE199" i="1"/>
  <c r="AD199" i="1" s="1"/>
  <c r="AF199" i="1"/>
  <c r="AG199" i="1"/>
  <c r="CU199" i="1" s="1"/>
  <c r="AH199" i="1"/>
  <c r="AI199" i="1"/>
  <c r="AJ199" i="1"/>
  <c r="CX199" i="1" s="1"/>
  <c r="W199" i="1" s="1"/>
  <c r="CR199" i="1"/>
  <c r="Q199" i="1" s="1"/>
  <c r="CS199" i="1"/>
  <c r="CV199" i="1"/>
  <c r="U199" i="1" s="1"/>
  <c r="CW199" i="1"/>
  <c r="FR199" i="1"/>
  <c r="GL199" i="1"/>
  <c r="GN199" i="1"/>
  <c r="GP199" i="1"/>
  <c r="GV199" i="1"/>
  <c r="GX199" i="1"/>
  <c r="C200" i="1"/>
  <c r="D200" i="1"/>
  <c r="AC200" i="1"/>
  <c r="AD200" i="1"/>
  <c r="CR200" i="1" s="1"/>
  <c r="Q200" i="1" s="1"/>
  <c r="AE200" i="1"/>
  <c r="CS200" i="1" s="1"/>
  <c r="R200" i="1" s="1"/>
  <c r="AF200" i="1"/>
  <c r="CT200" i="1" s="1"/>
  <c r="S200" i="1" s="1"/>
  <c r="CZ200" i="1" s="1"/>
  <c r="Y200" i="1" s="1"/>
  <c r="AG200" i="1"/>
  <c r="CU200" i="1" s="1"/>
  <c r="T200" i="1" s="1"/>
  <c r="AH200" i="1"/>
  <c r="AI200" i="1"/>
  <c r="CW200" i="1" s="1"/>
  <c r="V200" i="1" s="1"/>
  <c r="AJ200" i="1"/>
  <c r="CX200" i="1" s="1"/>
  <c r="W200" i="1" s="1"/>
  <c r="CQ200" i="1"/>
  <c r="P200" i="1" s="1"/>
  <c r="CV200" i="1"/>
  <c r="U200" i="1" s="1"/>
  <c r="FR200" i="1"/>
  <c r="GK200" i="1"/>
  <c r="GL200" i="1"/>
  <c r="GN200" i="1"/>
  <c r="GP200" i="1"/>
  <c r="GV200" i="1"/>
  <c r="GX200" i="1" s="1"/>
  <c r="C201" i="1"/>
  <c r="D201" i="1"/>
  <c r="W201" i="1"/>
  <c r="AC201" i="1"/>
  <c r="AE201" i="1"/>
  <c r="AF201" i="1"/>
  <c r="CT201" i="1" s="1"/>
  <c r="S201" i="1" s="1"/>
  <c r="K362" i="5" s="1"/>
  <c r="AG201" i="1"/>
  <c r="CU201" i="1" s="1"/>
  <c r="T201" i="1" s="1"/>
  <c r="AH201" i="1"/>
  <c r="AI201" i="1"/>
  <c r="CW201" i="1" s="1"/>
  <c r="V201" i="1" s="1"/>
  <c r="AJ201" i="1"/>
  <c r="CV201" i="1"/>
  <c r="U201" i="1" s="1"/>
  <c r="CX201" i="1"/>
  <c r="FR201" i="1"/>
  <c r="GL201" i="1"/>
  <c r="GN201" i="1"/>
  <c r="GP201" i="1"/>
  <c r="GV201" i="1"/>
  <c r="GX201" i="1" s="1"/>
  <c r="I202" i="1"/>
  <c r="P202" i="1"/>
  <c r="AC202" i="1"/>
  <c r="AE202" i="1"/>
  <c r="AD202" i="1" s="1"/>
  <c r="CR202" i="1" s="1"/>
  <c r="Q202" i="1" s="1"/>
  <c r="AF202" i="1"/>
  <c r="CT202" i="1" s="1"/>
  <c r="S202" i="1" s="1"/>
  <c r="AG202" i="1"/>
  <c r="AH202" i="1"/>
  <c r="AI202" i="1"/>
  <c r="CW202" i="1" s="1"/>
  <c r="V202" i="1" s="1"/>
  <c r="AJ202" i="1"/>
  <c r="CX202" i="1" s="1"/>
  <c r="W202" i="1" s="1"/>
  <c r="CQ202" i="1"/>
  <c r="CU202" i="1"/>
  <c r="T202" i="1" s="1"/>
  <c r="CV202" i="1"/>
  <c r="U202" i="1" s="1"/>
  <c r="FR202" i="1"/>
  <c r="GL202" i="1"/>
  <c r="GN202" i="1"/>
  <c r="GP202" i="1"/>
  <c r="GV202" i="1"/>
  <c r="GX202" i="1"/>
  <c r="I203" i="1"/>
  <c r="E369" i="5" s="1"/>
  <c r="AC203" i="1"/>
  <c r="AE203" i="1"/>
  <c r="AF203" i="1"/>
  <c r="AG203" i="1"/>
  <c r="AH203" i="1"/>
  <c r="CV203" i="1" s="1"/>
  <c r="U203" i="1" s="1"/>
  <c r="AI203" i="1"/>
  <c r="CW203" i="1" s="1"/>
  <c r="V203" i="1" s="1"/>
  <c r="AJ203" i="1"/>
  <c r="CX203" i="1" s="1"/>
  <c r="W203" i="1" s="1"/>
  <c r="CT203" i="1"/>
  <c r="S203" i="1" s="1"/>
  <c r="CU203" i="1"/>
  <c r="T203" i="1" s="1"/>
  <c r="FR203" i="1"/>
  <c r="GL203" i="1"/>
  <c r="GN203" i="1"/>
  <c r="GP203" i="1"/>
  <c r="GV203" i="1"/>
  <c r="GX203" i="1" s="1"/>
  <c r="C204" i="1"/>
  <c r="D204" i="1"/>
  <c r="AC204" i="1"/>
  <c r="CQ204" i="1" s="1"/>
  <c r="P204" i="1" s="1"/>
  <c r="AE204" i="1"/>
  <c r="AD204" i="1" s="1"/>
  <c r="CR204" i="1" s="1"/>
  <c r="Q204" i="1" s="1"/>
  <c r="AF204" i="1"/>
  <c r="AG204" i="1"/>
  <c r="CU204" i="1" s="1"/>
  <c r="T204" i="1" s="1"/>
  <c r="AH204" i="1"/>
  <c r="AI204" i="1"/>
  <c r="CW204" i="1" s="1"/>
  <c r="V204" i="1" s="1"/>
  <c r="AJ204" i="1"/>
  <c r="CX204" i="1" s="1"/>
  <c r="W204" i="1" s="1"/>
  <c r="CT204" i="1"/>
  <c r="S204" i="1" s="1"/>
  <c r="CV204" i="1"/>
  <c r="U204" i="1" s="1"/>
  <c r="FR204" i="1"/>
  <c r="GL204" i="1"/>
  <c r="GN204" i="1"/>
  <c r="GP204" i="1"/>
  <c r="GV204" i="1"/>
  <c r="GX204" i="1" s="1"/>
  <c r="C205" i="1"/>
  <c r="D205" i="1"/>
  <c r="U205" i="1"/>
  <c r="AC205" i="1"/>
  <c r="H375" i="5" s="1"/>
  <c r="AE205" i="1"/>
  <c r="H374" i="5" s="1"/>
  <c r="R374" i="5" s="1"/>
  <c r="AF205" i="1"/>
  <c r="AG205" i="1"/>
  <c r="CU205" i="1" s="1"/>
  <c r="T205" i="1" s="1"/>
  <c r="AH205" i="1"/>
  <c r="AI205" i="1"/>
  <c r="CW205" i="1" s="1"/>
  <c r="V205" i="1" s="1"/>
  <c r="AJ205" i="1"/>
  <c r="CT205" i="1"/>
  <c r="S205" i="1" s="1"/>
  <c r="K372" i="5" s="1"/>
  <c r="CV205" i="1"/>
  <c r="CX205" i="1"/>
  <c r="W205" i="1" s="1"/>
  <c r="FR205" i="1"/>
  <c r="GL205" i="1"/>
  <c r="GN205" i="1"/>
  <c r="GP205" i="1"/>
  <c r="GV205" i="1"/>
  <c r="GX205" i="1" s="1"/>
  <c r="I206" i="1"/>
  <c r="AC206" i="1"/>
  <c r="AE206" i="1"/>
  <c r="AD206" i="1" s="1"/>
  <c r="CR206" i="1" s="1"/>
  <c r="Q206" i="1" s="1"/>
  <c r="AF206" i="1"/>
  <c r="AG206" i="1"/>
  <c r="CU206" i="1" s="1"/>
  <c r="T206" i="1" s="1"/>
  <c r="AH206" i="1"/>
  <c r="CV206" i="1" s="1"/>
  <c r="U206" i="1" s="1"/>
  <c r="AI206" i="1"/>
  <c r="AJ206" i="1"/>
  <c r="CX206" i="1" s="1"/>
  <c r="W206" i="1" s="1"/>
  <c r="CQ206" i="1"/>
  <c r="P206" i="1" s="1"/>
  <c r="CT206" i="1"/>
  <c r="S206" i="1" s="1"/>
  <c r="CW206" i="1"/>
  <c r="V206" i="1" s="1"/>
  <c r="FR206" i="1"/>
  <c r="GL206" i="1"/>
  <c r="GN206" i="1"/>
  <c r="GP206" i="1"/>
  <c r="GV206" i="1"/>
  <c r="GX206" i="1" s="1"/>
  <c r="I207" i="1"/>
  <c r="E379" i="5" s="1"/>
  <c r="AC207" i="1"/>
  <c r="AE207" i="1"/>
  <c r="AD207" i="1" s="1"/>
  <c r="CR207" i="1" s="1"/>
  <c r="AF207" i="1"/>
  <c r="AG207" i="1"/>
  <c r="CU207" i="1" s="1"/>
  <c r="AH207" i="1"/>
  <c r="AI207" i="1"/>
  <c r="CW207" i="1" s="1"/>
  <c r="AJ207" i="1"/>
  <c r="CX207" i="1" s="1"/>
  <c r="W207" i="1" s="1"/>
  <c r="CS207" i="1"/>
  <c r="R207" i="1" s="1"/>
  <c r="GK207" i="1" s="1"/>
  <c r="CV207" i="1"/>
  <c r="FR207" i="1"/>
  <c r="GL207" i="1"/>
  <c r="GN207" i="1"/>
  <c r="GP207" i="1"/>
  <c r="GV207" i="1"/>
  <c r="C208" i="1"/>
  <c r="D208" i="1"/>
  <c r="AC208" i="1"/>
  <c r="AE208" i="1"/>
  <c r="AF208" i="1"/>
  <c r="AG208" i="1"/>
  <c r="CU208" i="1" s="1"/>
  <c r="T208" i="1" s="1"/>
  <c r="AH208" i="1"/>
  <c r="AI208" i="1"/>
  <c r="CW208" i="1" s="1"/>
  <c r="V208" i="1" s="1"/>
  <c r="AJ208" i="1"/>
  <c r="CT208" i="1"/>
  <c r="S208" i="1" s="1"/>
  <c r="CV208" i="1"/>
  <c r="U208" i="1" s="1"/>
  <c r="CX208" i="1"/>
  <c r="W208" i="1" s="1"/>
  <c r="FR208" i="1"/>
  <c r="GL208" i="1"/>
  <c r="GN208" i="1"/>
  <c r="GP208" i="1"/>
  <c r="GV208" i="1"/>
  <c r="GX208" i="1" s="1"/>
  <c r="C209" i="1"/>
  <c r="D209" i="1"/>
  <c r="AC209" i="1"/>
  <c r="AE209" i="1"/>
  <c r="AF209" i="1"/>
  <c r="AG209" i="1"/>
  <c r="CU209" i="1" s="1"/>
  <c r="T209" i="1" s="1"/>
  <c r="AH209" i="1"/>
  <c r="AI209" i="1"/>
  <c r="CW209" i="1" s="1"/>
  <c r="V209" i="1" s="1"/>
  <c r="AJ209" i="1"/>
  <c r="CX209" i="1" s="1"/>
  <c r="W209" i="1" s="1"/>
  <c r="CT209" i="1"/>
  <c r="S209" i="1" s="1"/>
  <c r="K382" i="5" s="1"/>
  <c r="CV209" i="1"/>
  <c r="U209" i="1" s="1"/>
  <c r="FR209" i="1"/>
  <c r="GL209" i="1"/>
  <c r="GN209" i="1"/>
  <c r="GP209" i="1"/>
  <c r="GV209" i="1"/>
  <c r="GX209" i="1" s="1"/>
  <c r="I210" i="1"/>
  <c r="AC210" i="1"/>
  <c r="AD210" i="1"/>
  <c r="AB210" i="1" s="1"/>
  <c r="AE210" i="1"/>
  <c r="AF210" i="1"/>
  <c r="CT210" i="1" s="1"/>
  <c r="AG210" i="1"/>
  <c r="AH210" i="1"/>
  <c r="CV210" i="1" s="1"/>
  <c r="U210" i="1" s="1"/>
  <c r="AI210" i="1"/>
  <c r="AJ210" i="1"/>
  <c r="CX210" i="1" s="1"/>
  <c r="CQ210" i="1"/>
  <c r="CR210" i="1"/>
  <c r="Q210" i="1" s="1"/>
  <c r="CS210" i="1"/>
  <c r="R210" i="1" s="1"/>
  <c r="GK210" i="1" s="1"/>
  <c r="CU210" i="1"/>
  <c r="T210" i="1" s="1"/>
  <c r="CW210" i="1"/>
  <c r="V210" i="1" s="1"/>
  <c r="FR210" i="1"/>
  <c r="GL210" i="1"/>
  <c r="GN210" i="1"/>
  <c r="GP210" i="1"/>
  <c r="GV210" i="1"/>
  <c r="I211" i="1"/>
  <c r="E389" i="5" s="1"/>
  <c r="AC211" i="1"/>
  <c r="CQ211" i="1" s="1"/>
  <c r="P211" i="1" s="1"/>
  <c r="AE211" i="1"/>
  <c r="CS211" i="1" s="1"/>
  <c r="R211" i="1" s="1"/>
  <c r="AF211" i="1"/>
  <c r="AG211" i="1"/>
  <c r="CU211" i="1" s="1"/>
  <c r="T211" i="1" s="1"/>
  <c r="AH211" i="1"/>
  <c r="CV211" i="1" s="1"/>
  <c r="AI211" i="1"/>
  <c r="CW211" i="1" s="1"/>
  <c r="V211" i="1" s="1"/>
  <c r="AJ211" i="1"/>
  <c r="CT211" i="1"/>
  <c r="CX211" i="1"/>
  <c r="W211" i="1" s="1"/>
  <c r="FR211" i="1"/>
  <c r="GK211" i="1"/>
  <c r="GL211" i="1"/>
  <c r="GN211" i="1"/>
  <c r="GP211" i="1"/>
  <c r="GV211" i="1"/>
  <c r="GX211" i="1" s="1"/>
  <c r="B213" i="1"/>
  <c r="B170" i="1" s="1"/>
  <c r="C213" i="1"/>
  <c r="C170" i="1" s="1"/>
  <c r="D213" i="1"/>
  <c r="D170" i="1" s="1"/>
  <c r="F213" i="1"/>
  <c r="F170" i="1" s="1"/>
  <c r="G213" i="1"/>
  <c r="BX213" i="1"/>
  <c r="CK213" i="1"/>
  <c r="CK170" i="1" s="1"/>
  <c r="CL213" i="1"/>
  <c r="CL170" i="1" s="1"/>
  <c r="FP213" i="1"/>
  <c r="FR213" i="1"/>
  <c r="FR170" i="1" s="1"/>
  <c r="GC213" i="1"/>
  <c r="GC170" i="1" s="1"/>
  <c r="GD213" i="1"/>
  <c r="GD170" i="1" s="1"/>
  <c r="D242" i="1"/>
  <c r="E244" i="1"/>
  <c r="Z244" i="1"/>
  <c r="AA244" i="1"/>
  <c r="AM244" i="1"/>
  <c r="AN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CM244" i="1"/>
  <c r="CN244" i="1"/>
  <c r="CO244" i="1"/>
  <c r="CP244" i="1"/>
  <c r="CQ244" i="1"/>
  <c r="CR244" i="1"/>
  <c r="CS244" i="1"/>
  <c r="CT244" i="1"/>
  <c r="CU244" i="1"/>
  <c r="CV244" i="1"/>
  <c r="CW244" i="1"/>
  <c r="CX244" i="1"/>
  <c r="CY244" i="1"/>
  <c r="CZ244" i="1"/>
  <c r="DA244" i="1"/>
  <c r="DB244" i="1"/>
  <c r="DC244" i="1"/>
  <c r="DD244" i="1"/>
  <c r="DE244" i="1"/>
  <c r="DF244" i="1"/>
  <c r="DR244" i="1"/>
  <c r="DS244" i="1"/>
  <c r="EE244" i="1"/>
  <c r="EF244" i="1"/>
  <c r="EV244" i="1"/>
  <c r="EW244" i="1"/>
  <c r="EX244" i="1"/>
  <c r="EY244" i="1"/>
  <c r="EZ244" i="1"/>
  <c r="FA244" i="1"/>
  <c r="FB244" i="1"/>
  <c r="FC244" i="1"/>
  <c r="FD244" i="1"/>
  <c r="FE244" i="1"/>
  <c r="FF244" i="1"/>
  <c r="FG244" i="1"/>
  <c r="FH244" i="1"/>
  <c r="FI244" i="1"/>
  <c r="FJ244" i="1"/>
  <c r="FK244" i="1"/>
  <c r="FL244" i="1"/>
  <c r="FM244" i="1"/>
  <c r="FN244" i="1"/>
  <c r="FO244" i="1"/>
  <c r="GE244" i="1"/>
  <c r="GF244" i="1"/>
  <c r="GG244" i="1"/>
  <c r="GH244" i="1"/>
  <c r="GI244" i="1"/>
  <c r="GJ244" i="1"/>
  <c r="GK244" i="1"/>
  <c r="GL244" i="1"/>
  <c r="GM244" i="1"/>
  <c r="GN244" i="1"/>
  <c r="GO244" i="1"/>
  <c r="GP244" i="1"/>
  <c r="GQ244" i="1"/>
  <c r="GR244" i="1"/>
  <c r="GS244" i="1"/>
  <c r="GT244" i="1"/>
  <c r="GU244" i="1"/>
  <c r="GV244" i="1"/>
  <c r="GW244" i="1"/>
  <c r="GX244" i="1"/>
  <c r="C246" i="1"/>
  <c r="D246" i="1"/>
  <c r="I246" i="1"/>
  <c r="AC246" i="1"/>
  <c r="AE246" i="1"/>
  <c r="AD246" i="1" s="1"/>
  <c r="AF246" i="1"/>
  <c r="CT246" i="1" s="1"/>
  <c r="AG246" i="1"/>
  <c r="AH246" i="1"/>
  <c r="CV246" i="1" s="1"/>
  <c r="AI246" i="1"/>
  <c r="CW246" i="1" s="1"/>
  <c r="V246" i="1" s="1"/>
  <c r="AJ246" i="1"/>
  <c r="CX246" i="1" s="1"/>
  <c r="CQ246" i="1"/>
  <c r="CU246" i="1"/>
  <c r="T246" i="1" s="1"/>
  <c r="FR246" i="1"/>
  <c r="GL246" i="1"/>
  <c r="GO246" i="1"/>
  <c r="GP246" i="1"/>
  <c r="CD261" i="1" s="1"/>
  <c r="GV246" i="1"/>
  <c r="GX246" i="1" s="1"/>
  <c r="C247" i="1"/>
  <c r="D247" i="1"/>
  <c r="I247" i="1"/>
  <c r="AC247" i="1"/>
  <c r="AE247" i="1"/>
  <c r="AF247" i="1"/>
  <c r="AG247" i="1"/>
  <c r="CU247" i="1" s="1"/>
  <c r="AH247" i="1"/>
  <c r="AI247" i="1"/>
  <c r="CW247" i="1" s="1"/>
  <c r="AJ247" i="1"/>
  <c r="CX247" i="1" s="1"/>
  <c r="CS247" i="1"/>
  <c r="R247" i="1" s="1"/>
  <c r="CT247" i="1"/>
  <c r="CV247" i="1"/>
  <c r="FR247" i="1"/>
  <c r="GL247" i="1"/>
  <c r="FR261" i="1" s="1"/>
  <c r="GO247" i="1"/>
  <c r="GP247" i="1"/>
  <c r="GV247" i="1"/>
  <c r="AC248" i="1"/>
  <c r="AE248" i="1"/>
  <c r="AD248" i="1" s="1"/>
  <c r="AF248" i="1"/>
  <c r="CT248" i="1" s="1"/>
  <c r="AG248" i="1"/>
  <c r="CU248" i="1" s="1"/>
  <c r="AH248" i="1"/>
  <c r="AI248" i="1"/>
  <c r="AJ248" i="1"/>
  <c r="CX248" i="1" s="1"/>
  <c r="CQ248" i="1"/>
  <c r="CS248" i="1"/>
  <c r="CV248" i="1"/>
  <c r="CW248" i="1"/>
  <c r="FR248" i="1"/>
  <c r="GL248" i="1"/>
  <c r="GO248" i="1"/>
  <c r="CC261" i="1" s="1"/>
  <c r="CC244" i="1" s="1"/>
  <c r="GP248" i="1"/>
  <c r="GV248" i="1"/>
  <c r="AC249" i="1"/>
  <c r="AE249" i="1"/>
  <c r="CS249" i="1" s="1"/>
  <c r="AF249" i="1"/>
  <c r="AG249" i="1"/>
  <c r="CU249" i="1" s="1"/>
  <c r="AH249" i="1"/>
  <c r="AI249" i="1"/>
  <c r="CW249" i="1" s="1"/>
  <c r="AJ249" i="1"/>
  <c r="CT249" i="1"/>
  <c r="CV249" i="1"/>
  <c r="CX249" i="1"/>
  <c r="FR249" i="1"/>
  <c r="GL249" i="1"/>
  <c r="GO249" i="1"/>
  <c r="GP249" i="1"/>
  <c r="GV249" i="1"/>
  <c r="AC250" i="1"/>
  <c r="AD250" i="1"/>
  <c r="CR250" i="1" s="1"/>
  <c r="AE250" i="1"/>
  <c r="AF250" i="1"/>
  <c r="CT250" i="1" s="1"/>
  <c r="AG250" i="1"/>
  <c r="AH250" i="1"/>
  <c r="CV250" i="1" s="1"/>
  <c r="AI250" i="1"/>
  <c r="CW250" i="1" s="1"/>
  <c r="AJ250" i="1"/>
  <c r="CQ250" i="1"/>
  <c r="CS250" i="1"/>
  <c r="CU250" i="1"/>
  <c r="CX250" i="1"/>
  <c r="FR250" i="1"/>
  <c r="GL250" i="1"/>
  <c r="GO250" i="1"/>
  <c r="GP250" i="1"/>
  <c r="GV250" i="1"/>
  <c r="AC251" i="1"/>
  <c r="AE251" i="1"/>
  <c r="AD251" i="1" s="1"/>
  <c r="CR251" i="1" s="1"/>
  <c r="AF251" i="1"/>
  <c r="CT251" i="1" s="1"/>
  <c r="AG251" i="1"/>
  <c r="CU251" i="1" s="1"/>
  <c r="AH251" i="1"/>
  <c r="AI251" i="1"/>
  <c r="CW251" i="1" s="1"/>
  <c r="AJ251" i="1"/>
  <c r="CV251" i="1"/>
  <c r="CX251" i="1"/>
  <c r="FR251" i="1"/>
  <c r="GL251" i="1"/>
  <c r="GO251" i="1"/>
  <c r="GP251" i="1"/>
  <c r="GV251" i="1"/>
  <c r="C252" i="1"/>
  <c r="D252" i="1"/>
  <c r="I252" i="1"/>
  <c r="AC252" i="1"/>
  <c r="AE252" i="1"/>
  <c r="AD252" i="1" s="1"/>
  <c r="CR252" i="1" s="1"/>
  <c r="Q252" i="1" s="1"/>
  <c r="AF252" i="1"/>
  <c r="AG252" i="1"/>
  <c r="CU252" i="1" s="1"/>
  <c r="T252" i="1" s="1"/>
  <c r="AH252" i="1"/>
  <c r="CV252" i="1" s="1"/>
  <c r="U252" i="1" s="1"/>
  <c r="AI252" i="1"/>
  <c r="AJ252" i="1"/>
  <c r="CQ252" i="1"/>
  <c r="P252" i="1" s="1"/>
  <c r="CT252" i="1"/>
  <c r="S252" i="1" s="1"/>
  <c r="CW252" i="1"/>
  <c r="V252" i="1" s="1"/>
  <c r="CX252" i="1"/>
  <c r="W252" i="1" s="1"/>
  <c r="FR252" i="1"/>
  <c r="GL252" i="1"/>
  <c r="GO252" i="1"/>
  <c r="GP252" i="1"/>
  <c r="GV252" i="1"/>
  <c r="GX252" i="1" s="1"/>
  <c r="C253" i="1"/>
  <c r="D253" i="1"/>
  <c r="I253" i="1"/>
  <c r="AC253" i="1"/>
  <c r="AE253" i="1"/>
  <c r="AF253" i="1"/>
  <c r="CT253" i="1" s="1"/>
  <c r="S253" i="1" s="1"/>
  <c r="K407" i="5" s="1"/>
  <c r="AG253" i="1"/>
  <c r="AH253" i="1"/>
  <c r="AI253" i="1"/>
  <c r="CW253" i="1" s="1"/>
  <c r="V253" i="1" s="1"/>
  <c r="AJ253" i="1"/>
  <c r="CQ253" i="1"/>
  <c r="P253" i="1" s="1"/>
  <c r="K410" i="5" s="1"/>
  <c r="CU253" i="1"/>
  <c r="T253" i="1" s="1"/>
  <c r="CV253" i="1"/>
  <c r="CX253" i="1"/>
  <c r="W253" i="1" s="1"/>
  <c r="FR253" i="1"/>
  <c r="GL253" i="1"/>
  <c r="GO253" i="1"/>
  <c r="GP253" i="1"/>
  <c r="GV253" i="1"/>
  <c r="C254" i="1"/>
  <c r="D254" i="1"/>
  <c r="AC254" i="1"/>
  <c r="CQ254" i="1" s="1"/>
  <c r="P254" i="1" s="1"/>
  <c r="AE254" i="1"/>
  <c r="AD254" i="1" s="1"/>
  <c r="AF254" i="1"/>
  <c r="CT254" i="1" s="1"/>
  <c r="S254" i="1" s="1"/>
  <c r="AG254" i="1"/>
  <c r="CU254" i="1" s="1"/>
  <c r="T254" i="1" s="1"/>
  <c r="AH254" i="1"/>
  <c r="AI254" i="1"/>
  <c r="AJ254" i="1"/>
  <c r="CX254" i="1" s="1"/>
  <c r="W254" i="1" s="1"/>
  <c r="CS254" i="1"/>
  <c r="R254" i="1" s="1"/>
  <c r="GK254" i="1" s="1"/>
  <c r="CV254" i="1"/>
  <c r="U254" i="1" s="1"/>
  <c r="CW254" i="1"/>
  <c r="V254" i="1" s="1"/>
  <c r="FR254" i="1"/>
  <c r="GL254" i="1"/>
  <c r="GO254" i="1"/>
  <c r="GP254" i="1"/>
  <c r="GV254" i="1"/>
  <c r="GX254" i="1" s="1"/>
  <c r="C255" i="1"/>
  <c r="D255" i="1"/>
  <c r="AC255" i="1"/>
  <c r="AE255" i="1"/>
  <c r="AF255" i="1"/>
  <c r="AG255" i="1"/>
  <c r="CU255" i="1" s="1"/>
  <c r="T255" i="1" s="1"/>
  <c r="AH255" i="1"/>
  <c r="CV255" i="1" s="1"/>
  <c r="U255" i="1" s="1"/>
  <c r="AI255" i="1"/>
  <c r="CW255" i="1" s="1"/>
  <c r="V255" i="1" s="1"/>
  <c r="AJ255" i="1"/>
  <c r="CT255" i="1"/>
  <c r="S255" i="1" s="1"/>
  <c r="K416" i="5" s="1"/>
  <c r="CX255" i="1"/>
  <c r="W255" i="1" s="1"/>
  <c r="FR255" i="1"/>
  <c r="GL255" i="1"/>
  <c r="GO255" i="1"/>
  <c r="GP255" i="1"/>
  <c r="GV255" i="1"/>
  <c r="GX255" i="1" s="1"/>
  <c r="I256" i="1"/>
  <c r="AC256" i="1"/>
  <c r="CQ256" i="1" s="1"/>
  <c r="P256" i="1" s="1"/>
  <c r="AE256" i="1"/>
  <c r="CS256" i="1" s="1"/>
  <c r="R256" i="1" s="1"/>
  <c r="GK256" i="1" s="1"/>
  <c r="AF256" i="1"/>
  <c r="CT256" i="1" s="1"/>
  <c r="S256" i="1" s="1"/>
  <c r="AG256" i="1"/>
  <c r="CU256" i="1" s="1"/>
  <c r="T256" i="1" s="1"/>
  <c r="AH256" i="1"/>
  <c r="CV256" i="1" s="1"/>
  <c r="AI256" i="1"/>
  <c r="AJ256" i="1"/>
  <c r="CW256" i="1"/>
  <c r="V256" i="1" s="1"/>
  <c r="CX256" i="1"/>
  <c r="W256" i="1" s="1"/>
  <c r="FR256" i="1"/>
  <c r="GL256" i="1"/>
  <c r="GO256" i="1"/>
  <c r="GP256" i="1"/>
  <c r="GV256" i="1"/>
  <c r="GX256" i="1" s="1"/>
  <c r="I257" i="1"/>
  <c r="E422" i="5" s="1"/>
  <c r="AC257" i="1"/>
  <c r="AE257" i="1"/>
  <c r="AD257" i="1" s="1"/>
  <c r="AF257" i="1"/>
  <c r="AG257" i="1"/>
  <c r="CU257" i="1" s="1"/>
  <c r="T257" i="1" s="1"/>
  <c r="AH257" i="1"/>
  <c r="AI257" i="1"/>
  <c r="AJ257" i="1"/>
  <c r="CX257" i="1" s="1"/>
  <c r="CS257" i="1"/>
  <c r="R257" i="1" s="1"/>
  <c r="GK257" i="1" s="1"/>
  <c r="CV257" i="1"/>
  <c r="CW257" i="1"/>
  <c r="FR257" i="1"/>
  <c r="GL257" i="1"/>
  <c r="GO257" i="1"/>
  <c r="GP257" i="1"/>
  <c r="GV257" i="1"/>
  <c r="GX257" i="1"/>
  <c r="C258" i="1"/>
  <c r="D258" i="1"/>
  <c r="AC258" i="1"/>
  <c r="AD258" i="1"/>
  <c r="CR258" i="1" s="1"/>
  <c r="Q258" i="1" s="1"/>
  <c r="AE258" i="1"/>
  <c r="CS258" i="1" s="1"/>
  <c r="R258" i="1" s="1"/>
  <c r="GK258" i="1" s="1"/>
  <c r="AF258" i="1"/>
  <c r="AG258" i="1"/>
  <c r="AH258" i="1"/>
  <c r="CV258" i="1" s="1"/>
  <c r="U258" i="1" s="1"/>
  <c r="AI258" i="1"/>
  <c r="CW258" i="1" s="1"/>
  <c r="V258" i="1" s="1"/>
  <c r="AJ258" i="1"/>
  <c r="CQ258" i="1"/>
  <c r="P258" i="1" s="1"/>
  <c r="CT258" i="1"/>
  <c r="S258" i="1" s="1"/>
  <c r="CU258" i="1"/>
  <c r="T258" i="1" s="1"/>
  <c r="CX258" i="1"/>
  <c r="W258" i="1" s="1"/>
  <c r="FR258" i="1"/>
  <c r="GL258" i="1"/>
  <c r="BZ261" i="1" s="1"/>
  <c r="CG261" i="1" s="1"/>
  <c r="CG244" i="1" s="1"/>
  <c r="GO258" i="1"/>
  <c r="GP258" i="1"/>
  <c r="GV258" i="1"/>
  <c r="GX258" i="1" s="1"/>
  <c r="C259" i="1"/>
  <c r="D259" i="1"/>
  <c r="AC259" i="1"/>
  <c r="CQ259" i="1" s="1"/>
  <c r="P259" i="1" s="1"/>
  <c r="AE259" i="1"/>
  <c r="AD259" i="1" s="1"/>
  <c r="AF259" i="1"/>
  <c r="AG259" i="1"/>
  <c r="CU259" i="1" s="1"/>
  <c r="T259" i="1" s="1"/>
  <c r="AH259" i="1"/>
  <c r="AI259" i="1"/>
  <c r="CW259" i="1" s="1"/>
  <c r="V259" i="1" s="1"/>
  <c r="AJ259" i="1"/>
  <c r="CT259" i="1"/>
  <c r="S259" i="1" s="1"/>
  <c r="K425" i="5" s="1"/>
  <c r="CV259" i="1"/>
  <c r="U259" i="1" s="1"/>
  <c r="CX259" i="1"/>
  <c r="W259" i="1" s="1"/>
  <c r="FR259" i="1"/>
  <c r="GL259" i="1"/>
  <c r="GO259" i="1"/>
  <c r="GP259" i="1"/>
  <c r="GV259" i="1"/>
  <c r="GX259" i="1"/>
  <c r="B261" i="1"/>
  <c r="B244" i="1" s="1"/>
  <c r="C261" i="1"/>
  <c r="C244" i="1" s="1"/>
  <c r="D261" i="1"/>
  <c r="D244" i="1" s="1"/>
  <c r="F261" i="1"/>
  <c r="F244" i="1" s="1"/>
  <c r="G261" i="1"/>
  <c r="BX261" i="1"/>
  <c r="BX244" i="1" s="1"/>
  <c r="BY261" i="1"/>
  <c r="CK261" i="1"/>
  <c r="CK244" i="1" s="1"/>
  <c r="CL261" i="1"/>
  <c r="FP261" i="1"/>
  <c r="FP244" i="1" s="1"/>
  <c r="FV261" i="1"/>
  <c r="GC261" i="1"/>
  <c r="GC244" i="1" s="1"/>
  <c r="GD261" i="1"/>
  <c r="B290" i="1"/>
  <c r="B22" i="1" s="1"/>
  <c r="C290" i="1"/>
  <c r="C22" i="1" s="1"/>
  <c r="D290" i="1"/>
  <c r="D22" i="1" s="1"/>
  <c r="F290" i="1"/>
  <c r="F22" i="1" s="1"/>
  <c r="G290" i="1"/>
  <c r="B322" i="1"/>
  <c r="B18" i="1" s="1"/>
  <c r="C322" i="1"/>
  <c r="C18" i="1" s="1"/>
  <c r="D322" i="1"/>
  <c r="D18" i="1" s="1"/>
  <c r="F322" i="1"/>
  <c r="F18" i="1" s="1"/>
  <c r="G322" i="1"/>
  <c r="G18" i="1" s="1"/>
  <c r="W285" i="5" l="1"/>
  <c r="AB248" i="1"/>
  <c r="CR248" i="1"/>
  <c r="CY184" i="1"/>
  <c r="X184" i="1" s="1"/>
  <c r="CZ184" i="1"/>
  <c r="Y184" i="1" s="1"/>
  <c r="CY181" i="1"/>
  <c r="X181" i="1" s="1"/>
  <c r="T318" i="5" s="1"/>
  <c r="CZ181" i="1"/>
  <c r="Y181" i="1" s="1"/>
  <c r="V318" i="5" s="1"/>
  <c r="L340" i="5"/>
  <c r="Q340" i="5" s="1"/>
  <c r="L338" i="5"/>
  <c r="L430" i="5"/>
  <c r="Q430" i="5" s="1"/>
  <c r="L429" i="5"/>
  <c r="AD209" i="1"/>
  <c r="H384" i="5"/>
  <c r="R384" i="5" s="1"/>
  <c r="AB207" i="1"/>
  <c r="S379" i="5"/>
  <c r="U379" i="5"/>
  <c r="L370" i="5"/>
  <c r="Q370" i="5" s="1"/>
  <c r="L368" i="5"/>
  <c r="AD201" i="1"/>
  <c r="H364" i="5"/>
  <c r="R364" i="5" s="1"/>
  <c r="S359" i="5"/>
  <c r="U359" i="5"/>
  <c r="S351" i="5"/>
  <c r="H356" i="5" s="1"/>
  <c r="H352" i="5"/>
  <c r="U351" i="5"/>
  <c r="H357" i="5" s="1"/>
  <c r="L350" i="5"/>
  <c r="Q350" i="5" s="1"/>
  <c r="L348" i="5"/>
  <c r="H342" i="5"/>
  <c r="U341" i="5"/>
  <c r="S341" i="5"/>
  <c r="CS189" i="1"/>
  <c r="R189" i="1" s="1"/>
  <c r="H334" i="5"/>
  <c r="R334" i="5" s="1"/>
  <c r="GK185" i="1"/>
  <c r="K324" i="5"/>
  <c r="CQ183" i="1"/>
  <c r="P183" i="1" s="1"/>
  <c r="H319" i="5"/>
  <c r="X319" i="5" s="1"/>
  <c r="L320" i="5"/>
  <c r="Q320" i="5" s="1"/>
  <c r="L317" i="5"/>
  <c r="AD175" i="1"/>
  <c r="H301" i="5"/>
  <c r="R301" i="5" s="1"/>
  <c r="CS175" i="1"/>
  <c r="R175" i="1" s="1"/>
  <c r="FQ26" i="1"/>
  <c r="EH139" i="1"/>
  <c r="AD131" i="1"/>
  <c r="H277" i="5"/>
  <c r="R277" i="5" s="1"/>
  <c r="CS131" i="1"/>
  <c r="R131" i="1" s="1"/>
  <c r="I123" i="1"/>
  <c r="C250" i="5"/>
  <c r="E249" i="5"/>
  <c r="GX119" i="1"/>
  <c r="AD118" i="1"/>
  <c r="CS118" i="1"/>
  <c r="R118" i="1" s="1"/>
  <c r="FU139" i="1"/>
  <c r="AD83" i="1"/>
  <c r="H173" i="5" s="1"/>
  <c r="H174" i="5"/>
  <c r="R174" i="5" s="1"/>
  <c r="CS83" i="1"/>
  <c r="R83" i="1" s="1"/>
  <c r="K174" i="5" s="1"/>
  <c r="H163" i="5"/>
  <c r="CQ77" i="1"/>
  <c r="P77" i="1" s="1"/>
  <c r="K163" i="5" s="1"/>
  <c r="CT75" i="1"/>
  <c r="S75" i="1" s="1"/>
  <c r="U148" i="5"/>
  <c r="H155" i="5" s="1"/>
  <c r="S148" i="5"/>
  <c r="H154" i="5" s="1"/>
  <c r="H150" i="5"/>
  <c r="CC139" i="1"/>
  <c r="CS34" i="1"/>
  <c r="R34" i="1" s="1"/>
  <c r="GK34" i="1" s="1"/>
  <c r="AD34" i="1"/>
  <c r="CR34" i="1" s="1"/>
  <c r="Q34" i="1" s="1"/>
  <c r="AB252" i="1"/>
  <c r="E393" i="5"/>
  <c r="C394" i="5"/>
  <c r="EG261" i="1"/>
  <c r="FQ261" i="1"/>
  <c r="CP258" i="1"/>
  <c r="O258" i="1" s="1"/>
  <c r="AB258" i="1"/>
  <c r="W257" i="1"/>
  <c r="CT257" i="1"/>
  <c r="S257" i="1" s="1"/>
  <c r="U422" i="5"/>
  <c r="S422" i="5"/>
  <c r="U256" i="1"/>
  <c r="AD256" i="1"/>
  <c r="CR256" i="1" s="1"/>
  <c r="Q256" i="1" s="1"/>
  <c r="S415" i="5"/>
  <c r="H416" i="5"/>
  <c r="U415" i="5"/>
  <c r="GX253" i="1"/>
  <c r="H410" i="5"/>
  <c r="AB251" i="1"/>
  <c r="AB250" i="1"/>
  <c r="CQ249" i="1"/>
  <c r="GX247" i="1"/>
  <c r="W247" i="1"/>
  <c r="U393" i="5"/>
  <c r="S393" i="5"/>
  <c r="H395" i="5"/>
  <c r="CS246" i="1"/>
  <c r="R246" i="1" s="1"/>
  <c r="GK246" i="1" s="1"/>
  <c r="U246" i="1"/>
  <c r="G170" i="1"/>
  <c r="A391" i="5"/>
  <c r="U389" i="5"/>
  <c r="S389" i="5"/>
  <c r="P210" i="1"/>
  <c r="CS209" i="1"/>
  <c r="R209" i="1" s="1"/>
  <c r="CQ209" i="1"/>
  <c r="P209" i="1" s="1"/>
  <c r="K385" i="5" s="1"/>
  <c r="H385" i="5"/>
  <c r="GX207" i="1"/>
  <c r="S371" i="5"/>
  <c r="H376" i="5" s="1"/>
  <c r="H372" i="5"/>
  <c r="R372" i="5" s="1"/>
  <c r="U371" i="5"/>
  <c r="CQ203" i="1"/>
  <c r="P203" i="1" s="1"/>
  <c r="CS202" i="1"/>
  <c r="R202" i="1" s="1"/>
  <c r="CQ201" i="1"/>
  <c r="P201" i="1" s="1"/>
  <c r="K365" i="5" s="1"/>
  <c r="H365" i="5"/>
  <c r="CT199" i="1"/>
  <c r="S199" i="1" s="1"/>
  <c r="CT198" i="1"/>
  <c r="S198" i="1" s="1"/>
  <c r="CS197" i="1"/>
  <c r="R197" i="1" s="1"/>
  <c r="H354" i="5"/>
  <c r="R354" i="5" s="1"/>
  <c r="U349" i="5"/>
  <c r="S349" i="5"/>
  <c r="P194" i="1"/>
  <c r="CT193" i="1"/>
  <c r="S193" i="1" s="1"/>
  <c r="K342" i="5" s="1"/>
  <c r="AD193" i="1"/>
  <c r="H344" i="5"/>
  <c r="R344" i="5" s="1"/>
  <c r="CQ191" i="1"/>
  <c r="H339" i="5"/>
  <c r="X339" i="5" s="1"/>
  <c r="AB190" i="1"/>
  <c r="CQ189" i="1"/>
  <c r="P189" i="1" s="1"/>
  <c r="K335" i="5" s="1"/>
  <c r="H335" i="5"/>
  <c r="CS188" i="1"/>
  <c r="R188" i="1" s="1"/>
  <c r="GK188" i="1" s="1"/>
  <c r="CQ187" i="1"/>
  <c r="P187" i="1" s="1"/>
  <c r="H322" i="5"/>
  <c r="U321" i="5"/>
  <c r="S321" i="5"/>
  <c r="CP184" i="1"/>
  <c r="O184" i="1" s="1"/>
  <c r="W181" i="1"/>
  <c r="CS180" i="1"/>
  <c r="R180" i="1" s="1"/>
  <c r="CY176" i="1"/>
  <c r="X176" i="1" s="1"/>
  <c r="L305" i="5"/>
  <c r="Q305" i="5" s="1"/>
  <c r="L304" i="5"/>
  <c r="L283" i="5"/>
  <c r="Q283" i="5" s="1"/>
  <c r="L281" i="5"/>
  <c r="GX127" i="1"/>
  <c r="AD126" i="1"/>
  <c r="CR126" i="1" s="1"/>
  <c r="CS126" i="1"/>
  <c r="R126" i="1" s="1"/>
  <c r="GK126" i="1" s="1"/>
  <c r="L272" i="5"/>
  <c r="Q272" i="5" s="1"/>
  <c r="L269" i="5"/>
  <c r="FV139" i="1"/>
  <c r="FV26" i="1" s="1"/>
  <c r="L135" i="5"/>
  <c r="Q135" i="5" s="1"/>
  <c r="L132" i="5"/>
  <c r="CQ63" i="1"/>
  <c r="P63" i="1" s="1"/>
  <c r="K129" i="5" s="1"/>
  <c r="H129" i="5"/>
  <c r="H74" i="5"/>
  <c r="W74" i="5" s="1"/>
  <c r="CQ43" i="1"/>
  <c r="P43" i="1" s="1"/>
  <c r="CQ255" i="1"/>
  <c r="P255" i="1" s="1"/>
  <c r="BB213" i="1"/>
  <c r="L380" i="5"/>
  <c r="Q380" i="5" s="1"/>
  <c r="L378" i="5"/>
  <c r="AO261" i="1"/>
  <c r="CS259" i="1"/>
  <c r="R259" i="1" s="1"/>
  <c r="GK259" i="1" s="1"/>
  <c r="V257" i="1"/>
  <c r="CS255" i="1"/>
  <c r="R255" i="1" s="1"/>
  <c r="H418" i="5"/>
  <c r="R418" i="5" s="1"/>
  <c r="C406" i="5"/>
  <c r="E405" i="5"/>
  <c r="CS251" i="1"/>
  <c r="I251" i="1"/>
  <c r="S251" i="1" s="1"/>
  <c r="U247" i="1"/>
  <c r="V247" i="1"/>
  <c r="AD247" i="1"/>
  <c r="H397" i="5"/>
  <c r="R397" i="5" s="1"/>
  <c r="ET213" i="1"/>
  <c r="U207" i="1"/>
  <c r="CQ207" i="1"/>
  <c r="H379" i="5"/>
  <c r="X379" i="5" s="1"/>
  <c r="U369" i="5"/>
  <c r="S369" i="5"/>
  <c r="AB202" i="1"/>
  <c r="CS201" i="1"/>
  <c r="R201" i="1" s="1"/>
  <c r="R199" i="1"/>
  <c r="GK199" i="1" s="1"/>
  <c r="H359" i="5"/>
  <c r="X359" i="5" s="1"/>
  <c r="CT197" i="1"/>
  <c r="S197" i="1" s="1"/>
  <c r="L360" i="5"/>
  <c r="Q360" i="5" s="1"/>
  <c r="L358" i="5"/>
  <c r="CR197" i="1"/>
  <c r="Q197" i="1" s="1"/>
  <c r="K353" i="5" s="1"/>
  <c r="H353" i="5"/>
  <c r="GK193" i="1"/>
  <c r="K344" i="5"/>
  <c r="CQ193" i="1"/>
  <c r="P193" i="1" s="1"/>
  <c r="K345" i="5" s="1"/>
  <c r="H345" i="5"/>
  <c r="CS191" i="1"/>
  <c r="R191" i="1" s="1"/>
  <c r="GK191" i="1" s="1"/>
  <c r="W190" i="1"/>
  <c r="U329" i="5"/>
  <c r="S329" i="5"/>
  <c r="CY186" i="1"/>
  <c r="X186" i="1" s="1"/>
  <c r="L330" i="5"/>
  <c r="Q330" i="5" s="1"/>
  <c r="L328" i="5"/>
  <c r="AD185" i="1"/>
  <c r="H324" i="5"/>
  <c r="R324" i="5" s="1"/>
  <c r="S319" i="5"/>
  <c r="U319" i="5"/>
  <c r="T182" i="1"/>
  <c r="H313" i="5"/>
  <c r="R313" i="5" s="1"/>
  <c r="U312" i="5"/>
  <c r="S312" i="5"/>
  <c r="L311" i="5"/>
  <c r="Q311" i="5" s="1"/>
  <c r="L310" i="5"/>
  <c r="AD120" i="1"/>
  <c r="CS120" i="1"/>
  <c r="R120" i="1" s="1"/>
  <c r="GK120" i="1" s="1"/>
  <c r="CT97" i="1"/>
  <c r="U194" i="5"/>
  <c r="S194" i="5"/>
  <c r="H196" i="5"/>
  <c r="AB92" i="1"/>
  <c r="CT92" i="1"/>
  <c r="S92" i="1" s="1"/>
  <c r="FR139" i="1"/>
  <c r="FR26" i="1" s="1"/>
  <c r="BY139" i="1"/>
  <c r="AD60" i="1"/>
  <c r="CR60" i="1" s="1"/>
  <c r="Q60" i="1" s="1"/>
  <c r="CS60" i="1"/>
  <c r="R60" i="1" s="1"/>
  <c r="GK60" i="1" s="1"/>
  <c r="CY56" i="1"/>
  <c r="X56" i="1" s="1"/>
  <c r="CZ56" i="1"/>
  <c r="Y56" i="1" s="1"/>
  <c r="CR259" i="1"/>
  <c r="Q259" i="1" s="1"/>
  <c r="K426" i="5" s="1"/>
  <c r="H426" i="5"/>
  <c r="AD253" i="1"/>
  <c r="H409" i="5"/>
  <c r="R409" i="5" s="1"/>
  <c r="GK247" i="1"/>
  <c r="K397" i="5"/>
  <c r="CP206" i="1"/>
  <c r="O206" i="1" s="1"/>
  <c r="G22" i="1"/>
  <c r="A432" i="5"/>
  <c r="G244" i="1"/>
  <c r="A431" i="5"/>
  <c r="FU261" i="1"/>
  <c r="U424" i="5"/>
  <c r="H428" i="5" s="1"/>
  <c r="S424" i="5"/>
  <c r="H427" i="5" s="1"/>
  <c r="H425" i="5"/>
  <c r="U257" i="1"/>
  <c r="CQ257" i="1"/>
  <c r="P257" i="1" s="1"/>
  <c r="H422" i="5"/>
  <c r="W422" i="5" s="1"/>
  <c r="L423" i="5"/>
  <c r="Q423" i="5" s="1"/>
  <c r="L421" i="5"/>
  <c r="AD255" i="1"/>
  <c r="AB255" i="1" s="1"/>
  <c r="U253" i="1"/>
  <c r="U405" i="5"/>
  <c r="H412" i="5" s="1"/>
  <c r="S405" i="5"/>
  <c r="H411" i="5" s="1"/>
  <c r="H407" i="5"/>
  <c r="CS252" i="1"/>
  <c r="R252" i="1" s="1"/>
  <c r="GK252" i="1" s="1"/>
  <c r="S247" i="1"/>
  <c r="K395" i="5" s="1"/>
  <c r="CQ247" i="1"/>
  <c r="H398" i="5"/>
  <c r="P246" i="1"/>
  <c r="S211" i="1"/>
  <c r="U211" i="1"/>
  <c r="AD211" i="1"/>
  <c r="CR211" i="1" s="1"/>
  <c r="Q211" i="1" s="1"/>
  <c r="GX210" i="1"/>
  <c r="L390" i="5"/>
  <c r="Q390" i="5" s="1"/>
  <c r="L388" i="5"/>
  <c r="AB209" i="1"/>
  <c r="H382" i="5"/>
  <c r="R382" i="5" s="1"/>
  <c r="U381" i="5"/>
  <c r="S381" i="5"/>
  <c r="T207" i="1"/>
  <c r="CS206" i="1"/>
  <c r="R206" i="1" s="1"/>
  <c r="GK206" i="1" s="1"/>
  <c r="H362" i="5"/>
  <c r="R362" i="5" s="1"/>
  <c r="U361" i="5"/>
  <c r="H367" i="5" s="1"/>
  <c r="S361" i="5"/>
  <c r="V199" i="1"/>
  <c r="T199" i="1"/>
  <c r="CS196" i="1"/>
  <c r="R196" i="1" s="1"/>
  <c r="GK196" i="1" s="1"/>
  <c r="AD195" i="1"/>
  <c r="CR195" i="1" s="1"/>
  <c r="Q195" i="1" s="1"/>
  <c r="AB193" i="1"/>
  <c r="GX191" i="1"/>
  <c r="W191" i="1"/>
  <c r="EB213" i="1" s="1"/>
  <c r="AB191" i="1"/>
  <c r="S339" i="5"/>
  <c r="U339" i="5"/>
  <c r="T190" i="1"/>
  <c r="S331" i="5"/>
  <c r="H332" i="5"/>
  <c r="U331" i="5"/>
  <c r="H337" i="5" s="1"/>
  <c r="AB188" i="1"/>
  <c r="CQ185" i="1"/>
  <c r="P185" i="1" s="1"/>
  <c r="K325" i="5" s="1"/>
  <c r="H325" i="5"/>
  <c r="CT183" i="1"/>
  <c r="S183" i="1" s="1"/>
  <c r="CS182" i="1"/>
  <c r="R182" i="1" s="1"/>
  <c r="GK182" i="1" s="1"/>
  <c r="U181" i="1"/>
  <c r="AD181" i="1"/>
  <c r="CR181" i="1" s="1"/>
  <c r="Q181" i="1" s="1"/>
  <c r="AD179" i="1"/>
  <c r="CR179" i="1" s="1"/>
  <c r="Q179" i="1" s="1"/>
  <c r="CS179" i="1"/>
  <c r="R179" i="1" s="1"/>
  <c r="GK179" i="1" s="1"/>
  <c r="AB177" i="1"/>
  <c r="AB130" i="1"/>
  <c r="CR130" i="1"/>
  <c r="Q130" i="1" s="1"/>
  <c r="CS129" i="1"/>
  <c r="R129" i="1" s="1"/>
  <c r="GK129" i="1" s="1"/>
  <c r="AD129" i="1"/>
  <c r="CR129" i="1" s="1"/>
  <c r="Q129" i="1" s="1"/>
  <c r="L248" i="5"/>
  <c r="Q248" i="5" s="1"/>
  <c r="L245" i="5"/>
  <c r="H228" i="5"/>
  <c r="U227" i="5"/>
  <c r="S227" i="5"/>
  <c r="CT109" i="1"/>
  <c r="S109" i="1" s="1"/>
  <c r="S217" i="5"/>
  <c r="H223" i="5" s="1"/>
  <c r="H219" i="5"/>
  <c r="U217" i="5"/>
  <c r="H224" i="5" s="1"/>
  <c r="CT107" i="1"/>
  <c r="S107" i="1" s="1"/>
  <c r="K219" i="5" s="1"/>
  <c r="CQ99" i="1"/>
  <c r="T98" i="1"/>
  <c r="H191" i="5"/>
  <c r="W191" i="5" s="1"/>
  <c r="CQ93" i="1"/>
  <c r="P93" i="1" s="1"/>
  <c r="H186" i="5"/>
  <c r="CQ89" i="1"/>
  <c r="P89" i="1" s="1"/>
  <c r="K186" i="5" s="1"/>
  <c r="CD139" i="1"/>
  <c r="CD26" i="1" s="1"/>
  <c r="CP60" i="1"/>
  <c r="O60" i="1" s="1"/>
  <c r="CQ59" i="1"/>
  <c r="P59" i="1" s="1"/>
  <c r="R58" i="1"/>
  <c r="GK58" i="1" s="1"/>
  <c r="GX58" i="1"/>
  <c r="AB174" i="1"/>
  <c r="L297" i="5"/>
  <c r="Q297" i="5" s="1"/>
  <c r="L296" i="5"/>
  <c r="H291" i="5"/>
  <c r="U290" i="5"/>
  <c r="H295" i="5" s="1"/>
  <c r="S290" i="5"/>
  <c r="H294" i="5" s="1"/>
  <c r="G26" i="1"/>
  <c r="A288" i="5"/>
  <c r="CQ133" i="1"/>
  <c r="V132" i="1"/>
  <c r="CQ131" i="1"/>
  <c r="P131" i="1" s="1"/>
  <c r="K278" i="5" s="1"/>
  <c r="H278" i="5"/>
  <c r="S129" i="1"/>
  <c r="W127" i="1"/>
  <c r="U270" i="5"/>
  <c r="S270" i="5"/>
  <c r="S261" i="5"/>
  <c r="H263" i="5"/>
  <c r="U261" i="5"/>
  <c r="U123" i="1"/>
  <c r="V123" i="1"/>
  <c r="Q123" i="1"/>
  <c r="AD122" i="1"/>
  <c r="CR122" i="1" s="1"/>
  <c r="CS122" i="1"/>
  <c r="R122" i="1" s="1"/>
  <c r="GK122" i="1" s="1"/>
  <c r="V119" i="1"/>
  <c r="S246" i="5"/>
  <c r="U246" i="5"/>
  <c r="CT115" i="1"/>
  <c r="S115" i="1" s="1"/>
  <c r="W114" i="1"/>
  <c r="AD108" i="1"/>
  <c r="CR108" i="1" s="1"/>
  <c r="Q108" i="1" s="1"/>
  <c r="CS108" i="1"/>
  <c r="R108" i="1" s="1"/>
  <c r="GK108" i="1" s="1"/>
  <c r="C218" i="5"/>
  <c r="E217" i="5"/>
  <c r="AD106" i="1"/>
  <c r="CR106" i="1" s="1"/>
  <c r="Q106" i="1" s="1"/>
  <c r="CS106" i="1"/>
  <c r="R106" i="1" s="1"/>
  <c r="GK106" i="1" s="1"/>
  <c r="AD101" i="1"/>
  <c r="H209" i="5"/>
  <c r="R209" i="5" s="1"/>
  <c r="CS101" i="1"/>
  <c r="R101" i="1" s="1"/>
  <c r="GX98" i="1"/>
  <c r="GK97" i="1"/>
  <c r="K198" i="5"/>
  <c r="E194" i="5"/>
  <c r="C195" i="5"/>
  <c r="I99" i="1"/>
  <c r="H203" i="5" s="1"/>
  <c r="W203" i="5" s="1"/>
  <c r="W96" i="1"/>
  <c r="U96" i="1"/>
  <c r="Q96" i="1"/>
  <c r="S192" i="5"/>
  <c r="U192" i="5"/>
  <c r="CT95" i="1"/>
  <c r="GX95" i="1"/>
  <c r="E192" i="5"/>
  <c r="S190" i="5"/>
  <c r="U190" i="5"/>
  <c r="AD88" i="1"/>
  <c r="CR88" i="1" s="1"/>
  <c r="Q88" i="1" s="1"/>
  <c r="CP88" i="1" s="1"/>
  <c r="O88" i="1" s="1"/>
  <c r="CS88" i="1"/>
  <c r="R88" i="1" s="1"/>
  <c r="GK88" i="1" s="1"/>
  <c r="H180" i="5"/>
  <c r="W180" i="5" s="1"/>
  <c r="CQ87" i="1"/>
  <c r="P87" i="1" s="1"/>
  <c r="L181" i="5"/>
  <c r="Q181" i="5" s="1"/>
  <c r="L178" i="5"/>
  <c r="V81" i="1"/>
  <c r="C159" i="5"/>
  <c r="E158" i="5"/>
  <c r="I79" i="1"/>
  <c r="CQ76" i="1"/>
  <c r="AB76" i="1"/>
  <c r="AB73" i="1"/>
  <c r="U146" i="5"/>
  <c r="S146" i="5"/>
  <c r="CT73" i="1"/>
  <c r="S73" i="1" s="1"/>
  <c r="AD71" i="1"/>
  <c r="CS71" i="1"/>
  <c r="R71" i="1" s="1"/>
  <c r="GK71" i="1" s="1"/>
  <c r="CT69" i="1"/>
  <c r="U136" i="5"/>
  <c r="S136" i="5"/>
  <c r="H138" i="5"/>
  <c r="R138" i="5" s="1"/>
  <c r="W66" i="1"/>
  <c r="S66" i="1"/>
  <c r="AD65" i="1"/>
  <c r="AB65" i="1" s="1"/>
  <c r="CS65" i="1"/>
  <c r="R65" i="1" s="1"/>
  <c r="GK65" i="1" s="1"/>
  <c r="Q58" i="1"/>
  <c r="U58" i="1"/>
  <c r="L114" i="5"/>
  <c r="Q114" i="5" s="1"/>
  <c r="L113" i="5"/>
  <c r="CQ55" i="1"/>
  <c r="GK51" i="1"/>
  <c r="K92" i="5"/>
  <c r="E56" i="5"/>
  <c r="C57" i="5"/>
  <c r="GX37" i="1"/>
  <c r="P181" i="1"/>
  <c r="CP181" i="1" s="1"/>
  <c r="O181" i="1" s="1"/>
  <c r="K318" i="5" s="1"/>
  <c r="H318" i="5"/>
  <c r="X318" i="5" s="1"/>
  <c r="CQ179" i="1"/>
  <c r="P179" i="1" s="1"/>
  <c r="K314" i="5" s="1"/>
  <c r="H314" i="5"/>
  <c r="AB178" i="1"/>
  <c r="U306" i="5"/>
  <c r="H309" i="5" s="1"/>
  <c r="S306" i="5"/>
  <c r="H308" i="5" s="1"/>
  <c r="H307" i="5"/>
  <c r="CT173" i="1"/>
  <c r="S173" i="1" s="1"/>
  <c r="K291" i="5" s="1"/>
  <c r="AD173" i="1"/>
  <c r="H293" i="5"/>
  <c r="R293" i="5" s="1"/>
  <c r="G287" i="5"/>
  <c r="O287" i="5" s="1"/>
  <c r="W287" i="5"/>
  <c r="W132" i="1"/>
  <c r="S132" i="1"/>
  <c r="C274" i="5"/>
  <c r="E273" i="5"/>
  <c r="U130" i="1"/>
  <c r="P129" i="1"/>
  <c r="H271" i="5"/>
  <c r="W271" i="5" s="1"/>
  <c r="CY128" i="1"/>
  <c r="X128" i="1" s="1"/>
  <c r="V127" i="1"/>
  <c r="Q127" i="1"/>
  <c r="S122" i="1"/>
  <c r="CS121" i="1"/>
  <c r="AD121" i="1"/>
  <c r="CR121" i="1" s="1"/>
  <c r="AD119" i="1"/>
  <c r="H253" i="5"/>
  <c r="R253" i="5" s="1"/>
  <c r="CS119" i="1"/>
  <c r="R119" i="1" s="1"/>
  <c r="GX116" i="1"/>
  <c r="U116" i="1"/>
  <c r="P116" i="1"/>
  <c r="V114" i="1"/>
  <c r="AD114" i="1"/>
  <c r="CR114" i="1" s="1"/>
  <c r="CS114" i="1"/>
  <c r="R114" i="1" s="1"/>
  <c r="GK114" i="1" s="1"/>
  <c r="CS113" i="1"/>
  <c r="R113" i="1" s="1"/>
  <c r="H241" i="5"/>
  <c r="R241" i="5" s="1"/>
  <c r="L236" i="5"/>
  <c r="Q236" i="5" s="1"/>
  <c r="L234" i="5"/>
  <c r="CR109" i="1"/>
  <c r="Q109" i="1" s="1"/>
  <c r="K229" i="5" s="1"/>
  <c r="H229" i="5"/>
  <c r="GX107" i="1"/>
  <c r="U107" i="1"/>
  <c r="CR107" i="1"/>
  <c r="Q107" i="1" s="1"/>
  <c r="K220" i="5" s="1"/>
  <c r="H220" i="5"/>
  <c r="GX105" i="1"/>
  <c r="S105" i="1"/>
  <c r="AB104" i="1"/>
  <c r="S101" i="1"/>
  <c r="K207" i="5" s="1"/>
  <c r="U101" i="1"/>
  <c r="AB100" i="1"/>
  <c r="V98" i="1"/>
  <c r="Q97" i="1"/>
  <c r="K197" i="5" s="1"/>
  <c r="U97" i="1"/>
  <c r="AB97" i="1"/>
  <c r="H197" i="5"/>
  <c r="T96" i="1"/>
  <c r="CZ88" i="1"/>
  <c r="Y88" i="1" s="1"/>
  <c r="W86" i="1"/>
  <c r="S86" i="1"/>
  <c r="S179" i="5"/>
  <c r="U179" i="5"/>
  <c r="GX82" i="1"/>
  <c r="S82" i="1"/>
  <c r="AB81" i="1"/>
  <c r="V79" i="1"/>
  <c r="AD79" i="1"/>
  <c r="CS79" i="1"/>
  <c r="R79" i="1" s="1"/>
  <c r="GX78" i="1"/>
  <c r="U75" i="1"/>
  <c r="H153" i="5"/>
  <c r="CQ75" i="1"/>
  <c r="P75" i="1" s="1"/>
  <c r="K153" i="5" s="1"/>
  <c r="W74" i="1"/>
  <c r="CT67" i="1"/>
  <c r="S67" i="1" s="1"/>
  <c r="S134" i="5"/>
  <c r="U134" i="5"/>
  <c r="U125" i="5"/>
  <c r="S125" i="5"/>
  <c r="H126" i="5"/>
  <c r="P58" i="1"/>
  <c r="L105" i="5"/>
  <c r="Q105" i="5" s="1"/>
  <c r="L104" i="5"/>
  <c r="AD48" i="1"/>
  <c r="CS48" i="1"/>
  <c r="E73" i="5"/>
  <c r="R41" i="1"/>
  <c r="GK41" i="1" s="1"/>
  <c r="GX41" i="1"/>
  <c r="GX181" i="1"/>
  <c r="S318" i="5"/>
  <c r="U318" i="5"/>
  <c r="P180" i="1"/>
  <c r="H299" i="5"/>
  <c r="U298" i="5"/>
  <c r="H303" i="5" s="1"/>
  <c r="S298" i="5"/>
  <c r="H302" i="5" s="1"/>
  <c r="S273" i="5"/>
  <c r="H275" i="5"/>
  <c r="U273" i="5"/>
  <c r="P130" i="1"/>
  <c r="U271" i="5"/>
  <c r="S271" i="5"/>
  <c r="CT127" i="1"/>
  <c r="S127" i="1" s="1"/>
  <c r="CQ127" i="1"/>
  <c r="P127" i="1" s="1"/>
  <c r="H270" i="5"/>
  <c r="W270" i="5" s="1"/>
  <c r="AB126" i="1"/>
  <c r="CT125" i="1"/>
  <c r="S125" i="1" s="1"/>
  <c r="K263" i="5" s="1"/>
  <c r="CR125" i="1"/>
  <c r="Q125" i="1" s="1"/>
  <c r="K264" i="5" s="1"/>
  <c r="H264" i="5"/>
  <c r="CS123" i="1"/>
  <c r="R123" i="1" s="1"/>
  <c r="GK123" i="1" s="1"/>
  <c r="S119" i="1"/>
  <c r="K251" i="5" s="1"/>
  <c r="CQ115" i="1"/>
  <c r="P115" i="1" s="1"/>
  <c r="H246" i="5"/>
  <c r="W246" i="5" s="1"/>
  <c r="S114" i="1"/>
  <c r="AB114" i="1"/>
  <c r="AD111" i="1"/>
  <c r="CR111" i="1" s="1"/>
  <c r="Q111" i="1" s="1"/>
  <c r="CS111" i="1"/>
  <c r="R111" i="1" s="1"/>
  <c r="GK111" i="1" s="1"/>
  <c r="V105" i="1"/>
  <c r="AD102" i="1"/>
  <c r="CS102" i="1"/>
  <c r="R102" i="1" s="1"/>
  <c r="GK102" i="1" s="1"/>
  <c r="E205" i="5"/>
  <c r="C206" i="5"/>
  <c r="V99" i="1"/>
  <c r="AD99" i="1"/>
  <c r="CR99" i="1" s="1"/>
  <c r="Q99" i="1" s="1"/>
  <c r="CS99" i="1"/>
  <c r="R99" i="1" s="1"/>
  <c r="GK99" i="1" s="1"/>
  <c r="V97" i="1"/>
  <c r="S96" i="1"/>
  <c r="R95" i="1"/>
  <c r="GK95" i="1" s="1"/>
  <c r="U95" i="1"/>
  <c r="Q95" i="1"/>
  <c r="AB93" i="1"/>
  <c r="CR93" i="1"/>
  <c r="Q93" i="1" s="1"/>
  <c r="CT91" i="1"/>
  <c r="S91" i="1" s="1"/>
  <c r="L193" i="5"/>
  <c r="Q193" i="5" s="1"/>
  <c r="L189" i="5"/>
  <c r="H185" i="5"/>
  <c r="R185" i="5" s="1"/>
  <c r="AD89" i="1"/>
  <c r="CT87" i="1"/>
  <c r="S87" i="1" s="1"/>
  <c r="S180" i="5"/>
  <c r="U180" i="5"/>
  <c r="Q86" i="1"/>
  <c r="I84" i="1"/>
  <c r="W84" i="1" s="1"/>
  <c r="CS81" i="1"/>
  <c r="I81" i="1"/>
  <c r="E168" i="5" s="1"/>
  <c r="V77" i="1"/>
  <c r="H162" i="5"/>
  <c r="R162" i="5" s="1"/>
  <c r="AD77" i="1"/>
  <c r="AB77" i="1" s="1"/>
  <c r="CS77" i="1"/>
  <c r="R77" i="1" s="1"/>
  <c r="C149" i="5"/>
  <c r="E148" i="5"/>
  <c r="GK69" i="1"/>
  <c r="K140" i="5"/>
  <c r="L147" i="5"/>
  <c r="Q147" i="5" s="1"/>
  <c r="L144" i="5"/>
  <c r="CR69" i="1"/>
  <c r="Q69" i="1" s="1"/>
  <c r="K139" i="5" s="1"/>
  <c r="H139" i="5"/>
  <c r="U61" i="1"/>
  <c r="V61" i="1"/>
  <c r="CS59" i="1"/>
  <c r="R59" i="1" s="1"/>
  <c r="GK59" i="1" s="1"/>
  <c r="AD59" i="1"/>
  <c r="CR59" i="1" s="1"/>
  <c r="Q59" i="1" s="1"/>
  <c r="T58" i="1"/>
  <c r="W58" i="1"/>
  <c r="S58" i="1"/>
  <c r="L124" i="5"/>
  <c r="Q124" i="5" s="1"/>
  <c r="L121" i="5"/>
  <c r="AB57" i="1"/>
  <c r="H117" i="5"/>
  <c r="U42" i="5"/>
  <c r="H46" i="5" s="1"/>
  <c r="H44" i="5"/>
  <c r="S42" i="5"/>
  <c r="H45" i="5" s="1"/>
  <c r="CT33" i="1"/>
  <c r="S33" i="1" s="1"/>
  <c r="K44" i="5" s="1"/>
  <c r="AD32" i="1"/>
  <c r="AB32" i="1" s="1"/>
  <c r="CS32" i="1"/>
  <c r="R32" i="1" s="1"/>
  <c r="GK32" i="1" s="1"/>
  <c r="CS125" i="1"/>
  <c r="R125" i="1" s="1"/>
  <c r="H265" i="5"/>
  <c r="R265" i="5" s="1"/>
  <c r="C262" i="5"/>
  <c r="E261" i="5"/>
  <c r="W123" i="1"/>
  <c r="U259" i="5"/>
  <c r="S259" i="5"/>
  <c r="U120" i="1"/>
  <c r="CQ119" i="1"/>
  <c r="P119" i="1" s="1"/>
  <c r="H254" i="5"/>
  <c r="CQ117" i="1"/>
  <c r="P117" i="1" s="1"/>
  <c r="V116" i="1"/>
  <c r="CQ113" i="1"/>
  <c r="P113" i="1" s="1"/>
  <c r="K242" i="5" s="1"/>
  <c r="H242" i="5"/>
  <c r="U235" i="5"/>
  <c r="S235" i="5"/>
  <c r="P107" i="1"/>
  <c r="K222" i="5" s="1"/>
  <c r="H222" i="5"/>
  <c r="U106" i="1"/>
  <c r="CQ105" i="1"/>
  <c r="H215" i="5"/>
  <c r="W215" i="5" s="1"/>
  <c r="W101" i="1"/>
  <c r="CQ101" i="1"/>
  <c r="P101" i="1" s="1"/>
  <c r="K210" i="5" s="1"/>
  <c r="H210" i="5"/>
  <c r="S203" i="5"/>
  <c r="U203" i="5"/>
  <c r="GX97" i="1"/>
  <c r="H198" i="5"/>
  <c r="R198" i="5" s="1"/>
  <c r="GX96" i="1"/>
  <c r="V96" i="1"/>
  <c r="R96" i="1"/>
  <c r="GK96" i="1" s="1"/>
  <c r="GX91" i="1"/>
  <c r="E190" i="5"/>
  <c r="V87" i="1"/>
  <c r="Q87" i="1"/>
  <c r="GX86" i="1"/>
  <c r="V84" i="1"/>
  <c r="V82" i="1"/>
  <c r="R82" i="1"/>
  <c r="GK82" i="1" s="1"/>
  <c r="U168" i="5"/>
  <c r="W79" i="1"/>
  <c r="CT79" i="1"/>
  <c r="S79" i="1" s="1"/>
  <c r="U167" i="5"/>
  <c r="S167" i="5"/>
  <c r="W77" i="1"/>
  <c r="U158" i="5"/>
  <c r="S158" i="5"/>
  <c r="H160" i="5"/>
  <c r="R76" i="1"/>
  <c r="GK76" i="1" s="1"/>
  <c r="T76" i="1"/>
  <c r="GX74" i="1"/>
  <c r="V74" i="1"/>
  <c r="R74" i="1"/>
  <c r="GK74" i="1" s="1"/>
  <c r="H146" i="5"/>
  <c r="W146" i="5" s="1"/>
  <c r="CP72" i="1"/>
  <c r="O72" i="1" s="1"/>
  <c r="H145" i="5"/>
  <c r="W145" i="5" s="1"/>
  <c r="E136" i="5"/>
  <c r="C137" i="5"/>
  <c r="GX66" i="1"/>
  <c r="T66" i="1"/>
  <c r="CT65" i="1"/>
  <c r="S65" i="1" s="1"/>
  <c r="U133" i="5"/>
  <c r="S133" i="5"/>
  <c r="AD63" i="1"/>
  <c r="H128" i="5"/>
  <c r="R128" i="5" s="1"/>
  <c r="W61" i="1"/>
  <c r="U123" i="5"/>
  <c r="S123" i="5"/>
  <c r="AB60" i="1"/>
  <c r="V58" i="1"/>
  <c r="CQ57" i="1"/>
  <c r="P57" i="1" s="1"/>
  <c r="K118" i="5" s="1"/>
  <c r="H118" i="5"/>
  <c r="V55" i="1"/>
  <c r="AD55" i="1"/>
  <c r="AB55" i="1" s="1"/>
  <c r="H110" i="5"/>
  <c r="R110" i="5" s="1"/>
  <c r="AD53" i="1"/>
  <c r="C99" i="5"/>
  <c r="E98" i="5"/>
  <c r="CQ51" i="1"/>
  <c r="H93" i="5"/>
  <c r="T50" i="1"/>
  <c r="W50" i="1"/>
  <c r="S50" i="1"/>
  <c r="T49" i="1"/>
  <c r="I48" i="1"/>
  <c r="V48" i="1" s="1"/>
  <c r="GX44" i="1"/>
  <c r="P41" i="1"/>
  <c r="CS35" i="1"/>
  <c r="R35" i="1" s="1"/>
  <c r="GK35" i="1" s="1"/>
  <c r="GK31" i="1"/>
  <c r="K37" i="5"/>
  <c r="V29" i="1"/>
  <c r="AB124" i="1"/>
  <c r="CQ123" i="1"/>
  <c r="H259" i="5"/>
  <c r="W259" i="5" s="1"/>
  <c r="W122" i="1"/>
  <c r="AB122" i="1"/>
  <c r="GX120" i="1"/>
  <c r="U119" i="1"/>
  <c r="W119" i="1"/>
  <c r="U249" i="5"/>
  <c r="S249" i="5"/>
  <c r="H251" i="5"/>
  <c r="R251" i="5" s="1"/>
  <c r="U118" i="1"/>
  <c r="W118" i="1"/>
  <c r="S118" i="1"/>
  <c r="S247" i="5"/>
  <c r="U247" i="5"/>
  <c r="H239" i="5"/>
  <c r="U237" i="5"/>
  <c r="H244" i="5" s="1"/>
  <c r="S237" i="5"/>
  <c r="E237" i="5"/>
  <c r="C238" i="5"/>
  <c r="CQ111" i="1"/>
  <c r="P111" i="1" s="1"/>
  <c r="H235" i="5"/>
  <c r="W235" i="5" s="1"/>
  <c r="CS109" i="1"/>
  <c r="R109" i="1" s="1"/>
  <c r="H230" i="5"/>
  <c r="R230" i="5" s="1"/>
  <c r="V107" i="1"/>
  <c r="CS107" i="1"/>
  <c r="R107" i="1" s="1"/>
  <c r="H221" i="5"/>
  <c r="R221" i="5" s="1"/>
  <c r="T106" i="1"/>
  <c r="W105" i="1"/>
  <c r="U215" i="5"/>
  <c r="S215" i="5"/>
  <c r="P102" i="1"/>
  <c r="U205" i="5"/>
  <c r="S205" i="5"/>
  <c r="H207" i="5"/>
  <c r="W99" i="1"/>
  <c r="U99" i="1"/>
  <c r="W98" i="1"/>
  <c r="P97" i="1"/>
  <c r="K199" i="5" s="1"/>
  <c r="H199" i="5"/>
  <c r="AB96" i="1"/>
  <c r="V95" i="1"/>
  <c r="P95" i="1"/>
  <c r="H192" i="5"/>
  <c r="W192" i="5" s="1"/>
  <c r="CT93" i="1"/>
  <c r="S191" i="5"/>
  <c r="U191" i="5"/>
  <c r="AB91" i="1"/>
  <c r="H190" i="5"/>
  <c r="W190" i="5" s="1"/>
  <c r="CT89" i="1"/>
  <c r="S89" i="1" s="1"/>
  <c r="K183" i="5" s="1"/>
  <c r="H183" i="5"/>
  <c r="R183" i="5" s="1"/>
  <c r="U182" i="5"/>
  <c r="S182" i="5"/>
  <c r="H187" i="5" s="1"/>
  <c r="T85" i="1"/>
  <c r="H179" i="5"/>
  <c r="W179" i="5" s="1"/>
  <c r="CT83" i="1"/>
  <c r="S83" i="1" s="1"/>
  <c r="K172" i="5" s="1"/>
  <c r="H172" i="5"/>
  <c r="U170" i="5"/>
  <c r="S170" i="5"/>
  <c r="E170" i="5"/>
  <c r="C171" i="5"/>
  <c r="S81" i="1"/>
  <c r="U79" i="1"/>
  <c r="H167" i="5"/>
  <c r="W167" i="5" s="1"/>
  <c r="V76" i="1"/>
  <c r="Q76" i="1"/>
  <c r="T75" i="1"/>
  <c r="V75" i="1"/>
  <c r="AD75" i="1"/>
  <c r="H151" i="5" s="1"/>
  <c r="H152" i="5"/>
  <c r="R152" i="5" s="1"/>
  <c r="CT71" i="1"/>
  <c r="U145" i="5"/>
  <c r="S145" i="5"/>
  <c r="P67" i="1"/>
  <c r="H134" i="5"/>
  <c r="W134" i="5" s="1"/>
  <c r="V66" i="1"/>
  <c r="R66" i="1"/>
  <c r="GK66" i="1" s="1"/>
  <c r="CS63" i="1"/>
  <c r="R63" i="1" s="1"/>
  <c r="S61" i="1"/>
  <c r="CQ61" i="1"/>
  <c r="P61" i="1" s="1"/>
  <c r="H123" i="5"/>
  <c r="W123" i="5" s="1"/>
  <c r="U122" i="5"/>
  <c r="S122" i="5"/>
  <c r="U115" i="5"/>
  <c r="S115" i="5"/>
  <c r="H119" i="5" s="1"/>
  <c r="H116" i="5"/>
  <c r="CS55" i="1"/>
  <c r="R55" i="1" s="1"/>
  <c r="T55" i="1"/>
  <c r="W54" i="1"/>
  <c r="S54" i="1"/>
  <c r="S98" i="5"/>
  <c r="H102" i="5" s="1"/>
  <c r="H100" i="5"/>
  <c r="U98" i="5"/>
  <c r="H103" i="5" s="1"/>
  <c r="P52" i="1"/>
  <c r="U88" i="5"/>
  <c r="H95" i="5" s="1"/>
  <c r="H90" i="5"/>
  <c r="S88" i="5"/>
  <c r="H94" i="5" s="1"/>
  <c r="E88" i="5"/>
  <c r="C89" i="5"/>
  <c r="W46" i="1"/>
  <c r="I46" i="1"/>
  <c r="V46" i="1" s="1"/>
  <c r="V44" i="1"/>
  <c r="AD44" i="1"/>
  <c r="CR44" i="1" s="1"/>
  <c r="Q44" i="1" s="1"/>
  <c r="CS44" i="1"/>
  <c r="R44" i="1" s="1"/>
  <c r="CS42" i="1"/>
  <c r="R42" i="1" s="1"/>
  <c r="AD42" i="1"/>
  <c r="CR42" i="1" s="1"/>
  <c r="Q42" i="1" s="1"/>
  <c r="T37" i="1"/>
  <c r="V37" i="1"/>
  <c r="T29" i="1"/>
  <c r="U106" i="5"/>
  <c r="H112" i="5" s="1"/>
  <c r="H108" i="5"/>
  <c r="S106" i="5"/>
  <c r="H111" i="5" s="1"/>
  <c r="C107" i="5"/>
  <c r="E106" i="5"/>
  <c r="W52" i="1"/>
  <c r="AB52" i="1"/>
  <c r="L97" i="5"/>
  <c r="Q97" i="5" s="1"/>
  <c r="L96" i="5"/>
  <c r="AD51" i="1"/>
  <c r="H92" i="5"/>
  <c r="R92" i="5" s="1"/>
  <c r="Q41" i="1"/>
  <c r="U41" i="1"/>
  <c r="AD40" i="1"/>
  <c r="AB40" i="1" s="1"/>
  <c r="CS40" i="1"/>
  <c r="R40" i="1" s="1"/>
  <c r="GK40" i="1" s="1"/>
  <c r="H68" i="5"/>
  <c r="R68" i="5" s="1"/>
  <c r="AD39" i="1"/>
  <c r="CS39" i="1"/>
  <c r="R39" i="1" s="1"/>
  <c r="R37" i="1"/>
  <c r="U37" i="1"/>
  <c r="CR37" i="1"/>
  <c r="Q37" i="1" s="1"/>
  <c r="K59" i="5" s="1"/>
  <c r="H59" i="5"/>
  <c r="AB35" i="1"/>
  <c r="CR35" i="1"/>
  <c r="Q35" i="1" s="1"/>
  <c r="CT29" i="1"/>
  <c r="S29" i="1" s="1"/>
  <c r="U24" i="5"/>
  <c r="H30" i="5" s="1"/>
  <c r="H26" i="5"/>
  <c r="S24" i="5"/>
  <c r="H29" i="5" s="1"/>
  <c r="C25" i="5"/>
  <c r="E24" i="5"/>
  <c r="GX29" i="1"/>
  <c r="GX49" i="1"/>
  <c r="V49" i="1"/>
  <c r="R49" i="1"/>
  <c r="GK49" i="1" s="1"/>
  <c r="T48" i="1"/>
  <c r="CQ47" i="1"/>
  <c r="H85" i="5"/>
  <c r="W85" i="5" s="1"/>
  <c r="P46" i="1"/>
  <c r="L87" i="5"/>
  <c r="Q87" i="5" s="1"/>
  <c r="L84" i="5"/>
  <c r="W44" i="1"/>
  <c r="S44" i="1"/>
  <c r="CS43" i="1"/>
  <c r="R43" i="1" s="1"/>
  <c r="GK43" i="1" s="1"/>
  <c r="W40" i="1"/>
  <c r="AB39" i="1"/>
  <c r="H66" i="5"/>
  <c r="U65" i="5"/>
  <c r="S65" i="5"/>
  <c r="H70" i="5" s="1"/>
  <c r="H60" i="5"/>
  <c r="R60" i="5" s="1"/>
  <c r="S36" i="1"/>
  <c r="P36" i="1"/>
  <c r="CT35" i="1"/>
  <c r="S35" i="1" s="1"/>
  <c r="S49" i="5"/>
  <c r="H52" i="5" s="1"/>
  <c r="H51" i="5"/>
  <c r="U49" i="5"/>
  <c r="H53" i="5" s="1"/>
  <c r="V33" i="1"/>
  <c r="P33" i="1"/>
  <c r="CP33" i="1" s="1"/>
  <c r="O33" i="1" s="1"/>
  <c r="W32" i="1"/>
  <c r="L41" i="5"/>
  <c r="Q41" i="5" s="1"/>
  <c r="L40" i="5"/>
  <c r="AD31" i="1"/>
  <c r="C34" i="5"/>
  <c r="E33" i="5"/>
  <c r="AD30" i="1"/>
  <c r="CR30" i="1" s="1"/>
  <c r="Q30" i="1" s="1"/>
  <c r="CP30" i="1" s="1"/>
  <c r="O30" i="1" s="1"/>
  <c r="GN30" i="1" s="1"/>
  <c r="P29" i="1"/>
  <c r="GX28" i="1"/>
  <c r="P28" i="1"/>
  <c r="U50" i="1"/>
  <c r="P49" i="1"/>
  <c r="H86" i="5"/>
  <c r="W86" i="5" s="1"/>
  <c r="S85" i="5"/>
  <c r="U85" i="5"/>
  <c r="H78" i="5"/>
  <c r="S76" i="5"/>
  <c r="U76" i="5"/>
  <c r="U44" i="1"/>
  <c r="AB43" i="1"/>
  <c r="U74" i="5"/>
  <c r="S74" i="5"/>
  <c r="CZ42" i="1"/>
  <c r="Y42" i="1" s="1"/>
  <c r="V41" i="1"/>
  <c r="H73" i="5"/>
  <c r="W73" i="5" s="1"/>
  <c r="S40" i="1"/>
  <c r="P40" i="1"/>
  <c r="L75" i="5"/>
  <c r="Q75" i="5" s="1"/>
  <c r="L72" i="5"/>
  <c r="P37" i="1"/>
  <c r="W36" i="1"/>
  <c r="L55" i="5"/>
  <c r="Q55" i="5" s="1"/>
  <c r="L54" i="5"/>
  <c r="CX16" i="3"/>
  <c r="C50" i="5"/>
  <c r="E49" i="5"/>
  <c r="P32" i="1"/>
  <c r="W31" i="1"/>
  <c r="CT31" i="1"/>
  <c r="S31" i="1" s="1"/>
  <c r="U33" i="5"/>
  <c r="H39" i="5" s="1"/>
  <c r="H35" i="5"/>
  <c r="S33" i="5"/>
  <c r="H38" i="5" s="1"/>
  <c r="H28" i="5"/>
  <c r="R28" i="5" s="1"/>
  <c r="W28" i="1"/>
  <c r="S28" i="1"/>
  <c r="S86" i="5"/>
  <c r="U86" i="5"/>
  <c r="R46" i="1"/>
  <c r="GK46" i="1" s="1"/>
  <c r="U46" i="1"/>
  <c r="Q46" i="1"/>
  <c r="E76" i="5"/>
  <c r="C77" i="5"/>
  <c r="P44" i="1"/>
  <c r="CP44" i="1" s="1"/>
  <c r="O44" i="1" s="1"/>
  <c r="T41" i="1"/>
  <c r="W41" i="1"/>
  <c r="CT41" i="1"/>
  <c r="S41" i="1" s="1"/>
  <c r="U73" i="5"/>
  <c r="S73" i="5"/>
  <c r="W37" i="1"/>
  <c r="H58" i="5"/>
  <c r="U56" i="5"/>
  <c r="H62" i="5" s="1"/>
  <c r="S56" i="5"/>
  <c r="H61" i="5" s="1"/>
  <c r="U36" i="1"/>
  <c r="V36" i="1"/>
  <c r="CP34" i="1"/>
  <c r="O34" i="1" s="1"/>
  <c r="L48" i="5"/>
  <c r="Q48" i="5" s="1"/>
  <c r="L47" i="5"/>
  <c r="CX14" i="3"/>
  <c r="C43" i="5"/>
  <c r="E42" i="5"/>
  <c r="R29" i="1"/>
  <c r="U29" i="1"/>
  <c r="AB29" i="1"/>
  <c r="H27" i="5"/>
  <c r="V28" i="1"/>
  <c r="R28" i="1"/>
  <c r="GK28" i="1" s="1"/>
  <c r="FQ244" i="1"/>
  <c r="GA261" i="1"/>
  <c r="EH261" i="1"/>
  <c r="FU244" i="1"/>
  <c r="EL261" i="1"/>
  <c r="BY244" i="1"/>
  <c r="CI261" i="1"/>
  <c r="AP261" i="1"/>
  <c r="CL244" i="1"/>
  <c r="BC261" i="1"/>
  <c r="GD244" i="1"/>
  <c r="EU261" i="1"/>
  <c r="CY255" i="1"/>
  <c r="X255" i="1" s="1"/>
  <c r="T415" i="5" s="1"/>
  <c r="CZ255" i="1"/>
  <c r="Y255" i="1" s="1"/>
  <c r="V415" i="5" s="1"/>
  <c r="K420" i="5" s="1"/>
  <c r="CY247" i="1"/>
  <c r="X247" i="1" s="1"/>
  <c r="T393" i="5" s="1"/>
  <c r="CZ247" i="1"/>
  <c r="Y247" i="1" s="1"/>
  <c r="V393" i="5" s="1"/>
  <c r="ET261" i="1"/>
  <c r="BZ244" i="1"/>
  <c r="AQ261" i="1"/>
  <c r="CY258" i="1"/>
  <c r="X258" i="1" s="1"/>
  <c r="GM258" i="1" s="1"/>
  <c r="CZ258" i="1"/>
  <c r="Y258" i="1" s="1"/>
  <c r="CZ254" i="1"/>
  <c r="Y254" i="1" s="1"/>
  <c r="CY254" i="1"/>
  <c r="X254" i="1" s="1"/>
  <c r="CP252" i="1"/>
  <c r="O252" i="1" s="1"/>
  <c r="AB246" i="1"/>
  <c r="CR246" i="1"/>
  <c r="Q246" i="1" s="1"/>
  <c r="CP211" i="1"/>
  <c r="O211" i="1" s="1"/>
  <c r="K389" i="5" s="1"/>
  <c r="CY209" i="1"/>
  <c r="X209" i="1" s="1"/>
  <c r="CZ209" i="1"/>
  <c r="Y209" i="1" s="1"/>
  <c r="CP204" i="1"/>
  <c r="O204" i="1" s="1"/>
  <c r="CY259" i="1"/>
  <c r="X259" i="1" s="1"/>
  <c r="T424" i="5" s="1"/>
  <c r="K427" i="5" s="1"/>
  <c r="J430" i="5" s="1"/>
  <c r="P430" i="5" s="1"/>
  <c r="CZ259" i="1"/>
  <c r="Y259" i="1" s="1"/>
  <c r="V424" i="5" s="1"/>
  <c r="K428" i="5" s="1"/>
  <c r="CZ257" i="1"/>
  <c r="Y257" i="1" s="1"/>
  <c r="V422" i="5" s="1"/>
  <c r="CY257" i="1"/>
  <c r="X257" i="1" s="1"/>
  <c r="T422" i="5" s="1"/>
  <c r="CY256" i="1"/>
  <c r="X256" i="1" s="1"/>
  <c r="CZ256" i="1"/>
  <c r="Y256" i="1" s="1"/>
  <c r="CR254" i="1"/>
  <c r="Q254" i="1" s="1"/>
  <c r="AB254" i="1"/>
  <c r="GB213" i="1"/>
  <c r="FR244" i="1"/>
  <c r="EI261" i="1"/>
  <c r="AX261" i="1"/>
  <c r="CR257" i="1"/>
  <c r="Q257" i="1" s="1"/>
  <c r="CP257" i="1" s="1"/>
  <c r="O257" i="1" s="1"/>
  <c r="K422" i="5" s="1"/>
  <c r="AB257" i="1"/>
  <c r="CP256" i="1"/>
  <c r="O256" i="1" s="1"/>
  <c r="CP254" i="1"/>
  <c r="O254" i="1" s="1"/>
  <c r="CY252" i="1"/>
  <c r="X252" i="1" s="1"/>
  <c r="CZ252" i="1"/>
  <c r="Y252" i="1" s="1"/>
  <c r="DZ213" i="1"/>
  <c r="FY261" i="1"/>
  <c r="CD244" i="1"/>
  <c r="AU261" i="1"/>
  <c r="AO244" i="1"/>
  <c r="F265" i="1"/>
  <c r="FV244" i="1"/>
  <c r="EM261" i="1"/>
  <c r="EG244" i="1"/>
  <c r="P265" i="1"/>
  <c r="BB261" i="1"/>
  <c r="AT261" i="1"/>
  <c r="AB259" i="1"/>
  <c r="AB256" i="1"/>
  <c r="I250" i="1"/>
  <c r="GX250" i="1" s="1"/>
  <c r="CS253" i="1"/>
  <c r="R253" i="1" s="1"/>
  <c r="CX571" i="3"/>
  <c r="CX572" i="3"/>
  <c r="CX568" i="3"/>
  <c r="CX573" i="3"/>
  <c r="CX569" i="3"/>
  <c r="CX574" i="3"/>
  <c r="CX570" i="3"/>
  <c r="CQ251" i="1"/>
  <c r="P251" i="1" s="1"/>
  <c r="AD249" i="1"/>
  <c r="CR249" i="1" s="1"/>
  <c r="I248" i="1"/>
  <c r="P248" i="1" s="1"/>
  <c r="P247" i="1"/>
  <c r="K398" i="5" s="1"/>
  <c r="EI213" i="1"/>
  <c r="BB170" i="1"/>
  <c r="F226" i="1"/>
  <c r="AQ213" i="1"/>
  <c r="AB211" i="1"/>
  <c r="CQ208" i="1"/>
  <c r="P208" i="1" s="1"/>
  <c r="CP208" i="1" s="1"/>
  <c r="O208" i="1" s="1"/>
  <c r="CT207" i="1"/>
  <c r="S207" i="1" s="1"/>
  <c r="DX213" i="1" s="1"/>
  <c r="V207" i="1"/>
  <c r="EA213" i="1" s="1"/>
  <c r="Q207" i="1"/>
  <c r="CS204" i="1"/>
  <c r="R204" i="1" s="1"/>
  <c r="GK204" i="1" s="1"/>
  <c r="CY202" i="1"/>
  <c r="X202" i="1" s="1"/>
  <c r="T198" i="1"/>
  <c r="AG213" i="1" s="1"/>
  <c r="GX198" i="1"/>
  <c r="CY196" i="1"/>
  <c r="X196" i="1" s="1"/>
  <c r="CZ196" i="1"/>
  <c r="Y196" i="1" s="1"/>
  <c r="CY195" i="1"/>
  <c r="X195" i="1" s="1"/>
  <c r="T349" i="5" s="1"/>
  <c r="CZ195" i="1"/>
  <c r="Y195" i="1" s="1"/>
  <c r="V349" i="5" s="1"/>
  <c r="CZ190" i="1"/>
  <c r="Y190" i="1" s="1"/>
  <c r="CY190" i="1"/>
  <c r="X190" i="1" s="1"/>
  <c r="CY188" i="1"/>
  <c r="X188" i="1" s="1"/>
  <c r="CZ188" i="1"/>
  <c r="Y188" i="1" s="1"/>
  <c r="GK186" i="1"/>
  <c r="CZ186" i="1"/>
  <c r="Y186" i="1" s="1"/>
  <c r="CP183" i="1"/>
  <c r="O183" i="1" s="1"/>
  <c r="K319" i="5" s="1"/>
  <c r="AI213" i="1"/>
  <c r="CR180" i="1"/>
  <c r="Q180" i="1" s="1"/>
  <c r="AB180" i="1"/>
  <c r="T247" i="1"/>
  <c r="W246" i="1"/>
  <c r="S246" i="1"/>
  <c r="EM213" i="1"/>
  <c r="AU213" i="1"/>
  <c r="AB206" i="1"/>
  <c r="AB204" i="1"/>
  <c r="CS203" i="1"/>
  <c r="R203" i="1" s="1"/>
  <c r="GK203" i="1" s="1"/>
  <c r="AD203" i="1"/>
  <c r="CR203" i="1" s="1"/>
  <c r="Q203" i="1" s="1"/>
  <c r="CP202" i="1"/>
  <c r="O202" i="1" s="1"/>
  <c r="CP200" i="1"/>
  <c r="O200" i="1" s="1"/>
  <c r="CQ196" i="1"/>
  <c r="P196" i="1" s="1"/>
  <c r="CP196" i="1" s="1"/>
  <c r="O196" i="1" s="1"/>
  <c r="AB196" i="1"/>
  <c r="CY193" i="1"/>
  <c r="X193" i="1" s="1"/>
  <c r="T341" i="5" s="1"/>
  <c r="CZ193" i="1"/>
  <c r="Y193" i="1" s="1"/>
  <c r="V341" i="5" s="1"/>
  <c r="CY191" i="1"/>
  <c r="X191" i="1" s="1"/>
  <c r="T339" i="5" s="1"/>
  <c r="CZ191" i="1"/>
  <c r="Y191" i="1" s="1"/>
  <c r="V339" i="5" s="1"/>
  <c r="GM184" i="1"/>
  <c r="GO184" i="1"/>
  <c r="CY182" i="1"/>
  <c r="X182" i="1" s="1"/>
  <c r="GK180" i="1"/>
  <c r="CY179" i="1"/>
  <c r="X179" i="1" s="1"/>
  <c r="T312" i="5" s="1"/>
  <c r="CZ179" i="1"/>
  <c r="Y179" i="1" s="1"/>
  <c r="V312" i="5" s="1"/>
  <c r="CP177" i="1"/>
  <c r="O177" i="1" s="1"/>
  <c r="CY175" i="1"/>
  <c r="X175" i="1" s="1"/>
  <c r="T298" i="5" s="1"/>
  <c r="K302" i="5" s="1"/>
  <c r="CZ175" i="1"/>
  <c r="Y175" i="1" s="1"/>
  <c r="V298" i="5" s="1"/>
  <c r="K303" i="5" s="1"/>
  <c r="CY174" i="1"/>
  <c r="X174" i="1" s="1"/>
  <c r="CZ174" i="1"/>
  <c r="Y174" i="1" s="1"/>
  <c r="CX547" i="3"/>
  <c r="CX551" i="3"/>
  <c r="CX555" i="3"/>
  <c r="CX559" i="3"/>
  <c r="CX550" i="3"/>
  <c r="CX556" i="3"/>
  <c r="CX552" i="3"/>
  <c r="CX557" i="3"/>
  <c r="CX548" i="3"/>
  <c r="CX553" i="3"/>
  <c r="CX558" i="3"/>
  <c r="CX549" i="3"/>
  <c r="CX554" i="3"/>
  <c r="CX560" i="3"/>
  <c r="I249" i="1"/>
  <c r="H402" i="5" s="1"/>
  <c r="W402" i="5" s="1"/>
  <c r="CX535" i="3"/>
  <c r="CX539" i="3"/>
  <c r="CX543" i="3"/>
  <c r="CX534" i="3"/>
  <c r="CX540" i="3"/>
  <c r="CX545" i="3"/>
  <c r="CX536" i="3"/>
  <c r="CX541" i="3"/>
  <c r="CX546" i="3"/>
  <c r="CX537" i="3"/>
  <c r="CX542" i="3"/>
  <c r="CX533" i="3"/>
  <c r="CX538" i="3"/>
  <c r="CX544" i="3"/>
  <c r="FP170" i="1"/>
  <c r="EG213" i="1"/>
  <c r="FY213" i="1"/>
  <c r="BX170" i="1"/>
  <c r="AO213" i="1"/>
  <c r="CG213" i="1"/>
  <c r="CS205" i="1"/>
  <c r="R205" i="1" s="1"/>
  <c r="AD205" i="1"/>
  <c r="CZ203" i="1"/>
  <c r="Y203" i="1" s="1"/>
  <c r="V369" i="5" s="1"/>
  <c r="CY201" i="1"/>
  <c r="X201" i="1" s="1"/>
  <c r="T361" i="5" s="1"/>
  <c r="CZ201" i="1"/>
  <c r="Y201" i="1" s="1"/>
  <c r="V361" i="5" s="1"/>
  <c r="CY199" i="1"/>
  <c r="X199" i="1" s="1"/>
  <c r="T359" i="5" s="1"/>
  <c r="CZ199" i="1"/>
  <c r="Y199" i="1" s="1"/>
  <c r="V359" i="5" s="1"/>
  <c r="CY189" i="1"/>
  <c r="X189" i="1" s="1"/>
  <c r="T331" i="5" s="1"/>
  <c r="CZ189" i="1"/>
  <c r="Y189" i="1" s="1"/>
  <c r="V331" i="5" s="1"/>
  <c r="BY213" i="1"/>
  <c r="GM181" i="1"/>
  <c r="GO181" i="1"/>
  <c r="CP179" i="1"/>
  <c r="O179" i="1" s="1"/>
  <c r="CY178" i="1"/>
  <c r="X178" i="1" s="1"/>
  <c r="CZ178" i="1"/>
  <c r="Y178" i="1" s="1"/>
  <c r="CY173" i="1"/>
  <c r="X173" i="1" s="1"/>
  <c r="T290" i="5" s="1"/>
  <c r="K294" i="5" s="1"/>
  <c r="CZ173" i="1"/>
  <c r="Y173" i="1" s="1"/>
  <c r="V290" i="5" s="1"/>
  <c r="K295" i="5" s="1"/>
  <c r="CX563" i="3"/>
  <c r="CX567" i="3"/>
  <c r="CX561" i="3"/>
  <c r="CX566" i="3"/>
  <c r="CX562" i="3"/>
  <c r="CX564" i="3"/>
  <c r="CX565" i="3"/>
  <c r="EU213" i="1"/>
  <c r="BC213" i="1"/>
  <c r="CS208" i="1"/>
  <c r="R208" i="1" s="1"/>
  <c r="GK208" i="1" s="1"/>
  <c r="AD208" i="1"/>
  <c r="CR208" i="1" s="1"/>
  <c r="Q208" i="1" s="1"/>
  <c r="AB205" i="1"/>
  <c r="CQ205" i="1"/>
  <c r="P205" i="1" s="1"/>
  <c r="CP203" i="1"/>
  <c r="O203" i="1" s="1"/>
  <c r="K369" i="5" s="1"/>
  <c r="CQ199" i="1"/>
  <c r="P199" i="1" s="1"/>
  <c r="CP199" i="1" s="1"/>
  <c r="O199" i="1" s="1"/>
  <c r="K359" i="5" s="1"/>
  <c r="AB199" i="1"/>
  <c r="CZ198" i="1"/>
  <c r="Y198" i="1" s="1"/>
  <c r="CY198" i="1"/>
  <c r="X198" i="1" s="1"/>
  <c r="CP197" i="1"/>
  <c r="O197" i="1" s="1"/>
  <c r="CY192" i="1"/>
  <c r="X192" i="1" s="1"/>
  <c r="CZ192" i="1"/>
  <c r="Y192" i="1" s="1"/>
  <c r="FQ213" i="1"/>
  <c r="AB186" i="1"/>
  <c r="CR186" i="1"/>
  <c r="Q186" i="1" s="1"/>
  <c r="CP186" i="1" s="1"/>
  <c r="O186" i="1" s="1"/>
  <c r="CY185" i="1"/>
  <c r="X185" i="1" s="1"/>
  <c r="T321" i="5" s="1"/>
  <c r="K326" i="5" s="1"/>
  <c r="CZ185" i="1"/>
  <c r="Y185" i="1" s="1"/>
  <c r="V321" i="5" s="1"/>
  <c r="CY183" i="1"/>
  <c r="X183" i="1" s="1"/>
  <c r="T319" i="5" s="1"/>
  <c r="CZ183" i="1"/>
  <c r="Y183" i="1" s="1"/>
  <c r="V319" i="5" s="1"/>
  <c r="CY177" i="1"/>
  <c r="X177" i="1" s="1"/>
  <c r="T306" i="5" s="1"/>
  <c r="K308" i="5" s="1"/>
  <c r="J311" i="5" s="1"/>
  <c r="P311" i="5" s="1"/>
  <c r="CZ177" i="1"/>
  <c r="Y177" i="1" s="1"/>
  <c r="V306" i="5" s="1"/>
  <c r="K309" i="5" s="1"/>
  <c r="GK173" i="1"/>
  <c r="W210" i="1"/>
  <c r="S210" i="1"/>
  <c r="P207" i="1"/>
  <c r="AB203" i="1"/>
  <c r="AB201" i="1"/>
  <c r="CY200" i="1"/>
  <c r="X200" i="1" s="1"/>
  <c r="CY197" i="1"/>
  <c r="X197" i="1" s="1"/>
  <c r="T351" i="5" s="1"/>
  <c r="W194" i="1"/>
  <c r="S194" i="1"/>
  <c r="CP194" i="1" s="1"/>
  <c r="O194" i="1" s="1"/>
  <c r="AD192" i="1"/>
  <c r="CR192" i="1" s="1"/>
  <c r="Q192" i="1" s="1"/>
  <c r="CP192" i="1" s="1"/>
  <c r="O192" i="1" s="1"/>
  <c r="P191" i="1"/>
  <c r="AD189" i="1"/>
  <c r="CR188" i="1"/>
  <c r="Q188" i="1" s="1"/>
  <c r="CP188" i="1" s="1"/>
  <c r="O188" i="1" s="1"/>
  <c r="CZ187" i="1"/>
  <c r="Y187" i="1" s="1"/>
  <c r="V329" i="5" s="1"/>
  <c r="AB185" i="1"/>
  <c r="CZ176" i="1"/>
  <c r="Y176" i="1" s="1"/>
  <c r="AB175" i="1"/>
  <c r="CZ172" i="1"/>
  <c r="Y172" i="1" s="1"/>
  <c r="FP26" i="1"/>
  <c r="EG139" i="1"/>
  <c r="FY139" i="1"/>
  <c r="GK128" i="1"/>
  <c r="CZ128" i="1"/>
  <c r="Y128" i="1" s="1"/>
  <c r="CP125" i="1"/>
  <c r="O125" i="1" s="1"/>
  <c r="CP124" i="1"/>
  <c r="O124" i="1" s="1"/>
  <c r="S123" i="1"/>
  <c r="CY118" i="1"/>
  <c r="X118" i="1" s="1"/>
  <c r="CY114" i="1"/>
  <c r="X114" i="1" s="1"/>
  <c r="CP111" i="1"/>
  <c r="O111" i="1" s="1"/>
  <c r="K235" i="5" s="1"/>
  <c r="CP109" i="1"/>
  <c r="O109" i="1" s="1"/>
  <c r="CP108" i="1"/>
  <c r="O108" i="1" s="1"/>
  <c r="CQ195" i="1"/>
  <c r="P195" i="1" s="1"/>
  <c r="CP195" i="1" s="1"/>
  <c r="O195" i="1" s="1"/>
  <c r="K349" i="5" s="1"/>
  <c r="AB192" i="1"/>
  <c r="T191" i="1"/>
  <c r="DY213" i="1" s="1"/>
  <c r="CQ190" i="1"/>
  <c r="P190" i="1" s="1"/>
  <c r="CP190" i="1" s="1"/>
  <c r="O190" i="1" s="1"/>
  <c r="AB189" i="1"/>
  <c r="GX182" i="1"/>
  <c r="CJ213" i="1" s="1"/>
  <c r="AB182" i="1"/>
  <c r="W180" i="1"/>
  <c r="S180" i="1"/>
  <c r="CP180" i="1" s="1"/>
  <c r="O180" i="1" s="1"/>
  <c r="CQ178" i="1"/>
  <c r="P178" i="1" s="1"/>
  <c r="CP178" i="1" s="1"/>
  <c r="O178" i="1" s="1"/>
  <c r="CQ174" i="1"/>
  <c r="P174" i="1" s="1"/>
  <c r="CY131" i="1"/>
  <c r="X131" i="1" s="1"/>
  <c r="T273" i="5" s="1"/>
  <c r="CZ131" i="1"/>
  <c r="Y131" i="1" s="1"/>
  <c r="V273" i="5" s="1"/>
  <c r="CY129" i="1"/>
  <c r="X129" i="1" s="1"/>
  <c r="CZ129" i="1"/>
  <c r="Y129" i="1" s="1"/>
  <c r="CZ126" i="1"/>
  <c r="Y126" i="1" s="1"/>
  <c r="CY126" i="1"/>
  <c r="X126" i="1" s="1"/>
  <c r="CZ122" i="1"/>
  <c r="Y122" i="1" s="1"/>
  <c r="CY122" i="1"/>
  <c r="X122" i="1" s="1"/>
  <c r="CR120" i="1"/>
  <c r="Q120" i="1" s="1"/>
  <c r="AB120" i="1"/>
  <c r="CY119" i="1"/>
  <c r="X119" i="1" s="1"/>
  <c r="T249" i="5" s="1"/>
  <c r="CZ119" i="1"/>
  <c r="Y119" i="1" s="1"/>
  <c r="AB118" i="1"/>
  <c r="CR118" i="1"/>
  <c r="Q118" i="1" s="1"/>
  <c r="CY112" i="1"/>
  <c r="X112" i="1" s="1"/>
  <c r="GK112" i="1"/>
  <c r="CZ182" i="1"/>
  <c r="Y182" i="1" s="1"/>
  <c r="GD26" i="1"/>
  <c r="EU139" i="1"/>
  <c r="CZ124" i="1"/>
  <c r="Y124" i="1" s="1"/>
  <c r="CY124" i="1"/>
  <c r="X124" i="1" s="1"/>
  <c r="GK118" i="1"/>
  <c r="CZ118" i="1"/>
  <c r="Y118" i="1" s="1"/>
  <c r="CP117" i="1"/>
  <c r="O117" i="1" s="1"/>
  <c r="K247" i="5" s="1"/>
  <c r="CR116" i="1"/>
  <c r="Q116" i="1" s="1"/>
  <c r="AB116" i="1"/>
  <c r="CY115" i="1"/>
  <c r="X115" i="1" s="1"/>
  <c r="T246" i="5" s="1"/>
  <c r="CZ115" i="1"/>
  <c r="Y115" i="1" s="1"/>
  <c r="V246" i="5" s="1"/>
  <c r="AB200" i="1"/>
  <c r="U198" i="1"/>
  <c r="Q198" i="1"/>
  <c r="CP198" i="1" s="1"/>
  <c r="O198" i="1" s="1"/>
  <c r="AB197" i="1"/>
  <c r="AD187" i="1"/>
  <c r="CR187" i="1" s="1"/>
  <c r="Q187" i="1" s="1"/>
  <c r="CP187" i="1" s="1"/>
  <c r="O187" i="1" s="1"/>
  <c r="K329" i="5" s="1"/>
  <c r="AB184" i="1"/>
  <c r="AB183" i="1"/>
  <c r="U182" i="1"/>
  <c r="AH213" i="1" s="1"/>
  <c r="Q182" i="1"/>
  <c r="CP182" i="1" s="1"/>
  <c r="O182" i="1" s="1"/>
  <c r="AB181" i="1"/>
  <c r="AB179" i="1"/>
  <c r="AD176" i="1"/>
  <c r="CR176" i="1" s="1"/>
  <c r="Q176" i="1" s="1"/>
  <c r="CP176" i="1" s="1"/>
  <c r="O176" i="1" s="1"/>
  <c r="AD172" i="1"/>
  <c r="CR172" i="1" s="1"/>
  <c r="Q172" i="1" s="1"/>
  <c r="CP172" i="1" s="1"/>
  <c r="O172" i="1" s="1"/>
  <c r="CP130" i="1"/>
  <c r="O130" i="1" s="1"/>
  <c r="CR128" i="1"/>
  <c r="Q128" i="1" s="1"/>
  <c r="CP128" i="1" s="1"/>
  <c r="O128" i="1" s="1"/>
  <c r="AB128" i="1"/>
  <c r="CY127" i="1"/>
  <c r="X127" i="1" s="1"/>
  <c r="T270" i="5" s="1"/>
  <c r="CZ127" i="1"/>
  <c r="Y127" i="1" s="1"/>
  <c r="V270" i="5" s="1"/>
  <c r="CP127" i="1"/>
  <c r="O127" i="1" s="1"/>
  <c r="K270" i="5" s="1"/>
  <c r="CY125" i="1"/>
  <c r="X125" i="1" s="1"/>
  <c r="T261" i="5" s="1"/>
  <c r="CZ125" i="1"/>
  <c r="Y125" i="1" s="1"/>
  <c r="V261" i="5" s="1"/>
  <c r="CP118" i="1"/>
  <c r="O118" i="1" s="1"/>
  <c r="CY117" i="1"/>
  <c r="X117" i="1" s="1"/>
  <c r="T247" i="5" s="1"/>
  <c r="CZ117" i="1"/>
  <c r="Y117" i="1" s="1"/>
  <c r="V247" i="5" s="1"/>
  <c r="CP115" i="1"/>
  <c r="O115" i="1" s="1"/>
  <c r="K246" i="5" s="1"/>
  <c r="CY113" i="1"/>
  <c r="X113" i="1" s="1"/>
  <c r="T237" i="5" s="1"/>
  <c r="CZ113" i="1"/>
  <c r="Y113" i="1" s="1"/>
  <c r="V237" i="5" s="1"/>
  <c r="CZ110" i="1"/>
  <c r="Y110" i="1" s="1"/>
  <c r="CY110" i="1"/>
  <c r="X110" i="1" s="1"/>
  <c r="CY108" i="1"/>
  <c r="X108" i="1" s="1"/>
  <c r="CZ108" i="1"/>
  <c r="Y108" i="1" s="1"/>
  <c r="GA139" i="1"/>
  <c r="EM139" i="1"/>
  <c r="EI139" i="1"/>
  <c r="CI139" i="1"/>
  <c r="BC139" i="1"/>
  <c r="AU139" i="1"/>
  <c r="AQ139" i="1"/>
  <c r="CX368" i="3"/>
  <c r="CX372" i="3"/>
  <c r="CX369" i="3"/>
  <c r="CX366" i="3"/>
  <c r="CX370" i="3"/>
  <c r="CX367" i="3"/>
  <c r="CX371" i="3"/>
  <c r="I133" i="1"/>
  <c r="E282" i="5" s="1"/>
  <c r="CX360" i="3"/>
  <c r="CX364" i="3"/>
  <c r="CX361" i="3"/>
  <c r="CX365" i="3"/>
  <c r="CX362" i="3"/>
  <c r="CX359" i="3"/>
  <c r="CX363" i="3"/>
  <c r="CX336" i="3"/>
  <c r="CX340" i="3"/>
  <c r="CX344" i="3"/>
  <c r="CX337" i="3"/>
  <c r="CX341" i="3"/>
  <c r="CX345" i="3"/>
  <c r="CX338" i="3"/>
  <c r="CX342" i="3"/>
  <c r="CX346" i="3"/>
  <c r="CX335" i="3"/>
  <c r="CX339" i="3"/>
  <c r="CX343" i="3"/>
  <c r="W120" i="1"/>
  <c r="S120" i="1"/>
  <c r="CP120" i="1" s="1"/>
  <c r="O120" i="1" s="1"/>
  <c r="AD117" i="1"/>
  <c r="CR117" i="1" s="1"/>
  <c r="Q117" i="1" s="1"/>
  <c r="W116" i="1"/>
  <c r="S116" i="1"/>
  <c r="AD113" i="1"/>
  <c r="AB113" i="1" s="1"/>
  <c r="CQ112" i="1"/>
  <c r="P112" i="1" s="1"/>
  <c r="CP112" i="1" s="1"/>
  <c r="O112" i="1" s="1"/>
  <c r="CP110" i="1"/>
  <c r="O110" i="1" s="1"/>
  <c r="AB108" i="1"/>
  <c r="T104" i="1"/>
  <c r="GX104" i="1"/>
  <c r="V104" i="1"/>
  <c r="R104" i="1"/>
  <c r="GK104" i="1" s="1"/>
  <c r="ET139" i="1"/>
  <c r="BB139" i="1"/>
  <c r="V133" i="1"/>
  <c r="AB132" i="1"/>
  <c r="CP132" i="1"/>
  <c r="O132" i="1" s="1"/>
  <c r="CZ114" i="1"/>
  <c r="Y114" i="1" s="1"/>
  <c r="AB110" i="1"/>
  <c r="CY107" i="1"/>
  <c r="X107" i="1" s="1"/>
  <c r="T217" i="5" s="1"/>
  <c r="K223" i="5" s="1"/>
  <c r="CZ107" i="1"/>
  <c r="Y107" i="1" s="1"/>
  <c r="V217" i="5" s="1"/>
  <c r="K224" i="5" s="1"/>
  <c r="CZ106" i="1"/>
  <c r="Y106" i="1" s="1"/>
  <c r="CY106" i="1"/>
  <c r="X106" i="1" s="1"/>
  <c r="AB102" i="1"/>
  <c r="CR102" i="1"/>
  <c r="Q102" i="1" s="1"/>
  <c r="CY101" i="1"/>
  <c r="X101" i="1" s="1"/>
  <c r="T205" i="5" s="1"/>
  <c r="CZ101" i="1"/>
  <c r="Y101" i="1" s="1"/>
  <c r="V205" i="5" s="1"/>
  <c r="GK89" i="1"/>
  <c r="CZ89" i="1"/>
  <c r="Y89" i="1" s="1"/>
  <c r="V182" i="5" s="1"/>
  <c r="CY89" i="1"/>
  <c r="X89" i="1" s="1"/>
  <c r="T182" i="5" s="1"/>
  <c r="CG139" i="1"/>
  <c r="AO139" i="1"/>
  <c r="AD133" i="1"/>
  <c r="CR133" i="1" s="1"/>
  <c r="Q133" i="1" s="1"/>
  <c r="CR131" i="1"/>
  <c r="Q131" i="1" s="1"/>
  <c r="AB129" i="1"/>
  <c r="AB125" i="1"/>
  <c r="P123" i="1"/>
  <c r="CP123" i="1" s="1"/>
  <c r="O123" i="1" s="1"/>
  <c r="K259" i="5" s="1"/>
  <c r="AB121" i="1"/>
  <c r="AB119" i="1"/>
  <c r="AB115" i="1"/>
  <c r="U114" i="1"/>
  <c r="Q114" i="1"/>
  <c r="CP114" i="1" s="1"/>
  <c r="O114" i="1" s="1"/>
  <c r="CZ112" i="1"/>
  <c r="Y112" i="1" s="1"/>
  <c r="AB111" i="1"/>
  <c r="CP107" i="1"/>
  <c r="O107" i="1" s="1"/>
  <c r="CY105" i="1"/>
  <c r="X105" i="1" s="1"/>
  <c r="T215" i="5" s="1"/>
  <c r="CZ105" i="1"/>
  <c r="Y105" i="1" s="1"/>
  <c r="V215" i="5" s="1"/>
  <c r="P103" i="1"/>
  <c r="CY92" i="1"/>
  <c r="X92" i="1" s="1"/>
  <c r="CZ92" i="1"/>
  <c r="Y92" i="1" s="1"/>
  <c r="CP92" i="1"/>
  <c r="O92" i="1" s="1"/>
  <c r="CZ130" i="1"/>
  <c r="Y130" i="1" s="1"/>
  <c r="AB127" i="1"/>
  <c r="U126" i="1"/>
  <c r="Q126" i="1"/>
  <c r="CP126" i="1" s="1"/>
  <c r="O126" i="1" s="1"/>
  <c r="T123" i="1"/>
  <c r="AB123" i="1"/>
  <c r="U122" i="1"/>
  <c r="Q122" i="1"/>
  <c r="CP122" i="1" s="1"/>
  <c r="O122" i="1" s="1"/>
  <c r="CX324" i="3"/>
  <c r="CX328" i="3"/>
  <c r="CX332" i="3"/>
  <c r="CX325" i="3"/>
  <c r="CX329" i="3"/>
  <c r="CX333" i="3"/>
  <c r="CX326" i="3"/>
  <c r="CX330" i="3"/>
  <c r="CX334" i="3"/>
  <c r="CX323" i="3"/>
  <c r="CX327" i="3"/>
  <c r="CX331" i="3"/>
  <c r="I121" i="1"/>
  <c r="U258" i="5" s="1"/>
  <c r="CX312" i="3"/>
  <c r="CX316" i="3"/>
  <c r="CX320" i="3"/>
  <c r="CX313" i="3"/>
  <c r="CX317" i="3"/>
  <c r="CX321" i="3"/>
  <c r="CX314" i="3"/>
  <c r="CX318" i="3"/>
  <c r="CX322" i="3"/>
  <c r="CX311" i="3"/>
  <c r="CX315" i="3"/>
  <c r="CX319" i="3"/>
  <c r="CY111" i="1"/>
  <c r="X111" i="1" s="1"/>
  <c r="T235" i="5" s="1"/>
  <c r="CZ111" i="1"/>
  <c r="Y111" i="1" s="1"/>
  <c r="V235" i="5" s="1"/>
  <c r="AB109" i="1"/>
  <c r="CP106" i="1"/>
  <c r="O106" i="1" s="1"/>
  <c r="U103" i="1"/>
  <c r="CY86" i="1"/>
  <c r="X86" i="1" s="1"/>
  <c r="CZ86" i="1"/>
  <c r="Y86" i="1" s="1"/>
  <c r="CX348" i="3"/>
  <c r="CX352" i="3"/>
  <c r="CX356" i="3"/>
  <c r="CX349" i="3"/>
  <c r="CX353" i="3"/>
  <c r="CX357" i="3"/>
  <c r="CX350" i="3"/>
  <c r="CX354" i="3"/>
  <c r="CX358" i="3"/>
  <c r="CX347" i="3"/>
  <c r="CX351" i="3"/>
  <c r="CX355" i="3"/>
  <c r="CX300" i="3"/>
  <c r="CX304" i="3"/>
  <c r="CX308" i="3"/>
  <c r="CX301" i="3"/>
  <c r="CX305" i="3"/>
  <c r="CX309" i="3"/>
  <c r="CX302" i="3"/>
  <c r="CX306" i="3"/>
  <c r="CX310" i="3"/>
  <c r="CX299" i="3"/>
  <c r="CX303" i="3"/>
  <c r="CX307" i="3"/>
  <c r="CX288" i="3"/>
  <c r="CX292" i="3"/>
  <c r="CX296" i="3"/>
  <c r="CX289" i="3"/>
  <c r="CX293" i="3"/>
  <c r="CX297" i="3"/>
  <c r="CX290" i="3"/>
  <c r="CX294" i="3"/>
  <c r="CX298" i="3"/>
  <c r="CX287" i="3"/>
  <c r="CX291" i="3"/>
  <c r="CX295" i="3"/>
  <c r="AB107" i="1"/>
  <c r="CR105" i="1"/>
  <c r="Q105" i="1" s="1"/>
  <c r="P105" i="1"/>
  <c r="AB103" i="1"/>
  <c r="T101" i="1"/>
  <c r="AB101" i="1"/>
  <c r="W100" i="1"/>
  <c r="S100" i="1"/>
  <c r="GX99" i="1"/>
  <c r="T99" i="1"/>
  <c r="AB99" i="1"/>
  <c r="CS98" i="1"/>
  <c r="R98" i="1" s="1"/>
  <c r="CY98" i="1" s="1"/>
  <c r="X98" i="1" s="1"/>
  <c r="AD98" i="1"/>
  <c r="CR98" i="1" s="1"/>
  <c r="Q98" i="1" s="1"/>
  <c r="T95" i="1"/>
  <c r="AB95" i="1"/>
  <c r="S95" i="1"/>
  <c r="CP95" i="1" s="1"/>
  <c r="O95" i="1" s="1"/>
  <c r="K192" i="5" s="1"/>
  <c r="CS94" i="1"/>
  <c r="R94" i="1" s="1"/>
  <c r="AD94" i="1"/>
  <c r="CR94" i="1" s="1"/>
  <c r="Q94" i="1" s="1"/>
  <c r="CQ91" i="1"/>
  <c r="P91" i="1" s="1"/>
  <c r="CP91" i="1" s="1"/>
  <c r="O91" i="1" s="1"/>
  <c r="K190" i="5" s="1"/>
  <c r="CZ90" i="1"/>
  <c r="Y90" i="1" s="1"/>
  <c r="CY88" i="1"/>
  <c r="X88" i="1" s="1"/>
  <c r="CS87" i="1"/>
  <c r="R87" i="1" s="1"/>
  <c r="GK87" i="1" s="1"/>
  <c r="CS84" i="1"/>
  <c r="R84" i="1" s="1"/>
  <c r="GK84" i="1" s="1"/>
  <c r="AD84" i="1"/>
  <c r="CR84" i="1" s="1"/>
  <c r="Q84" i="1" s="1"/>
  <c r="AB83" i="1"/>
  <c r="CR83" i="1"/>
  <c r="Q83" i="1" s="1"/>
  <c r="K173" i="5" s="1"/>
  <c r="CY82" i="1"/>
  <c r="X82" i="1" s="1"/>
  <c r="CZ82" i="1"/>
  <c r="Y82" i="1" s="1"/>
  <c r="GK79" i="1"/>
  <c r="CZ79" i="1"/>
  <c r="Y79" i="1" s="1"/>
  <c r="V167" i="5" s="1"/>
  <c r="W78" i="1"/>
  <c r="CR75" i="1"/>
  <c r="Q75" i="1" s="1"/>
  <c r="K151" i="5" s="1"/>
  <c r="AB75" i="1"/>
  <c r="CZ73" i="1"/>
  <c r="Y73" i="1" s="1"/>
  <c r="V146" i="5" s="1"/>
  <c r="CY73" i="1"/>
  <c r="X73" i="1" s="1"/>
  <c r="T146" i="5" s="1"/>
  <c r="CY68" i="1"/>
  <c r="X68" i="1" s="1"/>
  <c r="CZ68" i="1"/>
  <c r="Y68" i="1" s="1"/>
  <c r="AB106" i="1"/>
  <c r="T105" i="1"/>
  <c r="U104" i="1"/>
  <c r="Q104" i="1"/>
  <c r="CP104" i="1" s="1"/>
  <c r="O104" i="1" s="1"/>
  <c r="GX103" i="1"/>
  <c r="CX244" i="3"/>
  <c r="CX248" i="3"/>
  <c r="CX245" i="3"/>
  <c r="CX246" i="3"/>
  <c r="CX243" i="3"/>
  <c r="CX247" i="3"/>
  <c r="I103" i="1"/>
  <c r="E214" i="5" s="1"/>
  <c r="CX240" i="3"/>
  <c r="CX237" i="3"/>
  <c r="CX241" i="3"/>
  <c r="CX238" i="3"/>
  <c r="CX242" i="3"/>
  <c r="CX239" i="3"/>
  <c r="AB98" i="1"/>
  <c r="CQ98" i="1"/>
  <c r="P98" i="1" s="1"/>
  <c r="CX228" i="3"/>
  <c r="CX232" i="3"/>
  <c r="CX236" i="3"/>
  <c r="CX229" i="3"/>
  <c r="CX233" i="3"/>
  <c r="CX230" i="3"/>
  <c r="CX234" i="3"/>
  <c r="CX227" i="3"/>
  <c r="CX231" i="3"/>
  <c r="CX235" i="3"/>
  <c r="CQ96" i="1"/>
  <c r="P96" i="1" s="1"/>
  <c r="CP96" i="1" s="1"/>
  <c r="O96" i="1" s="1"/>
  <c r="CQ94" i="1"/>
  <c r="P94" i="1" s="1"/>
  <c r="CP94" i="1" s="1"/>
  <c r="O94" i="1" s="1"/>
  <c r="CZ91" i="1"/>
  <c r="Y91" i="1" s="1"/>
  <c r="V190" i="5" s="1"/>
  <c r="CY91" i="1"/>
  <c r="X91" i="1" s="1"/>
  <c r="T190" i="5" s="1"/>
  <c r="CS90" i="1"/>
  <c r="R90" i="1" s="1"/>
  <c r="GK90" i="1" s="1"/>
  <c r="AD90" i="1"/>
  <c r="CR90" i="1" s="1"/>
  <c r="Q90" i="1" s="1"/>
  <c r="AB87" i="1"/>
  <c r="CQ86" i="1"/>
  <c r="P86" i="1" s="1"/>
  <c r="CP86" i="1" s="1"/>
  <c r="O86" i="1" s="1"/>
  <c r="AB86" i="1"/>
  <c r="CZ85" i="1"/>
  <c r="Y85" i="1" s="1"/>
  <c r="V179" i="5" s="1"/>
  <c r="GK83" i="1"/>
  <c r="CY83" i="1"/>
  <c r="X83" i="1" s="1"/>
  <c r="T170" i="5" s="1"/>
  <c r="CZ83" i="1"/>
  <c r="Y83" i="1" s="1"/>
  <c r="V170" i="5" s="1"/>
  <c r="P80" i="1"/>
  <c r="U78" i="1"/>
  <c r="V78" i="1"/>
  <c r="Q78" i="1"/>
  <c r="CY76" i="1"/>
  <c r="X76" i="1" s="1"/>
  <c r="CZ76" i="1"/>
  <c r="Y76" i="1" s="1"/>
  <c r="GK75" i="1"/>
  <c r="CZ75" i="1"/>
  <c r="Y75" i="1" s="1"/>
  <c r="V148" i="5" s="1"/>
  <c r="K155" i="5" s="1"/>
  <c r="CR71" i="1"/>
  <c r="Q71" i="1" s="1"/>
  <c r="AB71" i="1"/>
  <c r="CY70" i="1"/>
  <c r="X70" i="1" s="1"/>
  <c r="CX252" i="3"/>
  <c r="CX256" i="3"/>
  <c r="CX249" i="3"/>
  <c r="CX253" i="3"/>
  <c r="CX257" i="3"/>
  <c r="CX250" i="3"/>
  <c r="CX254" i="3"/>
  <c r="CX258" i="3"/>
  <c r="CX251" i="3"/>
  <c r="CX255" i="3"/>
  <c r="CX259" i="3"/>
  <c r="V103" i="1"/>
  <c r="R103" i="1"/>
  <c r="GK103" i="1" s="1"/>
  <c r="W102" i="1"/>
  <c r="S102" i="1"/>
  <c r="U102" i="1"/>
  <c r="CQ90" i="1"/>
  <c r="P90" i="1" s="1"/>
  <c r="CP83" i="1"/>
  <c r="O83" i="1" s="1"/>
  <c r="S78" i="1"/>
  <c r="CP87" i="1"/>
  <c r="O87" i="1" s="1"/>
  <c r="K180" i="5" s="1"/>
  <c r="AB85" i="1"/>
  <c r="CQ85" i="1"/>
  <c r="P85" i="1" s="1"/>
  <c r="T80" i="1"/>
  <c r="CR79" i="1"/>
  <c r="Q79" i="1" s="1"/>
  <c r="AB79" i="1"/>
  <c r="CZ77" i="1"/>
  <c r="Y77" i="1" s="1"/>
  <c r="V158" i="5" s="1"/>
  <c r="CY77" i="1"/>
  <c r="X77" i="1" s="1"/>
  <c r="T158" i="5" s="1"/>
  <c r="CY74" i="1"/>
  <c r="X74" i="1" s="1"/>
  <c r="CZ74" i="1"/>
  <c r="Y74" i="1" s="1"/>
  <c r="CX260" i="3"/>
  <c r="CX264" i="3"/>
  <c r="CX268" i="3"/>
  <c r="CX261" i="3"/>
  <c r="CX265" i="3"/>
  <c r="CX269" i="3"/>
  <c r="CX262" i="3"/>
  <c r="CX266" i="3"/>
  <c r="CX270" i="3"/>
  <c r="CX263" i="3"/>
  <c r="CX267" i="3"/>
  <c r="W97" i="1"/>
  <c r="S97" i="1"/>
  <c r="W93" i="1"/>
  <c r="S93" i="1"/>
  <c r="CP93" i="1" s="1"/>
  <c r="O93" i="1" s="1"/>
  <c r="K191" i="5" s="1"/>
  <c r="T86" i="1"/>
  <c r="U85" i="1"/>
  <c r="Q85" i="1"/>
  <c r="AD82" i="1"/>
  <c r="CR82" i="1" s="1"/>
  <c r="Q82" i="1" s="1"/>
  <c r="CP82" i="1" s="1"/>
  <c r="O82" i="1" s="1"/>
  <c r="CQ81" i="1"/>
  <c r="P81" i="1" s="1"/>
  <c r="U81" i="1"/>
  <c r="Q81" i="1"/>
  <c r="P76" i="1"/>
  <c r="CP76" i="1" s="1"/>
  <c r="O76" i="1" s="1"/>
  <c r="V72" i="1"/>
  <c r="R72" i="1"/>
  <c r="GK72" i="1" s="1"/>
  <c r="W71" i="1"/>
  <c r="S71" i="1"/>
  <c r="CP67" i="1"/>
  <c r="O67" i="1" s="1"/>
  <c r="K134" i="5" s="1"/>
  <c r="CY61" i="1"/>
  <c r="X61" i="1" s="1"/>
  <c r="T123" i="5" s="1"/>
  <c r="CZ61" i="1"/>
  <c r="Y61" i="1" s="1"/>
  <c r="V123" i="5" s="1"/>
  <c r="CP52" i="1"/>
  <c r="O52" i="1" s="1"/>
  <c r="CP49" i="1"/>
  <c r="O49" i="1" s="1"/>
  <c r="K86" i="5" s="1"/>
  <c r="U48" i="1"/>
  <c r="GK44" i="1"/>
  <c r="CY44" i="1"/>
  <c r="X44" i="1" s="1"/>
  <c r="AB82" i="1"/>
  <c r="V80" i="1"/>
  <c r="R80" i="1"/>
  <c r="GK80" i="1" s="1"/>
  <c r="CP75" i="1"/>
  <c r="O75" i="1" s="1"/>
  <c r="CX140" i="3"/>
  <c r="CX144" i="3"/>
  <c r="CX148" i="3"/>
  <c r="CX152" i="3"/>
  <c r="CX137" i="3"/>
  <c r="CX141" i="3"/>
  <c r="CX145" i="3"/>
  <c r="CX149" i="3"/>
  <c r="CX153" i="3"/>
  <c r="CX138" i="3"/>
  <c r="CX142" i="3"/>
  <c r="CX146" i="3"/>
  <c r="CX150" i="3"/>
  <c r="CX154" i="3"/>
  <c r="CX139" i="3"/>
  <c r="CX143" i="3"/>
  <c r="CX147" i="3"/>
  <c r="CX151" i="3"/>
  <c r="CY67" i="1"/>
  <c r="X67" i="1" s="1"/>
  <c r="T134" i="5" s="1"/>
  <c r="CZ67" i="1"/>
  <c r="Y67" i="1" s="1"/>
  <c r="V134" i="5" s="1"/>
  <c r="AB67" i="1"/>
  <c r="CZ66" i="1"/>
  <c r="Y66" i="1" s="1"/>
  <c r="CY66" i="1"/>
  <c r="X66" i="1" s="1"/>
  <c r="CQ66" i="1"/>
  <c r="P66" i="1" s="1"/>
  <c r="CP66" i="1" s="1"/>
  <c r="O66" i="1" s="1"/>
  <c r="CP64" i="1"/>
  <c r="O64" i="1" s="1"/>
  <c r="AD80" i="1"/>
  <c r="CR80" i="1" s="1"/>
  <c r="P78" i="1"/>
  <c r="CP78" i="1" s="1"/>
  <c r="O78" i="1" s="1"/>
  <c r="CX172" i="3"/>
  <c r="CX176" i="3"/>
  <c r="CX173" i="3"/>
  <c r="CX177" i="3"/>
  <c r="CX174" i="3"/>
  <c r="CX178" i="3"/>
  <c r="CX175" i="3"/>
  <c r="CX168" i="3"/>
  <c r="CX165" i="3"/>
  <c r="CX169" i="3"/>
  <c r="CX166" i="3"/>
  <c r="CX170" i="3"/>
  <c r="CX167" i="3"/>
  <c r="CX171" i="3"/>
  <c r="I80" i="1"/>
  <c r="S80" i="1" s="1"/>
  <c r="CX160" i="3"/>
  <c r="CX164" i="3"/>
  <c r="CX161" i="3"/>
  <c r="CX162" i="3"/>
  <c r="CX163" i="3"/>
  <c r="AB72" i="1"/>
  <c r="CS70" i="1"/>
  <c r="R70" i="1" s="1"/>
  <c r="GK70" i="1" s="1"/>
  <c r="AD70" i="1"/>
  <c r="CR70" i="1" s="1"/>
  <c r="Q70" i="1" s="1"/>
  <c r="CY65" i="1"/>
  <c r="X65" i="1" s="1"/>
  <c r="T133" i="5" s="1"/>
  <c r="CZ65" i="1"/>
  <c r="Y65" i="1" s="1"/>
  <c r="V133" i="5" s="1"/>
  <c r="CY59" i="1"/>
  <c r="X59" i="1" s="1"/>
  <c r="T122" i="5" s="1"/>
  <c r="CZ59" i="1"/>
  <c r="Y59" i="1" s="1"/>
  <c r="V122" i="5" s="1"/>
  <c r="CY57" i="1"/>
  <c r="X57" i="1" s="1"/>
  <c r="T115" i="5" s="1"/>
  <c r="K119" i="5" s="1"/>
  <c r="CZ57" i="1"/>
  <c r="Y57" i="1" s="1"/>
  <c r="V115" i="5" s="1"/>
  <c r="K120" i="5" s="1"/>
  <c r="CY53" i="1"/>
  <c r="X53" i="1" s="1"/>
  <c r="T98" i="5" s="1"/>
  <c r="K102" i="5" s="1"/>
  <c r="CZ53" i="1"/>
  <c r="Y53" i="1" s="1"/>
  <c r="V98" i="5" s="1"/>
  <c r="K103" i="5" s="1"/>
  <c r="CZ52" i="1"/>
  <c r="Y52" i="1" s="1"/>
  <c r="CY52" i="1"/>
  <c r="X52" i="1" s="1"/>
  <c r="CY51" i="1"/>
  <c r="X51" i="1" s="1"/>
  <c r="T88" i="5" s="1"/>
  <c r="K94" i="5" s="1"/>
  <c r="CZ51" i="1"/>
  <c r="Y51" i="1" s="1"/>
  <c r="V88" i="5" s="1"/>
  <c r="K95" i="5" s="1"/>
  <c r="CY50" i="1"/>
  <c r="X50" i="1" s="1"/>
  <c r="CY47" i="1"/>
  <c r="X47" i="1" s="1"/>
  <c r="T85" i="5" s="1"/>
  <c r="CZ47" i="1"/>
  <c r="Y47" i="1" s="1"/>
  <c r="V85" i="5" s="1"/>
  <c r="AB84" i="1"/>
  <c r="CX188" i="3"/>
  <c r="CX192" i="3"/>
  <c r="CX196" i="3"/>
  <c r="CX189" i="3"/>
  <c r="CX193" i="3"/>
  <c r="CX190" i="3"/>
  <c r="CX194" i="3"/>
  <c r="CX191" i="3"/>
  <c r="CX195" i="3"/>
  <c r="AB80" i="1"/>
  <c r="T78" i="1"/>
  <c r="AB78" i="1"/>
  <c r="U77" i="1"/>
  <c r="AD74" i="1"/>
  <c r="CR74" i="1" s="1"/>
  <c r="Q74" i="1" s="1"/>
  <c r="CP74" i="1" s="1"/>
  <c r="O74" i="1" s="1"/>
  <c r="U73" i="1"/>
  <c r="Q73" i="1"/>
  <c r="CP73" i="1" s="1"/>
  <c r="O73" i="1" s="1"/>
  <c r="K146" i="5" s="1"/>
  <c r="AB70" i="1"/>
  <c r="CQ70" i="1"/>
  <c r="P70" i="1" s="1"/>
  <c r="CP70" i="1" s="1"/>
  <c r="O70" i="1" s="1"/>
  <c r="S69" i="1"/>
  <c r="K138" i="5" s="1"/>
  <c r="AB69" i="1"/>
  <c r="CQ68" i="1"/>
  <c r="P68" i="1" s="1"/>
  <c r="CY63" i="1"/>
  <c r="X63" i="1" s="1"/>
  <c r="CZ63" i="1"/>
  <c r="Y63" i="1" s="1"/>
  <c r="V125" i="5" s="1"/>
  <c r="CZ60" i="1"/>
  <c r="Y60" i="1" s="1"/>
  <c r="CY60" i="1"/>
  <c r="X60" i="1" s="1"/>
  <c r="GN60" i="1" s="1"/>
  <c r="CP59" i="1"/>
  <c r="O59" i="1" s="1"/>
  <c r="K122" i="5" s="1"/>
  <c r="CY55" i="1"/>
  <c r="X55" i="1" s="1"/>
  <c r="T106" i="5" s="1"/>
  <c r="K111" i="5" s="1"/>
  <c r="CZ55" i="1"/>
  <c r="Y55" i="1" s="1"/>
  <c r="V106" i="5" s="1"/>
  <c r="K112" i="5" s="1"/>
  <c r="GK50" i="1"/>
  <c r="CZ50" i="1"/>
  <c r="Y50" i="1" s="1"/>
  <c r="CY49" i="1"/>
  <c r="X49" i="1" s="1"/>
  <c r="T86" i="5" s="1"/>
  <c r="CZ49" i="1"/>
  <c r="Y49" i="1" s="1"/>
  <c r="V86" i="5" s="1"/>
  <c r="P48" i="1"/>
  <c r="GX48" i="1"/>
  <c r="R48" i="1"/>
  <c r="CX220" i="3"/>
  <c r="CX224" i="3"/>
  <c r="CX217" i="3"/>
  <c r="CX221" i="3"/>
  <c r="CX225" i="3"/>
  <c r="CX218" i="3"/>
  <c r="CX222" i="3"/>
  <c r="CX226" i="3"/>
  <c r="CX219" i="3"/>
  <c r="CX223" i="3"/>
  <c r="CX180" i="3"/>
  <c r="CX184" i="3"/>
  <c r="CX181" i="3"/>
  <c r="CX185" i="3"/>
  <c r="CX182" i="3"/>
  <c r="CX186" i="3"/>
  <c r="CX179" i="3"/>
  <c r="CX183" i="3"/>
  <c r="CX187" i="3"/>
  <c r="CX156" i="3"/>
  <c r="CX157" i="3"/>
  <c r="CX158" i="3"/>
  <c r="CX155" i="3"/>
  <c r="CX159" i="3"/>
  <c r="AD68" i="1"/>
  <c r="CR68" i="1" s="1"/>
  <c r="Q68" i="1" s="1"/>
  <c r="AD66" i="1"/>
  <c r="CR66" i="1" s="1"/>
  <c r="Q66" i="1" s="1"/>
  <c r="CR65" i="1"/>
  <c r="Q65" i="1" s="1"/>
  <c r="CP65" i="1" s="1"/>
  <c r="O65" i="1" s="1"/>
  <c r="K133" i="5" s="1"/>
  <c r="CS64" i="1"/>
  <c r="R64" i="1" s="1"/>
  <c r="GK64" i="1" s="1"/>
  <c r="AB64" i="1"/>
  <c r="CY62" i="1"/>
  <c r="X62" i="1" s="1"/>
  <c r="AD56" i="1"/>
  <c r="CR56" i="1" s="1"/>
  <c r="Q56" i="1" s="1"/>
  <c r="CP56" i="1" s="1"/>
  <c r="O56" i="1" s="1"/>
  <c r="P55" i="1"/>
  <c r="AB53" i="1"/>
  <c r="P51" i="1"/>
  <c r="AB49" i="1"/>
  <c r="P47" i="1"/>
  <c r="CP47" i="1" s="1"/>
  <c r="O47" i="1" s="1"/>
  <c r="K85" i="5" s="1"/>
  <c r="AD45" i="1"/>
  <c r="CS45" i="1"/>
  <c r="R45" i="1" s="1"/>
  <c r="K80" i="5" s="1"/>
  <c r="CT43" i="1"/>
  <c r="S43" i="1" s="1"/>
  <c r="CP42" i="1"/>
  <c r="O42" i="1" s="1"/>
  <c r="CY40" i="1"/>
  <c r="X40" i="1" s="1"/>
  <c r="CZ40" i="1"/>
  <c r="Y40" i="1" s="1"/>
  <c r="CR38" i="1"/>
  <c r="Q38" i="1" s="1"/>
  <c r="AB38" i="1"/>
  <c r="CP37" i="1"/>
  <c r="O37" i="1" s="1"/>
  <c r="CY34" i="1"/>
  <c r="X34" i="1" s="1"/>
  <c r="CZ34" i="1"/>
  <c r="Y34" i="1" s="1"/>
  <c r="GM34" i="1" s="1"/>
  <c r="CZ33" i="1"/>
  <c r="Y33" i="1" s="1"/>
  <c r="V42" i="5" s="1"/>
  <c r="K46" i="5" s="1"/>
  <c r="CY33" i="1"/>
  <c r="X33" i="1" s="1"/>
  <c r="CY32" i="1"/>
  <c r="X32" i="1" s="1"/>
  <c r="CZ32" i="1"/>
  <c r="Y32" i="1" s="1"/>
  <c r="AB58" i="1"/>
  <c r="CP58" i="1"/>
  <c r="O58" i="1" s="1"/>
  <c r="AB54" i="1"/>
  <c r="CP54" i="1"/>
  <c r="O54" i="1" s="1"/>
  <c r="AB50" i="1"/>
  <c r="CP50" i="1"/>
  <c r="O50" i="1" s="1"/>
  <c r="CQ45" i="1"/>
  <c r="P45" i="1" s="1"/>
  <c r="K81" i="5" s="1"/>
  <c r="CY45" i="1"/>
  <c r="X45" i="1" s="1"/>
  <c r="T76" i="5" s="1"/>
  <c r="K82" i="5" s="1"/>
  <c r="CX40" i="3"/>
  <c r="CX44" i="3"/>
  <c r="CX41" i="3"/>
  <c r="CX45" i="3"/>
  <c r="CX42" i="3"/>
  <c r="CX39" i="3"/>
  <c r="CX43" i="3"/>
  <c r="GK38" i="1"/>
  <c r="CY38" i="1"/>
  <c r="X38" i="1" s="1"/>
  <c r="CZ38" i="1"/>
  <c r="Y38" i="1" s="1"/>
  <c r="GN34" i="1"/>
  <c r="CX120" i="3"/>
  <c r="CX124" i="3"/>
  <c r="CX128" i="3"/>
  <c r="CX132" i="3"/>
  <c r="CX136" i="3"/>
  <c r="CX121" i="3"/>
  <c r="CX125" i="3"/>
  <c r="CX129" i="3"/>
  <c r="CX133" i="3"/>
  <c r="CX122" i="3"/>
  <c r="CX126" i="3"/>
  <c r="CX130" i="3"/>
  <c r="CX134" i="3"/>
  <c r="CX119" i="3"/>
  <c r="CX123" i="3"/>
  <c r="CX127" i="3"/>
  <c r="CX131" i="3"/>
  <c r="CX135" i="3"/>
  <c r="AD62" i="1"/>
  <c r="CR62" i="1" s="1"/>
  <c r="Q62" i="1" s="1"/>
  <c r="CP62" i="1" s="1"/>
  <c r="O62" i="1" s="1"/>
  <c r="CR61" i="1"/>
  <c r="Q61" i="1" s="1"/>
  <c r="CP61" i="1" s="1"/>
  <c r="O61" i="1" s="1"/>
  <c r="K123" i="5" s="1"/>
  <c r="AB59" i="1"/>
  <c r="CR57" i="1"/>
  <c r="Q57" i="1" s="1"/>
  <c r="CX84" i="3"/>
  <c r="CX88" i="3"/>
  <c r="CX85" i="3"/>
  <c r="CX86" i="3"/>
  <c r="CX87" i="3"/>
  <c r="CX80" i="3"/>
  <c r="CX81" i="3"/>
  <c r="CX82" i="3"/>
  <c r="CX79" i="3"/>
  <c r="CX83" i="3"/>
  <c r="CX73" i="3"/>
  <c r="CX74" i="3"/>
  <c r="CX75" i="3"/>
  <c r="CX64" i="3"/>
  <c r="CX68" i="3"/>
  <c r="CX72" i="3"/>
  <c r="CX65" i="3"/>
  <c r="CX69" i="3"/>
  <c r="CX66" i="3"/>
  <c r="CX70" i="3"/>
  <c r="CX63" i="3"/>
  <c r="CX67" i="3"/>
  <c r="CX71" i="3"/>
  <c r="CX56" i="3"/>
  <c r="CX60" i="3"/>
  <c r="CX53" i="3"/>
  <c r="CX57" i="3"/>
  <c r="CX61" i="3"/>
  <c r="CX54" i="3"/>
  <c r="CX58" i="3"/>
  <c r="CX62" i="3"/>
  <c r="CX55" i="3"/>
  <c r="CX59" i="3"/>
  <c r="CP38" i="1"/>
  <c r="O38" i="1" s="1"/>
  <c r="CZ37" i="1"/>
  <c r="Y37" i="1" s="1"/>
  <c r="V56" i="5" s="1"/>
  <c r="K62" i="5" s="1"/>
  <c r="CY37" i="1"/>
  <c r="X37" i="1" s="1"/>
  <c r="T56" i="5" s="1"/>
  <c r="K61" i="5" s="1"/>
  <c r="CY36" i="1"/>
  <c r="X36" i="1" s="1"/>
  <c r="CZ36" i="1"/>
  <c r="Y36" i="1" s="1"/>
  <c r="GN33" i="1"/>
  <c r="CY30" i="1"/>
  <c r="X30" i="1" s="1"/>
  <c r="CZ30" i="1"/>
  <c r="Y30" i="1" s="1"/>
  <c r="W48" i="1"/>
  <c r="S48" i="1"/>
  <c r="S46" i="1"/>
  <c r="CP46" i="1" s="1"/>
  <c r="O46" i="1" s="1"/>
  <c r="AB46" i="1"/>
  <c r="CZ44" i="1"/>
  <c r="Y44" i="1" s="1"/>
  <c r="GM44" i="1" s="1"/>
  <c r="AB44" i="1"/>
  <c r="CZ39" i="1"/>
  <c r="Y39" i="1" s="1"/>
  <c r="V65" i="5" s="1"/>
  <c r="CY39" i="1"/>
  <c r="X39" i="1" s="1"/>
  <c r="T65" i="5" s="1"/>
  <c r="CX76" i="3"/>
  <c r="CX77" i="3"/>
  <c r="CX78" i="3"/>
  <c r="CX48" i="3"/>
  <c r="CX52" i="3"/>
  <c r="CX49" i="3"/>
  <c r="CX46" i="3"/>
  <c r="CX50" i="3"/>
  <c r="CX47" i="3"/>
  <c r="CX51" i="3"/>
  <c r="CX20" i="3"/>
  <c r="CX21" i="3"/>
  <c r="CX22" i="3"/>
  <c r="CX17" i="3"/>
  <c r="CX18" i="3"/>
  <c r="CX19" i="3"/>
  <c r="CX12" i="3"/>
  <c r="CX10" i="3"/>
  <c r="CX11" i="3"/>
  <c r="CZ28" i="1"/>
  <c r="Y28" i="1" s="1"/>
  <c r="CY28" i="1"/>
  <c r="X28" i="1" s="1"/>
  <c r="AB41" i="1"/>
  <c r="CP41" i="1"/>
  <c r="O41" i="1" s="1"/>
  <c r="K73" i="5" s="1"/>
  <c r="AB42" i="1"/>
  <c r="CR40" i="1"/>
  <c r="Q40" i="1" s="1"/>
  <c r="CP40" i="1" s="1"/>
  <c r="O40" i="1" s="1"/>
  <c r="CR36" i="1"/>
  <c r="Q36" i="1" s="1"/>
  <c r="CP36" i="1" s="1"/>
  <c r="O36" i="1" s="1"/>
  <c r="AB34" i="1"/>
  <c r="CR32" i="1"/>
  <c r="Q32" i="1" s="1"/>
  <c r="CP32" i="1" s="1"/>
  <c r="O32" i="1" s="1"/>
  <c r="AB30" i="1"/>
  <c r="CP29" i="1"/>
  <c r="O29" i="1" s="1"/>
  <c r="AB37" i="1"/>
  <c r="CP35" i="1"/>
  <c r="O35" i="1" s="1"/>
  <c r="AB33" i="1"/>
  <c r="CZ29" i="1"/>
  <c r="Y29" i="1" s="1"/>
  <c r="V24" i="5" s="1"/>
  <c r="K30" i="5" s="1"/>
  <c r="CX8" i="3"/>
  <c r="CX9" i="3"/>
  <c r="CX7" i="3"/>
  <c r="CR29" i="1"/>
  <c r="Q29" i="1" s="1"/>
  <c r="K27" i="5" s="1"/>
  <c r="AD28" i="1"/>
  <c r="CX1" i="3"/>
  <c r="CX2" i="3"/>
  <c r="CX3" i="3"/>
  <c r="CX4" i="3"/>
  <c r="CX5" i="3"/>
  <c r="CX6" i="3"/>
  <c r="K347" i="5" l="1"/>
  <c r="H176" i="5"/>
  <c r="K243" i="5"/>
  <c r="H82" i="5"/>
  <c r="H346" i="5"/>
  <c r="H387" i="5"/>
  <c r="K131" i="5"/>
  <c r="K327" i="5"/>
  <c r="K346" i="5"/>
  <c r="J64" i="5"/>
  <c r="P64" i="5" s="1"/>
  <c r="H243" i="5"/>
  <c r="H165" i="5"/>
  <c r="H366" i="5"/>
  <c r="H377" i="5"/>
  <c r="H420" i="5"/>
  <c r="EB170" i="1"/>
  <c r="DO213" i="1"/>
  <c r="GM30" i="1"/>
  <c r="K93" i="5"/>
  <c r="T125" i="5"/>
  <c r="K130" i="5" s="1"/>
  <c r="CP97" i="1"/>
  <c r="O97" i="1" s="1"/>
  <c r="K196" i="5"/>
  <c r="AB94" i="1"/>
  <c r="CP105" i="1"/>
  <c r="O105" i="1" s="1"/>
  <c r="K215" i="5" s="1"/>
  <c r="K244" i="5"/>
  <c r="V249" i="5"/>
  <c r="V271" i="5"/>
  <c r="K268" i="5" s="1"/>
  <c r="P133" i="1"/>
  <c r="AJ213" i="1"/>
  <c r="CR189" i="1"/>
  <c r="Q189" i="1" s="1"/>
  <c r="H333" i="5"/>
  <c r="DW213" i="1"/>
  <c r="V249" i="1"/>
  <c r="K337" i="5"/>
  <c r="CR205" i="1"/>
  <c r="Q205" i="1" s="1"/>
  <c r="K373" i="5" s="1"/>
  <c r="H373" i="5"/>
  <c r="K316" i="5"/>
  <c r="AB208" i="1"/>
  <c r="L32" i="5"/>
  <c r="Q32" i="5" s="1"/>
  <c r="L31" i="5"/>
  <c r="R58" i="5"/>
  <c r="W64" i="5"/>
  <c r="G64" i="5"/>
  <c r="O64" i="5" s="1"/>
  <c r="CY41" i="1"/>
  <c r="X41" i="1" s="1"/>
  <c r="T73" i="5" s="1"/>
  <c r="CZ41" i="1"/>
  <c r="Y41" i="1" s="1"/>
  <c r="V73" i="5" s="1"/>
  <c r="R78" i="5"/>
  <c r="AB31" i="1"/>
  <c r="H36" i="5"/>
  <c r="W41" i="5" s="1"/>
  <c r="CR31" i="1"/>
  <c r="Q31" i="1" s="1"/>
  <c r="CY29" i="1"/>
  <c r="X29" i="1" s="1"/>
  <c r="T24" i="5" s="1"/>
  <c r="K29" i="5" s="1"/>
  <c r="K26" i="5"/>
  <c r="CR39" i="1"/>
  <c r="Q39" i="1" s="1"/>
  <c r="H67" i="5"/>
  <c r="R90" i="5"/>
  <c r="R100" i="5"/>
  <c r="G105" i="5"/>
  <c r="O105" i="5" s="1"/>
  <c r="H120" i="5"/>
  <c r="W124" i="5" s="1"/>
  <c r="H188" i="5"/>
  <c r="R239" i="5"/>
  <c r="H256" i="5"/>
  <c r="S258" i="5"/>
  <c r="H255" i="5" s="1"/>
  <c r="CR53" i="1"/>
  <c r="Q53" i="1" s="1"/>
  <c r="H101" i="5"/>
  <c r="W105" i="5" s="1"/>
  <c r="CY79" i="1"/>
  <c r="X79" i="1" s="1"/>
  <c r="T167" i="5" s="1"/>
  <c r="W81" i="1"/>
  <c r="T84" i="1"/>
  <c r="AB88" i="1"/>
  <c r="H247" i="5"/>
  <c r="W247" i="5" s="1"/>
  <c r="G48" i="5"/>
  <c r="O48" i="5" s="1"/>
  <c r="W48" i="5"/>
  <c r="R44" i="5"/>
  <c r="H258" i="5"/>
  <c r="W258" i="5" s="1"/>
  <c r="U282" i="5"/>
  <c r="H280" i="5" s="1"/>
  <c r="H130" i="5"/>
  <c r="L226" i="5"/>
  <c r="Q226" i="5" s="1"/>
  <c r="L225" i="5"/>
  <c r="H252" i="5"/>
  <c r="CR119" i="1"/>
  <c r="Q119" i="1" s="1"/>
  <c r="K252" i="5" s="1"/>
  <c r="CP129" i="1"/>
  <c r="O129" i="1" s="1"/>
  <c r="K271" i="5" s="1"/>
  <c r="CY132" i="1"/>
  <c r="X132" i="1" s="1"/>
  <c r="CZ132" i="1"/>
  <c r="Y132" i="1" s="1"/>
  <c r="E167" i="5"/>
  <c r="GX79" i="1"/>
  <c r="T81" i="1"/>
  <c r="GK101" i="1"/>
  <c r="K209" i="5"/>
  <c r="R263" i="5"/>
  <c r="R228" i="5"/>
  <c r="H336" i="5"/>
  <c r="CY206" i="1"/>
  <c r="X206" i="1" s="1"/>
  <c r="S402" i="5"/>
  <c r="L414" i="5"/>
  <c r="Q414" i="5" s="1"/>
  <c r="L413" i="5"/>
  <c r="H389" i="5"/>
  <c r="X389" i="5" s="1"/>
  <c r="CR253" i="1"/>
  <c r="Q253" i="1" s="1"/>
  <c r="H408" i="5"/>
  <c r="W414" i="5" s="1"/>
  <c r="GK201" i="1"/>
  <c r="K364" i="5"/>
  <c r="CZ206" i="1"/>
  <c r="Y206" i="1" s="1"/>
  <c r="ET170" i="1"/>
  <c r="P226" i="1"/>
  <c r="L404" i="5"/>
  <c r="Q404" i="5" s="1"/>
  <c r="L401" i="5"/>
  <c r="W251" i="1"/>
  <c r="GK255" i="1"/>
  <c r="K418" i="5"/>
  <c r="H343" i="5"/>
  <c r="G350" i="5" s="1"/>
  <c r="O350" i="5" s="1"/>
  <c r="CR193" i="1"/>
  <c r="Q193" i="1" s="1"/>
  <c r="H403" i="5"/>
  <c r="W403" i="5" s="1"/>
  <c r="CP259" i="1"/>
  <c r="O259" i="1" s="1"/>
  <c r="G157" i="5"/>
  <c r="O157" i="5" s="1"/>
  <c r="R150" i="5"/>
  <c r="W157" i="5"/>
  <c r="GK131" i="1"/>
  <c r="K277" i="5"/>
  <c r="K334" i="5"/>
  <c r="GK189" i="1"/>
  <c r="CP57" i="1"/>
  <c r="O57" i="1" s="1"/>
  <c r="K117" i="5"/>
  <c r="J124" i="5" s="1"/>
  <c r="P124" i="5" s="1"/>
  <c r="GM33" i="1"/>
  <c r="T42" i="5"/>
  <c r="K45" i="5" s="1"/>
  <c r="J48" i="5" s="1"/>
  <c r="P48" i="5" s="1"/>
  <c r="CR45" i="1"/>
  <c r="Q45" i="1" s="1"/>
  <c r="K79" i="5" s="1"/>
  <c r="H79" i="5"/>
  <c r="AB74" i="1"/>
  <c r="CP81" i="1"/>
  <c r="O81" i="1" s="1"/>
  <c r="K168" i="5" s="1"/>
  <c r="CP85" i="1"/>
  <c r="O85" i="1" s="1"/>
  <c r="K179" i="5" s="1"/>
  <c r="AB90" i="1"/>
  <c r="CP102" i="1"/>
  <c r="O102" i="1" s="1"/>
  <c r="GN129" i="1"/>
  <c r="T271" i="5"/>
  <c r="K267" i="5" s="1"/>
  <c r="AB172" i="1"/>
  <c r="K356" i="5"/>
  <c r="K336" i="5"/>
  <c r="K367" i="5"/>
  <c r="GK205" i="1"/>
  <c r="K374" i="5"/>
  <c r="K315" i="5"/>
  <c r="GK253" i="1"/>
  <c r="K409" i="5"/>
  <c r="CY203" i="1"/>
  <c r="X203" i="1" s="1"/>
  <c r="T369" i="5" s="1"/>
  <c r="K366" i="5" s="1"/>
  <c r="CZ253" i="1"/>
  <c r="Y253" i="1" s="1"/>
  <c r="V405" i="5" s="1"/>
  <c r="K412" i="5" s="1"/>
  <c r="GN258" i="1"/>
  <c r="V381" i="5"/>
  <c r="GK29" i="1"/>
  <c r="K28" i="5"/>
  <c r="CY31" i="1"/>
  <c r="X31" i="1" s="1"/>
  <c r="T33" i="5" s="1"/>
  <c r="K38" i="5" s="1"/>
  <c r="K35" i="5"/>
  <c r="CZ31" i="1"/>
  <c r="Y31" i="1" s="1"/>
  <c r="V33" i="5" s="1"/>
  <c r="K39" i="5" s="1"/>
  <c r="CY35" i="1"/>
  <c r="X35" i="1" s="1"/>
  <c r="T49" i="5" s="1"/>
  <c r="K52" i="5" s="1"/>
  <c r="K51" i="5"/>
  <c r="CZ35" i="1"/>
  <c r="Y35" i="1" s="1"/>
  <c r="V49" i="5" s="1"/>
  <c r="K53" i="5" s="1"/>
  <c r="L64" i="5"/>
  <c r="Q64" i="5" s="1"/>
  <c r="L63" i="5"/>
  <c r="CY42" i="1"/>
  <c r="X42" i="1" s="1"/>
  <c r="GK42" i="1"/>
  <c r="GK55" i="1"/>
  <c r="K110" i="5"/>
  <c r="R207" i="5"/>
  <c r="K230" i="5"/>
  <c r="GK109" i="1"/>
  <c r="CR63" i="1"/>
  <c r="Q63" i="1" s="1"/>
  <c r="H127" i="5"/>
  <c r="R160" i="5"/>
  <c r="H214" i="5"/>
  <c r="W214" i="5" s="1"/>
  <c r="GK77" i="1"/>
  <c r="K162" i="5"/>
  <c r="AB89" i="1"/>
  <c r="H184" i="5"/>
  <c r="W193" i="5" s="1"/>
  <c r="CR89" i="1"/>
  <c r="Q89" i="1" s="1"/>
  <c r="R275" i="5"/>
  <c r="AB48" i="1"/>
  <c r="CR48" i="1"/>
  <c r="Q48" i="1" s="1"/>
  <c r="H131" i="5"/>
  <c r="L157" i="5"/>
  <c r="Q157" i="5" s="1"/>
  <c r="L156" i="5"/>
  <c r="S214" i="5"/>
  <c r="H211" i="5" s="1"/>
  <c r="H292" i="5"/>
  <c r="AB173" i="1"/>
  <c r="CR173" i="1"/>
  <c r="Q173" i="1" s="1"/>
  <c r="H142" i="5"/>
  <c r="H267" i="5"/>
  <c r="H282" i="5"/>
  <c r="W282" i="5" s="1"/>
  <c r="J226" i="5"/>
  <c r="P226" i="5" s="1"/>
  <c r="CZ109" i="1"/>
  <c r="Y109" i="1" s="1"/>
  <c r="V227" i="5" s="1"/>
  <c r="K233" i="5" s="1"/>
  <c r="K228" i="5"/>
  <c r="CY109" i="1"/>
  <c r="X109" i="1" s="1"/>
  <c r="T227" i="5" s="1"/>
  <c r="K232" i="5" s="1"/>
  <c r="U402" i="5"/>
  <c r="R407" i="5"/>
  <c r="CR255" i="1"/>
  <c r="Q255" i="1" s="1"/>
  <c r="H417" i="5"/>
  <c r="GX81" i="1"/>
  <c r="R196" i="5"/>
  <c r="CR185" i="1"/>
  <c r="Q185" i="1" s="1"/>
  <c r="H323" i="5"/>
  <c r="G330" i="5" s="1"/>
  <c r="O330" i="5" s="1"/>
  <c r="CZ197" i="1"/>
  <c r="Y197" i="1" s="1"/>
  <c r="V351" i="5" s="1"/>
  <c r="K357" i="5" s="1"/>
  <c r="K352" i="5"/>
  <c r="E403" i="5"/>
  <c r="GX251" i="1"/>
  <c r="T79" i="1"/>
  <c r="H326" i="5"/>
  <c r="FU26" i="1"/>
  <c r="EL139" i="1"/>
  <c r="GK175" i="1"/>
  <c r="K301" i="5"/>
  <c r="R352" i="5"/>
  <c r="X360" i="5"/>
  <c r="G360" i="5"/>
  <c r="O360" i="5" s="1"/>
  <c r="H369" i="5"/>
  <c r="X369" i="5" s="1"/>
  <c r="L169" i="5"/>
  <c r="Q169" i="5" s="1"/>
  <c r="L166" i="5"/>
  <c r="U80" i="1"/>
  <c r="CY72" i="1"/>
  <c r="X72" i="1" s="1"/>
  <c r="GM88" i="1"/>
  <c r="W121" i="1"/>
  <c r="E258" i="5"/>
  <c r="CP116" i="1"/>
  <c r="O116" i="1" s="1"/>
  <c r="CP205" i="1"/>
  <c r="O205" i="1" s="1"/>
  <c r="K375" i="5"/>
  <c r="U249" i="1"/>
  <c r="DZ261" i="1" s="1"/>
  <c r="E402" i="5"/>
  <c r="CY253" i="1"/>
  <c r="X253" i="1" s="1"/>
  <c r="T405" i="5" s="1"/>
  <c r="K411" i="5" s="1"/>
  <c r="T381" i="5"/>
  <c r="K419" i="5"/>
  <c r="H83" i="5"/>
  <c r="H71" i="5"/>
  <c r="R26" i="5"/>
  <c r="G32" i="5"/>
  <c r="O32" i="5" s="1"/>
  <c r="W32" i="5"/>
  <c r="K60" i="5"/>
  <c r="GK37" i="1"/>
  <c r="T46" i="1"/>
  <c r="AG139" i="1" s="1"/>
  <c r="GX46" i="1"/>
  <c r="CY54" i="1"/>
  <c r="X54" i="1" s="1"/>
  <c r="CZ54" i="1"/>
  <c r="Y54" i="1" s="1"/>
  <c r="R116" i="5"/>
  <c r="GK63" i="1"/>
  <c r="K128" i="5"/>
  <c r="H177" i="5"/>
  <c r="W181" i="5" s="1"/>
  <c r="K221" i="5"/>
  <c r="GK107" i="1"/>
  <c r="L260" i="5"/>
  <c r="Q260" i="5" s="1"/>
  <c r="L257" i="5"/>
  <c r="H164" i="5"/>
  <c r="S168" i="5"/>
  <c r="CY58" i="1"/>
  <c r="X58" i="1" s="1"/>
  <c r="CZ58" i="1"/>
  <c r="Y58" i="1" s="1"/>
  <c r="CR77" i="1"/>
  <c r="Q77" i="1" s="1"/>
  <c r="H161" i="5"/>
  <c r="R81" i="1"/>
  <c r="H133" i="5"/>
  <c r="W133" i="5" s="1"/>
  <c r="H168" i="5"/>
  <c r="W168" i="5" s="1"/>
  <c r="P84" i="1"/>
  <c r="U214" i="5"/>
  <c r="GK119" i="1"/>
  <c r="K253" i="5"/>
  <c r="H143" i="5"/>
  <c r="S99" i="1"/>
  <c r="E203" i="5"/>
  <c r="H208" i="5"/>
  <c r="CR101" i="1"/>
  <c r="Q101" i="1" s="1"/>
  <c r="L391" i="5"/>
  <c r="H232" i="5"/>
  <c r="H386" i="5"/>
  <c r="S403" i="5"/>
  <c r="GX84" i="1"/>
  <c r="H200" i="5"/>
  <c r="H315" i="5"/>
  <c r="CR247" i="1"/>
  <c r="Q247" i="1" s="1"/>
  <c r="K396" i="5" s="1"/>
  <c r="H396" i="5"/>
  <c r="T251" i="1"/>
  <c r="AB63" i="1"/>
  <c r="S84" i="1"/>
  <c r="H327" i="5"/>
  <c r="K354" i="5"/>
  <c r="GK197" i="1"/>
  <c r="AB247" i="1"/>
  <c r="R416" i="5"/>
  <c r="U251" i="1"/>
  <c r="AB131" i="1"/>
  <c r="H276" i="5"/>
  <c r="H329" i="5"/>
  <c r="X329" i="5" s="1"/>
  <c r="H347" i="5"/>
  <c r="H349" i="5"/>
  <c r="X349" i="5" s="1"/>
  <c r="CR201" i="1"/>
  <c r="Q201" i="1" s="1"/>
  <c r="H363" i="5"/>
  <c r="X370" i="5" s="1"/>
  <c r="H383" i="5"/>
  <c r="X390" i="5" s="1"/>
  <c r="CR209" i="1"/>
  <c r="Q209" i="1" s="1"/>
  <c r="CP84" i="1"/>
  <c r="O84" i="1" s="1"/>
  <c r="CP131" i="1"/>
  <c r="O131" i="1" s="1"/>
  <c r="K276" i="5"/>
  <c r="CR113" i="1"/>
  <c r="Q113" i="1" s="1"/>
  <c r="H240" i="5"/>
  <c r="R35" i="5"/>
  <c r="R51" i="5"/>
  <c r="W55" i="5"/>
  <c r="G55" i="5"/>
  <c r="O55" i="5" s="1"/>
  <c r="R66" i="5"/>
  <c r="W75" i="5"/>
  <c r="K68" i="5"/>
  <c r="GK39" i="1"/>
  <c r="CR51" i="1"/>
  <c r="Q51" i="1" s="1"/>
  <c r="K91" i="5" s="1"/>
  <c r="H91" i="5"/>
  <c r="G97" i="5" s="1"/>
  <c r="O97" i="5" s="1"/>
  <c r="AB51" i="1"/>
  <c r="R108" i="5"/>
  <c r="R172" i="5"/>
  <c r="H212" i="5"/>
  <c r="CR55" i="1"/>
  <c r="Q55" i="1" s="1"/>
  <c r="K109" i="5" s="1"/>
  <c r="J114" i="5" s="1"/>
  <c r="P114" i="5" s="1"/>
  <c r="H109" i="5"/>
  <c r="W114" i="5" s="1"/>
  <c r="CP119" i="1"/>
  <c r="O119" i="1" s="1"/>
  <c r="GN119" i="1" s="1"/>
  <c r="K254" i="5"/>
  <c r="K265" i="5"/>
  <c r="GK125" i="1"/>
  <c r="CY96" i="1"/>
  <c r="X96" i="1" s="1"/>
  <c r="CZ96" i="1"/>
  <c r="Y96" i="1" s="1"/>
  <c r="S282" i="5"/>
  <c r="H279" i="5" s="1"/>
  <c r="R299" i="5"/>
  <c r="R126" i="5"/>
  <c r="W135" i="5"/>
  <c r="L202" i="5"/>
  <c r="L204" i="5"/>
  <c r="Q204" i="5" s="1"/>
  <c r="L216" i="5"/>
  <c r="Q216" i="5" s="1"/>
  <c r="L213" i="5"/>
  <c r="K241" i="5"/>
  <c r="GK113" i="1"/>
  <c r="W311" i="5"/>
  <c r="G311" i="5"/>
  <c r="O311" i="5" s="1"/>
  <c r="R307" i="5"/>
  <c r="U84" i="1"/>
  <c r="AH139" i="1" s="1"/>
  <c r="H268" i="5"/>
  <c r="G297" i="5"/>
  <c r="O297" i="5" s="1"/>
  <c r="R291" i="5"/>
  <c r="W297" i="5"/>
  <c r="H122" i="5"/>
  <c r="W122" i="5" s="1"/>
  <c r="P99" i="1"/>
  <c r="CP99" i="1" s="1"/>
  <c r="O99" i="1" s="1"/>
  <c r="R219" i="5"/>
  <c r="W226" i="5"/>
  <c r="G226" i="5"/>
  <c r="O226" i="5" s="1"/>
  <c r="H233" i="5"/>
  <c r="R332" i="5"/>
  <c r="CZ211" i="1"/>
  <c r="Y211" i="1" s="1"/>
  <c r="V389" i="5" s="1"/>
  <c r="CY211" i="1"/>
  <c r="X211" i="1" s="1"/>
  <c r="T389" i="5" s="1"/>
  <c r="U403" i="5"/>
  <c r="R425" i="5"/>
  <c r="W430" i="5"/>
  <c r="G430" i="5"/>
  <c r="O430" i="5" s="1"/>
  <c r="BY26" i="1"/>
  <c r="AP139" i="1"/>
  <c r="H201" i="5"/>
  <c r="H316" i="5"/>
  <c r="R251" i="1"/>
  <c r="GK251" i="1" s="1"/>
  <c r="R322" i="5"/>
  <c r="GK202" i="1"/>
  <c r="CZ202" i="1"/>
  <c r="Y202" i="1" s="1"/>
  <c r="GK209" i="1"/>
  <c r="K384" i="5"/>
  <c r="R395" i="5"/>
  <c r="AB253" i="1"/>
  <c r="H419" i="5"/>
  <c r="CC26" i="1"/>
  <c r="AT139" i="1"/>
  <c r="CY75" i="1"/>
  <c r="X75" i="1" s="1"/>
  <c r="T148" i="5" s="1"/>
  <c r="K154" i="5" s="1"/>
  <c r="K150" i="5"/>
  <c r="GX123" i="1"/>
  <c r="E259" i="5"/>
  <c r="EH26" i="1"/>
  <c r="P148" i="1"/>
  <c r="CR175" i="1"/>
  <c r="Q175" i="1" s="1"/>
  <c r="H300" i="5"/>
  <c r="G305" i="5" s="1"/>
  <c r="O305" i="5" s="1"/>
  <c r="R342" i="5"/>
  <c r="AB195" i="1"/>
  <c r="Q251" i="1"/>
  <c r="CP251" i="1" s="1"/>
  <c r="O251" i="1" s="1"/>
  <c r="P79" i="1"/>
  <c r="CP79" i="1" s="1"/>
  <c r="O79" i="1" s="1"/>
  <c r="K167" i="5" s="1"/>
  <c r="V251" i="1"/>
  <c r="GN56" i="1"/>
  <c r="GM56" i="1"/>
  <c r="GM126" i="1"/>
  <c r="GN126" i="1"/>
  <c r="GN62" i="1"/>
  <c r="GM62" i="1"/>
  <c r="GN74" i="1"/>
  <c r="GM74" i="1"/>
  <c r="AJ170" i="1"/>
  <c r="W213" i="1"/>
  <c r="GM257" i="1"/>
  <c r="GN257" i="1"/>
  <c r="GO187" i="1"/>
  <c r="GM187" i="1"/>
  <c r="GO186" i="1"/>
  <c r="GM186" i="1"/>
  <c r="GN176" i="1"/>
  <c r="GM176" i="1"/>
  <c r="GO192" i="1"/>
  <c r="GM192" i="1"/>
  <c r="DZ244" i="1"/>
  <c r="DM261" i="1"/>
  <c r="GM198" i="1"/>
  <c r="GO198" i="1"/>
  <c r="GM73" i="1"/>
  <c r="GN73" i="1"/>
  <c r="GM58" i="1"/>
  <c r="GN58" i="1"/>
  <c r="GM37" i="1"/>
  <c r="GN37" i="1"/>
  <c r="GN36" i="1"/>
  <c r="GM36" i="1"/>
  <c r="AB62" i="1"/>
  <c r="GM54" i="1"/>
  <c r="GN54" i="1"/>
  <c r="GM47" i="1"/>
  <c r="GN47" i="1"/>
  <c r="GK48" i="1"/>
  <c r="AE139" i="1"/>
  <c r="CP68" i="1"/>
  <c r="O68" i="1" s="1"/>
  <c r="GM66" i="1"/>
  <c r="GN66" i="1"/>
  <c r="GN35" i="1"/>
  <c r="GM35" i="1"/>
  <c r="GN40" i="1"/>
  <c r="GM40" i="1"/>
  <c r="GM38" i="1"/>
  <c r="GN38" i="1"/>
  <c r="CP45" i="1"/>
  <c r="O45" i="1" s="1"/>
  <c r="CY43" i="1"/>
  <c r="X43" i="1" s="1"/>
  <c r="T74" i="5" s="1"/>
  <c r="CZ43" i="1"/>
  <c r="Y43" i="1" s="1"/>
  <c r="V74" i="5" s="1"/>
  <c r="K71" i="5" s="1"/>
  <c r="AB68" i="1"/>
  <c r="CZ64" i="1"/>
  <c r="Y64" i="1" s="1"/>
  <c r="CZ80" i="1"/>
  <c r="Y80" i="1" s="1"/>
  <c r="CY80" i="1"/>
  <c r="X80" i="1" s="1"/>
  <c r="Q80" i="1"/>
  <c r="GM60" i="1"/>
  <c r="AB66" i="1"/>
  <c r="GM75" i="1"/>
  <c r="GN75" i="1"/>
  <c r="GX80" i="1"/>
  <c r="CJ139" i="1" s="1"/>
  <c r="CZ93" i="1"/>
  <c r="Y93" i="1" s="1"/>
  <c r="V191" i="5" s="1"/>
  <c r="CY93" i="1"/>
  <c r="X93" i="1" s="1"/>
  <c r="T191" i="5" s="1"/>
  <c r="CY84" i="1"/>
  <c r="X84" i="1" s="1"/>
  <c r="W80" i="1"/>
  <c r="AJ139" i="1" s="1"/>
  <c r="GM91" i="1"/>
  <c r="GN91" i="1"/>
  <c r="GM105" i="1"/>
  <c r="GN105" i="1"/>
  <c r="CY104" i="1"/>
  <c r="X104" i="1" s="1"/>
  <c r="AB133" i="1"/>
  <c r="CG26" i="1"/>
  <c r="AX139" i="1"/>
  <c r="ET26" i="1"/>
  <c r="P152" i="1"/>
  <c r="ET290" i="1"/>
  <c r="GM112" i="1"/>
  <c r="GN112" i="1"/>
  <c r="V121" i="1"/>
  <c r="U133" i="1"/>
  <c r="S133" i="1"/>
  <c r="GX133" i="1"/>
  <c r="CI26" i="1"/>
  <c r="AZ139" i="1"/>
  <c r="GM115" i="1"/>
  <c r="GN115" i="1"/>
  <c r="W133" i="1"/>
  <c r="Q121" i="1"/>
  <c r="T133" i="1"/>
  <c r="GM190" i="1"/>
  <c r="GO190" i="1"/>
  <c r="GM108" i="1"/>
  <c r="GN108" i="1"/>
  <c r="GM124" i="1"/>
  <c r="GN124" i="1"/>
  <c r="FY26" i="1"/>
  <c r="EP139" i="1"/>
  <c r="DW170" i="1"/>
  <c r="DJ213" i="1"/>
  <c r="FQ170" i="1"/>
  <c r="GA213" i="1"/>
  <c r="EH213" i="1"/>
  <c r="EU170" i="1"/>
  <c r="P229" i="1"/>
  <c r="AO170" i="1"/>
  <c r="F217" i="1"/>
  <c r="GM177" i="1"/>
  <c r="GN177" i="1"/>
  <c r="GM196" i="1"/>
  <c r="GO196" i="1"/>
  <c r="AU170" i="1"/>
  <c r="F232" i="1"/>
  <c r="GO183" i="1"/>
  <c r="GM183" i="1"/>
  <c r="AG170" i="1"/>
  <c r="T213" i="1"/>
  <c r="EI170" i="1"/>
  <c r="P223" i="1"/>
  <c r="BB244" i="1"/>
  <c r="F274" i="1"/>
  <c r="CZ204" i="1"/>
  <c r="Y204" i="1" s="1"/>
  <c r="GX249" i="1"/>
  <c r="GB261" i="1" s="1"/>
  <c r="GB170" i="1"/>
  <c r="ES213" i="1"/>
  <c r="P249" i="1"/>
  <c r="CZ205" i="1"/>
  <c r="Y205" i="1" s="1"/>
  <c r="V371" i="5" s="1"/>
  <c r="U250" i="1"/>
  <c r="W249" i="1"/>
  <c r="EB261" i="1" s="1"/>
  <c r="EL244" i="1"/>
  <c r="P279" i="1"/>
  <c r="AB45" i="1"/>
  <c r="GN42" i="1"/>
  <c r="GM42" i="1"/>
  <c r="CR28" i="1"/>
  <c r="Q28" i="1" s="1"/>
  <c r="AB28" i="1"/>
  <c r="CZ46" i="1"/>
  <c r="Y46" i="1" s="1"/>
  <c r="CY46" i="1"/>
  <c r="X46" i="1" s="1"/>
  <c r="AF139" i="1"/>
  <c r="GN32" i="1"/>
  <c r="GM32" i="1"/>
  <c r="CZ48" i="1"/>
  <c r="Y48" i="1" s="1"/>
  <c r="CY48" i="1"/>
  <c r="X48" i="1" s="1"/>
  <c r="CP43" i="1"/>
  <c r="O43" i="1" s="1"/>
  <c r="K74" i="5" s="1"/>
  <c r="GN61" i="1"/>
  <c r="GM61" i="1"/>
  <c r="GM50" i="1"/>
  <c r="GN50" i="1"/>
  <c r="AB56" i="1"/>
  <c r="GK45" i="1"/>
  <c r="CZ45" i="1"/>
  <c r="Y45" i="1" s="1"/>
  <c r="V76" i="5" s="1"/>
  <c r="K83" i="5" s="1"/>
  <c r="CP48" i="1"/>
  <c r="O48" i="1" s="1"/>
  <c r="AC139" i="1"/>
  <c r="GN59" i="1"/>
  <c r="GM59" i="1"/>
  <c r="CY64" i="1"/>
  <c r="X64" i="1" s="1"/>
  <c r="GM64" i="1" s="1"/>
  <c r="GN44" i="1"/>
  <c r="GM79" i="1"/>
  <c r="GN79" i="1"/>
  <c r="GN49" i="1"/>
  <c r="GM49" i="1"/>
  <c r="GM67" i="1"/>
  <c r="GN67" i="1"/>
  <c r="AI139" i="1"/>
  <c r="CZ84" i="1"/>
  <c r="Y84" i="1" s="1"/>
  <c r="GN84" i="1" s="1"/>
  <c r="CY78" i="1"/>
  <c r="X78" i="1" s="1"/>
  <c r="CZ78" i="1"/>
  <c r="Y78" i="1" s="1"/>
  <c r="CP90" i="1"/>
  <c r="O90" i="1" s="1"/>
  <c r="EA139" i="1"/>
  <c r="CZ70" i="1"/>
  <c r="Y70" i="1" s="1"/>
  <c r="GM70" i="1" s="1"/>
  <c r="CZ72" i="1"/>
  <c r="Y72" i="1" s="1"/>
  <c r="GM72" i="1" s="1"/>
  <c r="CP98" i="1"/>
  <c r="O98" i="1" s="1"/>
  <c r="W103" i="1"/>
  <c r="S103" i="1"/>
  <c r="DX139" i="1" s="1"/>
  <c r="T103" i="1"/>
  <c r="CZ87" i="1"/>
  <c r="Y87" i="1" s="1"/>
  <c r="V180" i="5" s="1"/>
  <c r="K177" i="5" s="1"/>
  <c r="CY90" i="1"/>
  <c r="X90" i="1" s="1"/>
  <c r="CZ104" i="1"/>
  <c r="Y104" i="1" s="1"/>
  <c r="GM92" i="1"/>
  <c r="GN92" i="1"/>
  <c r="GN131" i="1"/>
  <c r="GM131" i="1"/>
  <c r="CY87" i="1"/>
  <c r="X87" i="1" s="1"/>
  <c r="Q103" i="1"/>
  <c r="DV139" i="1" s="1"/>
  <c r="AB117" i="1"/>
  <c r="R133" i="1"/>
  <c r="GK133" i="1" s="1"/>
  <c r="CY120" i="1"/>
  <c r="X120" i="1" s="1"/>
  <c r="CZ120" i="1"/>
  <c r="Y120" i="1" s="1"/>
  <c r="AQ26" i="1"/>
  <c r="F149" i="1"/>
  <c r="AQ290" i="1"/>
  <c r="EI26" i="1"/>
  <c r="P149" i="1"/>
  <c r="EI290" i="1"/>
  <c r="P121" i="1"/>
  <c r="CP121" i="1" s="1"/>
  <c r="O121" i="1" s="1"/>
  <c r="K258" i="5" s="1"/>
  <c r="AD213" i="1"/>
  <c r="S121" i="1"/>
  <c r="CP174" i="1"/>
  <c r="O174" i="1" s="1"/>
  <c r="AC213" i="1"/>
  <c r="DY170" i="1"/>
  <c r="DL213" i="1"/>
  <c r="GN109" i="1"/>
  <c r="GM109" i="1"/>
  <c r="GN125" i="1"/>
  <c r="GM125" i="1"/>
  <c r="EG26" i="1"/>
  <c r="P143" i="1"/>
  <c r="EG290" i="1"/>
  <c r="AB187" i="1"/>
  <c r="CP191" i="1"/>
  <c r="O191" i="1" s="1"/>
  <c r="K339" i="5" s="1"/>
  <c r="DU213" i="1"/>
  <c r="CP207" i="1"/>
  <c r="O207" i="1" s="1"/>
  <c r="K379" i="5" s="1"/>
  <c r="GM197" i="1"/>
  <c r="GO197" i="1"/>
  <c r="GM199" i="1"/>
  <c r="GO199" i="1"/>
  <c r="S248" i="1"/>
  <c r="CP189" i="1"/>
  <c r="O189" i="1" s="1"/>
  <c r="EM170" i="1"/>
  <c r="P232" i="1"/>
  <c r="AB249" i="1"/>
  <c r="CY207" i="1"/>
  <c r="X207" i="1" s="1"/>
  <c r="T379" i="5" s="1"/>
  <c r="CZ207" i="1"/>
  <c r="Y207" i="1" s="1"/>
  <c r="V379" i="5" s="1"/>
  <c r="AQ170" i="1"/>
  <c r="F223" i="1"/>
  <c r="CP247" i="1"/>
  <c r="O247" i="1" s="1"/>
  <c r="DU261" i="1"/>
  <c r="W248" i="1"/>
  <c r="FY244" i="1"/>
  <c r="EP261" i="1"/>
  <c r="CY204" i="1"/>
  <c r="X204" i="1" s="1"/>
  <c r="T250" i="1"/>
  <c r="GN254" i="1"/>
  <c r="GM254" i="1"/>
  <c r="AX244" i="1"/>
  <c r="F268" i="1"/>
  <c r="DO170" i="1"/>
  <c r="P237" i="1"/>
  <c r="T249" i="1"/>
  <c r="DY261" i="1" s="1"/>
  <c r="CY205" i="1"/>
  <c r="X205" i="1" s="1"/>
  <c r="T371" i="5" s="1"/>
  <c r="R250" i="1"/>
  <c r="GK250" i="1" s="1"/>
  <c r="AQ244" i="1"/>
  <c r="F271" i="1"/>
  <c r="S250" i="1"/>
  <c r="EU244" i="1"/>
  <c r="P277" i="1"/>
  <c r="AP244" i="1"/>
  <c r="F270" i="1"/>
  <c r="EH244" i="1"/>
  <c r="P270" i="1"/>
  <c r="GN65" i="1"/>
  <c r="GM65" i="1"/>
  <c r="GM52" i="1"/>
  <c r="GN52" i="1"/>
  <c r="CY71" i="1"/>
  <c r="X71" i="1" s="1"/>
  <c r="T145" i="5" s="1"/>
  <c r="CZ71" i="1"/>
  <c r="Y71" i="1" s="1"/>
  <c r="V145" i="5" s="1"/>
  <c r="CZ97" i="1"/>
  <c r="Y97" i="1" s="1"/>
  <c r="V194" i="5" s="1"/>
  <c r="CY97" i="1"/>
  <c r="X97" i="1" s="1"/>
  <c r="GM85" i="1"/>
  <c r="GN85" i="1"/>
  <c r="CY102" i="1"/>
  <c r="X102" i="1" s="1"/>
  <c r="CZ102" i="1"/>
  <c r="Y102" i="1" s="1"/>
  <c r="GN86" i="1"/>
  <c r="GM86" i="1"/>
  <c r="GN96" i="1"/>
  <c r="GM96" i="1"/>
  <c r="CZ94" i="1"/>
  <c r="Y94" i="1" s="1"/>
  <c r="GK94" i="1"/>
  <c r="CY94" i="1"/>
  <c r="X94" i="1" s="1"/>
  <c r="GN94" i="1" s="1"/>
  <c r="GM106" i="1"/>
  <c r="GN106" i="1"/>
  <c r="GN107" i="1"/>
  <c r="GM107" i="1"/>
  <c r="GN88" i="1"/>
  <c r="GM128" i="1"/>
  <c r="GN128" i="1"/>
  <c r="CY116" i="1"/>
  <c r="X116" i="1" s="1"/>
  <c r="GM116" i="1" s="1"/>
  <c r="CZ116" i="1"/>
  <c r="Y116" i="1" s="1"/>
  <c r="AU26" i="1"/>
  <c r="F158" i="1"/>
  <c r="AU290" i="1"/>
  <c r="EM26" i="1"/>
  <c r="P158" i="1"/>
  <c r="EM290" i="1"/>
  <c r="GM122" i="1"/>
  <c r="GN122" i="1"/>
  <c r="GN127" i="1"/>
  <c r="GM127" i="1"/>
  <c r="AH170" i="1"/>
  <c r="U213" i="1"/>
  <c r="EU26" i="1"/>
  <c r="P155" i="1"/>
  <c r="EU290" i="1"/>
  <c r="T121" i="1"/>
  <c r="DY139" i="1" s="1"/>
  <c r="GM178" i="1"/>
  <c r="GO178" i="1"/>
  <c r="CJ170" i="1"/>
  <c r="BA213" i="1"/>
  <c r="GM111" i="1"/>
  <c r="GN111" i="1"/>
  <c r="U121" i="1"/>
  <c r="DZ139" i="1" s="1"/>
  <c r="AB176" i="1"/>
  <c r="CZ210" i="1"/>
  <c r="Y210" i="1" s="1"/>
  <c r="CY210" i="1"/>
  <c r="X210" i="1" s="1"/>
  <c r="GM203" i="1"/>
  <c r="GO203" i="1"/>
  <c r="ED213" i="1"/>
  <c r="BY170" i="1"/>
  <c r="CI213" i="1"/>
  <c r="AP213" i="1"/>
  <c r="CP210" i="1"/>
  <c r="O210" i="1" s="1"/>
  <c r="FY170" i="1"/>
  <c r="EP213" i="1"/>
  <c r="GN172" i="1"/>
  <c r="GM172" i="1"/>
  <c r="AB213" i="1"/>
  <c r="GM200" i="1"/>
  <c r="GO200" i="1"/>
  <c r="CY246" i="1"/>
  <c r="X246" i="1" s="1"/>
  <c r="CZ246" i="1"/>
  <c r="Y246" i="1" s="1"/>
  <c r="AI170" i="1"/>
  <c r="V213" i="1"/>
  <c r="R248" i="1"/>
  <c r="GX248" i="1"/>
  <c r="CJ261" i="1" s="1"/>
  <c r="R249" i="1"/>
  <c r="DZ170" i="1"/>
  <c r="DM213" i="1"/>
  <c r="CZ208" i="1"/>
  <c r="Y208" i="1" s="1"/>
  <c r="GN256" i="1"/>
  <c r="GM256" i="1"/>
  <c r="EI244" i="1"/>
  <c r="P271" i="1"/>
  <c r="P250" i="1"/>
  <c r="GO204" i="1"/>
  <c r="GO211" i="1"/>
  <c r="GM211" i="1"/>
  <c r="U248" i="1"/>
  <c r="AH261" i="1" s="1"/>
  <c r="W250" i="1"/>
  <c r="Q248" i="1"/>
  <c r="CI244" i="1"/>
  <c r="AZ261" i="1"/>
  <c r="ER261" i="1"/>
  <c r="GA244" i="1"/>
  <c r="GM41" i="1"/>
  <c r="GN41" i="1"/>
  <c r="CZ69" i="1"/>
  <c r="Y69" i="1" s="1"/>
  <c r="V136" i="5" s="1"/>
  <c r="CY69" i="1"/>
  <c r="X69" i="1" s="1"/>
  <c r="T136" i="5" s="1"/>
  <c r="K142" i="5" s="1"/>
  <c r="GM29" i="1"/>
  <c r="GN29" i="1"/>
  <c r="GN57" i="1"/>
  <c r="GM57" i="1"/>
  <c r="GM46" i="1"/>
  <c r="GN46" i="1"/>
  <c r="GN78" i="1"/>
  <c r="GM78" i="1"/>
  <c r="EB139" i="1"/>
  <c r="GM76" i="1"/>
  <c r="GN76" i="1"/>
  <c r="CP71" i="1"/>
  <c r="O71" i="1" s="1"/>
  <c r="K145" i="5" s="1"/>
  <c r="GN82" i="1"/>
  <c r="GM82" i="1"/>
  <c r="GM83" i="1"/>
  <c r="GN83" i="1"/>
  <c r="GN93" i="1"/>
  <c r="GM93" i="1"/>
  <c r="CP80" i="1"/>
  <c r="O80" i="1" s="1"/>
  <c r="CP69" i="1"/>
  <c r="O69" i="1" s="1"/>
  <c r="CZ95" i="1"/>
  <c r="Y95" i="1" s="1"/>
  <c r="V192" i="5" s="1"/>
  <c r="CY95" i="1"/>
  <c r="X95" i="1" s="1"/>
  <c r="CZ98" i="1"/>
  <c r="Y98" i="1" s="1"/>
  <c r="GK98" i="1"/>
  <c r="CY100" i="1"/>
  <c r="X100" i="1" s="1"/>
  <c r="CZ100" i="1"/>
  <c r="Y100" i="1" s="1"/>
  <c r="GX121" i="1"/>
  <c r="GB139" i="1" s="1"/>
  <c r="CP103" i="1"/>
  <c r="O103" i="1" s="1"/>
  <c r="K214" i="5" s="1"/>
  <c r="AO26" i="1"/>
  <c r="F143" i="1"/>
  <c r="AO290" i="1"/>
  <c r="GM132" i="1"/>
  <c r="GN132" i="1"/>
  <c r="BB26" i="1"/>
  <c r="F152" i="1"/>
  <c r="BB290" i="1"/>
  <c r="CP100" i="1"/>
  <c r="O100" i="1" s="1"/>
  <c r="GM110" i="1"/>
  <c r="GN110" i="1"/>
  <c r="R121" i="1"/>
  <c r="GK121" i="1" s="1"/>
  <c r="BC26" i="1"/>
  <c r="F155" i="1"/>
  <c r="BC290" i="1"/>
  <c r="GA26" i="1"/>
  <c r="ER139" i="1"/>
  <c r="GM114" i="1"/>
  <c r="GN114" i="1"/>
  <c r="GM118" i="1"/>
  <c r="GN118" i="1"/>
  <c r="GN130" i="1"/>
  <c r="GM130" i="1"/>
  <c r="GN117" i="1"/>
  <c r="GM117" i="1"/>
  <c r="CP133" i="1"/>
  <c r="O133" i="1" s="1"/>
  <c r="K282" i="5" s="1"/>
  <c r="CY180" i="1"/>
  <c r="X180" i="1" s="1"/>
  <c r="CZ180" i="1"/>
  <c r="Y180" i="1" s="1"/>
  <c r="AL213" i="1" s="1"/>
  <c r="AF213" i="1"/>
  <c r="GO195" i="1"/>
  <c r="GM195" i="1"/>
  <c r="CY123" i="1"/>
  <c r="X123" i="1" s="1"/>
  <c r="CZ123" i="1"/>
  <c r="Y123" i="1" s="1"/>
  <c r="GM188" i="1"/>
  <c r="GO188" i="1"/>
  <c r="CY194" i="1"/>
  <c r="X194" i="1" s="1"/>
  <c r="GO194" i="1" s="1"/>
  <c r="CZ194" i="1"/>
  <c r="Y194" i="1" s="1"/>
  <c r="GO205" i="1"/>
  <c r="GM205" i="1"/>
  <c r="BC170" i="1"/>
  <c r="F229" i="1"/>
  <c r="EC213" i="1"/>
  <c r="GO179" i="1"/>
  <c r="GM179" i="1"/>
  <c r="CG170" i="1"/>
  <c r="AX213" i="1"/>
  <c r="EG170" i="1"/>
  <c r="P217" i="1"/>
  <c r="AE213" i="1"/>
  <c r="GO202" i="1"/>
  <c r="GM202" i="1"/>
  <c r="AJ261" i="1"/>
  <c r="EA170" i="1"/>
  <c r="DN213" i="1"/>
  <c r="GM182" i="1"/>
  <c r="GO182" i="1"/>
  <c r="Q249" i="1"/>
  <c r="DV261" i="1" s="1"/>
  <c r="AT244" i="1"/>
  <c r="F279" i="1"/>
  <c r="EM244" i="1"/>
  <c r="P280" i="1"/>
  <c r="AU244" i="1"/>
  <c r="F280" i="1"/>
  <c r="CY208" i="1"/>
  <c r="X208" i="1" s="1"/>
  <c r="S249" i="1"/>
  <c r="T248" i="1"/>
  <c r="AG261" i="1" s="1"/>
  <c r="V250" i="1"/>
  <c r="DX170" i="1"/>
  <c r="DK213" i="1"/>
  <c r="Q250" i="1"/>
  <c r="GN252" i="1"/>
  <c r="GM252" i="1"/>
  <c r="ET244" i="1"/>
  <c r="P274" i="1"/>
  <c r="CP246" i="1"/>
  <c r="O246" i="1" s="1"/>
  <c r="V248" i="1"/>
  <c r="F277" i="1"/>
  <c r="BC244" i="1"/>
  <c r="W236" i="5" l="1"/>
  <c r="G181" i="5"/>
  <c r="O181" i="5" s="1"/>
  <c r="J97" i="5"/>
  <c r="P97" i="5" s="1"/>
  <c r="G41" i="5"/>
  <c r="O41" i="5" s="1"/>
  <c r="H399" i="5"/>
  <c r="W87" i="5"/>
  <c r="X380" i="5"/>
  <c r="H400" i="5"/>
  <c r="W404" i="5" s="1"/>
  <c r="G248" i="5"/>
  <c r="O248" i="5" s="1"/>
  <c r="J157" i="5"/>
  <c r="P157" i="5" s="1"/>
  <c r="G423" i="5"/>
  <c r="O423" i="5" s="1"/>
  <c r="X340" i="5"/>
  <c r="G75" i="5"/>
  <c r="O75" i="5" s="1"/>
  <c r="X350" i="5"/>
  <c r="G114" i="5"/>
  <c r="O114" i="5" s="1"/>
  <c r="K188" i="5"/>
  <c r="G390" i="5"/>
  <c r="O390" i="5" s="1"/>
  <c r="G193" i="5"/>
  <c r="O193" i="5" s="1"/>
  <c r="K143" i="5"/>
  <c r="J147" i="5" s="1"/>
  <c r="P147" i="5" s="1"/>
  <c r="G340" i="5"/>
  <c r="O340" i="5" s="1"/>
  <c r="G135" i="5"/>
  <c r="O135" i="5" s="1"/>
  <c r="W169" i="5"/>
  <c r="J272" i="5"/>
  <c r="P272" i="5" s="1"/>
  <c r="J360" i="5"/>
  <c r="P360" i="5" s="1"/>
  <c r="G414" i="5"/>
  <c r="O414" i="5" s="1"/>
  <c r="G87" i="5"/>
  <c r="O87" i="5" s="1"/>
  <c r="K70" i="5"/>
  <c r="G380" i="5"/>
  <c r="O380" i="5" s="1"/>
  <c r="W248" i="5"/>
  <c r="J320" i="5"/>
  <c r="P320" i="5" s="1"/>
  <c r="J32" i="5"/>
  <c r="P32" i="5" s="1"/>
  <c r="AH26" i="1"/>
  <c r="U139" i="1"/>
  <c r="G283" i="5"/>
  <c r="O283" i="5" s="1"/>
  <c r="K403" i="5"/>
  <c r="AG26" i="1"/>
  <c r="T139" i="1"/>
  <c r="W283" i="5"/>
  <c r="G404" i="5"/>
  <c r="O404" i="5" s="1"/>
  <c r="GM180" i="1"/>
  <c r="GM208" i="1"/>
  <c r="GN95" i="1"/>
  <c r="T192" i="5"/>
  <c r="K187" i="5" s="1"/>
  <c r="GM102" i="1"/>
  <c r="K376" i="5"/>
  <c r="AK139" i="1"/>
  <c r="K300" i="5"/>
  <c r="J305" i="5" s="1"/>
  <c r="P305" i="5" s="1"/>
  <c r="CP175" i="1"/>
  <c r="O175" i="1" s="1"/>
  <c r="AP26" i="1"/>
  <c r="F148" i="1"/>
  <c r="K203" i="5"/>
  <c r="GN99" i="1"/>
  <c r="W305" i="5"/>
  <c r="K240" i="5"/>
  <c r="J248" i="5" s="1"/>
  <c r="P248" i="5" s="1"/>
  <c r="CP113" i="1"/>
  <c r="O113" i="1" s="1"/>
  <c r="G320" i="5"/>
  <c r="O320" i="5" s="1"/>
  <c r="X320" i="5"/>
  <c r="G216" i="5"/>
  <c r="O216" i="5" s="1"/>
  <c r="GK81" i="1"/>
  <c r="CZ81" i="1"/>
  <c r="Y81" i="1" s="1"/>
  <c r="V168" i="5" s="1"/>
  <c r="K165" i="5" s="1"/>
  <c r="CY81" i="1"/>
  <c r="X81" i="1" s="1"/>
  <c r="W272" i="5"/>
  <c r="G169" i="5"/>
  <c r="O169" i="5" s="1"/>
  <c r="J87" i="5"/>
  <c r="P87" i="5" s="1"/>
  <c r="G370" i="5"/>
  <c r="O370" i="5" s="1"/>
  <c r="G236" i="5"/>
  <c r="O236" i="5" s="1"/>
  <c r="W260" i="5"/>
  <c r="W97" i="5"/>
  <c r="K67" i="5"/>
  <c r="J75" i="5" s="1"/>
  <c r="P75" i="5" s="1"/>
  <c r="CP39" i="1"/>
  <c r="O39" i="1" s="1"/>
  <c r="DV213" i="1"/>
  <c r="K333" i="5"/>
  <c r="J340" i="5" s="1"/>
  <c r="P340" i="5" s="1"/>
  <c r="GM129" i="1"/>
  <c r="CP51" i="1"/>
  <c r="O51" i="1" s="1"/>
  <c r="CZ251" i="1"/>
  <c r="Y251" i="1" s="1"/>
  <c r="V403" i="5" s="1"/>
  <c r="GM123" i="1"/>
  <c r="T259" i="5"/>
  <c r="GN123" i="1"/>
  <c r="V259" i="5"/>
  <c r="GM104" i="1"/>
  <c r="W423" i="5"/>
  <c r="G204" i="5"/>
  <c r="O204" i="5" s="1"/>
  <c r="G124" i="5"/>
  <c r="O124" i="5" s="1"/>
  <c r="EL26" i="1"/>
  <c r="P157" i="1"/>
  <c r="K323" i="5"/>
  <c r="J330" i="5" s="1"/>
  <c r="P330" i="5" s="1"/>
  <c r="CP185" i="1"/>
  <c r="O185" i="1" s="1"/>
  <c r="G147" i="5"/>
  <c r="O147" i="5" s="1"/>
  <c r="W147" i="5"/>
  <c r="K184" i="5"/>
  <c r="CP89" i="1"/>
  <c r="O89" i="1" s="1"/>
  <c r="CP193" i="1"/>
  <c r="O193" i="1" s="1"/>
  <c r="K343" i="5"/>
  <c r="J350" i="5" s="1"/>
  <c r="P350" i="5" s="1"/>
  <c r="G272" i="5"/>
  <c r="O272" i="5" s="1"/>
  <c r="K101" i="5"/>
  <c r="J105" i="5" s="1"/>
  <c r="P105" i="5" s="1"/>
  <c r="CP53" i="1"/>
  <c r="O53" i="1" s="1"/>
  <c r="EA261" i="1"/>
  <c r="CY251" i="1"/>
  <c r="X251" i="1" s="1"/>
  <c r="T403" i="5" s="1"/>
  <c r="AD261" i="1"/>
  <c r="GM204" i="1"/>
  <c r="K363" i="5"/>
  <c r="J370" i="5" s="1"/>
  <c r="P370" i="5" s="1"/>
  <c r="CP201" i="1"/>
  <c r="O201" i="1" s="1"/>
  <c r="CZ99" i="1"/>
  <c r="Y99" i="1" s="1"/>
  <c r="V203" i="5" s="1"/>
  <c r="K201" i="5" s="1"/>
  <c r="CY99" i="1"/>
  <c r="X99" i="1" s="1"/>
  <c r="K161" i="5"/>
  <c r="CP77" i="1"/>
  <c r="O77" i="1" s="1"/>
  <c r="CP55" i="1"/>
  <c r="O55" i="1" s="1"/>
  <c r="X330" i="5"/>
  <c r="W204" i="5"/>
  <c r="K417" i="5"/>
  <c r="J423" i="5" s="1"/>
  <c r="P423" i="5" s="1"/>
  <c r="CP255" i="1"/>
  <c r="O255" i="1" s="1"/>
  <c r="K292" i="5"/>
  <c r="J297" i="5" s="1"/>
  <c r="P297" i="5" s="1"/>
  <c r="CP173" i="1"/>
  <c r="O173" i="1" s="1"/>
  <c r="W216" i="5"/>
  <c r="K387" i="5"/>
  <c r="GM259" i="1"/>
  <c r="GN259" i="1"/>
  <c r="K408" i="5"/>
  <c r="J414" i="5" s="1"/>
  <c r="P414" i="5" s="1"/>
  <c r="CP253" i="1"/>
  <c r="O253" i="1" s="1"/>
  <c r="L288" i="5"/>
  <c r="L432" i="5"/>
  <c r="GM119" i="1"/>
  <c r="GN97" i="1"/>
  <c r="T194" i="5"/>
  <c r="GN120" i="1"/>
  <c r="GM87" i="1"/>
  <c r="T180" i="5"/>
  <c r="K176" i="5" s="1"/>
  <c r="J181" i="5" s="1"/>
  <c r="P181" i="5" s="1"/>
  <c r="K377" i="5"/>
  <c r="GM84" i="1"/>
  <c r="GN72" i="1"/>
  <c r="AT26" i="1"/>
  <c r="F157" i="1"/>
  <c r="CP209" i="1"/>
  <c r="O209" i="1" s="1"/>
  <c r="K383" i="5"/>
  <c r="K208" i="5"/>
  <c r="CP101" i="1"/>
  <c r="O101" i="1" s="1"/>
  <c r="G18" i="5"/>
  <c r="K386" i="5"/>
  <c r="J236" i="5"/>
  <c r="P236" i="5" s="1"/>
  <c r="CP63" i="1"/>
  <c r="O63" i="1" s="1"/>
  <c r="K127" i="5"/>
  <c r="J135" i="5" s="1"/>
  <c r="P135" i="5" s="1"/>
  <c r="J55" i="5"/>
  <c r="P55" i="5" s="1"/>
  <c r="L431" i="5"/>
  <c r="GO206" i="1"/>
  <c r="GM206" i="1"/>
  <c r="G260" i="5"/>
  <c r="O260" i="5" s="1"/>
  <c r="K36" i="5"/>
  <c r="J41" i="5" s="1"/>
  <c r="P41" i="5" s="1"/>
  <c r="CP31" i="1"/>
  <c r="O31" i="1" s="1"/>
  <c r="J380" i="5"/>
  <c r="P380" i="5" s="1"/>
  <c r="DY244" i="1"/>
  <c r="DL261" i="1"/>
  <c r="DY26" i="1"/>
  <c r="DL139" i="1"/>
  <c r="DV26" i="1"/>
  <c r="DI139" i="1"/>
  <c r="AJ26" i="1"/>
  <c r="W139" i="1"/>
  <c r="AL170" i="1"/>
  <c r="Y213" i="1"/>
  <c r="AD244" i="1"/>
  <c r="Q261" i="1"/>
  <c r="DZ26" i="1"/>
  <c r="DM139" i="1"/>
  <c r="AK26" i="1"/>
  <c r="X139" i="1"/>
  <c r="AJ244" i="1"/>
  <c r="W261" i="1"/>
  <c r="GM71" i="1"/>
  <c r="GN71" i="1"/>
  <c r="AH244" i="1"/>
  <c r="U261" i="1"/>
  <c r="U290" i="1" s="1"/>
  <c r="GO208" i="1"/>
  <c r="AB170" i="1"/>
  <c r="O213" i="1"/>
  <c r="BA170" i="1"/>
  <c r="F233" i="1"/>
  <c r="EM22" i="1"/>
  <c r="P309" i="1"/>
  <c r="EM322" i="1"/>
  <c r="GB26" i="1"/>
  <c r="ES139" i="1"/>
  <c r="EP244" i="1"/>
  <c r="P268" i="1"/>
  <c r="GM247" i="1"/>
  <c r="GN247" i="1"/>
  <c r="GO189" i="1"/>
  <c r="GM189" i="1"/>
  <c r="GO207" i="1"/>
  <c r="GM207" i="1"/>
  <c r="EG22" i="1"/>
  <c r="EG322" i="1"/>
  <c r="P294" i="1"/>
  <c r="AD170" i="1"/>
  <c r="Q213" i="1"/>
  <c r="EA26" i="1"/>
  <c r="DN139" i="1"/>
  <c r="AC26" i="1"/>
  <c r="P139" i="1"/>
  <c r="CF139" i="1"/>
  <c r="CH139" i="1"/>
  <c r="CE139" i="1"/>
  <c r="DW139" i="1"/>
  <c r="GN43" i="1"/>
  <c r="GM43" i="1"/>
  <c r="AF26" i="1"/>
  <c r="S139" i="1"/>
  <c r="ES170" i="1"/>
  <c r="P233" i="1"/>
  <c r="GB244" i="1"/>
  <c r="ES261" i="1"/>
  <c r="T170" i="1"/>
  <c r="F234" i="1"/>
  <c r="EP26" i="1"/>
  <c r="P146" i="1"/>
  <c r="EP290" i="1"/>
  <c r="GM120" i="1"/>
  <c r="CJ26" i="1"/>
  <c r="BA139" i="1"/>
  <c r="DU139" i="1"/>
  <c r="GN68" i="1"/>
  <c r="GM68" i="1"/>
  <c r="CP248" i="1"/>
  <c r="O248" i="1" s="1"/>
  <c r="GO180" i="1"/>
  <c r="GM95" i="1"/>
  <c r="W170" i="1"/>
  <c r="F237" i="1"/>
  <c r="GM97" i="1"/>
  <c r="GM246" i="1"/>
  <c r="GN246" i="1"/>
  <c r="ER244" i="1"/>
  <c r="P272" i="1"/>
  <c r="CP250" i="1"/>
  <c r="O250" i="1" s="1"/>
  <c r="ED170" i="1"/>
  <c r="DQ213" i="1"/>
  <c r="DU170" i="1"/>
  <c r="FZ213" i="1"/>
  <c r="DH213" i="1"/>
  <c r="FW213" i="1"/>
  <c r="FX213" i="1"/>
  <c r="AC170" i="1"/>
  <c r="CH213" i="1"/>
  <c r="CE213" i="1"/>
  <c r="P213" i="1"/>
  <c r="CF213" i="1"/>
  <c r="AQ22" i="1"/>
  <c r="F300" i="1"/>
  <c r="AQ322" i="1"/>
  <c r="GN98" i="1"/>
  <c r="GM98" i="1"/>
  <c r="GN90" i="1"/>
  <c r="GM90" i="1"/>
  <c r="GN48" i="1"/>
  <c r="GM48" i="1"/>
  <c r="AD139" i="1"/>
  <c r="CP28" i="1"/>
  <c r="O28" i="1" s="1"/>
  <c r="DJ170" i="1"/>
  <c r="P227" i="1"/>
  <c r="GN87" i="1"/>
  <c r="DX26" i="1"/>
  <c r="DK139" i="1"/>
  <c r="GN45" i="1"/>
  <c r="GM45" i="1"/>
  <c r="AE26" i="1"/>
  <c r="R139" i="1"/>
  <c r="GM194" i="1"/>
  <c r="P283" i="1"/>
  <c r="DM244" i="1"/>
  <c r="GN116" i="1"/>
  <c r="AF170" i="1"/>
  <c r="S213" i="1"/>
  <c r="ER26" i="1"/>
  <c r="P150" i="1"/>
  <c r="GM100" i="1"/>
  <c r="GN100" i="1"/>
  <c r="GO210" i="1"/>
  <c r="CC213" i="1" s="1"/>
  <c r="GM210" i="1"/>
  <c r="EU22" i="1"/>
  <c r="P306" i="1"/>
  <c r="EU322" i="1"/>
  <c r="CY250" i="1"/>
  <c r="X250" i="1" s="1"/>
  <c r="CZ250" i="1"/>
  <c r="Y250" i="1" s="1"/>
  <c r="T261" i="1"/>
  <c r="T290" i="1" s="1"/>
  <c r="AG244" i="1"/>
  <c r="DN170" i="1"/>
  <c r="P236" i="1"/>
  <c r="AX170" i="1"/>
  <c r="F220" i="1"/>
  <c r="EC170" i="1"/>
  <c r="DP213" i="1"/>
  <c r="BB22" i="1"/>
  <c r="BB322" i="1"/>
  <c r="F303" i="1"/>
  <c r="GM69" i="1"/>
  <c r="GN69" i="1"/>
  <c r="T26" i="1"/>
  <c r="F160" i="1"/>
  <c r="DT139" i="1"/>
  <c r="AZ244" i="1"/>
  <c r="F272" i="1"/>
  <c r="CJ244" i="1"/>
  <c r="BA261" i="1"/>
  <c r="V170" i="1"/>
  <c r="F236" i="1"/>
  <c r="CB213" i="1"/>
  <c r="AP170" i="1"/>
  <c r="F222" i="1"/>
  <c r="AP290" i="1"/>
  <c r="U170" i="1"/>
  <c r="F235" i="1"/>
  <c r="GM191" i="1"/>
  <c r="GO191" i="1"/>
  <c r="GN174" i="1"/>
  <c r="GM174" i="1"/>
  <c r="EI22" i="1"/>
  <c r="P300" i="1"/>
  <c r="EI322" i="1"/>
  <c r="GN64" i="1"/>
  <c r="U26" i="1"/>
  <c r="F161" i="1"/>
  <c r="EH170" i="1"/>
  <c r="P222" i="1"/>
  <c r="EH290" i="1"/>
  <c r="CZ133" i="1"/>
  <c r="Y133" i="1" s="1"/>
  <c r="V282" i="5" s="1"/>
  <c r="K280" i="5" s="1"/>
  <c r="CY133" i="1"/>
  <c r="X133" i="1" s="1"/>
  <c r="AX26" i="1"/>
  <c r="F146" i="1"/>
  <c r="AX290" i="1"/>
  <c r="GM94" i="1"/>
  <c r="GN70" i="1"/>
  <c r="GN102" i="1"/>
  <c r="GN104" i="1"/>
  <c r="EB26" i="1"/>
  <c r="DO139" i="1"/>
  <c r="GK249" i="1"/>
  <c r="DW261" i="1"/>
  <c r="AI261" i="1"/>
  <c r="DK170" i="1"/>
  <c r="P228" i="1"/>
  <c r="CY249" i="1"/>
  <c r="X249" i="1" s="1"/>
  <c r="CZ249" i="1"/>
  <c r="Y249" i="1" s="1"/>
  <c r="DX261" i="1"/>
  <c r="DV244" i="1"/>
  <c r="DI261" i="1"/>
  <c r="AE170" i="1"/>
  <c r="R213" i="1"/>
  <c r="BC22" i="1"/>
  <c r="F306" i="1"/>
  <c r="BC322" i="1"/>
  <c r="AO22" i="1"/>
  <c r="F294" i="1"/>
  <c r="AO322" i="1"/>
  <c r="GN80" i="1"/>
  <c r="GM80" i="1"/>
  <c r="DM170" i="1"/>
  <c r="P235" i="1"/>
  <c r="GK248" i="1"/>
  <c r="AE261" i="1"/>
  <c r="AF261" i="1"/>
  <c r="EP170" i="1"/>
  <c r="P220" i="1"/>
  <c r="CI170" i="1"/>
  <c r="AZ213" i="1"/>
  <c r="AU22" i="1"/>
  <c r="AU322" i="1"/>
  <c r="F309" i="1"/>
  <c r="DH261" i="1"/>
  <c r="FW261" i="1"/>
  <c r="DU244" i="1"/>
  <c r="FX261" i="1"/>
  <c r="FZ261" i="1"/>
  <c r="CY248" i="1"/>
  <c r="X248" i="1" s="1"/>
  <c r="AK261" i="1" s="1"/>
  <c r="CZ248" i="1"/>
  <c r="Y248" i="1" s="1"/>
  <c r="AL261" i="1" s="1"/>
  <c r="DL170" i="1"/>
  <c r="P234" i="1"/>
  <c r="CY121" i="1"/>
  <c r="X121" i="1" s="1"/>
  <c r="CZ121" i="1"/>
  <c r="Y121" i="1" s="1"/>
  <c r="V258" i="5" s="1"/>
  <c r="K256" i="5" s="1"/>
  <c r="CY103" i="1"/>
  <c r="X103" i="1" s="1"/>
  <c r="CZ103" i="1"/>
  <c r="Y103" i="1" s="1"/>
  <c r="AI26" i="1"/>
  <c r="V139" i="1"/>
  <c r="AL139" i="1"/>
  <c r="EB244" i="1"/>
  <c r="DO261" i="1"/>
  <c r="CP249" i="1"/>
  <c r="O249" i="1" s="1"/>
  <c r="K402" i="5" s="1"/>
  <c r="AK213" i="1"/>
  <c r="GA170" i="1"/>
  <c r="ER213" i="1"/>
  <c r="ER290" i="1" s="1"/>
  <c r="AZ26" i="1"/>
  <c r="F150" i="1"/>
  <c r="AZ290" i="1"/>
  <c r="ET22" i="1"/>
  <c r="P303" i="1"/>
  <c r="ET322" i="1"/>
  <c r="AC261" i="1"/>
  <c r="G14" i="5" l="1"/>
  <c r="G431" i="5"/>
  <c r="G13" i="5"/>
  <c r="G12" i="5"/>
  <c r="G391" i="5"/>
  <c r="EC139" i="1"/>
  <c r="T214" i="5"/>
  <c r="K211" i="5" s="1"/>
  <c r="GN133" i="1"/>
  <c r="T282" i="5"/>
  <c r="K279" i="5" s="1"/>
  <c r="J283" i="5" s="1"/>
  <c r="P283" i="5" s="1"/>
  <c r="CA213" i="1"/>
  <c r="J390" i="5"/>
  <c r="P390" i="5" s="1"/>
  <c r="J391" i="5" s="1"/>
  <c r="GN53" i="1"/>
  <c r="GM53" i="1"/>
  <c r="GM193" i="1"/>
  <c r="GO193" i="1"/>
  <c r="GN39" i="1"/>
  <c r="GM39" i="1"/>
  <c r="G288" i="5"/>
  <c r="GM251" i="1"/>
  <c r="GN253" i="1"/>
  <c r="GM253" i="1"/>
  <c r="GM77" i="1"/>
  <c r="GN77" i="1"/>
  <c r="GM51" i="1"/>
  <c r="GN51" i="1"/>
  <c r="ED261" i="1"/>
  <c r="V402" i="5"/>
  <c r="K400" i="5" s="1"/>
  <c r="GO209" i="1"/>
  <c r="GM209" i="1"/>
  <c r="GN255" i="1"/>
  <c r="GM255" i="1"/>
  <c r="GM55" i="1"/>
  <c r="GN55" i="1"/>
  <c r="GM99" i="1"/>
  <c r="T203" i="5"/>
  <c r="K200" i="5" s="1"/>
  <c r="J204" i="5" s="1"/>
  <c r="P204" i="5" s="1"/>
  <c r="EA244" i="1"/>
  <c r="DN261" i="1"/>
  <c r="GN89" i="1"/>
  <c r="GM89" i="1"/>
  <c r="GO185" i="1"/>
  <c r="FU213" i="1" s="1"/>
  <c r="FU170" i="1" s="1"/>
  <c r="GM185" i="1"/>
  <c r="T168" i="5"/>
  <c r="K164" i="5" s="1"/>
  <c r="J169" i="5" s="1"/>
  <c r="P169" i="5" s="1"/>
  <c r="GM81" i="1"/>
  <c r="GN81" i="1"/>
  <c r="G432" i="5"/>
  <c r="GN251" i="1"/>
  <c r="ED139" i="1"/>
  <c r="ED26" i="1" s="1"/>
  <c r="V214" i="5"/>
  <c r="K212" i="5" s="1"/>
  <c r="DT213" i="1"/>
  <c r="GM173" i="1"/>
  <c r="GN173" i="1"/>
  <c r="GO201" i="1"/>
  <c r="GM201" i="1"/>
  <c r="GN113" i="1"/>
  <c r="GM113" i="1"/>
  <c r="GN175" i="1"/>
  <c r="GM175" i="1"/>
  <c r="GN121" i="1"/>
  <c r="T258" i="5"/>
  <c r="K255" i="5" s="1"/>
  <c r="J260" i="5" s="1"/>
  <c r="P260" i="5" s="1"/>
  <c r="EC261" i="1"/>
  <c r="DP261" i="1" s="1"/>
  <c r="T402" i="5"/>
  <c r="K399" i="5" s="1"/>
  <c r="DT261" i="1"/>
  <c r="GN31" i="1"/>
  <c r="GM31" i="1"/>
  <c r="GN63" i="1"/>
  <c r="GM63" i="1"/>
  <c r="GN101" i="1"/>
  <c r="GM101" i="1"/>
  <c r="J193" i="5"/>
  <c r="P193" i="5" s="1"/>
  <c r="DV170" i="1"/>
  <c r="DI213" i="1"/>
  <c r="DQ139" i="1"/>
  <c r="FT139" i="1"/>
  <c r="EC26" i="1"/>
  <c r="DP139" i="1"/>
  <c r="CA170" i="1"/>
  <c r="AR213" i="1"/>
  <c r="AL244" i="1"/>
  <c r="Y261" i="1"/>
  <c r="CC170" i="1"/>
  <c r="AT213" i="1"/>
  <c r="ER22" i="1"/>
  <c r="P301" i="1"/>
  <c r="ER322" i="1"/>
  <c r="AK244" i="1"/>
  <c r="X261" i="1"/>
  <c r="DO244" i="1"/>
  <c r="P285" i="1"/>
  <c r="EN261" i="1"/>
  <c r="FW244" i="1"/>
  <c r="AI244" i="1"/>
  <c r="V261" i="1"/>
  <c r="V290" i="1" s="1"/>
  <c r="DO26" i="1"/>
  <c r="P163" i="1"/>
  <c r="DO290" i="1"/>
  <c r="GM133" i="1"/>
  <c r="AZ22" i="1"/>
  <c r="AZ322" i="1"/>
  <c r="F301" i="1"/>
  <c r="AF244" i="1"/>
  <c r="S261" i="1"/>
  <c r="S290" i="1" s="1"/>
  <c r="AX22" i="1"/>
  <c r="AX322" i="1"/>
  <c r="F297" i="1"/>
  <c r="ET18" i="1"/>
  <c r="P335" i="1"/>
  <c r="AK170" i="1"/>
  <c r="X213" i="1"/>
  <c r="FX244" i="1"/>
  <c r="EO261" i="1"/>
  <c r="AE244" i="1"/>
  <c r="R261" i="1"/>
  <c r="R290" i="1" s="1"/>
  <c r="GM103" i="1"/>
  <c r="FS139" i="1" s="1"/>
  <c r="T244" i="1"/>
  <c r="F282" i="1"/>
  <c r="S170" i="1"/>
  <c r="F228" i="1"/>
  <c r="R26" i="1"/>
  <c r="F153" i="1"/>
  <c r="DK26" i="1"/>
  <c r="P154" i="1"/>
  <c r="GM121" i="1"/>
  <c r="CE170" i="1"/>
  <c r="AV213" i="1"/>
  <c r="FW170" i="1"/>
  <c r="EN213" i="1"/>
  <c r="DQ170" i="1"/>
  <c r="P239" i="1"/>
  <c r="CH26" i="1"/>
  <c r="AY139" i="1"/>
  <c r="DN26" i="1"/>
  <c r="P162" i="1"/>
  <c r="DN290" i="1"/>
  <c r="GM249" i="1"/>
  <c r="FS261" i="1" s="1"/>
  <c r="GN249" i="1"/>
  <c r="V26" i="1"/>
  <c r="F162" i="1"/>
  <c r="AU18" i="1"/>
  <c r="F341" i="1"/>
  <c r="R170" i="1"/>
  <c r="F227" i="1"/>
  <c r="DX244" i="1"/>
  <c r="DK261" i="1"/>
  <c r="GN103" i="1"/>
  <c r="DP170" i="1"/>
  <c r="P238" i="1"/>
  <c r="GM28" i="1"/>
  <c r="CA139" i="1" s="1"/>
  <c r="GN28" i="1"/>
  <c r="CB139" i="1" s="1"/>
  <c r="AB139" i="1"/>
  <c r="AQ18" i="1"/>
  <c r="F332" i="1"/>
  <c r="CH170" i="1"/>
  <c r="AY213" i="1"/>
  <c r="DH170" i="1"/>
  <c r="P216" i="1"/>
  <c r="DU26" i="1"/>
  <c r="FW139" i="1"/>
  <c r="DH139" i="1"/>
  <c r="FX139" i="1"/>
  <c r="FZ139" i="1"/>
  <c r="EP22" i="1"/>
  <c r="P297" i="1"/>
  <c r="EP322" i="1"/>
  <c r="CF26" i="1"/>
  <c r="AW139" i="1"/>
  <c r="EG18" i="1"/>
  <c r="P326" i="1"/>
  <c r="U244" i="1"/>
  <c r="F283" i="1"/>
  <c r="Q244" i="1"/>
  <c r="F273" i="1"/>
  <c r="W26" i="1"/>
  <c r="F163" i="1"/>
  <c r="W290" i="1"/>
  <c r="DL26" i="1"/>
  <c r="P160" i="1"/>
  <c r="DL290" i="1"/>
  <c r="ER170" i="1"/>
  <c r="P224" i="1"/>
  <c r="ED244" i="1"/>
  <c r="DQ261" i="1"/>
  <c r="AD26" i="1"/>
  <c r="Q139" i="1"/>
  <c r="CF170" i="1"/>
  <c r="AW213" i="1"/>
  <c r="FZ170" i="1"/>
  <c r="EQ213" i="1"/>
  <c r="GN250" i="1"/>
  <c r="GM250" i="1"/>
  <c r="AB261" i="1"/>
  <c r="GN248" i="1"/>
  <c r="GM248" i="1"/>
  <c r="CA261" i="1" s="1"/>
  <c r="BA26" i="1"/>
  <c r="F159" i="1"/>
  <c r="BA290" i="1"/>
  <c r="ES244" i="1"/>
  <c r="P281" i="1"/>
  <c r="S26" i="1"/>
  <c r="F154" i="1"/>
  <c r="DW26" i="1"/>
  <c r="DJ139" i="1"/>
  <c r="P26" i="1"/>
  <c r="F142" i="1"/>
  <c r="Q170" i="1"/>
  <c r="F225" i="1"/>
  <c r="EM18" i="1"/>
  <c r="P341" i="1"/>
  <c r="W244" i="1"/>
  <c r="F285" i="1"/>
  <c r="DT26" i="1"/>
  <c r="DG139" i="1"/>
  <c r="CF261" i="1"/>
  <c r="AC244" i="1"/>
  <c r="CE261" i="1"/>
  <c r="P261" i="1"/>
  <c r="P290" i="1" s="1"/>
  <c r="CH261" i="1"/>
  <c r="FZ244" i="1"/>
  <c r="EQ261" i="1"/>
  <c r="DH244" i="1"/>
  <c r="P264" i="1"/>
  <c r="AZ170" i="1"/>
  <c r="F224" i="1"/>
  <c r="AO18" i="1"/>
  <c r="F326" i="1"/>
  <c r="DI244" i="1"/>
  <c r="P273" i="1"/>
  <c r="U22" i="1"/>
  <c r="F312" i="1"/>
  <c r="U322" i="1"/>
  <c r="EI18" i="1"/>
  <c r="P332" i="1"/>
  <c r="AP22" i="1"/>
  <c r="AP322" i="1"/>
  <c r="F299" i="1"/>
  <c r="G16" i="2" s="1"/>
  <c r="G18" i="2" s="1"/>
  <c r="T22" i="1"/>
  <c r="T322" i="1"/>
  <c r="F311" i="1"/>
  <c r="BB18" i="1"/>
  <c r="F335" i="1"/>
  <c r="EU18" i="1"/>
  <c r="P338" i="1"/>
  <c r="P170" i="1"/>
  <c r="F216" i="1"/>
  <c r="FX170" i="1"/>
  <c r="EO213" i="1"/>
  <c r="CB261" i="1"/>
  <c r="CE26" i="1"/>
  <c r="AV139" i="1"/>
  <c r="DT244" i="1"/>
  <c r="DG261" i="1"/>
  <c r="O170" i="1"/>
  <c r="F215" i="1"/>
  <c r="DM26" i="1"/>
  <c r="P161" i="1"/>
  <c r="DM290" i="1"/>
  <c r="Y170" i="1"/>
  <c r="F239" i="1"/>
  <c r="DI26" i="1"/>
  <c r="P151" i="1"/>
  <c r="DI290" i="1"/>
  <c r="DL244" i="1"/>
  <c r="P282" i="1"/>
  <c r="BC18" i="1"/>
  <c r="F338" i="1"/>
  <c r="CB170" i="1"/>
  <c r="AS213" i="1"/>
  <c r="BA244" i="1"/>
  <c r="F281" i="1"/>
  <c r="AL26" i="1"/>
  <c r="Y139" i="1"/>
  <c r="DW244" i="1"/>
  <c r="DJ261" i="1"/>
  <c r="EH22" i="1"/>
  <c r="P299" i="1"/>
  <c r="EH322" i="1"/>
  <c r="ES26" i="1"/>
  <c r="P159" i="1"/>
  <c r="ES290" i="1"/>
  <c r="X26" i="1"/>
  <c r="F164" i="1"/>
  <c r="J404" i="5" l="1"/>
  <c r="P404" i="5" s="1"/>
  <c r="J431" i="5" s="1"/>
  <c r="J216" i="5"/>
  <c r="P216" i="5" s="1"/>
  <c r="J288" i="5"/>
  <c r="J432" i="5"/>
  <c r="V16" i="2"/>
  <c r="V18" i="2" s="1"/>
  <c r="I15" i="5"/>
  <c r="EL213" i="1"/>
  <c r="FT213" i="1"/>
  <c r="FT261" i="1"/>
  <c r="EC244" i="1"/>
  <c r="FS213" i="1"/>
  <c r="DI170" i="1"/>
  <c r="P225" i="1"/>
  <c r="DT170" i="1"/>
  <c r="DG213" i="1"/>
  <c r="P284" i="1"/>
  <c r="DN244" i="1"/>
  <c r="P22" i="1"/>
  <c r="P322" i="1"/>
  <c r="F293" i="1"/>
  <c r="FT244" i="1"/>
  <c r="EK261" i="1"/>
  <c r="CA244" i="1"/>
  <c r="AR261" i="1"/>
  <c r="EJ261" i="1"/>
  <c r="FS244" i="1"/>
  <c r="R22" i="1"/>
  <c r="F304" i="1"/>
  <c r="R322" i="1"/>
  <c r="V22" i="1"/>
  <c r="F313" i="1"/>
  <c r="V322" i="1"/>
  <c r="FS26" i="1"/>
  <c r="EJ139" i="1"/>
  <c r="AB26" i="1"/>
  <c r="O139" i="1"/>
  <c r="ES22" i="1"/>
  <c r="ES322" i="1"/>
  <c r="P310" i="1"/>
  <c r="EH18" i="1"/>
  <c r="P331" i="1"/>
  <c r="DM22" i="1"/>
  <c r="DM322" i="1"/>
  <c r="P312" i="1"/>
  <c r="AV26" i="1"/>
  <c r="F144" i="1"/>
  <c r="T18" i="1"/>
  <c r="F343" i="1"/>
  <c r="CE244" i="1"/>
  <c r="AV261" i="1"/>
  <c r="DJ26" i="1"/>
  <c r="P153" i="1"/>
  <c r="DJ290" i="1"/>
  <c r="CA26" i="1"/>
  <c r="AR139" i="1"/>
  <c r="X170" i="1"/>
  <c r="F238" i="1"/>
  <c r="DP244" i="1"/>
  <c r="P286" i="1"/>
  <c r="AZ18" i="1"/>
  <c r="F333" i="1"/>
  <c r="X244" i="1"/>
  <c r="F286" i="1"/>
  <c r="X290" i="1"/>
  <c r="Y26" i="1"/>
  <c r="F165" i="1"/>
  <c r="Y290" i="1"/>
  <c r="AS170" i="1"/>
  <c r="F230" i="1"/>
  <c r="AP18" i="1"/>
  <c r="F331" i="1"/>
  <c r="U18" i="1"/>
  <c r="F344" i="1"/>
  <c r="AW170" i="1"/>
  <c r="F219" i="1"/>
  <c r="DQ244" i="1"/>
  <c r="P287" i="1"/>
  <c r="DL22" i="1"/>
  <c r="P311" i="1"/>
  <c r="DL322" i="1"/>
  <c r="DH26" i="1"/>
  <c r="P142" i="1"/>
  <c r="DH290" i="1"/>
  <c r="AY26" i="1"/>
  <c r="F147" i="1"/>
  <c r="EN170" i="1"/>
  <c r="P218" i="1"/>
  <c r="EL170" i="1"/>
  <c r="P231" i="1"/>
  <c r="EL290" i="1"/>
  <c r="AX18" i="1"/>
  <c r="F329" i="1"/>
  <c r="S244" i="1"/>
  <c r="F276" i="1"/>
  <c r="EN244" i="1"/>
  <c r="P266" i="1"/>
  <c r="AT170" i="1"/>
  <c r="F231" i="1"/>
  <c r="AT290" i="1"/>
  <c r="AR170" i="1"/>
  <c r="F240" i="1"/>
  <c r="P263" i="1"/>
  <c r="DG244" i="1"/>
  <c r="CH244" i="1"/>
  <c r="AY261" i="1"/>
  <c r="S22" i="1"/>
  <c r="S322" i="1"/>
  <c r="F305" i="1"/>
  <c r="J16" i="2" s="1"/>
  <c r="J18" i="2" s="1"/>
  <c r="DN22" i="1"/>
  <c r="P313" i="1"/>
  <c r="DN322" i="1"/>
  <c r="V244" i="1"/>
  <c r="F284" i="1"/>
  <c r="ER18" i="1"/>
  <c r="P333" i="1"/>
  <c r="FT26" i="1"/>
  <c r="EK139" i="1"/>
  <c r="CB244" i="1"/>
  <c r="AS261" i="1"/>
  <c r="AW26" i="1"/>
  <c r="F145" i="1"/>
  <c r="AW290" i="1"/>
  <c r="FW26" i="1"/>
  <c r="EN139" i="1"/>
  <c r="DK244" i="1"/>
  <c r="P276" i="1"/>
  <c r="EO244" i="1"/>
  <c r="P267" i="1"/>
  <c r="DJ244" i="1"/>
  <c r="P275" i="1"/>
  <c r="DI22" i="1"/>
  <c r="DI322" i="1"/>
  <c r="P302" i="1"/>
  <c r="EO170" i="1"/>
  <c r="P219" i="1"/>
  <c r="P244" i="1"/>
  <c r="F264" i="1"/>
  <c r="DG26" i="1"/>
  <c r="P141" i="1"/>
  <c r="DG290" i="1"/>
  <c r="BA22" i="1"/>
  <c r="F310" i="1"/>
  <c r="H16" i="2" s="1"/>
  <c r="H18" i="2" s="1"/>
  <c r="BA322" i="1"/>
  <c r="EQ170" i="1"/>
  <c r="P221" i="1"/>
  <c r="Q26" i="1"/>
  <c r="F151" i="1"/>
  <c r="Q290" i="1"/>
  <c r="FZ26" i="1"/>
  <c r="EQ139" i="1"/>
  <c r="CB26" i="1"/>
  <c r="AS139" i="1"/>
  <c r="AV170" i="1"/>
  <c r="F218" i="1"/>
  <c r="R244" i="1"/>
  <c r="F275" i="1"/>
  <c r="DO22" i="1"/>
  <c r="P314" i="1"/>
  <c r="DO322" i="1"/>
  <c r="Y244" i="1"/>
  <c r="F287" i="1"/>
  <c r="DP26" i="1"/>
  <c r="P164" i="1"/>
  <c r="DP290" i="1"/>
  <c r="DQ26" i="1"/>
  <c r="P165" i="1"/>
  <c r="DQ290" i="1"/>
  <c r="CF244" i="1"/>
  <c r="AW261" i="1"/>
  <c r="AY170" i="1"/>
  <c r="F221" i="1"/>
  <c r="DK290" i="1"/>
  <c r="EQ244" i="1"/>
  <c r="P269" i="1"/>
  <c r="O261" i="1"/>
  <c r="AB244" i="1"/>
  <c r="W22" i="1"/>
  <c r="W322" i="1"/>
  <c r="F314" i="1"/>
  <c r="EP18" i="1"/>
  <c r="P329" i="1"/>
  <c r="FX26" i="1"/>
  <c r="EO139" i="1"/>
  <c r="I17" i="5" l="1"/>
  <c r="G17" i="5" s="1"/>
  <c r="EK213" i="1"/>
  <c r="FT170" i="1"/>
  <c r="W16" i="2"/>
  <c r="W18" i="2" s="1"/>
  <c r="I16" i="5"/>
  <c r="DG170" i="1"/>
  <c r="P215" i="1"/>
  <c r="FS170" i="1"/>
  <c r="EJ213" i="1"/>
  <c r="EQ26" i="1"/>
  <c r="P147" i="1"/>
  <c r="EQ290" i="1"/>
  <c r="AW22" i="1"/>
  <c r="F296" i="1"/>
  <c r="AW322" i="1"/>
  <c r="DH22" i="1"/>
  <c r="P293" i="1"/>
  <c r="DH322" i="1"/>
  <c r="Y22" i="1"/>
  <c r="F316" i="1"/>
  <c r="Y322" i="1"/>
  <c r="AR26" i="1"/>
  <c r="F166" i="1"/>
  <c r="AR290" i="1"/>
  <c r="EO26" i="1"/>
  <c r="P145" i="1"/>
  <c r="EO290" i="1"/>
  <c r="O244" i="1"/>
  <c r="F263" i="1"/>
  <c r="EK26" i="1"/>
  <c r="P156" i="1"/>
  <c r="EK290" i="1"/>
  <c r="AY244" i="1"/>
  <c r="F269" i="1"/>
  <c r="AY290" i="1"/>
  <c r="AV244" i="1"/>
  <c r="F266" i="1"/>
  <c r="AV290" i="1"/>
  <c r="DM18" i="1"/>
  <c r="P344" i="1"/>
  <c r="P18" i="1"/>
  <c r="F325" i="1"/>
  <c r="W18" i="1"/>
  <c r="F346" i="1"/>
  <c r="DP22" i="1"/>
  <c r="P315" i="1"/>
  <c r="DP322" i="1"/>
  <c r="AS26" i="1"/>
  <c r="F156" i="1"/>
  <c r="AS290" i="1"/>
  <c r="Q22" i="1"/>
  <c r="F302" i="1"/>
  <c r="Q322" i="1"/>
  <c r="DG22" i="1"/>
  <c r="DG322" i="1"/>
  <c r="P292" i="1"/>
  <c r="DI18" i="1"/>
  <c r="P334" i="1"/>
  <c r="EN26" i="1"/>
  <c r="P144" i="1"/>
  <c r="EN290" i="1"/>
  <c r="DJ22" i="1"/>
  <c r="DJ322" i="1"/>
  <c r="P304" i="1"/>
  <c r="ES18" i="1"/>
  <c r="P342" i="1"/>
  <c r="EJ26" i="1"/>
  <c r="P166" i="1"/>
  <c r="EJ290" i="1"/>
  <c r="EK244" i="1"/>
  <c r="P278" i="1"/>
  <c r="F267" i="1"/>
  <c r="AW244" i="1"/>
  <c r="DQ22" i="1"/>
  <c r="DQ322" i="1"/>
  <c r="P316" i="1"/>
  <c r="DO18" i="1"/>
  <c r="P346" i="1"/>
  <c r="BA18" i="1"/>
  <c r="F342" i="1"/>
  <c r="AS244" i="1"/>
  <c r="F278" i="1"/>
  <c r="DN18" i="1"/>
  <c r="P345" i="1"/>
  <c r="S18" i="1"/>
  <c r="F337" i="1"/>
  <c r="AT22" i="1"/>
  <c r="AT322" i="1"/>
  <c r="F308" i="1"/>
  <c r="F16" i="2" s="1"/>
  <c r="F18" i="2" s="1"/>
  <c r="DL18" i="1"/>
  <c r="P343" i="1"/>
  <c r="X22" i="1"/>
  <c r="X322" i="1"/>
  <c r="F315" i="1"/>
  <c r="R18" i="1"/>
  <c r="F336" i="1"/>
  <c r="EJ244" i="1"/>
  <c r="P288" i="1"/>
  <c r="O26" i="1"/>
  <c r="F141" i="1"/>
  <c r="O290" i="1"/>
  <c r="V18" i="1"/>
  <c r="F345" i="1"/>
  <c r="AR244" i="1"/>
  <c r="F288" i="1"/>
  <c r="EL22" i="1"/>
  <c r="P308" i="1"/>
  <c r="EL322" i="1"/>
  <c r="DK22" i="1"/>
  <c r="P305" i="1"/>
  <c r="DK322" i="1"/>
  <c r="U16" i="2" l="1"/>
  <c r="U18" i="2" s="1"/>
  <c r="I14" i="5"/>
  <c r="Y16" i="2"/>
  <c r="Y18" i="2" s="1"/>
  <c r="I18" i="5"/>
  <c r="EK170" i="1"/>
  <c r="P230" i="1"/>
  <c r="EJ170" i="1"/>
  <c r="P240" i="1"/>
  <c r="AT18" i="1"/>
  <c r="F340" i="1"/>
  <c r="EK22" i="1"/>
  <c r="EK322" i="1"/>
  <c r="P307" i="1"/>
  <c r="AR22" i="1"/>
  <c r="AR322" i="1"/>
  <c r="F317" i="1"/>
  <c r="F318" i="1" s="1"/>
  <c r="EQ22" i="1"/>
  <c r="EQ322" i="1"/>
  <c r="P298" i="1"/>
  <c r="DK18" i="1"/>
  <c r="P337" i="1"/>
  <c r="DQ18" i="1"/>
  <c r="P348" i="1"/>
  <c r="DJ18" i="1"/>
  <c r="P336" i="1"/>
  <c r="DG18" i="1"/>
  <c r="P324" i="1"/>
  <c r="DP18" i="1"/>
  <c r="P347" i="1"/>
  <c r="AY22" i="1"/>
  <c r="F298" i="1"/>
  <c r="AY322" i="1"/>
  <c r="EO22" i="1"/>
  <c r="EO322" i="1"/>
  <c r="P296" i="1"/>
  <c r="AW18" i="1"/>
  <c r="F328" i="1"/>
  <c r="AS22" i="1"/>
  <c r="F307" i="1"/>
  <c r="E16" i="2" s="1"/>
  <c r="AS322" i="1"/>
  <c r="AV22" i="1"/>
  <c r="F295" i="1"/>
  <c r="AV322" i="1"/>
  <c r="DH18" i="1"/>
  <c r="P325" i="1"/>
  <c r="O22" i="1"/>
  <c r="F292" i="1"/>
  <c r="O322" i="1"/>
  <c r="X18" i="1"/>
  <c r="F347" i="1"/>
  <c r="EJ22" i="1"/>
  <c r="P317" i="1"/>
  <c r="P318" i="1" s="1"/>
  <c r="J433" i="5" s="1"/>
  <c r="EJ322" i="1"/>
  <c r="EN22" i="1"/>
  <c r="P295" i="1"/>
  <c r="EN322" i="1"/>
  <c r="Q18" i="1"/>
  <c r="F334" i="1"/>
  <c r="Y18" i="1"/>
  <c r="F348" i="1"/>
  <c r="EL18" i="1"/>
  <c r="P340" i="1"/>
  <c r="T16" i="2" l="1"/>
  <c r="I13" i="5"/>
  <c r="AV18" i="1"/>
  <c r="F327" i="1"/>
  <c r="I16" i="2"/>
  <c r="I18" i="2" s="1"/>
  <c r="E18" i="2"/>
  <c r="AR18" i="1"/>
  <c r="F349" i="1"/>
  <c r="EO18" i="1"/>
  <c r="P328" i="1"/>
  <c r="EQ18" i="1"/>
  <c r="P330" i="1"/>
  <c r="EJ18" i="1"/>
  <c r="P349" i="1"/>
  <c r="T18" i="2"/>
  <c r="X16" i="2"/>
  <c r="X18" i="2" s="1"/>
  <c r="EN18" i="1"/>
  <c r="P327" i="1"/>
  <c r="P319" i="1"/>
  <c r="J434" i="5" s="1"/>
  <c r="P320" i="1"/>
  <c r="O18" i="1"/>
  <c r="F324" i="1"/>
  <c r="AS18" i="1"/>
  <c r="F339" i="1"/>
  <c r="AY18" i="1"/>
  <c r="F330" i="1"/>
  <c r="F319" i="1"/>
  <c r="F320" i="1" s="1"/>
  <c r="EK18" i="1"/>
  <c r="P339" i="1"/>
  <c r="J435" i="5" l="1"/>
  <c r="I12" i="5"/>
</calcChain>
</file>

<file path=xl/sharedStrings.xml><?xml version="1.0" encoding="utf-8"?>
<sst xmlns="http://schemas.openxmlformats.org/spreadsheetml/2006/main" count="14387" uniqueCount="869">
  <si>
    <t>Smeta.RU  (495) 974-1589</t>
  </si>
  <si>
    <t>_PS_</t>
  </si>
  <si>
    <t>Smeta.RU</t>
  </si>
  <si>
    <t/>
  </si>
  <si>
    <t>Новый объект</t>
  </si>
  <si>
    <t>Ремонт база отдыха "Волга" НИЯУ МИФИ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</si>
  <si>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</si>
  <si>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</si>
  <si>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</si>
  <si>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</si>
  <si>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</si>
  <si>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</si>
  <si>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</si>
  <si>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</si>
  <si>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</si>
  <si>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46-04-012-03</t>
  </si>
  <si>
    <t>Разборка деревянных заполнений проемов дверных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</si>
  <si>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</si>
  <si>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</si>
  <si>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</si>
  <si>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</si>
  <si>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</si>
  <si>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</si>
  <si>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</si>
  <si>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</si>
  <si>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46-04-012-01</t>
  </si>
  <si>
    <t>Разборка деревянных заполнений проемов оконных с подоконными досками</t>
  </si>
  <si>
    <t>ФЕР-2001, 46-04-012-01, приказ Минстроя России №1039/пр от 30.12.2016г.</t>
  </si>
  <si>
    <t>3</t>
  </si>
  <si>
    <t>57-3-1</t>
  </si>
  <si>
    <t>Разборка плинтусов деревянных и из пластмассовых материалов</t>
  </si>
  <si>
    <t>100 м</t>
  </si>
  <si>
    <t>ФЕРр-2001, 57-3-1, приказ Минстроя России №1039/пр от 30.12.2016г.</t>
  </si>
  <si>
    <t>Ремонтно-строительные работы</t>
  </si>
  <si>
    <t>Полы</t>
  </si>
  <si>
    <t>рФЕР-57</t>
  </si>
  <si>
    <t>4</t>
  </si>
  <si>
    <t>57-1-2</t>
  </si>
  <si>
    <t>Разборка оснований покрытия полов лаг из досок и брусков</t>
  </si>
  <si>
    <t>ФЕРр-2001, 57-1-2, приказ Минстроя России №1039/пр от 30.12.2016г.</t>
  </si>
  <si>
    <t>5</t>
  </si>
  <si>
    <t>46-04-010-02</t>
  </si>
  <si>
    <t>Разборка покрытий полов дощатых</t>
  </si>
  <si>
    <t>ФЕР-2001, 46-04-010-02, приказ Минстроя России №1039/пр от 30.12.2016г.</t>
  </si>
  <si>
    <t>6</t>
  </si>
  <si>
    <t>11-01-002-01</t>
  </si>
  <si>
    <t>Устройство подстилающих слоев песчаных</t>
  </si>
  <si>
    <t>м3</t>
  </si>
  <si>
    <t>ФЕР-2001, 11-01-002-01, приказ Минстроя России №1039/пр от 30.12.2016г.</t>
  </si>
  <si>
    <t>)*1,25</t>
  </si>
  <si>
    <t>)*1,15</t>
  </si>
  <si>
    <t>ФЕР-11</t>
  </si>
  <si>
    <t>Поправка: МДС 81-35.2004, п.4.7</t>
  </si>
  <si>
    <t>6,1</t>
  </si>
  <si>
    <t>02.3.01.02-0012</t>
  </si>
  <si>
    <t>Песок природный для строительных работ очень мелкий</t>
  </si>
  <si>
    <t>ФССЦ-2001, 02.3.01.02-0012, приказ Минстроя России №1039/пр от 30.12.2016г.</t>
  </si>
  <si>
    <t>6,2</t>
  </si>
  <si>
    <t>02.3.01.02</t>
  </si>
  <si>
    <t>Песок для строительных работ природный</t>
  </si>
  <si>
    <t>7</t>
  </si>
  <si>
    <t>11-01-014-02</t>
  </si>
  <si>
    <t>Устройство полов бетонных толщиной 180 мм</t>
  </si>
  <si>
    <t>ФЕР-2001, 11-01-014-02, приказ Минстроя России №1039/пр от 30.12.2016г.</t>
  </si>
  <si>
    <t>7,1</t>
  </si>
  <si>
    <t>04.1.02.01-0008</t>
  </si>
  <si>
    <t>Бетон мелкозернистый, класс В22,5 (М300)</t>
  </si>
  <si>
    <t>ФССЦ-2001, 04.1.02.01-0008, приказ Минстроя России №1039/пр от 30.12.2016г.</t>
  </si>
  <si>
    <t>7,2</t>
  </si>
  <si>
    <t>04.1.02.06</t>
  </si>
  <si>
    <t>Бетон тяжелый</t>
  </si>
  <si>
    <t>8</t>
  </si>
  <si>
    <t>11-01-047-02</t>
  </si>
  <si>
    <t>Устройство покрытий из плит керамогранитных размером 60х60 см</t>
  </si>
  <si>
    <t>ФЕР-2001, 11-01-047-02, приказ Минстроя России №1039/пр от 30.12.2016г.</t>
  </si>
  <si>
    <t>9</t>
  </si>
  <si>
    <t>46-03-011-01</t>
  </si>
  <si>
    <t>Пробивка в кирпичных стенах борозд площадью сечения до 20 см2</t>
  </si>
  <si>
    <t>ФЕР-2001, 46-03-011-01, приказ Минстроя России №1039/пр от 30.12.2016г.</t>
  </si>
  <si>
    <t>10</t>
  </si>
  <si>
    <t>15-01-047-15</t>
  </si>
  <si>
    <t>Демонтаж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</si>
  <si>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</si>
  <si>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</si>
  <si>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</si>
  <si>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</si>
  <si>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Отделочные работы</t>
  </si>
  <si>
    <t>ФЕР-15</t>
  </si>
  <si>
    <t>Поправка: Табл.2, п.2</t>
  </si>
  <si>
    <t>11</t>
  </si>
  <si>
    <t>46-02-007-02</t>
  </si>
  <si>
    <t>Кладка отдельных участков кирпичных стен и заделка проемов в кирпичных стенах при объеме кладки в одном месте до 15 м3</t>
  </si>
  <si>
    <t>ФЕР-2001, 46-02-007-02, приказ Минстроя России №1039/пр от 30.12.2016г.</t>
  </si>
  <si>
    <t>11,1</t>
  </si>
  <si>
    <t>06.1.01.05</t>
  </si>
  <si>
    <t>Кирпич глиняный обыкновенный</t>
  </si>
  <si>
    <t>1000 шт.</t>
  </si>
  <si>
    <t>11,2</t>
  </si>
  <si>
    <t>06.1.01.05-0141</t>
  </si>
  <si>
    <t>Кирпич керамический утолщенный пустотелый лицевой, размером 250х120х88 мм, марка 125</t>
  </si>
  <si>
    <t>ФССЦ-2001, 06.1.01.05-0141, приказ Минстроя России №1039/пр от 30.12.2016г.</t>
  </si>
  <si>
    <t>12</t>
  </si>
  <si>
    <t>26-01-005-04</t>
  </si>
  <si>
    <t>Изоляция плоских и криволинейных поверхностей плитами</t>
  </si>
  <si>
    <t>ФЕР-2001, 26-01-005-04, приказ Минстроя России №1039/пр от 30.12.2016г.</t>
  </si>
  <si>
    <t>Теплоизоляционные работы</t>
  </si>
  <si>
    <t>ФЕР-26</t>
  </si>
  <si>
    <t>12,1</t>
  </si>
  <si>
    <t>12.2.04.03-0005</t>
  </si>
  <si>
    <t>Маты ламельные кашированные "ТехноНИКОЛЬ 35", размер 5000х1200х60</t>
  </si>
  <si>
    <t>ФССЦ-2001, 12.2.04.03-0005, приказ Минстроя России №1039/пр от 30.12.2016г.</t>
  </si>
  <si>
    <t>12,2</t>
  </si>
  <si>
    <t>12.2.05.11</t>
  </si>
  <si>
    <t>Плиты теплоизоляционные</t>
  </si>
  <si>
    <t>13</t>
  </si>
  <si>
    <t>10-05-012-01</t>
  </si>
  <si>
    <t>Облицовка стен глухих (без проемов) по металлическому одинарному каркасу гипсокартонными листами</t>
  </si>
  <si>
    <t>ФЕР-2001, 10-05-012-01, приказ Минстроя России №886/пр от 15.06.2017</t>
  </si>
  <si>
    <t>Деревянные конструкции</t>
  </si>
  <si>
    <t>ФЕР-10</t>
  </si>
  <si>
    <t>13,1</t>
  </si>
  <si>
    <t>01.6.01.02</t>
  </si>
  <si>
    <t>Листы гипсокартонные</t>
  </si>
  <si>
    <t>м2</t>
  </si>
  <si>
    <t>13,2</t>
  </si>
  <si>
    <t>01.6.01.02-0003</t>
  </si>
  <si>
    <t>Листы гипсокартонные влагостойкие, КНАУФ, толщиной 12 мм</t>
  </si>
  <si>
    <t>ФССЦ-2001, 01.6.01.02-0003, приказ Минстроя России №1039/пр от 30.12.2016г.</t>
  </si>
  <si>
    <t>14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</si>
  <si>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</si>
  <si>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</si>
  <si>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ФЕРр-2001, 61-2-7, приказ Минстроя России №1039/пр от 30.12.2016г.</t>
  </si>
  <si>
    <t>Штукатрурные работы</t>
  </si>
  <si>
    <t>рФЕР-61</t>
  </si>
  <si>
    <t>15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</si>
  <si>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</si>
  <si>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</si>
  <si>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</si>
  <si>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15,1</t>
  </si>
  <si>
    <t>14.4.01.21</t>
  </si>
  <si>
    <t>Грунтовка</t>
  </si>
  <si>
    <t>т</t>
  </si>
  <si>
    <t>15,2</t>
  </si>
  <si>
    <t>14.3.01.02-0103</t>
  </si>
  <si>
    <t>Грунтовка воднодисперсионная CERESIT CT 17</t>
  </si>
  <si>
    <t>л</t>
  </si>
  <si>
    <t>ФССЦ-2001, 14.3.01.02-0103, приказ Минстроя России №1039/пр от 30.12.2016г.</t>
  </si>
  <si>
    <t>16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</si>
  <si>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</si>
  <si>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</si>
  <si>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</si>
  <si>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16,1</t>
  </si>
  <si>
    <t>14.3.02.01</t>
  </si>
  <si>
    <t>Краска водоэмульсионная</t>
  </si>
  <si>
    <t>16,2</t>
  </si>
  <si>
    <t>14.3.02.01-0323</t>
  </si>
  <si>
    <t>Краски акриловые гладкие серии «КамАкрил» для внутренних работ КА-23 Люкс цветная, насыщенных тонов</t>
  </si>
  <si>
    <t>ФССЦ-2001, 14.3.02.01-0323, приказ Минстроя России №1039/пр от 30.12.2016г.</t>
  </si>
  <si>
    <t>17</t>
  </si>
  <si>
    <t>10-01-012-01</t>
  </si>
  <si>
    <t>Обшивка каркасных стен досками обшивки и декоративными брусьями</t>
  </si>
  <si>
    <t>ФЕР-2001, 10-01-012-01, приказ Минстроя России №1039/пр от 30.12.2016г.</t>
  </si>
  <si>
    <t>17,1</t>
  </si>
  <si>
    <t>11.1.03.06-0086</t>
  </si>
  <si>
    <t>Доски обрезные хвойных пород длиной 4-6,5 м, шириной 75-150 мм, толщиной 25 мм, II сорта</t>
  </si>
  <si>
    <t>ФССЦ-2001, 11.1.03.06-0086, приказ Минстроя России №1039/пр от 30.12.2016г.</t>
  </si>
  <si>
    <t>17,2</t>
  </si>
  <si>
    <t>11.1.01.08-0004</t>
  </si>
  <si>
    <t>Имитация бруса (лиственница) толщиной 20, 27 мм, шириной 140, 165, 190 мм, длиной 2-4 м, класс "Э"</t>
  </si>
  <si>
    <t>ФССЦ-2001, 11.1.01.08-0004, приказ Минстроя России №1039/пр от 30.12.2016г.</t>
  </si>
  <si>
    <t>17,3</t>
  </si>
  <si>
    <t>11.1.01.07-0004</t>
  </si>
  <si>
    <t>Евровагонка (лиственница) толщиной 12,5 и 14 мм, шириной 80, 90, 110, 138 мм, длиной 2-4 м, класс "Э"</t>
  </si>
  <si>
    <t>ФССЦ-2001, 11.1.01.07-0004, приказ Минстроя России №1039/пр от 30.12.2016г.</t>
  </si>
  <si>
    <t>18</t>
  </si>
  <si>
    <t>15-01-019-01</t>
  </si>
  <si>
    <t>Облицовка  стен  декоративным каменем , столбов, пилястр и откосов  на цементном растворе по кирпичу и бетону</t>
  </si>
  <si>
    <t>ФЕР-2001, 15-01-019-01, приказ Минстроя России №1039/пр от 30.12.2016г.</t>
  </si>
  <si>
    <t>18,1</t>
  </si>
  <si>
    <t>Прайс-лист</t>
  </si>
  <si>
    <t>Камень декоративный</t>
  </si>
  <si>
    <t>[1 250 / 1,18 /  6,8]</t>
  </si>
  <si>
    <t>[1 450 / 1,18 /  7,59]</t>
  </si>
  <si>
    <t>19</t>
  </si>
  <si>
    <t>Устройство подвесных потолков типа &lt;Армстронг&gt; по каркасу из оцинкованного профиля</t>
  </si>
  <si>
    <t>19,1</t>
  </si>
  <si>
    <t>01.6.04.02-0011</t>
  </si>
  <si>
    <t>Панели потолочные с комплектующими «Армстронг»</t>
  </si>
  <si>
    <t>ФССЦ-2001, 01.6.04.02-0011, приказ Минстроя России №1039/пр от 30.12.2016г.</t>
  </si>
  <si>
    <t>19,2</t>
  </si>
  <si>
    <t>09.2.01.04-0001</t>
  </si>
  <si>
    <t>Плиты алюминиевые декоративные для облицовки потолков</t>
  </si>
  <si>
    <t>ФССЦ-2001, 09.2.01.04-0001, приказ Минстроя России №1039/пр от 30.12.2016г.</t>
  </si>
  <si>
    <t>20</t>
  </si>
  <si>
    <t>15-02-041-01</t>
  </si>
  <si>
    <t>Устройство металлического каркаса из направляющих профилей под облицовку различными материалами потолков</t>
  </si>
  <si>
    <t>ФЕР-2001, 15-02-041-01, приказ Минстроя России №886/пр от 15.06.2017</t>
  </si>
  <si>
    <t>21</t>
  </si>
  <si>
    <t>09-04-013-02</t>
  </si>
  <si>
    <t>Установка противопожарных дверей двупольных глухих</t>
  </si>
  <si>
    <t>ФЕР-2001, 09-04-013-02, приказ Минстроя России №1039/пр от 30.12.2016г.</t>
  </si>
  <si>
    <t>Металлические конструкции</t>
  </si>
  <si>
    <t>ФЕР-09</t>
  </si>
  <si>
    <t>21,1</t>
  </si>
  <si>
    <t>07.1.01.01-0003</t>
  </si>
  <si>
    <t>Дверь противопожарная металлическая двупольная ДПМ-02/30, размером 1400х2100 мм</t>
  </si>
  <si>
    <t>шт.</t>
  </si>
  <si>
    <t>ФССЦ-2001, 07.1.01.01-0003, приказ Минстроя России №1039/пр от 30.12.2016г.</t>
  </si>
  <si>
    <t>22</t>
  </si>
  <si>
    <t>10-01-047-02</t>
  </si>
  <si>
    <t>Установка блоков из ПВХ в наружных и внутренних дверных проемах в каменных стенах площадью проема более 3 м2</t>
  </si>
  <si>
    <t>ФЕР-2001, 10-01-047-02, приказ Минстроя России №1039/пр от 30.12.2016г.</t>
  </si>
  <si>
    <t>22,1</t>
  </si>
  <si>
    <t>11.3.01.01-0009</t>
  </si>
  <si>
    <t>Блоки дверные входные пластиковые с простой коробкой, двупольная с клювовой фурнитурой, с однокамерным стеклопакетом (24 мм), площадь более 3,5 м2</t>
  </si>
  <si>
    <t>ФССЦ-2001, 11.3.01.01-0009, приказ Минстроя России №1039/пр от 30.12.2016г.</t>
  </si>
  <si>
    <t>22,2</t>
  </si>
  <si>
    <t>11.3.01.05</t>
  </si>
  <si>
    <t>Блоки дверные входные пластиковые</t>
  </si>
  <si>
    <t>23</t>
  </si>
  <si>
    <t>10-01-047-01</t>
  </si>
  <si>
    <t>Установка блоков из ПВХ в наружных и внутренних дверных проемах в каменных стенах площадью проема до 3 м2</t>
  </si>
  <si>
    <t>ФЕР-2001, 10-01-047-01, приказ Минстроя России №1039/пр от 30.12.2016г.</t>
  </si>
  <si>
    <t>23,1</t>
  </si>
  <si>
    <t>11.3.01.03-0004</t>
  </si>
  <si>
    <t>Дверь  пластиковая , площадью более 1,5 м2</t>
  </si>
  <si>
    <t>ФССЦ-2001, 11.3.01.03-0004, приказ Минстроя России №1039/пр от 30.12.2016г.</t>
  </si>
  <si>
    <t>23,2</t>
  </si>
  <si>
    <t>24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</si>
  <si>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</si>
  <si>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</si>
  <si>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</si>
  <si>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24,1</t>
  </si>
  <si>
    <t>11.3.02.03-0025</t>
  </si>
  <si>
    <t>Блоки оконные из поливинилхлоридных профилей с листовым стеклом и стеклопакетом  (ГОСТ 30674-99)</t>
  </si>
  <si>
    <t>ФССЦ-2001, 11.3.02.03-0025, приказ Минстроя России №1039/пр от 30.12.2016г.</t>
  </si>
  <si>
    <t>24,2</t>
  </si>
  <si>
    <t>11.3.02.03</t>
  </si>
  <si>
    <t>Блоки оконные пластиковые</t>
  </si>
  <si>
    <t>25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</si>
  <si>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</si>
  <si>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</si>
  <si>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</si>
  <si>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25,1</t>
  </si>
  <si>
    <t>11.3.03.01-0012</t>
  </si>
  <si>
    <t>Доски подоконные ПВХ, шириной 700 мм</t>
  </si>
  <si>
    <t>м</t>
  </si>
  <si>
    <t>ФССЦ-2001, 11.3.03.01-0012, приказ Минстроя России №1039/пр от 30.12.2016г.</t>
  </si>
  <si>
    <t>26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</si>
  <si>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</si>
  <si>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</si>
  <si>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</si>
  <si>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</si>
  <si>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</si>
  <si>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</si>
  <si>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</si>
  <si>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27</t>
  </si>
  <si>
    <t>т03-01-01-032</t>
  </si>
  <si>
    <t>Перевозка грузов I класса автомобилями бортовыми грузоподъемностью до 15 т на расстояние до 32 км</t>
  </si>
  <si>
    <t>ФССЦпг-2001, т03-01-01-032,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</si>
  <si>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</si>
  <si>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</si>
  <si>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</si>
  <si>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</si>
  <si>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</si>
  <si>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</si>
  <si>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</si>
  <si>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</si>
  <si>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</si>
  <si>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</si>
  <si>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</si>
  <si>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</si>
  <si>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</si>
  <si>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</si>
  <si>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</si>
  <si>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</si>
  <si>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</si>
  <si>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</si>
  <si>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</si>
  <si>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</si>
  <si>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</si>
  <si>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</si>
  <si>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</si>
  <si>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</si>
  <si>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</si>
  <si>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</si>
  <si>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</si>
  <si>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</si>
  <si>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</si>
  <si>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</si>
  <si>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</si>
  <si>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</si>
  <si>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</si>
  <si>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</si>
  <si>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</si>
  <si>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</si>
  <si>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</si>
  <si>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</si>
  <si>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</si>
  <si>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</si>
  <si>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</si>
  <si>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</si>
  <si>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</si>
  <si>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</si>
  <si>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</si>
  <si>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</si>
  <si>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</si>
  <si>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</si>
  <si>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</si>
  <si>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</si>
  <si>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</si>
  <si>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</si>
  <si>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</si>
  <si>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</si>
  <si>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</si>
  <si>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Электротехнические работы</t>
  </si>
  <si>
    <t>28</t>
  </si>
  <si>
    <t>67-3-1</t>
  </si>
  <si>
    <t>Демонтаж кабеля</t>
  </si>
  <si>
    <t>ФЕРр-2001, 67-3-1, приказ Минстроя России №1039/пр от 30.12.2016г.</t>
  </si>
  <si>
    <t>Электромонтажные работы</t>
  </si>
  <si>
    <t>рФЕР-67</t>
  </si>
  <si>
    <t>29</t>
  </si>
  <si>
    <t>67-4-5</t>
  </si>
  <si>
    <t>Демонтаж светильников для люминесцентных ламп</t>
  </si>
  <si>
    <t>100 ШТ</t>
  </si>
  <si>
    <t>ФЕРр-2001, 67-4-5, приказ Минстроя России №1039/пр от 30.12.2016г.</t>
  </si>
  <si>
    <t>30</t>
  </si>
  <si>
    <t>67-4-1</t>
  </si>
  <si>
    <t>Демонтаж выключателей, розеток</t>
  </si>
  <si>
    <t>ФЕРр-2001, 67-4-1, приказ Минстроя России №1039/пр от 30.12.2016г.</t>
  </si>
  <si>
    <t>31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</si>
  <si>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</si>
  <si>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</si>
  <si>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</si>
  <si>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</si>
  <si>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</si>
  <si>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</si>
  <si>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31,1</t>
  </si>
  <si>
    <t>24.3.01.02-0021</t>
  </si>
  <si>
    <t>Трубы гибкие гофрированные легкие из самозатухающего ПВХ (IP55) серии FL, с зондом, диаметром 16 мм</t>
  </si>
  <si>
    <t>10 м</t>
  </si>
  <si>
    <t>ФССЦ-2001, 24.3.01.02-0021, приказ Минстроя России №1039/пр от 30.12.2016г.</t>
  </si>
  <si>
    <t>31,2</t>
  </si>
  <si>
    <t>24.3.01.02-0022</t>
  </si>
  <si>
    <t>Трубы гибкие гофрированные легкие из самозатухающего ПВХ (IP55) серии FL, с зондом, диаметром 20 мм</t>
  </si>
  <si>
    <t>ФССЦ-2001, 24.3.01.02-0022, приказ Минстроя России №1039/пр от 30.12.2016г.</t>
  </si>
  <si>
    <t>32</t>
  </si>
  <si>
    <t>м08-02-412-02</t>
  </si>
  <si>
    <t>Затягивание кабеля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</si>
  <si>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</si>
  <si>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32,1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</si>
  <si>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</si>
  <si>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</si>
  <si>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</si>
  <si>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</si>
  <si>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</si>
  <si>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33</t>
  </si>
  <si>
    <t>м08-02-412-03</t>
  </si>
  <si>
    <t>Затягивание кабеля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</si>
  <si>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</si>
  <si>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33,1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</si>
  <si>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</si>
  <si>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</si>
  <si>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</si>
  <si>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34</t>
  </si>
  <si>
    <t>м08-02-146-02</t>
  </si>
  <si>
    <t>Прокладка кабеля до 35 кВ с креплением накладными скобами, масса 1 м кабеля до 1 кг</t>
  </si>
  <si>
    <t>ФЕРм-2001, м08-02-146-02, приказ Минстроя России №1039/пр от 30.12.2016г.</t>
  </si>
  <si>
    <t>34,1</t>
  </si>
  <si>
    <t>21.1.06.09-0178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</si>
  <si>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t>
  </si>
  <si>
    <t>ФССЦ-2001, 21.1.06.09-0178, приказ Минстроя России №1039/пр от 30.12.2016г.</t>
  </si>
  <si>
    <t>35</t>
  </si>
  <si>
    <t>м08-03-591-09</t>
  </si>
  <si>
    <t>Установка розетки  штепсельной утопленного типа при скрытой проводке</t>
  </si>
  <si>
    <t>ФЕРм-2001, м08-03-591-09, приказ Минстроя России №1039/пр от 30.12.2016г.</t>
  </si>
  <si>
    <t>35,1</t>
  </si>
  <si>
    <t>20.4.03.06-0002</t>
  </si>
  <si>
    <t>Розетка РС16-126 Б IP44 для скрытой проводки с заземляющими контактами</t>
  </si>
  <si>
    <t>100 шт.</t>
  </si>
  <si>
    <t>ФССЦ-2001, 20.4.03.06-0002, приказ Минстроя России №1039/пр от 30.12.2016г.</t>
  </si>
  <si>
    <t>36</t>
  </si>
  <si>
    <t>м08-03-591-05</t>
  </si>
  <si>
    <t>Установка выключателя двухклавишного утопленного типа при скрытой проводке</t>
  </si>
  <si>
    <t>ФЕРм-2001, м08-03-591-05, приказ Минстроя России №1039/пр от 30.12.2016г.</t>
  </si>
  <si>
    <t>36,1</t>
  </si>
  <si>
    <t>20.4.01.02-0011</t>
  </si>
  <si>
    <t>Выключатель двухклавишный для скрытой проводки серии "Прима", марка С56-039-с с подсветкой, цвет белый</t>
  </si>
  <si>
    <t>10 шт.</t>
  </si>
  <si>
    <t>ФССЦ-2001, 20.4.01.02-0011, приказ Минстроя России №1039/пр от 30.12.2016г.</t>
  </si>
  <si>
    <t>37</t>
  </si>
  <si>
    <t>м08-02-370-02</t>
  </si>
  <si>
    <t>Установка щитка  до трех групп, устанавливаемый в нише цоколя</t>
  </si>
  <si>
    <t>ШТ</t>
  </si>
  <si>
    <t>ФЕРм-2001, м08-02-370-02, приказ Минстроя России №1039/пр от 30.12.2016г.</t>
  </si>
  <si>
    <t>37,1</t>
  </si>
  <si>
    <t>20.4.04.03-0010</t>
  </si>
  <si>
    <t>Щиты с монтажной панелью ЩМП-5, размером 1000х650х300 мм, степень защиты IP54</t>
  </si>
  <si>
    <t>ФССЦ-2001, 20.4.04.03-0010, приказ Минстроя России №1039/пр от 30.12.2016г.</t>
  </si>
  <si>
    <t>38</t>
  </si>
  <si>
    <t>м08-03-593-19</t>
  </si>
  <si>
    <t>Установка светильников  в подвесных потолках</t>
  </si>
  <si>
    <t>ФЕРм-2001, м08-03-593-19, приказ Минстроя России №1039/пр от 30.12.2016г.</t>
  </si>
  <si>
    <t>38,1</t>
  </si>
  <si>
    <t>20.3.03.06-0071</t>
  </si>
  <si>
    <t>Светильник РПУ-02-125-001</t>
  </si>
  <si>
    <t>ФССЦ-2001, 20.3.03.06-0071, приказ Минстроя России №1039/пр от 30.12.2016г.</t>
  </si>
  <si>
    <t>3 Вентиляционные работы</t>
  </si>
  <si>
    <t>39</t>
  </si>
  <si>
    <t>20-01-001-12</t>
  </si>
  <si>
    <t>Прокладка воздуховодов из листовой, оцинкованной стали и алюминия класса Н (нормальные) толщиной 0,7 мм, периметром до 3200 мм</t>
  </si>
  <si>
    <t>ФЕР-2001, 20-01-001-12, приказ Минстроя России №1039/пр от 30.12.2016г.</t>
  </si>
  <si>
    <t>Вентиляция и кондиционирование</t>
  </si>
  <si>
    <t>ФЕР-20</t>
  </si>
  <si>
    <t>39,1</t>
  </si>
  <si>
    <t>19.1.01.03-0052</t>
  </si>
  <si>
    <t>Воздуховоды из оцинкованной стали с шиной и уголками толщиной 1,0 мм, периметром до 3000 мм</t>
  </si>
  <si>
    <t>ФССЦ-2001, 19.1.01.03-0052, приказ Минстроя России №1039/пр от 30.12.2016г.</t>
  </si>
  <si>
    <t>39,2</t>
  </si>
  <si>
    <t>19.1.01.13</t>
  </si>
  <si>
    <t>Воздуховоды металлические</t>
  </si>
  <si>
    <t>40</t>
  </si>
  <si>
    <t>13-03-004-24</t>
  </si>
  <si>
    <t>Окраска металлических огрунтованных поверхностей пастой огнезащитной ВПМ-2</t>
  </si>
  <si>
    <t>ФЕР-2001, 13-03-004-24, приказ Минстроя России №1039/пр от 30.12.2016г.</t>
  </si>
  <si>
    <t>Защита строительных конструкций</t>
  </si>
  <si>
    <t>ФЕР-13</t>
  </si>
  <si>
    <t>41</t>
  </si>
  <si>
    <t>20-03-001-02</t>
  </si>
  <si>
    <t>Установка вентиляторов радиальных массой до 0,12 т</t>
  </si>
  <si>
    <t>ФЕР-2001, 20-03-001-02, приказ Минстроя России №1039/пр от 30.12.2016г.</t>
  </si>
  <si>
    <t>41,1</t>
  </si>
  <si>
    <t>64.1.02.01-0005</t>
  </si>
  <si>
    <t>Вентиляторы для  воздуховодов  ВРВ-21М,диам.200мм</t>
  </si>
  <si>
    <t>ФССЦ-2001, 64.1.02.01-0005, приказ Минстроя России №1039/пр от 30.12.2016г.</t>
  </si>
  <si>
    <t>42</t>
  </si>
  <si>
    <t>46-03-010-04</t>
  </si>
  <si>
    <t>Пробивка в бетонных потолках толщиной 100 мм отверстий площадью до 20 см2</t>
  </si>
  <si>
    <t>ФЕР-2001, 46-03-010-04, приказ Минстроя России №1039/пр от 30.12.2016г.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</si>
  <si>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</si>
  <si>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</si>
  <si>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</si>
  <si>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</si>
  <si>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</si>
  <si>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</si>
  <si>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</si>
  <si>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</si>
  <si>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</si>
  <si>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</si>
  <si>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</si>
  <si>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</si>
  <si>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</si>
  <si>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</si>
  <si>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</si>
  <si>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</si>
  <si>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</si>
  <si>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</si>
  <si>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</si>
  <si>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</si>
  <si>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</si>
  <si>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</si>
  <si>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</si>
  <si>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</si>
  <si>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</si>
  <si>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</si>
  <si>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</si>
  <si>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</si>
  <si>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</si>
  <si>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</si>
  <si>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</si>
  <si>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</si>
  <si>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</si>
  <si>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</si>
  <si>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</si>
  <si>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</si>
  <si>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</si>
  <si>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</si>
  <si>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</si>
  <si>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</si>
  <si>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</si>
  <si>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</si>
  <si>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</si>
  <si>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</si>
  <si>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</si>
  <si>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</si>
  <si>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</si>
  <si>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</si>
  <si>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</si>
  <si>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</si>
  <si>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</si>
  <si>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</si>
  <si>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</si>
  <si>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</si>
  <si>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</si>
  <si>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</si>
  <si>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</si>
  <si>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</si>
  <si>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</si>
  <si>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</si>
  <si>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</si>
  <si>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</si>
  <si>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</si>
  <si>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</si>
  <si>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</si>
  <si>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</si>
  <si>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</si>
  <si>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</si>
  <si>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</si>
  <si>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</si>
  <si>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</si>
  <si>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</si>
  <si>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</si>
  <si>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</si>
  <si>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</si>
  <si>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</si>
  <si>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</si>
  <si>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</si>
  <si>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</si>
  <si>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1-100-20</t>
  </si>
  <si>
    <t>Рабочий среднего разряда 2</t>
  </si>
  <si>
    <t>1-100-31</t>
  </si>
  <si>
    <t>Рабочий среднего разряда 3.1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</si>
  <si>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</si>
  <si>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</si>
  <si>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</si>
  <si>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91.08.09-023</t>
  </si>
  <si>
    <t>ФСЭМ-2001, 91.08.09-023, приказ Минстроя России №1039/пр от 30.12.2016г.</t>
  </si>
  <si>
    <t>Трамбовки пневматические при работе от передвижных компрессорных станций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</si>
  <si>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</si>
  <si>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</si>
  <si>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</si>
  <si>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01.7.03.01-0001</t>
  </si>
  <si>
    <t>ФССЦ-2001, 01.7.03.01-0001, приказ Минстроя России №1039/пр от 30.12.2016г.</t>
  </si>
  <si>
    <t>Вода</t>
  </si>
  <si>
    <t>1-100-40</t>
  </si>
  <si>
    <t>Рабочий среднего разряда 4</t>
  </si>
  <si>
    <t>91.21.22-161</t>
  </si>
  <si>
    <t>ФСЭМ-2001, 91.21.22-161, приказ Минстроя России №1039/пр от 30.12.2016г.</t>
  </si>
  <si>
    <t>Комплексы вакуумные типа СО-177</t>
  </si>
  <si>
    <t>11.1.03.06-0072</t>
  </si>
  <si>
    <t>ФССЦ-2001, 11.1.03.06-0072, приказ Минстроя России №1039/пр от 30.12.2016г.</t>
  </si>
  <si>
    <t>Доски обрезные хвойных пород длиной 2-3,75 м, шириной 75-150 мм, толщиной 25 мм, IV сорта</t>
  </si>
  <si>
    <t>1-100-32</t>
  </si>
  <si>
    <t>Рабочий среднего разряда 3.2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</si>
  <si>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</si>
  <si>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</si>
  <si>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</si>
  <si>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</si>
  <si>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</si>
  <si>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</si>
  <si>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</si>
  <si>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</si>
  <si>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</si>
  <si>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</si>
  <si>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</si>
  <si>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</si>
  <si>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</si>
  <si>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</si>
  <si>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</si>
  <si>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06.2.05.03-0002</t>
  </si>
  <si>
    <t>ФССЦ-2001, 06.2.05.03-0002, приказ Минстроя России №1039/пр от 30.12.2016г.</t>
  </si>
  <si>
    <t>Гранит керамический многоцветный неполированный, размером 300х600х10 мм, 600х600х10 мм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</si>
  <si>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</si>
  <si>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</si>
  <si>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</si>
  <si>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кг</t>
  </si>
  <si>
    <t>1-100-36</t>
  </si>
  <si>
    <t>Рабочий среднего разряда 3.6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</si>
  <si>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</si>
  <si>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</si>
  <si>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</si>
  <si>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</si>
  <si>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</si>
  <si>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</si>
  <si>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1-100-38</t>
  </si>
  <si>
    <t>Рабочий среднего разряда 3.8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</si>
  <si>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</si>
  <si>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</si>
  <si>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</si>
  <si>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</si>
  <si>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</si>
  <si>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</si>
  <si>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</si>
  <si>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</si>
  <si>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1-100-28</t>
  </si>
  <si>
    <t>Рабочий среднего разряда 2.8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</si>
  <si>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</si>
  <si>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</si>
  <si>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</si>
  <si>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08.3.03.05-0020</t>
  </si>
  <si>
    <t>ФССЦ-2001, 08.3.03.05-0020, приказ Минстроя России №1039/пр от 30.12.2016г.</t>
  </si>
  <si>
    <t>Проволока стальная низкоуглеродистая разного назначения оцинкованная диаметром 6,0-6,3 мм</t>
  </si>
  <si>
    <t>08.3.05.05-0058</t>
  </si>
  <si>
    <t>ФССЦ-2001, 08.3.05.05-0058, приказ Минстроя России №1039/пр от 30.12.2016г.</t>
  </si>
  <si>
    <t>Сталь листовая оцинкованная толщиной листа 1,0 мм</t>
  </si>
  <si>
    <t>12.2.03.15-0031</t>
  </si>
  <si>
    <t>ФССЦ-2001, 12.2.03.15-0031, приказ Минстроя России №1039/пр от 30.12.2016г.</t>
  </si>
  <si>
    <t>Мастика теплоизоляционная асбозуритовая</t>
  </si>
  <si>
    <t>1-100-34</t>
  </si>
  <si>
    <t>Рабочий среднего разряда 3.4</t>
  </si>
  <si>
    <t>91.06.06-045</t>
  </si>
  <si>
    <t>ФСЭМ-2001, 91.06.06-045, приказ Минстроя России №1039/пр от 30.12.2016г.</t>
  </si>
  <si>
    <t>Подъемники одномачтовые, грузоподъемность до 500 кг, высота подъема 15 м</t>
  </si>
  <si>
    <t>01.7.06.01-0042</t>
  </si>
  <si>
    <t>ФССЦ-2001, 01.7.06.01-0042, приказ Минстроя России №1039/пр от 30.12.2016г.</t>
  </si>
  <si>
    <t>Лента эластичная самоклеящаяся для профилей направляющих «Дихтунгсбанд» 50/30000 мм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</si>
  <si>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</si>
  <si>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</si>
  <si>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</si>
  <si>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</si>
  <si>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</si>
  <si>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</si>
  <si>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</si>
  <si>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</si>
  <si>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</si>
  <si>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01.7.15.14-0042</t>
  </si>
  <si>
    <t>ФССЦ-2001, 01.7.15.14-0042, приказ Минстроя России №1039/пр от 30.12.2016г.</t>
  </si>
  <si>
    <t>Шуруп самонарезающий (LN) 3,5/9,5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</si>
  <si>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</si>
  <si>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</si>
  <si>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</si>
  <si>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07.2.06.03-0119</t>
  </si>
  <si>
    <t>ФССЦ-2001, 07.2.06.03-0119, приказ Минстроя России №1039/пр от 30.12.2016г.</t>
  </si>
  <si>
    <t>Профиль направляющий ПН 28/27/0,6</t>
  </si>
  <si>
    <t>07.2.06.03-0155</t>
  </si>
  <si>
    <t>ФССЦ-2001, 07.2.06.03-0155, приказ Минстроя России №1039/пр от 30.12.2016г.</t>
  </si>
  <si>
    <t>Профиль потолочный ПП 60/27/0,6</t>
  </si>
  <si>
    <t>07.2.06.04-0076</t>
  </si>
  <si>
    <t>ФССЦ-2001, 07.2.06.04-0076, приказ Минстроя России №1039/пр от 30.12.2016г.</t>
  </si>
  <si>
    <t>Подвес прямой для ПП-профиля</t>
  </si>
  <si>
    <t>07.2.06.05-0017</t>
  </si>
  <si>
    <t>ФССЦ-2001, 07.2.06.05-0017, приказ Минстроя России №1039/пр от 30.12.2016г.</t>
  </si>
  <si>
    <t>Соединители профилей одноуровневые ПП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</si>
  <si>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</si>
  <si>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</si>
  <si>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</si>
  <si>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</si>
  <si>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</si>
  <si>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</si>
  <si>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1-100-33</t>
  </si>
  <si>
    <t>Рабочий среднего разряда 3.3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</si>
  <si>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</si>
  <si>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</si>
  <si>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</si>
  <si>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01.7.20.08-0051</t>
  </si>
  <si>
    <t>ФССЦ-2001, 01.7.20.08-0051, приказ Минстроя России №1039/пр от 30.12.2016г.</t>
  </si>
  <si>
    <t>Ветошь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</si>
  <si>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</si>
  <si>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</si>
  <si>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</si>
  <si>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</si>
  <si>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</si>
  <si>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</si>
  <si>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</si>
  <si>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</si>
  <si>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</si>
  <si>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</si>
  <si>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</si>
  <si>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</si>
  <si>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11.1.01.12-0007</t>
  </si>
  <si>
    <t>ФССЦ-2001, 11.1.01.12-0007, приказ Минстроя России №1039/пр от 30.12.2016г.</t>
  </si>
  <si>
    <t>Обшивка наружная и внутренняя из древесины тип 0-1; 0-2; 0-3 толщиной 13 мм, шириной без гребня от 70 до 90 мм</t>
  </si>
  <si>
    <t>12.1.02.12-0004</t>
  </si>
  <si>
    <t>ФССЦ-2001, 12.1.02.12-0004, приказ Минстроя России №1039/пр от 30.12.2016г.</t>
  </si>
  <si>
    <t>Пергамин кровельный марки П-350</t>
  </si>
  <si>
    <t>01.7.07.29-0091</t>
  </si>
  <si>
    <t>ФССЦ-2001, 01.7.07.29-0091, приказ Минстроя России №1039/пр от 30.12.2016г.</t>
  </si>
  <si>
    <t>Опилки древесные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</si>
  <si>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</si>
  <si>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</si>
  <si>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</si>
  <si>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</si>
  <si>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</si>
  <si>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</si>
  <si>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1-100-30</t>
  </si>
  <si>
    <t>Рабочий среднего разряда 3</t>
  </si>
  <si>
    <t>01.7.15.07-0082</t>
  </si>
  <si>
    <t>ФССЦ-2001, 01.7.15.07-0082, приказ Минстроя России №1039/пр от 30.12.2016г.</t>
  </si>
  <si>
    <t>Дюбель-гвоздь 6/39 мм</t>
  </si>
  <si>
    <t>07.2.06.04-0078</t>
  </si>
  <si>
    <t>ФССЦ-2001, 07.2.06.04-0078, приказ Минстроя России №1039/пр от 30.12.2016г.</t>
  </si>
  <si>
    <t>Подвес с зажимом для ПП-профиля 60х27 мм</t>
  </si>
  <si>
    <t>1-100-43</t>
  </si>
  <si>
    <t>Рабочий среднего разряда 4.3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</si>
  <si>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</si>
  <si>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</si>
  <si>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</si>
  <si>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</si>
  <si>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</si>
  <si>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</si>
  <si>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</si>
  <si>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</si>
  <si>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</si>
  <si>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</si>
  <si>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</si>
  <si>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</si>
  <si>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</si>
  <si>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</si>
  <si>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</si>
  <si>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</si>
  <si>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</si>
  <si>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</si>
  <si>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</si>
  <si>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</si>
  <si>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</si>
  <si>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</si>
  <si>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</si>
  <si>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</si>
  <si>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</si>
  <si>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</si>
  <si>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</si>
  <si>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</si>
  <si>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</si>
  <si>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</si>
  <si>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1-100-23</t>
  </si>
  <si>
    <t>Рабочий среднего разряда 2.3</t>
  </si>
  <si>
    <t>999-9950</t>
  </si>
  <si>
    <t>Вспомогательные ненормируемые материалы (2% от ОЗП)</t>
  </si>
  <si>
    <t>РУБ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</si>
  <si>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</si>
  <si>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</si>
  <si>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</si>
  <si>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</si>
  <si>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</si>
  <si>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</si>
  <si>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</si>
  <si>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</si>
  <si>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</si>
  <si>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</si>
  <si>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</si>
  <si>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</si>
  <si>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</si>
  <si>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</si>
  <si>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</si>
  <si>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</si>
  <si>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</si>
  <si>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</si>
  <si>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</si>
  <si>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</si>
  <si>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</si>
  <si>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</si>
  <si>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</si>
  <si>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</si>
  <si>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</si>
  <si>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</si>
  <si>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</si>
  <si>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</si>
  <si>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</si>
  <si>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</si>
  <si>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91.06.09-001</t>
  </si>
  <si>
    <t>ФСЭМ-2001, 91.06.09-001, приказ Минстроя России №1039/пр от 30.12.2016г.</t>
  </si>
  <si>
    <t>Вышка телескопическая 25 м</t>
  </si>
  <si>
    <t>01.7.06.07-0001</t>
  </si>
  <si>
    <t>ФССЦ-2001, 01.7.06.07-0001, приказ Минстроя России №1039/пр от 30.12.2016г.</t>
  </si>
  <si>
    <t>Лента К226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</si>
  <si>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</si>
  <si>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</si>
  <si>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</si>
  <si>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14.4.03.03-0002</t>
  </si>
  <si>
    <t>ФССЦ-2001, 14.4.03.03-0002, приказ Минстроя России №1039/пр от 30.12.2016г.</t>
  </si>
  <si>
    <t>Лак битумный БТ-123</t>
  </si>
  <si>
    <t>1-100-42</t>
  </si>
  <si>
    <t>Рабочий среднего разряда 4.2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</si>
  <si>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</si>
  <si>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</si>
  <si>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</si>
  <si>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03.1.01.01-0002</t>
  </si>
  <si>
    <t>ФССЦ-2001, 03.1.01.01-0002, приказ Минстроя России №1039/пр от 30.12.2016г.</t>
  </si>
  <si>
    <t>Гипсовые вяжущие, марка Г3</t>
  </si>
  <si>
    <t>20.2.02.01-0019</t>
  </si>
  <si>
    <t>ФССЦ-2001, 20.2.02.01-0019, приказ Минстроя России №1039/пр от 30.12.2016г.</t>
  </si>
  <si>
    <t>Втулки изолирующие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</si>
  <si>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</si>
  <si>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</si>
  <si>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</si>
  <si>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</si>
  <si>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</si>
  <si>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20.5.04.10-0011</t>
  </si>
  <si>
    <t>ФССЦ-2001, 20.5.04.10-0011, приказ Минстроя России №1039/пр от 30.12.2016г.</t>
  </si>
  <si>
    <t>Сжимы соединительные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</si>
  <si>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</si>
  <si>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</si>
  <si>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</si>
  <si>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</si>
  <si>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</si>
  <si>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</si>
  <si>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</si>
  <si>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</si>
  <si>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</si>
  <si>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</si>
  <si>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</si>
  <si>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</si>
  <si>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</si>
  <si>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</si>
  <si>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</si>
  <si>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</si>
  <si>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</si>
  <si>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1-100-35</t>
  </si>
  <si>
    <t>Рабочий среднего разряда 3.5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</si>
  <si>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</si>
  <si>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</si>
  <si>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</si>
  <si>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</si>
  <si>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</si>
  <si>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</si>
  <si>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14.2.02.12-0711</t>
  </si>
  <si>
    <t>ФССЦ-2001, 14.2.02.12-0711, приказ Минстроя России №1039/пр от 30.12.2016г.</t>
  </si>
  <si>
    <t>Паста огнезащитная ВПМ-2, вспучивающаяся водоэмульсионная</t>
  </si>
  <si>
    <t>1-100-39</t>
  </si>
  <si>
    <t>Рабочий среднего разряда 3.9</t>
  </si>
  <si>
    <t>01.7.07.07</t>
  </si>
  <si>
    <t>Строительный мусор</t>
  </si>
  <si>
    <t>11.2.04.05</t>
  </si>
  <si>
    <t>Рейки деревянные</t>
  </si>
  <si>
    <t>06.2.05.04</t>
  </si>
  <si>
    <t>Плитки рядовые</t>
  </si>
  <si>
    <t>07.1.01.01</t>
  </si>
  <si>
    <t>Дверь противопожарная металлическая</t>
  </si>
  <si>
    <t>11.3.03.01</t>
  </si>
  <si>
    <t>Доски подоконные ПВХ</t>
  </si>
  <si>
    <t>08.1.02.17</t>
  </si>
  <si>
    <t>Сетки в рамках</t>
  </si>
  <si>
    <t>19.1.01.11</t>
  </si>
  <si>
    <t>Крепления</t>
  </si>
  <si>
    <t>19.3.01.01</t>
  </si>
  <si>
    <t>Дроссель-клапаны в патрубке</t>
  </si>
  <si>
    <t>24.3.05.02</t>
  </si>
  <si>
    <t>Заглушки питометражных лючков</t>
  </si>
  <si>
    <t>01.7.15.02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</si>
  <si>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</si>
  <si>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</si>
  <si>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</si>
  <si>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</si>
  <si>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</si>
  <si>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</si>
  <si>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</si>
  <si>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</si>
  <si>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</si>
  <si>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</si>
  <si>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</si>
  <si>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</si>
  <si>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</si>
  <si>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</si>
  <si>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</si>
  <si>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</si>
  <si>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</si>
  <si>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</si>
  <si>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</si>
  <si>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</si>
  <si>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</si>
  <si>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</si>
  <si>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</si>
  <si>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</si>
  <si>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</si>
  <si>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</si>
  <si>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</si>
  <si>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</si>
  <si>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</si>
  <si>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</si>
  <si>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</si>
  <si>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</si>
  <si>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</si>
  <si>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Камень декоративный</t>
    </r>
    <r>
      <rPr>
        <i/>
        <sz val="10"/>
        <rFont val="Arial"/>
        <family val="2"/>
        <charset val="204"/>
      </rPr>
      <t xml:space="preserve">
Базисная стоимость: 161,90 = [1 450 / 1,18 /  7,59]</t>
    </r>
  </si>
  <si>
    <t xml:space="preserve"> СМЕТА</t>
  </si>
  <si>
    <t>Блоки оконные из поливинилхлоридных профилей с листовым стеклом и стеклопакетом  (ГОСТ 30674-99) (согласно техническому заданию)</t>
  </si>
  <si>
    <t xml:space="preserve">Установка в жилых и общественных зданиях оконных блоков из ПВХ профилей поворотных (откидных, поворотно-откидных) с площадью проема более 2 м2  </t>
  </si>
  <si>
    <t>на капитальный ремонт обеденных залов в здании столовой загородного учебно-спортивного комплекса "база отдыха "Волга" НИЯУ МИФИ по адресу: Россия, 171335, Тверская область, Калининский район, п/о Лисицкий Бор, деревня Видогощи</t>
  </si>
  <si>
    <t xml:space="preserve">Приложение 1 к форме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</si>
</sst>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5"/>
  <sheetViews>
    <sheetView tabSelected="1" topLeftCell="A50" zoomScale="55" zoomScaleNormal="55" workbookViewId="0">
      <selection sqref="A1:L86"/>
    </sheetView>
  </sheetViews>
  <sheetFormatPr defaultRowHeight="12.75" x14ac:dyDescent="0.2"/>
  <cols>
    <col min="1" max="1" width="5.7109375" customWidth="1"/>
    <col min="2" max="2" width="16.855468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11" t="str">
        <f>Source!B1</f>
        <v>Smeta.RU  (495) 974-1589</v>
      </c>
    </row>
    <row r="2" spans="1:12" ht="14.25" x14ac:dyDescent="0.2">
      <c r="A2" s="12"/>
      <c r="B2" s="12"/>
      <c r="C2" s="12"/>
      <c r="D2" s="12"/>
      <c r="E2" s="12"/>
      <c r="F2" s="12"/>
      <c r="G2" s="12"/>
      <c r="H2" s="12"/>
      <c r="I2" s="12" t="s">
        <v>868</v>
      </c>
      <c r="J2" s="12"/>
      <c r="K2" s="13"/>
      <c r="L2" s="13"/>
    </row>
    <row r="4" spans="1:12" ht="14.25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ht="15.75" x14ac:dyDescent="0.25">
      <c r="A5" s="14"/>
      <c r="B5" s="57" t="s">
        <v>864</v>
      </c>
      <c r="C5" s="57"/>
      <c r="D5" s="57"/>
      <c r="E5" s="57"/>
      <c r="F5" s="57"/>
      <c r="G5" s="57"/>
      <c r="H5" s="57"/>
      <c r="I5" s="57"/>
      <c r="J5" s="57"/>
      <c r="K5" s="57"/>
      <c r="L5" s="14"/>
    </row>
    <row r="6" spans="1:12" ht="18" hidden="1" x14ac:dyDescent="0.25">
      <c r="A6" s="14"/>
      <c r="B6" s="58" t="str">
        <f>IF(Source!G20&lt;&gt;"Новая локальная смета", Source!G20, "")</f>
        <v/>
      </c>
      <c r="C6" s="58"/>
      <c r="D6" s="58"/>
      <c r="E6" s="58"/>
      <c r="F6" s="58"/>
      <c r="G6" s="58"/>
      <c r="H6" s="58"/>
      <c r="I6" s="58"/>
      <c r="J6" s="58"/>
      <c r="K6" s="58"/>
      <c r="L6" s="14"/>
    </row>
    <row r="7" spans="1:12" ht="14.25" hidden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57.75" customHeight="1" x14ac:dyDescent="0.25">
      <c r="A8" s="13"/>
      <c r="B8" s="58" t="s">
        <v>867</v>
      </c>
      <c r="C8" s="58"/>
      <c r="D8" s="58"/>
      <c r="E8" s="58"/>
      <c r="F8" s="58"/>
      <c r="G8" s="58"/>
      <c r="H8" s="58"/>
      <c r="I8" s="58"/>
      <c r="J8" s="58"/>
      <c r="K8" s="58"/>
      <c r="L8" s="15"/>
    </row>
    <row r="9" spans="1:12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2" ht="14.25" x14ac:dyDescent="0.2">
      <c r="A11" s="13"/>
      <c r="B11" s="13"/>
      <c r="C11" s="13"/>
      <c r="D11" s="13"/>
      <c r="E11" s="16"/>
      <c r="F11" s="16"/>
      <c r="G11" s="59" t="s">
        <v>831</v>
      </c>
      <c r="H11" s="59"/>
      <c r="I11" s="59" t="s">
        <v>832</v>
      </c>
      <c r="J11" s="59"/>
      <c r="K11" s="13"/>
      <c r="L11" s="13"/>
    </row>
    <row r="12" spans="1:12" ht="15" x14ac:dyDescent="0.25">
      <c r="A12" s="13"/>
      <c r="B12" s="13"/>
      <c r="C12" s="51" t="s">
        <v>833</v>
      </c>
      <c r="D12" s="51"/>
      <c r="E12" s="51"/>
      <c r="F12" s="51"/>
      <c r="G12" s="52">
        <f>SUM(O23:O432)/1000</f>
        <v>406.18578999999988</v>
      </c>
      <c r="H12" s="52"/>
      <c r="I12" s="52">
        <f>(Source!P320/1000)</f>
        <v>3639.5467899999999</v>
      </c>
      <c r="J12" s="52"/>
      <c r="K12" s="53" t="s">
        <v>834</v>
      </c>
      <c r="L12" s="53"/>
    </row>
    <row r="13" spans="1:12" ht="14.25" x14ac:dyDescent="0.2">
      <c r="A13" s="13"/>
      <c r="B13" s="13"/>
      <c r="C13" s="56" t="s">
        <v>835</v>
      </c>
      <c r="D13" s="56"/>
      <c r="E13" s="56"/>
      <c r="F13" s="56"/>
      <c r="G13" s="52">
        <f>SUM(W23:W432)/1000</f>
        <v>365.40965999999997</v>
      </c>
      <c r="H13" s="52"/>
      <c r="I13" s="52">
        <f>(Source!P307)/1000</f>
        <v>2774.87093</v>
      </c>
      <c r="J13" s="52"/>
      <c r="K13" s="53" t="s">
        <v>834</v>
      </c>
      <c r="L13" s="53"/>
    </row>
    <row r="14" spans="1:12" ht="14.25" x14ac:dyDescent="0.2">
      <c r="A14" s="13"/>
      <c r="B14" s="13"/>
      <c r="C14" s="56" t="s">
        <v>836</v>
      </c>
      <c r="D14" s="56"/>
      <c r="E14" s="56"/>
      <c r="F14" s="56"/>
      <c r="G14" s="52">
        <f>SUM(X23:X432)/1000</f>
        <v>40.776129999999995</v>
      </c>
      <c r="H14" s="52"/>
      <c r="I14" s="52">
        <f>(Source!P308)/1000</f>
        <v>309.49076000000002</v>
      </c>
      <c r="J14" s="52"/>
      <c r="K14" s="53" t="s">
        <v>834</v>
      </c>
      <c r="L14" s="53"/>
    </row>
    <row r="15" spans="1:12" ht="14.25" x14ac:dyDescent="0.2">
      <c r="A15" s="13"/>
      <c r="B15" s="13"/>
      <c r="C15" s="56" t="s">
        <v>837</v>
      </c>
      <c r="D15" s="56"/>
      <c r="E15" s="56"/>
      <c r="F15" s="56"/>
      <c r="G15" s="52">
        <f>SUM(Y23:Y432)/1000</f>
        <v>0</v>
      </c>
      <c r="H15" s="52"/>
      <c r="I15" s="52">
        <f>(Source!P299)/1000</f>
        <v>0</v>
      </c>
      <c r="J15" s="52"/>
      <c r="K15" s="53" t="s">
        <v>834</v>
      </c>
      <c r="L15" s="53"/>
    </row>
    <row r="16" spans="1:12" ht="14.25" x14ac:dyDescent="0.2">
      <c r="A16" s="13"/>
      <c r="B16" s="13"/>
      <c r="C16" s="56" t="s">
        <v>838</v>
      </c>
      <c r="D16" s="56"/>
      <c r="E16" s="56"/>
      <c r="F16" s="56"/>
      <c r="G16" s="52">
        <f>SUM(Z23:Z432)/1000</f>
        <v>0</v>
      </c>
      <c r="H16" s="52"/>
      <c r="I16" s="52">
        <f>(Source!P309+Source!P310)/1000</f>
        <v>0</v>
      </c>
      <c r="J16" s="52"/>
      <c r="K16" s="53" t="s">
        <v>834</v>
      </c>
      <c r="L16" s="53"/>
    </row>
    <row r="17" spans="1:26" ht="15" x14ac:dyDescent="0.25">
      <c r="A17" s="13"/>
      <c r="B17" s="13"/>
      <c r="C17" s="51" t="s">
        <v>839</v>
      </c>
      <c r="D17" s="51"/>
      <c r="E17" s="51"/>
      <c r="F17" s="51"/>
      <c r="G17" s="52">
        <f>I17</f>
        <v>4010.0750779</v>
      </c>
      <c r="H17" s="52"/>
      <c r="I17" s="52">
        <f>(Source!P312+Source!P313)</f>
        <v>4010.0750779</v>
      </c>
      <c r="J17" s="52"/>
      <c r="K17" s="53" t="s">
        <v>840</v>
      </c>
      <c r="L17" s="53"/>
    </row>
    <row r="18" spans="1:26" ht="15" x14ac:dyDescent="0.25">
      <c r="A18" s="13"/>
      <c r="B18" s="13"/>
      <c r="C18" s="51" t="s">
        <v>841</v>
      </c>
      <c r="D18" s="51"/>
      <c r="E18" s="51"/>
      <c r="F18" s="51"/>
      <c r="G18" s="52">
        <f>SUM(R23:R432)/1000</f>
        <v>36.019100000000016</v>
      </c>
      <c r="H18" s="52"/>
      <c r="I18" s="52">
        <f>((Source!P305 + Source!P304)/1000)</f>
        <v>273.38484000000005</v>
      </c>
      <c r="J18" s="52"/>
      <c r="K18" s="53" t="s">
        <v>834</v>
      </c>
      <c r="L18" s="53"/>
    </row>
    <row r="19" spans="1:26" ht="14.25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26" ht="14.25" x14ac:dyDescent="0.2">
      <c r="A20" s="54" t="s">
        <v>854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</row>
    <row r="21" spans="1:26" ht="57" x14ac:dyDescent="0.2">
      <c r="A21" s="17" t="s">
        <v>842</v>
      </c>
      <c r="B21" s="17" t="s">
        <v>843</v>
      </c>
      <c r="C21" s="17" t="s">
        <v>844</v>
      </c>
      <c r="D21" s="17" t="s">
        <v>845</v>
      </c>
      <c r="E21" s="17" t="s">
        <v>846</v>
      </c>
      <c r="F21" s="17" t="s">
        <v>847</v>
      </c>
      <c r="G21" s="17" t="s">
        <v>848</v>
      </c>
      <c r="H21" s="17" t="s">
        <v>849</v>
      </c>
      <c r="I21" s="17" t="s">
        <v>850</v>
      </c>
      <c r="J21" s="17" t="s">
        <v>851</v>
      </c>
      <c r="K21" s="17" t="s">
        <v>852</v>
      </c>
      <c r="L21" s="17" t="s">
        <v>853</v>
      </c>
    </row>
    <row r="22" spans="1:26" ht="14.25" x14ac:dyDescent="0.2">
      <c r="A22" s="18">
        <v>1</v>
      </c>
      <c r="B22" s="18">
        <v>2</v>
      </c>
      <c r="C22" s="18">
        <v>3</v>
      </c>
      <c r="D22" s="18">
        <v>4</v>
      </c>
      <c r="E22" s="18">
        <v>5</v>
      </c>
      <c r="F22" s="18">
        <v>6</v>
      </c>
      <c r="G22" s="18">
        <v>7</v>
      </c>
      <c r="H22" s="18">
        <v>8</v>
      </c>
      <c r="I22" s="18">
        <v>9</v>
      </c>
      <c r="J22" s="18">
        <v>10</v>
      </c>
      <c r="K22" s="18">
        <v>11</v>
      </c>
      <c r="L22" s="19">
        <v>12</v>
      </c>
    </row>
    <row r="23" spans="1:26" ht="16.5" x14ac:dyDescent="0.25">
      <c r="A23" s="47" t="str">
        <f>CONCATENATE("Раздел: ",IF(Source!G24&lt;&gt;"Новый раздел", Source!G24, ""))</f>
        <v>Раздел: 1 Общестроительные работы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</row>
    <row r="24" spans="1:26" ht="28.5" x14ac:dyDescent="0.2">
      <c r="A24" s="40" t="str">
        <f>Source!E29</f>
        <v>1</v>
      </c>
      <c r="B24" s="41" t="str">
        <f>Source!F29</f>
        <v>46-04-012-03</v>
      </c>
      <c r="C24" s="41" t="str">
        <f>Source!G29</f>
        <v>Разборка деревянных заполнений проемов дверных</v>
      </c>
      <c r="D24" s="24" t="str">
        <f>Source!H29</f>
        <v>100 м2</v>
      </c>
      <c r="E24" s="12">
        <f>Source!I29</f>
        <v>0.2339</v>
      </c>
      <c r="F24" s="25">
        <f>Source!AL29+Source!AM29+Source!AO29</f>
        <v>1082.58</v>
      </c>
      <c r="G24" s="26"/>
      <c r="H24" s="25"/>
      <c r="I24" s="26" t="str">
        <f>Source!BO29</f>
        <v/>
      </c>
      <c r="J24" s="26"/>
      <c r="K24" s="25"/>
      <c r="L24" s="27"/>
      <c r="S24">
        <f>ROUND((Source!FX29/100)*((ROUND(Source!AF29*Source!I29, 2)+ROUND(Source!AE29*Source!I29, 2))), 2)</f>
        <v>218.85</v>
      </c>
      <c r="T24">
        <f>Source!X29</f>
        <v>1661.09</v>
      </c>
      <c r="U24">
        <f>ROUND((Source!FY29/100)*((ROUND(Source!AF29*Source!I29, 2)+ROUND(Source!AE29*Source!I29, 2))), 2)</f>
        <v>131.53</v>
      </c>
      <c r="V24">
        <f>Source!Y29</f>
        <v>1006.72</v>
      </c>
    </row>
    <row r="25" spans="1:26" x14ac:dyDescent="0.2">
      <c r="C25" s="20" t="str">
        <f>"Объем: "&amp;Source!I29&amp;"=23,39/"&amp;"100"</f>
        <v>Объем: 0,2339=23,39/100</v>
      </c>
    </row>
    <row r="26" spans="1:26" ht="14.25" x14ac:dyDescent="0.2">
      <c r="A26" s="40"/>
      <c r="B26" s="41"/>
      <c r="C26" s="41" t="s">
        <v>855</v>
      </c>
      <c r="D26" s="24"/>
      <c r="E26" s="12"/>
      <c r="F26" s="25">
        <f>Source!AO29</f>
        <v>840.63</v>
      </c>
      <c r="G26" s="26" t="str">
        <f>Source!DG29</f>
        <v/>
      </c>
      <c r="H26" s="25">
        <f>ROUND(Source!AF29*Source!I29, 2)</f>
        <v>196.62</v>
      </c>
      <c r="I26" s="26"/>
      <c r="J26" s="26">
        <f>IF(Source!BA29&lt;&gt; 0, Source!BA29, 1)</f>
        <v>7.59</v>
      </c>
      <c r="K26" s="25">
        <f>Source!S29</f>
        <v>1492.37</v>
      </c>
      <c r="L26" s="27"/>
      <c r="R26">
        <f>H26</f>
        <v>196.62</v>
      </c>
    </row>
    <row r="27" spans="1:26" ht="14.25" x14ac:dyDescent="0.2">
      <c r="A27" s="40"/>
      <c r="B27" s="41"/>
      <c r="C27" s="41" t="s">
        <v>284</v>
      </c>
      <c r="D27" s="24"/>
      <c r="E27" s="12"/>
      <c r="F27" s="25">
        <f>Source!AM29</f>
        <v>241.95</v>
      </c>
      <c r="G27" s="26" t="str">
        <f>Source!DE29</f>
        <v/>
      </c>
      <c r="H27" s="25">
        <f>ROUND(Source!AD29*Source!I29, 2)</f>
        <v>56.59</v>
      </c>
      <c r="I27" s="26"/>
      <c r="J27" s="26">
        <f>IF(Source!BB29&lt;&gt; 0, Source!BB29, 1)</f>
        <v>7.59</v>
      </c>
      <c r="K27" s="25">
        <f>Source!Q29</f>
        <v>429.53</v>
      </c>
      <c r="L27" s="27"/>
    </row>
    <row r="28" spans="1:26" ht="14.25" x14ac:dyDescent="0.2">
      <c r="A28" s="40"/>
      <c r="B28" s="41"/>
      <c r="C28" s="41" t="s">
        <v>856</v>
      </c>
      <c r="D28" s="24"/>
      <c r="E28" s="12"/>
      <c r="F28" s="25">
        <f>Source!AN29</f>
        <v>104.49</v>
      </c>
      <c r="G28" s="26" t="str">
        <f>Source!DF29</f>
        <v/>
      </c>
      <c r="H28" s="28">
        <f>ROUND(Source!AE29*Source!I29, 2)</f>
        <v>24.44</v>
      </c>
      <c r="I28" s="26"/>
      <c r="J28" s="26">
        <f>IF(Source!BS29&lt;&gt; 0, Source!BS29, 1)</f>
        <v>7.59</v>
      </c>
      <c r="K28" s="28">
        <f>Source!R29</f>
        <v>185.5</v>
      </c>
      <c r="L28" s="27"/>
      <c r="R28">
        <f>H28</f>
        <v>24.44</v>
      </c>
    </row>
    <row r="29" spans="1:26" ht="14.25" x14ac:dyDescent="0.2">
      <c r="A29" s="40"/>
      <c r="B29" s="41"/>
      <c r="C29" s="41" t="s">
        <v>857</v>
      </c>
      <c r="D29" s="24" t="s">
        <v>858</v>
      </c>
      <c r="E29" s="12">
        <f>Source!BZ29</f>
        <v>110</v>
      </c>
      <c r="F29" s="45" t="str">
        <f>CONCATENATE(" )", Source!DL29, Source!FT29, "=", Source!FX29)</f>
        <v xml:space="preserve"> )*0,9=99</v>
      </c>
      <c r="G29" s="46"/>
      <c r="H29" s="25">
        <f>SUM(S24:S31)</f>
        <v>218.85</v>
      </c>
      <c r="I29" s="29"/>
      <c r="J29" s="23">
        <f>Source!AT29</f>
        <v>99</v>
      </c>
      <c r="K29" s="25">
        <f>SUM(T24:T31)</f>
        <v>1661.09</v>
      </c>
      <c r="L29" s="27"/>
    </row>
    <row r="30" spans="1:26" ht="14.25" x14ac:dyDescent="0.2">
      <c r="A30" s="40"/>
      <c r="B30" s="41"/>
      <c r="C30" s="41" t="s">
        <v>859</v>
      </c>
      <c r="D30" s="24" t="s">
        <v>858</v>
      </c>
      <c r="E30" s="12">
        <f>Source!CA29</f>
        <v>70</v>
      </c>
      <c r="F30" s="45" t="str">
        <f>CONCATENATE(" )", Source!DM29, Source!FU29, "=", Source!FY29)</f>
        <v xml:space="preserve"> )*0,85=59,5</v>
      </c>
      <c r="G30" s="46"/>
      <c r="H30" s="25">
        <f>SUM(U24:U31)</f>
        <v>131.53</v>
      </c>
      <c r="I30" s="29"/>
      <c r="J30" s="23">
        <f>Source!AU29</f>
        <v>60</v>
      </c>
      <c r="K30" s="25">
        <f>SUM(V24:V31)</f>
        <v>1006.72</v>
      </c>
      <c r="L30" s="27"/>
    </row>
    <row r="31" spans="1:26" ht="14.25" x14ac:dyDescent="0.2">
      <c r="A31" s="42"/>
      <c r="B31" s="43"/>
      <c r="C31" s="43" t="s">
        <v>860</v>
      </c>
      <c r="D31" s="30" t="s">
        <v>861</v>
      </c>
      <c r="E31" s="31">
        <f>Source!AQ29</f>
        <v>103.91</v>
      </c>
      <c r="F31" s="32"/>
      <c r="G31" s="33" t="str">
        <f>Source!DI29</f>
        <v/>
      </c>
      <c r="H31" s="32"/>
      <c r="I31" s="33"/>
      <c r="J31" s="33"/>
      <c r="K31" s="32"/>
      <c r="L31" s="34">
        <f>Source!U29</f>
        <v>24.304548999999998</v>
      </c>
    </row>
    <row r="32" spans="1:26" ht="15" x14ac:dyDescent="0.25">
      <c r="G32" s="50">
        <f>H26+H27+H29+H30</f>
        <v>603.59</v>
      </c>
      <c r="H32" s="50"/>
      <c r="J32" s="50">
        <f>K26+K27+K29+K30</f>
        <v>4589.71</v>
      </c>
      <c r="K32" s="50"/>
      <c r="L32" s="35">
        <f>Source!U29</f>
        <v>24.304548999999998</v>
      </c>
      <c r="O32" s="21">
        <f>G32</f>
        <v>603.59</v>
      </c>
      <c r="P32" s="21">
        <f>J32</f>
        <v>4589.71</v>
      </c>
      <c r="Q32" s="21">
        <f>L32</f>
        <v>24.304548999999998</v>
      </c>
      <c r="W32">
        <f>IF(Source!BI29&lt;=1,H26+H27+H29+H30, 0)</f>
        <v>603.59</v>
      </c>
      <c r="X32">
        <f>IF(Source!BI29=2,H26+H27+H29+H30, 0)</f>
        <v>0</v>
      </c>
      <c r="Y32">
        <f>IF(Source!BI29=3,H26+H27+H29+H30, 0)</f>
        <v>0</v>
      </c>
      <c r="Z32">
        <f>IF(Source!BI29=4,H26+H27+H29+H30, 0)</f>
        <v>0</v>
      </c>
    </row>
    <row r="33" spans="1:26" ht="42.75" x14ac:dyDescent="0.2">
      <c r="A33" s="40" t="str">
        <f>Source!E31</f>
        <v>2</v>
      </c>
      <c r="B33" s="41" t="str">
        <f>Source!F31</f>
        <v>46-04-012-01</v>
      </c>
      <c r="C33" s="41" t="str">
        <f>Source!G31</f>
        <v>Разборка деревянных заполнений проемов оконных с подоконными досками</v>
      </c>
      <c r="D33" s="24" t="str">
        <f>Source!H31</f>
        <v>100 м2</v>
      </c>
      <c r="E33" s="12">
        <f>Source!I31</f>
        <v>0.80400000000000005</v>
      </c>
      <c r="F33" s="25">
        <f>Source!AL31+Source!AM31+Source!AO31</f>
        <v>1767.24</v>
      </c>
      <c r="G33" s="26"/>
      <c r="H33" s="25"/>
      <c r="I33" s="26" t="str">
        <f>Source!BO31</f>
        <v/>
      </c>
      <c r="J33" s="26"/>
      <c r="K33" s="25"/>
      <c r="L33" s="27"/>
      <c r="S33">
        <f>ROUND((Source!FX31/100)*((ROUND(Source!AF31*Source!I31, 2)+ROUND(Source!AE31*Source!I31, 2))), 2)</f>
        <v>1297.24</v>
      </c>
      <c r="T33">
        <f>Source!X31</f>
        <v>9846.0499999999993</v>
      </c>
      <c r="U33">
        <f>ROUND((Source!FY31/100)*((ROUND(Source!AF31*Source!I31, 2)+ROUND(Source!AE31*Source!I31, 2))), 2)</f>
        <v>779.65</v>
      </c>
      <c r="V33">
        <f>Source!Y31</f>
        <v>5967.31</v>
      </c>
    </row>
    <row r="34" spans="1:26" x14ac:dyDescent="0.2">
      <c r="C34" s="20" t="str">
        <f>"Объем: "&amp;Source!I31&amp;"=80,4/"&amp;"100"</f>
        <v>Объем: 0,804=80,4/100</v>
      </c>
    </row>
    <row r="35" spans="1:26" ht="14.25" x14ac:dyDescent="0.2">
      <c r="A35" s="40"/>
      <c r="B35" s="41"/>
      <c r="C35" s="41" t="s">
        <v>855</v>
      </c>
      <c r="D35" s="24"/>
      <c r="E35" s="12"/>
      <c r="F35" s="25">
        <f>Source!AO31</f>
        <v>1525.29</v>
      </c>
      <c r="G35" s="26" t="str">
        <f>Source!DG31</f>
        <v/>
      </c>
      <c r="H35" s="25">
        <f>ROUND(Source!AF31*Source!I31, 2)</f>
        <v>1226.33</v>
      </c>
      <c r="I35" s="26"/>
      <c r="J35" s="26">
        <f>IF(Source!BA31&lt;&gt; 0, Source!BA31, 1)</f>
        <v>7.59</v>
      </c>
      <c r="K35" s="25">
        <f>Source!S31</f>
        <v>9307.8700000000008</v>
      </c>
      <c r="L35" s="27"/>
      <c r="R35">
        <f>H35</f>
        <v>1226.33</v>
      </c>
    </row>
    <row r="36" spans="1:26" ht="14.25" x14ac:dyDescent="0.2">
      <c r="A36" s="40"/>
      <c r="B36" s="41"/>
      <c r="C36" s="41" t="s">
        <v>284</v>
      </c>
      <c r="D36" s="24"/>
      <c r="E36" s="12"/>
      <c r="F36" s="25">
        <f>Source!AM31</f>
        <v>241.95</v>
      </c>
      <c r="G36" s="26" t="str">
        <f>Source!DE31</f>
        <v/>
      </c>
      <c r="H36" s="25">
        <f>ROUND(Source!AD31*Source!I31, 2)</f>
        <v>194.53</v>
      </c>
      <c r="I36" s="26"/>
      <c r="J36" s="26">
        <f>IF(Source!BB31&lt;&gt; 0, Source!BB31, 1)</f>
        <v>7.59</v>
      </c>
      <c r="K36" s="25">
        <f>Source!Q31</f>
        <v>1476.47</v>
      </c>
      <c r="L36" s="27"/>
    </row>
    <row r="37" spans="1:26" ht="14.25" x14ac:dyDescent="0.2">
      <c r="A37" s="40"/>
      <c r="B37" s="41"/>
      <c r="C37" s="41" t="s">
        <v>856</v>
      </c>
      <c r="D37" s="24"/>
      <c r="E37" s="12"/>
      <c r="F37" s="25">
        <f>Source!AN31</f>
        <v>104.49</v>
      </c>
      <c r="G37" s="26" t="str">
        <f>Source!DF31</f>
        <v/>
      </c>
      <c r="H37" s="28">
        <f>ROUND(Source!AE31*Source!I31, 2)</f>
        <v>84.01</v>
      </c>
      <c r="I37" s="26"/>
      <c r="J37" s="26">
        <f>IF(Source!BS31&lt;&gt; 0, Source!BS31, 1)</f>
        <v>7.59</v>
      </c>
      <c r="K37" s="28">
        <f>Source!R31</f>
        <v>637.64</v>
      </c>
      <c r="L37" s="27"/>
      <c r="R37">
        <f>H37</f>
        <v>84.01</v>
      </c>
    </row>
    <row r="38" spans="1:26" ht="14.25" x14ac:dyDescent="0.2">
      <c r="A38" s="40"/>
      <c r="B38" s="41"/>
      <c r="C38" s="41" t="s">
        <v>857</v>
      </c>
      <c r="D38" s="24" t="s">
        <v>858</v>
      </c>
      <c r="E38" s="12">
        <f>Source!BZ31</f>
        <v>110</v>
      </c>
      <c r="F38" s="45" t="str">
        <f>CONCATENATE(" )", Source!DL31, Source!FT31, "=", Source!FX31)</f>
        <v xml:space="preserve"> )*0,9=99</v>
      </c>
      <c r="G38" s="46"/>
      <c r="H38" s="25">
        <f>SUM(S33:S40)</f>
        <v>1297.24</v>
      </c>
      <c r="I38" s="29"/>
      <c r="J38" s="23">
        <f>Source!AT31</f>
        <v>99</v>
      </c>
      <c r="K38" s="25">
        <f>SUM(T33:T40)</f>
        <v>9846.0499999999993</v>
      </c>
      <c r="L38" s="27"/>
    </row>
    <row r="39" spans="1:26" ht="14.25" x14ac:dyDescent="0.2">
      <c r="A39" s="40"/>
      <c r="B39" s="41"/>
      <c r="C39" s="41" t="s">
        <v>859</v>
      </c>
      <c r="D39" s="24" t="s">
        <v>858</v>
      </c>
      <c r="E39" s="12">
        <f>Source!CA31</f>
        <v>70</v>
      </c>
      <c r="F39" s="45" t="str">
        <f>CONCATENATE(" )", Source!DM31, Source!FU31, "=", Source!FY31)</f>
        <v xml:space="preserve"> )*0,85=59,5</v>
      </c>
      <c r="G39" s="46"/>
      <c r="H39" s="25">
        <f>SUM(U33:U40)</f>
        <v>779.65</v>
      </c>
      <c r="I39" s="29"/>
      <c r="J39" s="23">
        <f>Source!AU31</f>
        <v>60</v>
      </c>
      <c r="K39" s="25">
        <f>SUM(V33:V40)</f>
        <v>5967.31</v>
      </c>
      <c r="L39" s="27"/>
    </row>
    <row r="40" spans="1:26" ht="14.25" x14ac:dyDescent="0.2">
      <c r="A40" s="42"/>
      <c r="B40" s="43"/>
      <c r="C40" s="43" t="s">
        <v>860</v>
      </c>
      <c r="D40" s="30" t="s">
        <v>861</v>
      </c>
      <c r="E40" s="31">
        <f>Source!AQ31</f>
        <v>188.54</v>
      </c>
      <c r="F40" s="32"/>
      <c r="G40" s="33" t="str">
        <f>Source!DI31</f>
        <v/>
      </c>
      <c r="H40" s="32"/>
      <c r="I40" s="33"/>
      <c r="J40" s="33"/>
      <c r="K40" s="32"/>
      <c r="L40" s="34">
        <f>Source!U31</f>
        <v>151.58616000000001</v>
      </c>
    </row>
    <row r="41" spans="1:26" ht="15" x14ac:dyDescent="0.25">
      <c r="G41" s="50">
        <f>H35+H36+H38+H39</f>
        <v>3497.75</v>
      </c>
      <c r="H41" s="50"/>
      <c r="J41" s="50">
        <f>K35+K36+K38+K39</f>
        <v>26597.7</v>
      </c>
      <c r="K41" s="50"/>
      <c r="L41" s="35">
        <f>Source!U31</f>
        <v>151.58616000000001</v>
      </c>
      <c r="O41" s="21">
        <f>G41</f>
        <v>3497.75</v>
      </c>
      <c r="P41" s="21">
        <f>J41</f>
        <v>26597.7</v>
      </c>
      <c r="Q41" s="21">
        <f>L41</f>
        <v>151.58616000000001</v>
      </c>
      <c r="W41">
        <f>IF(Source!BI31&lt;=1,H35+H36+H38+H39, 0)</f>
        <v>3497.75</v>
      </c>
      <c r="X41">
        <f>IF(Source!BI31=2,H35+H36+H38+H39, 0)</f>
        <v>0</v>
      </c>
      <c r="Y41">
        <f>IF(Source!BI31=3,H35+H36+H38+H39, 0)</f>
        <v>0</v>
      </c>
      <c r="Z41">
        <f>IF(Source!BI31=4,H35+H36+H38+H39, 0)</f>
        <v>0</v>
      </c>
    </row>
    <row r="42" spans="1:26" ht="28.5" x14ac:dyDescent="0.2">
      <c r="A42" s="40" t="str">
        <f>Source!E33</f>
        <v>3</v>
      </c>
      <c r="B42" s="41" t="str">
        <f>Source!F33</f>
        <v>57-3-1</v>
      </c>
      <c r="C42" s="41" t="str">
        <f>Source!G33</f>
        <v>Разборка плинтусов деревянных и из пластмассовых материалов</v>
      </c>
      <c r="D42" s="24" t="str">
        <f>Source!H33</f>
        <v>100 м</v>
      </c>
      <c r="E42" s="12">
        <f>Source!I33</f>
        <v>0.998</v>
      </c>
      <c r="F42" s="25">
        <f>Source!AL33+Source!AM33+Source!AO33</f>
        <v>29.41</v>
      </c>
      <c r="G42" s="26"/>
      <c r="H42" s="25"/>
      <c r="I42" s="26" t="str">
        <f>Source!BO33</f>
        <v/>
      </c>
      <c r="J42" s="26"/>
      <c r="K42" s="25"/>
      <c r="L42" s="27"/>
      <c r="S42">
        <f>ROUND((Source!FX33/100)*((ROUND(Source!AF33*Source!I33, 2)+ROUND(Source!AE33*Source!I33, 2))), 2)</f>
        <v>23.48</v>
      </c>
      <c r="T42">
        <f>Source!X33</f>
        <v>178.22</v>
      </c>
      <c r="U42">
        <f>ROUND((Source!FY33/100)*((ROUND(Source!AF33*Source!I33, 2)+ROUND(Source!AE33*Source!I33, 2))), 2)</f>
        <v>19.96</v>
      </c>
      <c r="V42">
        <f>Source!Y33</f>
        <v>151.49</v>
      </c>
    </row>
    <row r="43" spans="1:26" x14ac:dyDescent="0.2">
      <c r="C43" s="20" t="str">
        <f>"Объем: "&amp;Source!I33&amp;"=99,8/"&amp;"100"</f>
        <v>Объем: 0,998=99,8/100</v>
      </c>
    </row>
    <row r="44" spans="1:26" ht="14.25" x14ac:dyDescent="0.2">
      <c r="A44" s="40"/>
      <c r="B44" s="41"/>
      <c r="C44" s="41" t="s">
        <v>855</v>
      </c>
      <c r="D44" s="24"/>
      <c r="E44" s="12"/>
      <c r="F44" s="25">
        <f>Source!AO33</f>
        <v>29.41</v>
      </c>
      <c r="G44" s="26" t="str">
        <f>Source!DG33</f>
        <v/>
      </c>
      <c r="H44" s="25">
        <f>ROUND(Source!AF33*Source!I33, 2)</f>
        <v>29.35</v>
      </c>
      <c r="I44" s="26"/>
      <c r="J44" s="26">
        <f>IF(Source!BA33&lt;&gt; 0, Source!BA33, 1)</f>
        <v>7.59</v>
      </c>
      <c r="K44" s="25">
        <f>Source!S33</f>
        <v>222.78</v>
      </c>
      <c r="L44" s="27"/>
      <c r="R44">
        <f>H44</f>
        <v>29.35</v>
      </c>
    </row>
    <row r="45" spans="1:26" ht="14.25" x14ac:dyDescent="0.2">
      <c r="A45" s="40"/>
      <c r="B45" s="41"/>
      <c r="C45" s="41" t="s">
        <v>857</v>
      </c>
      <c r="D45" s="24" t="s">
        <v>858</v>
      </c>
      <c r="E45" s="12">
        <f>Source!BZ33</f>
        <v>80</v>
      </c>
      <c r="F45" s="44"/>
      <c r="G45" s="26"/>
      <c r="H45" s="25">
        <f>SUM(S42:S47)</f>
        <v>23.48</v>
      </c>
      <c r="I45" s="29"/>
      <c r="J45" s="23">
        <f>Source!AT33</f>
        <v>80</v>
      </c>
      <c r="K45" s="25">
        <f>SUM(T42:T47)</f>
        <v>178.22</v>
      </c>
      <c r="L45" s="27"/>
    </row>
    <row r="46" spans="1:26" ht="14.25" x14ac:dyDescent="0.2">
      <c r="A46" s="40"/>
      <c r="B46" s="41"/>
      <c r="C46" s="41" t="s">
        <v>859</v>
      </c>
      <c r="D46" s="24" t="s">
        <v>858</v>
      </c>
      <c r="E46" s="12">
        <f>Source!CA33</f>
        <v>68</v>
      </c>
      <c r="F46" s="44"/>
      <c r="G46" s="26"/>
      <c r="H46" s="25">
        <f>SUM(U42:U47)</f>
        <v>19.96</v>
      </c>
      <c r="I46" s="29"/>
      <c r="J46" s="23">
        <f>Source!AU33</f>
        <v>68</v>
      </c>
      <c r="K46" s="25">
        <f>SUM(V42:V47)</f>
        <v>151.49</v>
      </c>
      <c r="L46" s="27"/>
    </row>
    <row r="47" spans="1:26" ht="14.25" x14ac:dyDescent="0.2">
      <c r="A47" s="42"/>
      <c r="B47" s="43"/>
      <c r="C47" s="43" t="s">
        <v>860</v>
      </c>
      <c r="D47" s="30" t="s">
        <v>861</v>
      </c>
      <c r="E47" s="31">
        <f>Source!AQ33</f>
        <v>3.77</v>
      </c>
      <c r="F47" s="32"/>
      <c r="G47" s="33" t="str">
        <f>Source!DI33</f>
        <v/>
      </c>
      <c r="H47" s="32"/>
      <c r="I47" s="33"/>
      <c r="J47" s="33"/>
      <c r="K47" s="32"/>
      <c r="L47" s="34">
        <f>Source!U33</f>
        <v>3.7624599999999999</v>
      </c>
    </row>
    <row r="48" spans="1:26" ht="15" x14ac:dyDescent="0.25">
      <c r="G48" s="50">
        <f>H44+H45+H46</f>
        <v>72.789999999999992</v>
      </c>
      <c r="H48" s="50"/>
      <c r="J48" s="50">
        <f>K44+K45+K46</f>
        <v>552.49</v>
      </c>
      <c r="K48" s="50"/>
      <c r="L48" s="35">
        <f>Source!U33</f>
        <v>3.7624599999999999</v>
      </c>
      <c r="O48" s="21">
        <f>G48</f>
        <v>72.789999999999992</v>
      </c>
      <c r="P48" s="21">
        <f>J48</f>
        <v>552.49</v>
      </c>
      <c r="Q48" s="21">
        <f>L48</f>
        <v>3.7624599999999999</v>
      </c>
      <c r="W48">
        <f>IF(Source!BI33&lt;=1,H44+H45+H46, 0)</f>
        <v>72.789999999999992</v>
      </c>
      <c r="X48">
        <f>IF(Source!BI33=2,H44+H45+H46, 0)</f>
        <v>0</v>
      </c>
      <c r="Y48">
        <f>IF(Source!BI33=3,H44+H45+H46, 0)</f>
        <v>0</v>
      </c>
      <c r="Z48">
        <f>IF(Source!BI33=4,H44+H45+H46, 0)</f>
        <v>0</v>
      </c>
    </row>
    <row r="49" spans="1:26" ht="28.5" x14ac:dyDescent="0.2">
      <c r="A49" s="40" t="str">
        <f>Source!E35</f>
        <v>4</v>
      </c>
      <c r="B49" s="41" t="str">
        <f>Source!F35</f>
        <v>57-1-2</v>
      </c>
      <c r="C49" s="41" t="str">
        <f>Source!G35</f>
        <v>Разборка оснований покрытия полов лаг из досок и брусков</v>
      </c>
      <c r="D49" s="24" t="str">
        <f>Source!H35</f>
        <v>100 м2</v>
      </c>
      <c r="E49" s="12">
        <f>Source!I35</f>
        <v>3.2839999999999998</v>
      </c>
      <c r="F49" s="25">
        <f>Source!AL35+Source!AM35+Source!AO35</f>
        <v>59.83</v>
      </c>
      <c r="G49" s="26"/>
      <c r="H49" s="25"/>
      <c r="I49" s="26" t="str">
        <f>Source!BO35</f>
        <v/>
      </c>
      <c r="J49" s="26"/>
      <c r="K49" s="25"/>
      <c r="L49" s="27"/>
      <c r="S49">
        <f>ROUND((Source!FX35/100)*((ROUND(Source!AF35*Source!I35, 2)+ROUND(Source!AE35*Source!I35, 2))), 2)</f>
        <v>157.18</v>
      </c>
      <c r="T49">
        <f>Source!X35</f>
        <v>1193.04</v>
      </c>
      <c r="U49">
        <f>ROUND((Source!FY35/100)*((ROUND(Source!AF35*Source!I35, 2)+ROUND(Source!AE35*Source!I35, 2))), 2)</f>
        <v>133.61000000000001</v>
      </c>
      <c r="V49">
        <f>Source!Y35</f>
        <v>1014.08</v>
      </c>
    </row>
    <row r="50" spans="1:26" x14ac:dyDescent="0.2">
      <c r="C50" s="20" t="str">
        <f>"Объем: "&amp;Source!I35&amp;"=328,4/"&amp;"100"</f>
        <v>Объем: 3,284=328,4/100</v>
      </c>
    </row>
    <row r="51" spans="1:26" ht="14.25" x14ac:dyDescent="0.2">
      <c r="A51" s="40"/>
      <c r="B51" s="41"/>
      <c r="C51" s="41" t="s">
        <v>855</v>
      </c>
      <c r="D51" s="24"/>
      <c r="E51" s="12"/>
      <c r="F51" s="25">
        <f>Source!AO35</f>
        <v>59.83</v>
      </c>
      <c r="G51" s="26" t="str">
        <f>Source!DG35</f>
        <v/>
      </c>
      <c r="H51" s="25">
        <f>ROUND(Source!AF35*Source!I35, 2)</f>
        <v>196.48</v>
      </c>
      <c r="I51" s="26"/>
      <c r="J51" s="26">
        <f>IF(Source!BA35&lt;&gt; 0, Source!BA35, 1)</f>
        <v>7.59</v>
      </c>
      <c r="K51" s="25">
        <f>Source!S35</f>
        <v>1491.3</v>
      </c>
      <c r="L51" s="27"/>
      <c r="R51">
        <f>H51</f>
        <v>196.48</v>
      </c>
    </row>
    <row r="52" spans="1:26" ht="14.25" x14ac:dyDescent="0.2">
      <c r="A52" s="40"/>
      <c r="B52" s="41"/>
      <c r="C52" s="41" t="s">
        <v>857</v>
      </c>
      <c r="D52" s="24" t="s">
        <v>858</v>
      </c>
      <c r="E52" s="12">
        <f>Source!BZ35</f>
        <v>80</v>
      </c>
      <c r="F52" s="44"/>
      <c r="G52" s="26"/>
      <c r="H52" s="25">
        <f>SUM(S49:S54)</f>
        <v>157.18</v>
      </c>
      <c r="I52" s="29"/>
      <c r="J52" s="23">
        <f>Source!AT35</f>
        <v>80</v>
      </c>
      <c r="K52" s="25">
        <f>SUM(T49:T54)</f>
        <v>1193.04</v>
      </c>
      <c r="L52" s="27"/>
    </row>
    <row r="53" spans="1:26" ht="14.25" x14ac:dyDescent="0.2">
      <c r="A53" s="40"/>
      <c r="B53" s="41"/>
      <c r="C53" s="41" t="s">
        <v>859</v>
      </c>
      <c r="D53" s="24" t="s">
        <v>858</v>
      </c>
      <c r="E53" s="12">
        <f>Source!CA35</f>
        <v>68</v>
      </c>
      <c r="F53" s="44"/>
      <c r="G53" s="26"/>
      <c r="H53" s="25">
        <f>SUM(U49:U54)</f>
        <v>133.61000000000001</v>
      </c>
      <c r="I53" s="29"/>
      <c r="J53" s="23">
        <f>Source!AU35</f>
        <v>68</v>
      </c>
      <c r="K53" s="25">
        <f>SUM(V49:V54)</f>
        <v>1014.08</v>
      </c>
      <c r="L53" s="27"/>
    </row>
    <row r="54" spans="1:26" ht="14.25" x14ac:dyDescent="0.2">
      <c r="A54" s="42"/>
      <c r="B54" s="43"/>
      <c r="C54" s="43" t="s">
        <v>860</v>
      </c>
      <c r="D54" s="30" t="s">
        <v>861</v>
      </c>
      <c r="E54" s="31">
        <f>Source!AQ35</f>
        <v>7.67</v>
      </c>
      <c r="F54" s="32"/>
      <c r="G54" s="33" t="str">
        <f>Source!DI35</f>
        <v/>
      </c>
      <c r="H54" s="32"/>
      <c r="I54" s="33"/>
      <c r="J54" s="33"/>
      <c r="K54" s="32"/>
      <c r="L54" s="34">
        <f>Source!U35</f>
        <v>25.188279999999999</v>
      </c>
    </row>
    <row r="55" spans="1:26" ht="15" x14ac:dyDescent="0.25">
      <c r="G55" s="50">
        <f>H51+H52+H53</f>
        <v>487.27</v>
      </c>
      <c r="H55" s="50"/>
      <c r="J55" s="50">
        <f>K51+K52+K53</f>
        <v>3698.42</v>
      </c>
      <c r="K55" s="50"/>
      <c r="L55" s="35">
        <f>Source!U35</f>
        <v>25.188279999999999</v>
      </c>
      <c r="O55" s="21">
        <f>G55</f>
        <v>487.27</v>
      </c>
      <c r="P55" s="21">
        <f>J55</f>
        <v>3698.42</v>
      </c>
      <c r="Q55" s="21">
        <f>L55</f>
        <v>25.188279999999999</v>
      </c>
      <c r="W55">
        <f>IF(Source!BI35&lt;=1,H51+H52+H53, 0)</f>
        <v>487.27</v>
      </c>
      <c r="X55">
        <f>IF(Source!BI35=2,H51+H52+H53, 0)</f>
        <v>0</v>
      </c>
      <c r="Y55">
        <f>IF(Source!BI35=3,H51+H52+H53, 0)</f>
        <v>0</v>
      </c>
      <c r="Z55">
        <f>IF(Source!BI35=4,H51+H52+H53, 0)</f>
        <v>0</v>
      </c>
    </row>
    <row r="56" spans="1:26" ht="14.25" x14ac:dyDescent="0.2">
      <c r="A56" s="40" t="str">
        <f>Source!E37</f>
        <v>5</v>
      </c>
      <c r="B56" s="41" t="str">
        <f>Source!F37</f>
        <v>46-04-010-02</v>
      </c>
      <c r="C56" s="41" t="str">
        <f>Source!G37</f>
        <v>Разборка покрытий полов дощатых</v>
      </c>
      <c r="D56" s="24" t="str">
        <f>Source!H37</f>
        <v>100 м2</v>
      </c>
      <c r="E56" s="12">
        <f>Source!I37</f>
        <v>3.2839999999999998</v>
      </c>
      <c r="F56" s="25">
        <f>Source!AL37+Source!AM37+Source!AO37</f>
        <v>352.23</v>
      </c>
      <c r="G56" s="26"/>
      <c r="H56" s="25"/>
      <c r="I56" s="26" t="str">
        <f>Source!BO37</f>
        <v/>
      </c>
      <c r="J56" s="26"/>
      <c r="K56" s="25"/>
      <c r="L56" s="27"/>
      <c r="S56">
        <f>ROUND((Source!FX37/100)*((ROUND(Source!AF37*Source!I37, 2)+ROUND(Source!AE37*Source!I37, 2))), 2)</f>
        <v>934.42</v>
      </c>
      <c r="T56">
        <f>Source!X37</f>
        <v>7092.21</v>
      </c>
      <c r="U56">
        <f>ROUND((Source!FY37/100)*((ROUND(Source!AF37*Source!I37, 2)+ROUND(Source!AE37*Source!I37, 2))), 2)</f>
        <v>561.6</v>
      </c>
      <c r="V56">
        <f>Source!Y37</f>
        <v>4298.3100000000004</v>
      </c>
    </row>
    <row r="57" spans="1:26" x14ac:dyDescent="0.2">
      <c r="C57" s="20" t="str">
        <f>"Объем: "&amp;Source!I37&amp;"=328,4/"&amp;"100"</f>
        <v>Объем: 3,284=328,4/100</v>
      </c>
    </row>
    <row r="58" spans="1:26" ht="14.25" x14ac:dyDescent="0.2">
      <c r="A58" s="40"/>
      <c r="B58" s="41"/>
      <c r="C58" s="41" t="s">
        <v>855</v>
      </c>
      <c r="D58" s="24"/>
      <c r="E58" s="12"/>
      <c r="F58" s="25">
        <f>Source!AO37</f>
        <v>238.13</v>
      </c>
      <c r="G58" s="26" t="str">
        <f>Source!DG37</f>
        <v/>
      </c>
      <c r="H58" s="25">
        <f>ROUND(Source!AF37*Source!I37, 2)</f>
        <v>782.02</v>
      </c>
      <c r="I58" s="26"/>
      <c r="J58" s="26">
        <f>IF(Source!BA37&lt;&gt; 0, Source!BA37, 1)</f>
        <v>7.59</v>
      </c>
      <c r="K58" s="25">
        <f>Source!S37</f>
        <v>5935.52</v>
      </c>
      <c r="L58" s="27"/>
      <c r="R58">
        <f>H58</f>
        <v>782.02</v>
      </c>
    </row>
    <row r="59" spans="1:26" ht="14.25" x14ac:dyDescent="0.2">
      <c r="A59" s="40"/>
      <c r="B59" s="41"/>
      <c r="C59" s="41" t="s">
        <v>284</v>
      </c>
      <c r="D59" s="24"/>
      <c r="E59" s="12"/>
      <c r="F59" s="25">
        <f>Source!AM37</f>
        <v>114.1</v>
      </c>
      <c r="G59" s="26" t="str">
        <f>Source!DE37</f>
        <v/>
      </c>
      <c r="H59" s="25">
        <f>ROUND(Source!AD37*Source!I37, 2)</f>
        <v>374.7</v>
      </c>
      <c r="I59" s="26"/>
      <c r="J59" s="26">
        <f>IF(Source!BB37&lt;&gt; 0, Source!BB37, 1)</f>
        <v>7.59</v>
      </c>
      <c r="K59" s="25">
        <f>Source!Q37</f>
        <v>2844.01</v>
      </c>
      <c r="L59" s="27"/>
    </row>
    <row r="60" spans="1:26" ht="14.25" x14ac:dyDescent="0.2">
      <c r="A60" s="40"/>
      <c r="B60" s="41"/>
      <c r="C60" s="41" t="s">
        <v>856</v>
      </c>
      <c r="D60" s="24"/>
      <c r="E60" s="12"/>
      <c r="F60" s="25">
        <f>Source!AN37</f>
        <v>49.28</v>
      </c>
      <c r="G60" s="26" t="str">
        <f>Source!DF37</f>
        <v/>
      </c>
      <c r="H60" s="28">
        <f>ROUND(Source!AE37*Source!I37, 2)</f>
        <v>161.84</v>
      </c>
      <c r="I60" s="26"/>
      <c r="J60" s="26">
        <f>IF(Source!BS37&lt;&gt; 0, Source!BS37, 1)</f>
        <v>7.59</v>
      </c>
      <c r="K60" s="28">
        <f>Source!R37</f>
        <v>1228.33</v>
      </c>
      <c r="L60" s="27"/>
      <c r="R60">
        <f>H60</f>
        <v>161.84</v>
      </c>
    </row>
    <row r="61" spans="1:26" ht="14.25" x14ac:dyDescent="0.2">
      <c r="A61" s="40"/>
      <c r="B61" s="41"/>
      <c r="C61" s="41" t="s">
        <v>857</v>
      </c>
      <c r="D61" s="24" t="s">
        <v>858</v>
      </c>
      <c r="E61" s="12">
        <f>Source!BZ37</f>
        <v>110</v>
      </c>
      <c r="F61" s="45" t="str">
        <f>CONCATENATE(" )", Source!DL37, Source!FT37, "=", Source!FX37)</f>
        <v xml:space="preserve"> )*0,9=99</v>
      </c>
      <c r="G61" s="46"/>
      <c r="H61" s="25">
        <f>SUM(S56:S63)</f>
        <v>934.42</v>
      </c>
      <c r="I61" s="29"/>
      <c r="J61" s="23">
        <f>Source!AT37</f>
        <v>99</v>
      </c>
      <c r="K61" s="25">
        <f>SUM(T56:T63)</f>
        <v>7092.21</v>
      </c>
      <c r="L61" s="27"/>
    </row>
    <row r="62" spans="1:26" ht="14.25" x14ac:dyDescent="0.2">
      <c r="A62" s="40"/>
      <c r="B62" s="41"/>
      <c r="C62" s="41" t="s">
        <v>859</v>
      </c>
      <c r="D62" s="24" t="s">
        <v>858</v>
      </c>
      <c r="E62" s="12">
        <f>Source!CA37</f>
        <v>70</v>
      </c>
      <c r="F62" s="45" t="str">
        <f>CONCATENATE(" )", Source!DM37, Source!FU37, "=", Source!FY37)</f>
        <v xml:space="preserve"> )*0,85=59,5</v>
      </c>
      <c r="G62" s="46"/>
      <c r="H62" s="25">
        <f>SUM(U56:U63)</f>
        <v>561.6</v>
      </c>
      <c r="I62" s="29"/>
      <c r="J62" s="23">
        <f>Source!AU37</f>
        <v>60</v>
      </c>
      <c r="K62" s="25">
        <f>SUM(V56:V63)</f>
        <v>4298.3100000000004</v>
      </c>
      <c r="L62" s="27"/>
    </row>
    <row r="63" spans="1:26" ht="14.25" x14ac:dyDescent="0.2">
      <c r="A63" s="42"/>
      <c r="B63" s="43"/>
      <c r="C63" s="43" t="s">
        <v>860</v>
      </c>
      <c r="D63" s="30" t="s">
        <v>861</v>
      </c>
      <c r="E63" s="31">
        <f>Source!AQ37</f>
        <v>30.53</v>
      </c>
      <c r="F63" s="32"/>
      <c r="G63" s="33" t="str">
        <f>Source!DI37</f>
        <v/>
      </c>
      <c r="H63" s="32"/>
      <c r="I63" s="33"/>
      <c r="J63" s="33"/>
      <c r="K63" s="32"/>
      <c r="L63" s="34">
        <f>Source!U37</f>
        <v>100.26052</v>
      </c>
    </row>
    <row r="64" spans="1:26" ht="15" x14ac:dyDescent="0.25">
      <c r="G64" s="50">
        <f>H58+H59+H61+H62</f>
        <v>2652.74</v>
      </c>
      <c r="H64" s="50"/>
      <c r="J64" s="50">
        <f>K58+K59+K61+K62</f>
        <v>20170.050000000003</v>
      </c>
      <c r="K64" s="50"/>
      <c r="L64" s="35">
        <f>Source!U37</f>
        <v>100.26052</v>
      </c>
      <c r="O64" s="21">
        <f>G64</f>
        <v>2652.74</v>
      </c>
      <c r="P64" s="21">
        <f>J64</f>
        <v>20170.050000000003</v>
      </c>
      <c r="Q64" s="21">
        <f>L64</f>
        <v>100.26052</v>
      </c>
      <c r="W64">
        <f>IF(Source!BI37&lt;=1,H58+H59+H61+H62, 0)</f>
        <v>2652.74</v>
      </c>
      <c r="X64">
        <f>IF(Source!BI37=2,H58+H59+H61+H62, 0)</f>
        <v>0</v>
      </c>
      <c r="Y64">
        <f>IF(Source!BI37=3,H58+H59+H61+H62, 0)</f>
        <v>0</v>
      </c>
      <c r="Z64">
        <f>IF(Source!BI37=4,H58+H59+H61+H62, 0)</f>
        <v>0</v>
      </c>
    </row>
    <row r="65" spans="1:26" ht="28.5" x14ac:dyDescent="0.2">
      <c r="A65" s="40" t="str">
        <f>Source!E39</f>
        <v>6</v>
      </c>
      <c r="B65" s="41" t="str">
        <f>Source!F39</f>
        <v>11-01-002-01</v>
      </c>
      <c r="C65" s="41" t="str">
        <f>Source!G39</f>
        <v>Устройство подстилающих слоев песчаных</v>
      </c>
      <c r="D65" s="24" t="str">
        <f>Source!H39</f>
        <v>м3</v>
      </c>
      <c r="E65" s="12">
        <f>Source!I39</f>
        <v>98.52</v>
      </c>
      <c r="F65" s="25">
        <f>Source!AL39+Source!AM39+Source!AO39</f>
        <v>57.07</v>
      </c>
      <c r="G65" s="26"/>
      <c r="H65" s="25"/>
      <c r="I65" s="26" t="str">
        <f>Source!BO39</f>
        <v/>
      </c>
      <c r="J65" s="26"/>
      <c r="K65" s="25"/>
      <c r="L65" s="27"/>
      <c r="S65">
        <f>ROUND((Source!FX39/100)*((ROUND(Source!AF39*Source!I39, 2)+ROUND(Source!AE39*Source!I39, 2))), 2)</f>
        <v>4105.09</v>
      </c>
      <c r="T65">
        <f>Source!X39</f>
        <v>31241.99</v>
      </c>
      <c r="U65">
        <f>ROUND((Source!FY39/100)*((ROUND(Source!AF39*Source!I39, 2)+ROUND(Source!AE39*Source!I39, 2))), 2)</f>
        <v>2364.04</v>
      </c>
      <c r="V65">
        <f>Source!Y39</f>
        <v>18013.400000000001</v>
      </c>
    </row>
    <row r="66" spans="1:26" ht="14.25" x14ac:dyDescent="0.2">
      <c r="A66" s="40"/>
      <c r="B66" s="41"/>
      <c r="C66" s="41" t="s">
        <v>855</v>
      </c>
      <c r="D66" s="24"/>
      <c r="E66" s="12"/>
      <c r="F66" s="25">
        <f>Source!AO39</f>
        <v>29.46</v>
      </c>
      <c r="G66" s="26" t="str">
        <f>Source!DG39</f>
        <v>)*1,15</v>
      </c>
      <c r="H66" s="25">
        <f>ROUND(Source!AF39*Source!I39, 2)</f>
        <v>3337.86</v>
      </c>
      <c r="I66" s="26"/>
      <c r="J66" s="26">
        <f>IF(Source!BA39&lt;&gt; 0, Source!BA39, 1)</f>
        <v>7.59</v>
      </c>
      <c r="K66" s="25">
        <f>Source!S39</f>
        <v>25334.34</v>
      </c>
      <c r="L66" s="27"/>
      <c r="R66">
        <f>H66</f>
        <v>3337.86</v>
      </c>
    </row>
    <row r="67" spans="1:26" ht="14.25" x14ac:dyDescent="0.2">
      <c r="A67" s="40"/>
      <c r="B67" s="41"/>
      <c r="C67" s="41" t="s">
        <v>284</v>
      </c>
      <c r="D67" s="24"/>
      <c r="E67" s="12"/>
      <c r="F67" s="25">
        <f>Source!AM39</f>
        <v>27.24</v>
      </c>
      <c r="G67" s="26" t="str">
        <f>Source!DE39</f>
        <v>)*1,25</v>
      </c>
      <c r="H67" s="25">
        <f>ROUND(Source!AD39*Source!I39, 2)</f>
        <v>3354.61</v>
      </c>
      <c r="I67" s="26"/>
      <c r="J67" s="26">
        <f>IF(Source!BB39&lt;&gt; 0, Source!BB39, 1)</f>
        <v>7.59</v>
      </c>
      <c r="K67" s="25">
        <f>Source!Q39</f>
        <v>25461.46</v>
      </c>
      <c r="L67" s="27"/>
    </row>
    <row r="68" spans="1:26" ht="14.25" x14ac:dyDescent="0.2">
      <c r="A68" s="40"/>
      <c r="B68" s="41"/>
      <c r="C68" s="41" t="s">
        <v>856</v>
      </c>
      <c r="D68" s="24"/>
      <c r="E68" s="12"/>
      <c r="F68" s="25">
        <f>Source!AN39</f>
        <v>3.01</v>
      </c>
      <c r="G68" s="26" t="str">
        <f>Source!DF39</f>
        <v>)*1,25</v>
      </c>
      <c r="H68" s="28">
        <f>ROUND(Source!AE39*Source!I39, 2)</f>
        <v>370.44</v>
      </c>
      <c r="I68" s="26"/>
      <c r="J68" s="26">
        <f>IF(Source!BS39&lt;&gt; 0, Source!BS39, 1)</f>
        <v>7.59</v>
      </c>
      <c r="K68" s="28">
        <f>Source!R39</f>
        <v>2811.6</v>
      </c>
      <c r="L68" s="27"/>
      <c r="R68">
        <f>H68</f>
        <v>370.44</v>
      </c>
    </row>
    <row r="69" spans="1:26" ht="14.25" x14ac:dyDescent="0.2">
      <c r="A69" s="40"/>
      <c r="B69" s="41"/>
      <c r="C69" s="41" t="s">
        <v>862</v>
      </c>
      <c r="D69" s="24"/>
      <c r="E69" s="12"/>
      <c r="F69" s="25">
        <f>Source!AL39</f>
        <v>0.37</v>
      </c>
      <c r="G69" s="26" t="str">
        <f>Source!DD39</f>
        <v/>
      </c>
      <c r="H69" s="25">
        <f>ROUND(Source!AC39*Source!I39, 2)</f>
        <v>36.450000000000003</v>
      </c>
      <c r="I69" s="26"/>
      <c r="J69" s="26">
        <f>IF(Source!BC39&lt;&gt; 0, Source!BC39, 1)</f>
        <v>7.59</v>
      </c>
      <c r="K69" s="25">
        <f>Source!P39</f>
        <v>276.67</v>
      </c>
      <c r="L69" s="27"/>
    </row>
    <row r="70" spans="1:26" ht="14.25" x14ac:dyDescent="0.2">
      <c r="A70" s="40"/>
      <c r="B70" s="41"/>
      <c r="C70" s="41" t="s">
        <v>857</v>
      </c>
      <c r="D70" s="24" t="s">
        <v>858</v>
      </c>
      <c r="E70" s="12">
        <f>Source!BZ39</f>
        <v>123</v>
      </c>
      <c r="F70" s="45" t="str">
        <f>CONCATENATE(" )", Source!DL39, Source!FT39, "=", Source!FX39)</f>
        <v xml:space="preserve"> )*0,9=110,7</v>
      </c>
      <c r="G70" s="46"/>
      <c r="H70" s="25">
        <f>SUM(S65:S74)</f>
        <v>4105.09</v>
      </c>
      <c r="I70" s="29"/>
      <c r="J70" s="23">
        <f>Source!AT39</f>
        <v>111</v>
      </c>
      <c r="K70" s="25">
        <f>SUM(T65:T74)</f>
        <v>31241.99</v>
      </c>
      <c r="L70" s="27"/>
    </row>
    <row r="71" spans="1:26" ht="14.25" x14ac:dyDescent="0.2">
      <c r="A71" s="40"/>
      <c r="B71" s="41"/>
      <c r="C71" s="41" t="s">
        <v>859</v>
      </c>
      <c r="D71" s="24" t="s">
        <v>858</v>
      </c>
      <c r="E71" s="12">
        <f>Source!CA39</f>
        <v>75</v>
      </c>
      <c r="F71" s="45" t="str">
        <f>CONCATENATE(" )", Source!DM39, Source!FU39, "=", Source!FY39)</f>
        <v xml:space="preserve"> )*0,85=63,75</v>
      </c>
      <c r="G71" s="46"/>
      <c r="H71" s="25">
        <f>SUM(U65:U74)</f>
        <v>2364.04</v>
      </c>
      <c r="I71" s="29"/>
      <c r="J71" s="23">
        <f>Source!AU39</f>
        <v>64</v>
      </c>
      <c r="K71" s="25">
        <f>SUM(V65:V74)</f>
        <v>18013.400000000001</v>
      </c>
      <c r="L71" s="27"/>
    </row>
    <row r="72" spans="1:26" ht="14.25" x14ac:dyDescent="0.2">
      <c r="A72" s="40"/>
      <c r="B72" s="41"/>
      <c r="C72" s="41" t="s">
        <v>860</v>
      </c>
      <c r="D72" s="24" t="s">
        <v>861</v>
      </c>
      <c r="E72" s="12">
        <f>Source!AQ39</f>
        <v>3.41</v>
      </c>
      <c r="F72" s="25"/>
      <c r="G72" s="26" t="str">
        <f>Source!DI39</f>
        <v>)*1,15</v>
      </c>
      <c r="H72" s="25"/>
      <c r="I72" s="26"/>
      <c r="J72" s="26"/>
      <c r="K72" s="25"/>
      <c r="L72" s="36">
        <f>Source!U39</f>
        <v>386.34618</v>
      </c>
    </row>
    <row r="73" spans="1:26" ht="28.5" x14ac:dyDescent="0.2">
      <c r="A73" s="40" t="str">
        <f>Source!E41</f>
        <v>6,1</v>
      </c>
      <c r="B73" s="41" t="str">
        <f>Source!F41</f>
        <v>02.3.01.02-0012</v>
      </c>
      <c r="C73" s="41" t="str">
        <f>Source!G41</f>
        <v>Песок природный для строительных работ очень мелкий</v>
      </c>
      <c r="D73" s="24" t="str">
        <f>Source!H41</f>
        <v>м3</v>
      </c>
      <c r="E73" s="12">
        <f>Source!I41</f>
        <v>118.22400000000002</v>
      </c>
      <c r="F73" s="25">
        <f>Source!AL41+Source!AM41+Source!AO41</f>
        <v>44.82</v>
      </c>
      <c r="G73" s="37" t="s">
        <v>3</v>
      </c>
      <c r="H73" s="25">
        <f>ROUND(Source!AC41*Source!I41, 2)+ROUND(Source!AD41*Source!I41, 2)+ROUND(Source!AF41*Source!I41, 2)</f>
        <v>5298.8</v>
      </c>
      <c r="I73" s="26"/>
      <c r="J73" s="26">
        <f>IF(Source!BC41&lt;&gt; 0, Source!BC41, 1)</f>
        <v>7.59</v>
      </c>
      <c r="K73" s="25">
        <f>Source!O41</f>
        <v>40217.89</v>
      </c>
      <c r="L73" s="27"/>
      <c r="S73">
        <f>ROUND((Source!FX41/100)*((ROUND(Source!AF41*Source!I41, 2)+ROUND(Source!AE41*Source!I41, 2))), 2)</f>
        <v>0</v>
      </c>
      <c r="T73">
        <f>Source!X41</f>
        <v>0</v>
      </c>
      <c r="U73">
        <f>ROUND((Source!FY41/100)*((ROUND(Source!AF41*Source!I41, 2)+ROUND(Source!AE41*Source!I41, 2))), 2)</f>
        <v>0</v>
      </c>
      <c r="V73">
        <f>Source!Y41</f>
        <v>0</v>
      </c>
      <c r="W73">
        <f>IF(Source!BI41&lt;=1,H73, 0)</f>
        <v>5298.8</v>
      </c>
      <c r="X73">
        <f>IF(Source!BI41=2,H73, 0)</f>
        <v>0</v>
      </c>
      <c r="Y73">
        <f>IF(Source!BI41=3,H73, 0)</f>
        <v>0</v>
      </c>
      <c r="Z73">
        <f>IF(Source!BI41=4,H73, 0)</f>
        <v>0</v>
      </c>
    </row>
    <row r="74" spans="1:26" ht="28.5" x14ac:dyDescent="0.2">
      <c r="A74" s="42" t="str">
        <f>Source!E43</f>
        <v>6,2</v>
      </c>
      <c r="B74" s="43" t="str">
        <f>Source!F43</f>
        <v>02.3.01.02</v>
      </c>
      <c r="C74" s="43" t="str">
        <f>Source!G43</f>
        <v>Песок для строительных работ природный</v>
      </c>
      <c r="D74" s="30" t="str">
        <f>Source!H43</f>
        <v>м3</v>
      </c>
      <c r="E74" s="31">
        <f>Source!I43</f>
        <v>118.22400000000002</v>
      </c>
      <c r="F74" s="32">
        <f>Source!AL43+Source!AM43+Source!AO43</f>
        <v>0</v>
      </c>
      <c r="G74" s="38" t="s">
        <v>3</v>
      </c>
      <c r="H74" s="32">
        <f>ROUND(Source!AC43*Source!I43, 2)+ROUND(Source!AD43*Source!I43, 2)+ROUND(Source!AF43*Source!I43, 2)</f>
        <v>0</v>
      </c>
      <c r="I74" s="33"/>
      <c r="J74" s="33">
        <f>IF(Source!BC43&lt;&gt; 0, Source!BC43, 1)</f>
        <v>7.59</v>
      </c>
      <c r="K74" s="32">
        <f>Source!O43</f>
        <v>0</v>
      </c>
      <c r="L74" s="39"/>
      <c r="S74">
        <f>ROUND((Source!FX43/100)*((ROUND(Source!AF43*Source!I43, 2)+ROUND(Source!AE43*Source!I43, 2))), 2)</f>
        <v>0</v>
      </c>
      <c r="T74">
        <f>Source!X43</f>
        <v>0</v>
      </c>
      <c r="U74">
        <f>ROUND((Source!FY43/100)*((ROUND(Source!AF43*Source!I43, 2)+ROUND(Source!AE43*Source!I43, 2))), 2)</f>
        <v>0</v>
      </c>
      <c r="V74">
        <f>Source!Y43</f>
        <v>0</v>
      </c>
      <c r="W74">
        <f>IF(Source!BI43&lt;=1,H74, 0)</f>
        <v>0</v>
      </c>
      <c r="X74">
        <f>IF(Source!BI43=2,H74, 0)</f>
        <v>0</v>
      </c>
      <c r="Y74">
        <f>IF(Source!BI43=3,H74, 0)</f>
        <v>0</v>
      </c>
      <c r="Z74">
        <f>IF(Source!BI43=4,H74, 0)</f>
        <v>0</v>
      </c>
    </row>
    <row r="75" spans="1:26" ht="15" x14ac:dyDescent="0.25">
      <c r="G75" s="50">
        <f>H66+H67+H69+H70+H71+SUM(H73:H74)</f>
        <v>18496.849999999999</v>
      </c>
      <c r="H75" s="50"/>
      <c r="J75" s="50">
        <f>K66+K67+K69+K70+K71+SUM(K73:K74)</f>
        <v>140545.75</v>
      </c>
      <c r="K75" s="50"/>
      <c r="L75" s="35">
        <f>Source!U39</f>
        <v>386.34618</v>
      </c>
      <c r="O75" s="21">
        <f>G75</f>
        <v>18496.849999999999</v>
      </c>
      <c r="P75" s="21">
        <f>J75</f>
        <v>140545.75</v>
      </c>
      <c r="Q75" s="21">
        <f>L75</f>
        <v>386.34618</v>
      </c>
      <c r="W75">
        <f>IF(Source!BI39&lt;=1,H66+H67+H69+H70+H71, 0)</f>
        <v>13198.05</v>
      </c>
      <c r="X75">
        <f>IF(Source!BI39=2,H66+H67+H69+H70+H71, 0)</f>
        <v>0</v>
      </c>
      <c r="Y75">
        <f>IF(Source!BI39=3,H66+H67+H69+H70+H71, 0)</f>
        <v>0</v>
      </c>
      <c r="Z75">
        <f>IF(Source!BI39=4,H66+H67+H69+H70+H71, 0)</f>
        <v>0</v>
      </c>
    </row>
    <row r="76" spans="1:26" ht="28.5" x14ac:dyDescent="0.2">
      <c r="A76" s="40" t="str">
        <f>Source!E45</f>
        <v>7</v>
      </c>
      <c r="B76" s="41" t="str">
        <f>Source!F45</f>
        <v>11-01-014-02</v>
      </c>
      <c r="C76" s="41" t="str">
        <f>Source!G45</f>
        <v>Устройство полов бетонных толщиной 180 мм</v>
      </c>
      <c r="D76" s="24" t="str">
        <f>Source!H45</f>
        <v>100 м2</v>
      </c>
      <c r="E76" s="12">
        <f>Source!I45</f>
        <v>3.2839999999999998</v>
      </c>
      <c r="F76" s="25">
        <f>Source!AL45+Source!AM45+Source!AO45</f>
        <v>619.45000000000005</v>
      </c>
      <c r="G76" s="26"/>
      <c r="H76" s="25"/>
      <c r="I76" s="26" t="str">
        <f>Source!BO45</f>
        <v/>
      </c>
      <c r="J76" s="26"/>
      <c r="K76" s="25"/>
      <c r="L76" s="27"/>
      <c r="S76">
        <f>ROUND((Source!FX45/100)*((ROUND(Source!AF45*Source!I45, 2)+ROUND(Source!AE45*Source!I45, 2))), 2)</f>
        <v>1989.36</v>
      </c>
      <c r="T76">
        <f>Source!X45</f>
        <v>15140.13</v>
      </c>
      <c r="U76">
        <f>ROUND((Source!FY45/100)*((ROUND(Source!AF45*Source!I45, 2)+ROUND(Source!AE45*Source!I45, 2))), 2)</f>
        <v>1145.6300000000001</v>
      </c>
      <c r="V76">
        <f>Source!Y45</f>
        <v>8729.4500000000007</v>
      </c>
    </row>
    <row r="77" spans="1:26" x14ac:dyDescent="0.2">
      <c r="C77" s="20" t="str">
        <f>"Объем: "&amp;Source!I45&amp;"=328,4/"&amp;"100"</f>
        <v>Объем: 3,284=328,4/100</v>
      </c>
    </row>
    <row r="78" spans="1:26" ht="14.25" x14ac:dyDescent="0.2">
      <c r="A78" s="40"/>
      <c r="B78" s="41"/>
      <c r="C78" s="41" t="s">
        <v>855</v>
      </c>
      <c r="D78" s="24"/>
      <c r="E78" s="12"/>
      <c r="F78" s="25">
        <f>Source!AO45</f>
        <v>322.27</v>
      </c>
      <c r="G78" s="26" t="str">
        <f>Source!DG45</f>
        <v>)*1,15</v>
      </c>
      <c r="H78" s="25">
        <f>ROUND(Source!AF45*Source!I45, 2)</f>
        <v>1217.08</v>
      </c>
      <c r="I78" s="26"/>
      <c r="J78" s="26">
        <f>IF(Source!BA45&lt;&gt; 0, Source!BA45, 1)</f>
        <v>7.59</v>
      </c>
      <c r="K78" s="25">
        <f>Source!S45</f>
        <v>9237.66</v>
      </c>
      <c r="L78" s="27"/>
      <c r="R78">
        <f>H78</f>
        <v>1217.08</v>
      </c>
    </row>
    <row r="79" spans="1:26" ht="14.25" x14ac:dyDescent="0.2">
      <c r="A79" s="40"/>
      <c r="B79" s="41"/>
      <c r="C79" s="41" t="s">
        <v>284</v>
      </c>
      <c r="D79" s="24"/>
      <c r="E79" s="12"/>
      <c r="F79" s="25">
        <f>Source!AM45</f>
        <v>210.71</v>
      </c>
      <c r="G79" s="26" t="str">
        <f>Source!DE45</f>
        <v>)*1,25</v>
      </c>
      <c r="H79" s="25">
        <f>ROUND(Source!AD45*Source!I45, 2)</f>
        <v>864.97</v>
      </c>
      <c r="I79" s="26"/>
      <c r="J79" s="26">
        <f>IF(Source!BB45&lt;&gt; 0, Source!BB45, 1)</f>
        <v>7.59</v>
      </c>
      <c r="K79" s="25">
        <f>Source!Q45</f>
        <v>6565.14</v>
      </c>
      <c r="L79" s="27"/>
    </row>
    <row r="80" spans="1:26" ht="14.25" x14ac:dyDescent="0.2">
      <c r="A80" s="40"/>
      <c r="B80" s="41"/>
      <c r="C80" s="41" t="s">
        <v>856</v>
      </c>
      <c r="D80" s="24"/>
      <c r="E80" s="12"/>
      <c r="F80" s="25">
        <f>Source!AN45</f>
        <v>141.29</v>
      </c>
      <c r="G80" s="26" t="str">
        <f>Source!DF45</f>
        <v>)*1,25</v>
      </c>
      <c r="H80" s="28">
        <f>ROUND(Source!AE45*Source!I45, 2)</f>
        <v>579.99</v>
      </c>
      <c r="I80" s="26"/>
      <c r="J80" s="26">
        <f>IF(Source!BS45&lt;&gt; 0, Source!BS45, 1)</f>
        <v>7.59</v>
      </c>
      <c r="K80" s="28">
        <f>Source!R45</f>
        <v>4402.1000000000004</v>
      </c>
      <c r="L80" s="27"/>
      <c r="R80">
        <f>H80</f>
        <v>579.99</v>
      </c>
    </row>
    <row r="81" spans="1:26" ht="14.25" x14ac:dyDescent="0.2">
      <c r="A81" s="40"/>
      <c r="B81" s="41"/>
      <c r="C81" s="41" t="s">
        <v>862</v>
      </c>
      <c r="D81" s="24"/>
      <c r="E81" s="12"/>
      <c r="F81" s="25">
        <f>Source!AL45</f>
        <v>86.47</v>
      </c>
      <c r="G81" s="26" t="str">
        <f>Source!DD45</f>
        <v/>
      </c>
      <c r="H81" s="25">
        <f>ROUND(Source!AC45*Source!I45, 2)</f>
        <v>283.97000000000003</v>
      </c>
      <c r="I81" s="26"/>
      <c r="J81" s="26">
        <f>IF(Source!BC45&lt;&gt; 0, Source!BC45, 1)</f>
        <v>7.59</v>
      </c>
      <c r="K81" s="25">
        <f>Source!P45</f>
        <v>2155.31</v>
      </c>
      <c r="L81" s="27"/>
    </row>
    <row r="82" spans="1:26" ht="14.25" x14ac:dyDescent="0.2">
      <c r="A82" s="40"/>
      <c r="B82" s="41"/>
      <c r="C82" s="41" t="s">
        <v>857</v>
      </c>
      <c r="D82" s="24" t="s">
        <v>858</v>
      </c>
      <c r="E82" s="12">
        <f>Source!BZ45</f>
        <v>123</v>
      </c>
      <c r="F82" s="45" t="str">
        <f>CONCATENATE(" )", Source!DL45, Source!FT45, "=", Source!FX45)</f>
        <v xml:space="preserve"> )*0,9=110,7</v>
      </c>
      <c r="G82" s="46"/>
      <c r="H82" s="25">
        <f>SUM(S76:S86)</f>
        <v>1989.36</v>
      </c>
      <c r="I82" s="29"/>
      <c r="J82" s="23">
        <f>Source!AT45</f>
        <v>111</v>
      </c>
      <c r="K82" s="25">
        <f>SUM(T76:T86)</f>
        <v>15140.13</v>
      </c>
      <c r="L82" s="27"/>
    </row>
    <row r="83" spans="1:26" ht="14.25" x14ac:dyDescent="0.2">
      <c r="A83" s="40"/>
      <c r="B83" s="41"/>
      <c r="C83" s="41" t="s">
        <v>859</v>
      </c>
      <c r="D83" s="24" t="s">
        <v>858</v>
      </c>
      <c r="E83" s="12">
        <f>Source!CA45</f>
        <v>75</v>
      </c>
      <c r="F83" s="45" t="str">
        <f>CONCATENATE(" )", Source!DM45, Source!FU45, "=", Source!FY45)</f>
        <v xml:space="preserve"> )*0,85=63,75</v>
      </c>
      <c r="G83" s="46"/>
      <c r="H83" s="25">
        <f>SUM(U76:U86)</f>
        <v>1145.6300000000001</v>
      </c>
      <c r="I83" s="29"/>
      <c r="J83" s="23">
        <f>Source!AU45</f>
        <v>64</v>
      </c>
      <c r="K83" s="25">
        <f>SUM(V76:V86)</f>
        <v>8729.4500000000007</v>
      </c>
      <c r="L83" s="27"/>
    </row>
    <row r="84" spans="1:26" ht="14.25" x14ac:dyDescent="0.2">
      <c r="A84" s="40"/>
      <c r="B84" s="41"/>
      <c r="C84" s="41" t="s">
        <v>860</v>
      </c>
      <c r="D84" s="24" t="s">
        <v>861</v>
      </c>
      <c r="E84" s="12">
        <f>Source!AQ45</f>
        <v>33.5</v>
      </c>
      <c r="F84" s="25"/>
      <c r="G84" s="26" t="str">
        <f>Source!DI45</f>
        <v>)*1,15</v>
      </c>
      <c r="H84" s="25"/>
      <c r="I84" s="26"/>
      <c r="J84" s="26"/>
      <c r="K84" s="25"/>
      <c r="L84" s="36">
        <f>Source!U45</f>
        <v>126.51609999999999</v>
      </c>
    </row>
    <row r="85" spans="1:26" ht="28.5" x14ac:dyDescent="0.2">
      <c r="A85" s="40" t="str">
        <f>Source!E47</f>
        <v>7,1</v>
      </c>
      <c r="B85" s="41" t="str">
        <f>Source!F47</f>
        <v>04.1.02.01-0008</v>
      </c>
      <c r="C85" s="41" t="str">
        <f>Source!G47</f>
        <v>Бетон мелкозернистый, класс В22,5 (М300)</v>
      </c>
      <c r="D85" s="24" t="str">
        <f>Source!H47</f>
        <v>м3</v>
      </c>
      <c r="E85" s="12">
        <f>Source!I47</f>
        <v>50.245199999999997</v>
      </c>
      <c r="F85" s="25">
        <f>Source!AL47+Source!AM47+Source!AO47</f>
        <v>643.42999999999995</v>
      </c>
      <c r="G85" s="37" t="s">
        <v>3</v>
      </c>
      <c r="H85" s="25">
        <f>ROUND(Source!AC47*Source!I47, 2)+ROUND(Source!AD47*Source!I47, 2)+ROUND(Source!AF47*Source!I47, 2)</f>
        <v>32329.27</v>
      </c>
      <c r="I85" s="26"/>
      <c r="J85" s="26">
        <f>IF(Source!BC47&lt;&gt; 0, Source!BC47, 1)</f>
        <v>7.59</v>
      </c>
      <c r="K85" s="25">
        <f>Source!O47</f>
        <v>245379.15</v>
      </c>
      <c r="L85" s="27"/>
      <c r="S85">
        <f>ROUND((Source!FX47/100)*((ROUND(Source!AF47*Source!I47, 2)+ROUND(Source!AE47*Source!I47, 2))), 2)</f>
        <v>0</v>
      </c>
      <c r="T85">
        <f>Source!X47</f>
        <v>0</v>
      </c>
      <c r="U85">
        <f>ROUND((Source!FY47/100)*((ROUND(Source!AF47*Source!I47, 2)+ROUND(Source!AE47*Source!I47, 2))), 2)</f>
        <v>0</v>
      </c>
      <c r="V85">
        <f>Source!Y47</f>
        <v>0</v>
      </c>
      <c r="W85">
        <f>IF(Source!BI47&lt;=1,H85, 0)</f>
        <v>32329.27</v>
      </c>
      <c r="X85">
        <f>IF(Source!BI47=2,H85, 0)</f>
        <v>0</v>
      </c>
      <c r="Y85">
        <f>IF(Source!BI47=3,H85, 0)</f>
        <v>0</v>
      </c>
      <c r="Z85">
        <f>IF(Source!BI47=4,H85, 0)</f>
        <v>0</v>
      </c>
    </row>
    <row r="86" spans="1:26" ht="14.25" x14ac:dyDescent="0.2">
      <c r="A86" s="42" t="str">
        <f>Source!E49</f>
        <v>7,2</v>
      </c>
      <c r="B86" s="43" t="str">
        <f>Source!F49</f>
        <v>04.1.02.06</v>
      </c>
      <c r="C86" s="43" t="str">
        <f>Source!G49</f>
        <v>Бетон тяжелый</v>
      </c>
      <c r="D86" s="30" t="str">
        <f>Source!H49</f>
        <v>м3</v>
      </c>
      <c r="E86" s="31">
        <f>Source!I49</f>
        <v>50.245199999999997</v>
      </c>
      <c r="F86" s="32">
        <f>Source!AL49+Source!AM49+Source!AO49</f>
        <v>0</v>
      </c>
      <c r="G86" s="38" t="s">
        <v>3</v>
      </c>
      <c r="H86" s="32">
        <f>ROUND(Source!AC49*Source!I49, 2)+ROUND(Source!AD49*Source!I49, 2)+ROUND(Source!AF49*Source!I49, 2)</f>
        <v>0</v>
      </c>
      <c r="I86" s="33"/>
      <c r="J86" s="33">
        <f>IF(Source!BC49&lt;&gt; 0, Source!BC49, 1)</f>
        <v>7.59</v>
      </c>
      <c r="K86" s="32">
        <f>Source!O49</f>
        <v>0</v>
      </c>
      <c r="L86" s="39"/>
      <c r="S86">
        <f>ROUND((Source!FX49/100)*((ROUND(Source!AF49*Source!I49, 2)+ROUND(Source!AE49*Source!I49, 2))), 2)</f>
        <v>0</v>
      </c>
      <c r="T86">
        <f>Source!X49</f>
        <v>0</v>
      </c>
      <c r="U86">
        <f>ROUND((Source!FY49/100)*((ROUND(Source!AF49*Source!I49, 2)+ROUND(Source!AE49*Source!I49, 2))), 2)</f>
        <v>0</v>
      </c>
      <c r="V86">
        <f>Source!Y49</f>
        <v>0</v>
      </c>
      <c r="W86">
        <f>IF(Source!BI49&lt;=1,H86, 0)</f>
        <v>0</v>
      </c>
      <c r="X86">
        <f>IF(Source!BI49=2,H86, 0)</f>
        <v>0</v>
      </c>
      <c r="Y86">
        <f>IF(Source!BI49=3,H86, 0)</f>
        <v>0</v>
      </c>
      <c r="Z86">
        <f>IF(Source!BI49=4,H86, 0)</f>
        <v>0</v>
      </c>
    </row>
    <row r="87" spans="1:26" ht="15" x14ac:dyDescent="0.25">
      <c r="G87" s="50">
        <f>H78+H79+H81+H82+H83+SUM(H85:H86)</f>
        <v>37830.28</v>
      </c>
      <c r="H87" s="50"/>
      <c r="J87" s="50">
        <f>K78+K79+K81+K82+K83+SUM(K85:K86)</f>
        <v>287206.83999999997</v>
      </c>
      <c r="K87" s="50"/>
      <c r="L87" s="35">
        <f>Source!U45</f>
        <v>126.51609999999999</v>
      </c>
      <c r="O87" s="21">
        <f>G87</f>
        <v>37830.28</v>
      </c>
      <c r="P87" s="21">
        <f>J87</f>
        <v>287206.83999999997</v>
      </c>
      <c r="Q87" s="21">
        <f>L87</f>
        <v>126.51609999999999</v>
      </c>
      <c r="W87">
        <f>IF(Source!BI45&lt;=1,H78+H79+H81+H82+H83, 0)</f>
        <v>5501.01</v>
      </c>
      <c r="X87">
        <f>IF(Source!BI45=2,H78+H79+H81+H82+H83, 0)</f>
        <v>0</v>
      </c>
      <c r="Y87">
        <f>IF(Source!BI45=3,H78+H79+H81+H82+H83, 0)</f>
        <v>0</v>
      </c>
      <c r="Z87">
        <f>IF(Source!BI45=4,H78+H79+H81+H82+H83, 0)</f>
        <v>0</v>
      </c>
    </row>
    <row r="88" spans="1:26" ht="28.5" x14ac:dyDescent="0.2">
      <c r="A88" s="40" t="str">
        <f>Source!E51</f>
        <v>8</v>
      </c>
      <c r="B88" s="41" t="str">
        <f>Source!F51</f>
        <v>11-01-047-02</v>
      </c>
      <c r="C88" s="41" t="str">
        <f>Source!G51</f>
        <v>Устройство покрытий из плит керамогранитных размером 60х60 см</v>
      </c>
      <c r="D88" s="24" t="str">
        <f>Source!H51</f>
        <v>100 м2</v>
      </c>
      <c r="E88" s="12">
        <f>Source!I51</f>
        <v>3.2839999999999998</v>
      </c>
      <c r="F88" s="25">
        <f>Source!AL51+Source!AM51+Source!AO51</f>
        <v>27158.840000000004</v>
      </c>
      <c r="G88" s="26"/>
      <c r="H88" s="25"/>
      <c r="I88" s="26" t="str">
        <f>Source!BO51</f>
        <v/>
      </c>
      <c r="J88" s="26"/>
      <c r="K88" s="25"/>
      <c r="L88" s="27"/>
      <c r="S88">
        <f>ROUND((Source!FX51/100)*((ROUND(Source!AF51*Source!I51, 2)+ROUND(Source!AE51*Source!I51, 2))), 2)</f>
        <v>8663.39</v>
      </c>
      <c r="T88">
        <f>Source!X51</f>
        <v>65933.279999999999</v>
      </c>
      <c r="U88">
        <f>ROUND((Source!FY51/100)*((ROUND(Source!AF51*Source!I51, 2)+ROUND(Source!AE51*Source!I51, 2))), 2)</f>
        <v>4989.08</v>
      </c>
      <c r="V88">
        <f>Source!Y51</f>
        <v>38015.58</v>
      </c>
    </row>
    <row r="89" spans="1:26" x14ac:dyDescent="0.2">
      <c r="C89" s="20" t="str">
        <f>"Объем: "&amp;Source!I51&amp;"=328,4/"&amp;"100"</f>
        <v>Объем: 3,284=328,4/100</v>
      </c>
    </row>
    <row r="90" spans="1:26" ht="14.25" x14ac:dyDescent="0.2">
      <c r="A90" s="40"/>
      <c r="B90" s="41"/>
      <c r="C90" s="41" t="s">
        <v>855</v>
      </c>
      <c r="D90" s="24"/>
      <c r="E90" s="12"/>
      <c r="F90" s="25">
        <f>Source!AO51</f>
        <v>2053.1999999999998</v>
      </c>
      <c r="G90" s="26" t="str">
        <f>Source!DG51</f>
        <v>)*1,15</v>
      </c>
      <c r="H90" s="25">
        <f>ROUND(Source!AF51*Source!I51, 2)</f>
        <v>7754.12</v>
      </c>
      <c r="I90" s="26"/>
      <c r="J90" s="26">
        <f>IF(Source!BA51&lt;&gt; 0, Source!BA51, 1)</f>
        <v>7.59</v>
      </c>
      <c r="K90" s="25">
        <f>Source!S51</f>
        <v>58853.73</v>
      </c>
      <c r="L90" s="27"/>
      <c r="R90">
        <f>H90</f>
        <v>7754.12</v>
      </c>
    </row>
    <row r="91" spans="1:26" ht="14.25" x14ac:dyDescent="0.2">
      <c r="A91" s="40"/>
      <c r="B91" s="41"/>
      <c r="C91" s="41" t="s">
        <v>284</v>
      </c>
      <c r="D91" s="24"/>
      <c r="E91" s="12"/>
      <c r="F91" s="25">
        <f>Source!AM51</f>
        <v>24.15</v>
      </c>
      <c r="G91" s="26" t="str">
        <f>Source!DE51</f>
        <v>)*1,25</v>
      </c>
      <c r="H91" s="25">
        <f>ROUND(Source!AD51*Source!I51, 2)</f>
        <v>99.14</v>
      </c>
      <c r="I91" s="26"/>
      <c r="J91" s="26">
        <f>IF(Source!BB51&lt;&gt; 0, Source!BB51, 1)</f>
        <v>7.59</v>
      </c>
      <c r="K91" s="25">
        <f>Source!Q51</f>
        <v>752.5</v>
      </c>
      <c r="L91" s="27"/>
    </row>
    <row r="92" spans="1:26" ht="14.25" x14ac:dyDescent="0.2">
      <c r="A92" s="40"/>
      <c r="B92" s="41"/>
      <c r="C92" s="41" t="s">
        <v>856</v>
      </c>
      <c r="D92" s="24"/>
      <c r="E92" s="12"/>
      <c r="F92" s="25">
        <f>Source!AN51</f>
        <v>17.510000000000002</v>
      </c>
      <c r="G92" s="26" t="str">
        <f>Source!DF51</f>
        <v>)*1,25</v>
      </c>
      <c r="H92" s="28">
        <f>ROUND(Source!AE51*Source!I51, 2)</f>
        <v>71.89</v>
      </c>
      <c r="I92" s="26"/>
      <c r="J92" s="26">
        <f>IF(Source!BS51&lt;&gt; 0, Source!BS51, 1)</f>
        <v>7.59</v>
      </c>
      <c r="K92" s="28">
        <f>Source!R51</f>
        <v>545.62</v>
      </c>
      <c r="L92" s="27"/>
      <c r="R92">
        <f>H92</f>
        <v>71.89</v>
      </c>
    </row>
    <row r="93" spans="1:26" ht="14.25" x14ac:dyDescent="0.2">
      <c r="A93" s="40"/>
      <c r="B93" s="41"/>
      <c r="C93" s="41" t="s">
        <v>862</v>
      </c>
      <c r="D93" s="24"/>
      <c r="E93" s="12"/>
      <c r="F93" s="25">
        <f>Source!AL51</f>
        <v>25081.49</v>
      </c>
      <c r="G93" s="26" t="str">
        <f>Source!DD51</f>
        <v/>
      </c>
      <c r="H93" s="25">
        <f>ROUND(Source!AC51*Source!I51, 2)</f>
        <v>82367.61</v>
      </c>
      <c r="I93" s="26"/>
      <c r="J93" s="26">
        <f>IF(Source!BC51&lt;&gt; 0, Source!BC51, 1)</f>
        <v>7.59</v>
      </c>
      <c r="K93" s="25">
        <f>Source!P51</f>
        <v>625170.18000000005</v>
      </c>
      <c r="L93" s="27"/>
    </row>
    <row r="94" spans="1:26" ht="14.25" x14ac:dyDescent="0.2">
      <c r="A94" s="40"/>
      <c r="B94" s="41"/>
      <c r="C94" s="41" t="s">
        <v>857</v>
      </c>
      <c r="D94" s="24" t="s">
        <v>858</v>
      </c>
      <c r="E94" s="12">
        <f>Source!BZ51</f>
        <v>123</v>
      </c>
      <c r="F94" s="45" t="str">
        <f>CONCATENATE(" )", Source!DL51, Source!FT51, "=", Source!FX51)</f>
        <v xml:space="preserve"> )*0,9=110,7</v>
      </c>
      <c r="G94" s="46"/>
      <c r="H94" s="25">
        <f>SUM(S88:S96)</f>
        <v>8663.39</v>
      </c>
      <c r="I94" s="29"/>
      <c r="J94" s="23">
        <f>Source!AT51</f>
        <v>111</v>
      </c>
      <c r="K94" s="25">
        <f>SUM(T88:T96)</f>
        <v>65933.279999999999</v>
      </c>
      <c r="L94" s="27"/>
    </row>
    <row r="95" spans="1:26" ht="14.25" x14ac:dyDescent="0.2">
      <c r="A95" s="40"/>
      <c r="B95" s="41"/>
      <c r="C95" s="41" t="s">
        <v>859</v>
      </c>
      <c r="D95" s="24" t="s">
        <v>858</v>
      </c>
      <c r="E95" s="12">
        <f>Source!CA51</f>
        <v>75</v>
      </c>
      <c r="F95" s="45" t="str">
        <f>CONCATENATE(" )", Source!DM51, Source!FU51, "=", Source!FY51)</f>
        <v xml:space="preserve"> )*0,85=63,75</v>
      </c>
      <c r="G95" s="46"/>
      <c r="H95" s="25">
        <f>SUM(U88:U96)</f>
        <v>4989.08</v>
      </c>
      <c r="I95" s="29"/>
      <c r="J95" s="23">
        <f>Source!AU51</f>
        <v>64</v>
      </c>
      <c r="K95" s="25">
        <f>SUM(V88:V96)</f>
        <v>38015.58</v>
      </c>
      <c r="L95" s="27"/>
    </row>
    <row r="96" spans="1:26" ht="14.25" x14ac:dyDescent="0.2">
      <c r="A96" s="42"/>
      <c r="B96" s="43"/>
      <c r="C96" s="43" t="s">
        <v>860</v>
      </c>
      <c r="D96" s="30" t="s">
        <v>861</v>
      </c>
      <c r="E96" s="31">
        <f>Source!AQ51</f>
        <v>234.92</v>
      </c>
      <c r="F96" s="32"/>
      <c r="G96" s="33" t="str">
        <f>Source!DI51</f>
        <v>)*1,15</v>
      </c>
      <c r="H96" s="32"/>
      <c r="I96" s="33"/>
      <c r="J96" s="33"/>
      <c r="K96" s="32"/>
      <c r="L96" s="34">
        <f>Source!U51</f>
        <v>887.19887199999982</v>
      </c>
    </row>
    <row r="97" spans="1:26" ht="15" x14ac:dyDescent="0.25">
      <c r="G97" s="50">
        <f>H90+H91+H93+H94+H95</f>
        <v>103873.34</v>
      </c>
      <c r="H97" s="50"/>
      <c r="J97" s="50">
        <f>K90+K91+K93+K94+K95</f>
        <v>788725.27</v>
      </c>
      <c r="K97" s="50"/>
      <c r="L97" s="35">
        <f>Source!U51</f>
        <v>887.19887199999982</v>
      </c>
      <c r="O97" s="21">
        <f>G97</f>
        <v>103873.34</v>
      </c>
      <c r="P97" s="21">
        <f>J97</f>
        <v>788725.27</v>
      </c>
      <c r="Q97" s="21">
        <f>L97</f>
        <v>887.19887199999982</v>
      </c>
      <c r="W97">
        <f>IF(Source!BI51&lt;=1,H90+H91+H93+H94+H95, 0)</f>
        <v>103873.34</v>
      </c>
      <c r="X97">
        <f>IF(Source!BI51=2,H90+H91+H93+H94+H95, 0)</f>
        <v>0</v>
      </c>
      <c r="Y97">
        <f>IF(Source!BI51=3,H90+H91+H93+H94+H95, 0)</f>
        <v>0</v>
      </c>
      <c r="Z97">
        <f>IF(Source!BI51=4,H90+H91+H93+H94+H95, 0)</f>
        <v>0</v>
      </c>
    </row>
    <row r="98" spans="1:26" ht="28.5" x14ac:dyDescent="0.2">
      <c r="A98" s="40" t="str">
        <f>Source!E53</f>
        <v>9</v>
      </c>
      <c r="B98" s="41" t="str">
        <f>Source!F53</f>
        <v>46-03-011-01</v>
      </c>
      <c r="C98" s="41" t="str">
        <f>Source!G53</f>
        <v>Пробивка в кирпичных стенах борозд площадью сечения до 20 см2</v>
      </c>
      <c r="D98" s="24" t="str">
        <f>Source!H53</f>
        <v>100 м</v>
      </c>
      <c r="E98" s="12">
        <f>Source!I53</f>
        <v>0.68500000000000005</v>
      </c>
      <c r="F98" s="25">
        <f>Source!AL53+Source!AM53+Source!AO53</f>
        <v>287.95000000000005</v>
      </c>
      <c r="G98" s="26"/>
      <c r="H98" s="25"/>
      <c r="I98" s="26" t="str">
        <f>Source!BO53</f>
        <v/>
      </c>
      <c r="J98" s="26"/>
      <c r="K98" s="25"/>
      <c r="L98" s="27"/>
      <c r="S98">
        <f>ROUND((Source!FX53/100)*((ROUND(Source!AF53*Source!I53, 2)+ROUND(Source!AE53*Source!I53, 2))), 2)</f>
        <v>97.37</v>
      </c>
      <c r="T98">
        <f>Source!X53</f>
        <v>739.03</v>
      </c>
      <c r="U98">
        <f>ROUND((Source!FY53/100)*((ROUND(Source!AF53*Source!I53, 2)+ROUND(Source!AE53*Source!I53, 2))), 2)</f>
        <v>58.52</v>
      </c>
      <c r="V98">
        <f>Source!Y53</f>
        <v>447.89</v>
      </c>
    </row>
    <row r="99" spans="1:26" x14ac:dyDescent="0.2">
      <c r="C99" s="20" t="str">
        <f>"Объем: "&amp;Source!I53&amp;"=68,5/"&amp;"100"</f>
        <v>Объем: 0,685=68,5/100</v>
      </c>
    </row>
    <row r="100" spans="1:26" ht="14.25" x14ac:dyDescent="0.2">
      <c r="A100" s="40"/>
      <c r="B100" s="41"/>
      <c r="C100" s="41" t="s">
        <v>855</v>
      </c>
      <c r="D100" s="24"/>
      <c r="E100" s="12"/>
      <c r="F100" s="25">
        <f>Source!AO53</f>
        <v>143.58000000000001</v>
      </c>
      <c r="G100" s="26" t="str">
        <f>Source!DG53</f>
        <v/>
      </c>
      <c r="H100" s="25">
        <f>ROUND(Source!AF53*Source!I53, 2)</f>
        <v>98.35</v>
      </c>
      <c r="I100" s="26"/>
      <c r="J100" s="26">
        <f>IF(Source!BA53&lt;&gt; 0, Source!BA53, 1)</f>
        <v>7.59</v>
      </c>
      <c r="K100" s="25">
        <f>Source!S53</f>
        <v>746.49</v>
      </c>
      <c r="L100" s="27"/>
      <c r="R100">
        <f>H100</f>
        <v>98.35</v>
      </c>
    </row>
    <row r="101" spans="1:26" ht="14.25" x14ac:dyDescent="0.2">
      <c r="A101" s="40"/>
      <c r="B101" s="41"/>
      <c r="C101" s="41" t="s">
        <v>284</v>
      </c>
      <c r="D101" s="24"/>
      <c r="E101" s="12"/>
      <c r="F101" s="25">
        <f>Source!AM53</f>
        <v>144.37</v>
      </c>
      <c r="G101" s="26" t="str">
        <f>Source!DE53</f>
        <v/>
      </c>
      <c r="H101" s="25">
        <f>ROUND(Source!AD53*Source!I53, 2)</f>
        <v>98.89</v>
      </c>
      <c r="I101" s="26"/>
      <c r="J101" s="26">
        <f>IF(Source!BB53&lt;&gt; 0, Source!BB53, 1)</f>
        <v>7.59</v>
      </c>
      <c r="K101" s="25">
        <f>Source!Q53</f>
        <v>750.6</v>
      </c>
      <c r="L101" s="27"/>
    </row>
    <row r="102" spans="1:26" ht="14.25" x14ac:dyDescent="0.2">
      <c r="A102" s="40"/>
      <c r="B102" s="41"/>
      <c r="C102" s="41" t="s">
        <v>857</v>
      </c>
      <c r="D102" s="24" t="s">
        <v>858</v>
      </c>
      <c r="E102" s="12">
        <f>Source!BZ53</f>
        <v>110</v>
      </c>
      <c r="F102" s="45" t="str">
        <f>CONCATENATE(" )", Source!DL53, Source!FT53, "=", Source!FX53)</f>
        <v xml:space="preserve"> )*0,9=99</v>
      </c>
      <c r="G102" s="46"/>
      <c r="H102" s="25">
        <f>SUM(S98:S104)</f>
        <v>97.37</v>
      </c>
      <c r="I102" s="29"/>
      <c r="J102" s="23">
        <f>Source!AT53</f>
        <v>99</v>
      </c>
      <c r="K102" s="25">
        <f>SUM(T98:T104)</f>
        <v>739.03</v>
      </c>
      <c r="L102" s="27"/>
    </row>
    <row r="103" spans="1:26" ht="14.25" x14ac:dyDescent="0.2">
      <c r="A103" s="40"/>
      <c r="B103" s="41"/>
      <c r="C103" s="41" t="s">
        <v>859</v>
      </c>
      <c r="D103" s="24" t="s">
        <v>858</v>
      </c>
      <c r="E103" s="12">
        <f>Source!CA53</f>
        <v>70</v>
      </c>
      <c r="F103" s="45" t="str">
        <f>CONCATENATE(" )", Source!DM53, Source!FU53, "=", Source!FY53)</f>
        <v xml:space="preserve"> )*0,85=59,5</v>
      </c>
      <c r="G103" s="46"/>
      <c r="H103" s="25">
        <f>SUM(U98:U104)</f>
        <v>58.52</v>
      </c>
      <c r="I103" s="29"/>
      <c r="J103" s="23">
        <f>Source!AU53</f>
        <v>60</v>
      </c>
      <c r="K103" s="25">
        <f>SUM(V98:V104)</f>
        <v>447.89</v>
      </c>
      <c r="L103" s="27"/>
    </row>
    <row r="104" spans="1:26" ht="14.25" x14ac:dyDescent="0.2">
      <c r="A104" s="42"/>
      <c r="B104" s="43"/>
      <c r="C104" s="43" t="s">
        <v>860</v>
      </c>
      <c r="D104" s="30" t="s">
        <v>861</v>
      </c>
      <c r="E104" s="31">
        <f>Source!AQ53</f>
        <v>15.64</v>
      </c>
      <c r="F104" s="32"/>
      <c r="G104" s="33" t="str">
        <f>Source!DI53</f>
        <v/>
      </c>
      <c r="H104" s="32"/>
      <c r="I104" s="33"/>
      <c r="J104" s="33"/>
      <c r="K104" s="32"/>
      <c r="L104" s="34">
        <f>Source!U53</f>
        <v>10.713400000000002</v>
      </c>
    </row>
    <row r="105" spans="1:26" ht="15" x14ac:dyDescent="0.25">
      <c r="G105" s="50">
        <f>H100+H101+H102+H103</f>
        <v>353.13</v>
      </c>
      <c r="H105" s="50"/>
      <c r="J105" s="50">
        <f>K100+K101+K102+K103</f>
        <v>2684.0099999999998</v>
      </c>
      <c r="K105" s="50"/>
      <c r="L105" s="35">
        <f>Source!U53</f>
        <v>10.713400000000002</v>
      </c>
      <c r="O105" s="21">
        <f>G105</f>
        <v>353.13</v>
      </c>
      <c r="P105" s="21">
        <f>J105</f>
        <v>2684.0099999999998</v>
      </c>
      <c r="Q105" s="21">
        <f>L105</f>
        <v>10.713400000000002</v>
      </c>
      <c r="W105">
        <f>IF(Source!BI53&lt;=1,H100+H101+H102+H103, 0)</f>
        <v>353.13</v>
      </c>
      <c r="X105">
        <f>IF(Source!BI53=2,H100+H101+H102+H103, 0)</f>
        <v>0</v>
      </c>
      <c r="Y105">
        <f>IF(Source!BI53=3,H100+H101+H102+H103, 0)</f>
        <v>0</v>
      </c>
      <c r="Z105">
        <f>IF(Source!BI53=4,H100+H101+H102+H103, 0)</f>
        <v>0</v>
      </c>
    </row>
    <row r="106" spans="1:26" ht="42.75" x14ac:dyDescent="0.2">
      <c r="A106" s="40" t="str">
        <f>Source!E55</f>
        <v>10</v>
      </c>
      <c r="B106" s="41" t="str">
        <f>Source!F55</f>
        <v>15-01-047-15</v>
      </c>
      <c r="C106" s="41" t="str">
        <f>Source!G55</f>
        <v>Демонтаж подвесных потолков типа &lt;Армстронг&gt; по каркасу из оцинкованного профиля</v>
      </c>
      <c r="D106" s="24" t="str">
        <f>Source!H55</f>
        <v>100 м2</v>
      </c>
      <c r="E106" s="12">
        <f>Source!I55</f>
        <v>3.2839999999999998</v>
      </c>
      <c r="F106" s="25">
        <f>Source!AL55+Source!AM55+Source!AO55</f>
        <v>6623.23</v>
      </c>
      <c r="G106" s="26"/>
      <c r="H106" s="25"/>
      <c r="I106" s="26" t="str">
        <f>Source!BO55</f>
        <v/>
      </c>
      <c r="J106" s="26"/>
      <c r="K106" s="25"/>
      <c r="L106" s="27"/>
      <c r="S106">
        <f>ROUND((Source!FX55/100)*((ROUND(Source!AF55*Source!I55, 2)+ROUND(Source!AE55*Source!I55, 2))), 2)</f>
        <v>2548.52</v>
      </c>
      <c r="T106">
        <f>Source!X55</f>
        <v>19445.66</v>
      </c>
      <c r="U106">
        <f>ROUND((Source!FY55/100)*((ROUND(Source!AF55*Source!I55, 2)+ROUND(Source!AE55*Source!I55, 2))), 2)</f>
        <v>1260.78</v>
      </c>
      <c r="V106">
        <f>Source!Y55</f>
        <v>9620.49</v>
      </c>
    </row>
    <row r="107" spans="1:26" x14ac:dyDescent="0.2">
      <c r="C107" s="20" t="str">
        <f>"Объем: "&amp;Source!I55&amp;"=328,4/"&amp;"100"</f>
        <v>Объем: 3,284=328,4/100</v>
      </c>
    </row>
    <row r="108" spans="1:26" ht="14.25" x14ac:dyDescent="0.2">
      <c r="A108" s="40"/>
      <c r="B108" s="41"/>
      <c r="C108" s="41" t="s">
        <v>855</v>
      </c>
      <c r="D108" s="24"/>
      <c r="E108" s="12"/>
      <c r="F108" s="25">
        <f>Source!AO55</f>
        <v>963.12</v>
      </c>
      <c r="G108" s="26" t="str">
        <f>Source!DG55</f>
        <v>)*0,8</v>
      </c>
      <c r="H108" s="25">
        <f>ROUND(Source!AF55*Source!I55, 2)</f>
        <v>2530.3200000000002</v>
      </c>
      <c r="I108" s="26"/>
      <c r="J108" s="26">
        <f>IF(Source!BA55&lt;&gt; 0, Source!BA55, 1)</f>
        <v>7.59</v>
      </c>
      <c r="K108" s="25">
        <f>Source!S55</f>
        <v>19205.14</v>
      </c>
      <c r="L108" s="27"/>
      <c r="R108">
        <f>H108</f>
        <v>2530.3200000000002</v>
      </c>
    </row>
    <row r="109" spans="1:26" ht="14.25" x14ac:dyDescent="0.2">
      <c r="A109" s="40"/>
      <c r="B109" s="41"/>
      <c r="C109" s="41" t="s">
        <v>284</v>
      </c>
      <c r="D109" s="24"/>
      <c r="E109" s="12"/>
      <c r="F109" s="25">
        <f>Source!AM55</f>
        <v>324.70999999999998</v>
      </c>
      <c r="G109" s="26" t="str">
        <f>Source!DE55</f>
        <v>)*0,8</v>
      </c>
      <c r="H109" s="25">
        <f>ROUND(Source!AD55*Source!I55, 2)</f>
        <v>853.08</v>
      </c>
      <c r="I109" s="26"/>
      <c r="J109" s="26">
        <f>IF(Source!BB55&lt;&gt; 0, Source!BB55, 1)</f>
        <v>7.59</v>
      </c>
      <c r="K109" s="25">
        <f>Source!Q55</f>
        <v>6474.91</v>
      </c>
      <c r="L109" s="27"/>
    </row>
    <row r="110" spans="1:26" ht="14.25" x14ac:dyDescent="0.2">
      <c r="A110" s="40"/>
      <c r="B110" s="41"/>
      <c r="C110" s="41" t="s">
        <v>856</v>
      </c>
      <c r="D110" s="24"/>
      <c r="E110" s="12"/>
      <c r="F110" s="25">
        <f>Source!AN55</f>
        <v>63.39</v>
      </c>
      <c r="G110" s="26" t="str">
        <f>Source!DF55</f>
        <v>)*0,8</v>
      </c>
      <c r="H110" s="28">
        <f>ROUND(Source!AE55*Source!I55, 2)</f>
        <v>166.53</v>
      </c>
      <c r="I110" s="26"/>
      <c r="J110" s="26">
        <f>IF(Source!BS55&lt;&gt; 0, Source!BS55, 1)</f>
        <v>7.59</v>
      </c>
      <c r="K110" s="28">
        <f>Source!R55</f>
        <v>1263.98</v>
      </c>
      <c r="L110" s="27"/>
      <c r="R110">
        <f>H110</f>
        <v>166.53</v>
      </c>
    </row>
    <row r="111" spans="1:26" ht="14.25" x14ac:dyDescent="0.2">
      <c r="A111" s="40"/>
      <c r="B111" s="41"/>
      <c r="C111" s="41" t="s">
        <v>857</v>
      </c>
      <c r="D111" s="24" t="s">
        <v>858</v>
      </c>
      <c r="E111" s="12">
        <f>Source!BZ55</f>
        <v>105</v>
      </c>
      <c r="F111" s="45" t="str">
        <f>CONCATENATE(" )", Source!DL55, Source!FT55, "=", Source!FX55)</f>
        <v xml:space="preserve"> )*0,9=94,5</v>
      </c>
      <c r="G111" s="46"/>
      <c r="H111" s="25">
        <f>SUM(S106:S113)</f>
        <v>2548.52</v>
      </c>
      <c r="I111" s="29"/>
      <c r="J111" s="23">
        <f>Source!AT55</f>
        <v>95</v>
      </c>
      <c r="K111" s="25">
        <f>SUM(T106:T113)</f>
        <v>19445.66</v>
      </c>
      <c r="L111" s="27"/>
    </row>
    <row r="112" spans="1:26" ht="14.25" x14ac:dyDescent="0.2">
      <c r="A112" s="40"/>
      <c r="B112" s="41"/>
      <c r="C112" s="41" t="s">
        <v>859</v>
      </c>
      <c r="D112" s="24" t="s">
        <v>858</v>
      </c>
      <c r="E112" s="12">
        <f>Source!CA55</f>
        <v>55</v>
      </c>
      <c r="F112" s="45" t="str">
        <f>CONCATENATE(" )", Source!DM55, Source!FU55, "=", Source!FY55)</f>
        <v xml:space="preserve"> )*0,85=46,75</v>
      </c>
      <c r="G112" s="46"/>
      <c r="H112" s="25">
        <f>SUM(U106:U113)</f>
        <v>1260.78</v>
      </c>
      <c r="I112" s="29"/>
      <c r="J112" s="23">
        <f>Source!AU55</f>
        <v>47</v>
      </c>
      <c r="K112" s="25">
        <f>SUM(V106:V113)</f>
        <v>9620.49</v>
      </c>
      <c r="L112" s="27"/>
    </row>
    <row r="113" spans="1:26" ht="14.25" x14ac:dyDescent="0.2">
      <c r="A113" s="42"/>
      <c r="B113" s="43"/>
      <c r="C113" s="43" t="s">
        <v>860</v>
      </c>
      <c r="D113" s="30" t="s">
        <v>861</v>
      </c>
      <c r="E113" s="31">
        <f>Source!AQ55</f>
        <v>102.46</v>
      </c>
      <c r="F113" s="32"/>
      <c r="G113" s="33" t="str">
        <f>Source!DI55</f>
        <v>)*0,8</v>
      </c>
      <c r="H113" s="32"/>
      <c r="I113" s="33"/>
      <c r="J113" s="33"/>
      <c r="K113" s="32"/>
      <c r="L113" s="34">
        <f>Source!U55</f>
        <v>269.18291199999999</v>
      </c>
    </row>
    <row r="114" spans="1:26" ht="15" x14ac:dyDescent="0.25">
      <c r="G114" s="50">
        <f>H108+H109+H111+H112</f>
        <v>7192.7</v>
      </c>
      <c r="H114" s="50"/>
      <c r="J114" s="50">
        <f>K108+K109+K111+K112</f>
        <v>54746.2</v>
      </c>
      <c r="K114" s="50"/>
      <c r="L114" s="35">
        <f>Source!U55</f>
        <v>269.18291199999999</v>
      </c>
      <c r="O114" s="21">
        <f>G114</f>
        <v>7192.7</v>
      </c>
      <c r="P114" s="21">
        <f>J114</f>
        <v>54746.2</v>
      </c>
      <c r="Q114" s="21">
        <f>L114</f>
        <v>269.18291199999999</v>
      </c>
      <c r="W114">
        <f>IF(Source!BI55&lt;=1,H108+H109+H111+H112, 0)</f>
        <v>7192.7</v>
      </c>
      <c r="X114">
        <f>IF(Source!BI55=2,H108+H109+H111+H112, 0)</f>
        <v>0</v>
      </c>
      <c r="Y114">
        <f>IF(Source!BI55=3,H108+H109+H111+H112, 0)</f>
        <v>0</v>
      </c>
      <c r="Z114">
        <f>IF(Source!BI55=4,H108+H109+H111+H112, 0)</f>
        <v>0</v>
      </c>
    </row>
    <row r="115" spans="1:26" ht="57" x14ac:dyDescent="0.2">
      <c r="A115" s="40" t="str">
        <f>Source!E57</f>
        <v>11</v>
      </c>
      <c r="B115" s="41" t="str">
        <f>Source!F57</f>
        <v>46-02-007-02</v>
      </c>
      <c r="C115" s="41" t="str">
        <f>Source!G57</f>
        <v>Кладка отдельных участков кирпичных стен и заделка проемов в кирпичных стенах при объеме кладки в одном месте до 15 м3</v>
      </c>
      <c r="D115" s="24" t="str">
        <f>Source!H57</f>
        <v>м3</v>
      </c>
      <c r="E115" s="12">
        <f>Source!I57</f>
        <v>8.1</v>
      </c>
      <c r="F115" s="25">
        <f>Source!AL57+Source!AM57+Source!AO57</f>
        <v>184.89</v>
      </c>
      <c r="G115" s="26"/>
      <c r="H115" s="25"/>
      <c r="I115" s="26" t="str">
        <f>Source!BO57</f>
        <v/>
      </c>
      <c r="J115" s="26"/>
      <c r="K115" s="25"/>
      <c r="L115" s="27"/>
      <c r="S115">
        <f>ROUND((Source!FX57/100)*((ROUND(Source!AF57*Source!I57, 2)+ROUND(Source!AE57*Source!I57, 2))), 2)</f>
        <v>465.18</v>
      </c>
      <c r="T115">
        <f>Source!X57</f>
        <v>3530.74</v>
      </c>
      <c r="U115">
        <f>ROUND((Source!FY57/100)*((ROUND(Source!AF57*Source!I57, 2)+ROUND(Source!AE57*Source!I57, 2))), 2)</f>
        <v>279.58</v>
      </c>
      <c r="V115">
        <f>Source!Y57</f>
        <v>2139.84</v>
      </c>
    </row>
    <row r="116" spans="1:26" ht="14.25" x14ac:dyDescent="0.2">
      <c r="A116" s="40"/>
      <c r="B116" s="41"/>
      <c r="C116" s="41" t="s">
        <v>855</v>
      </c>
      <c r="D116" s="24"/>
      <c r="E116" s="12"/>
      <c r="F116" s="25">
        <f>Source!AO57</f>
        <v>58.01</v>
      </c>
      <c r="G116" s="26" t="str">
        <f>Source!DG57</f>
        <v/>
      </c>
      <c r="H116" s="25">
        <f>ROUND(Source!AF57*Source!I57, 2)</f>
        <v>469.88</v>
      </c>
      <c r="I116" s="26"/>
      <c r="J116" s="26">
        <f>IF(Source!BA57&lt;&gt; 0, Source!BA57, 1)</f>
        <v>7.59</v>
      </c>
      <c r="K116" s="25">
        <f>Source!S57</f>
        <v>3566.4</v>
      </c>
      <c r="L116" s="27"/>
      <c r="R116">
        <f>H116</f>
        <v>469.88</v>
      </c>
    </row>
    <row r="117" spans="1:26" ht="14.25" x14ac:dyDescent="0.2">
      <c r="A117" s="40"/>
      <c r="B117" s="41"/>
      <c r="C117" s="41" t="s">
        <v>284</v>
      </c>
      <c r="D117" s="24"/>
      <c r="E117" s="12"/>
      <c r="F117" s="25">
        <f>Source!AM57</f>
        <v>2.13</v>
      </c>
      <c r="G117" s="26" t="str">
        <f>Source!DE57</f>
        <v/>
      </c>
      <c r="H117" s="25">
        <f>ROUND(Source!AD57*Source!I57, 2)</f>
        <v>17.25</v>
      </c>
      <c r="I117" s="26"/>
      <c r="J117" s="26">
        <f>IF(Source!BB57&lt;&gt; 0, Source!BB57, 1)</f>
        <v>7.59</v>
      </c>
      <c r="K117" s="25">
        <f>Source!Q57</f>
        <v>130.94999999999999</v>
      </c>
      <c r="L117" s="27"/>
    </row>
    <row r="118" spans="1:26" ht="14.25" x14ac:dyDescent="0.2">
      <c r="A118" s="40"/>
      <c r="B118" s="41"/>
      <c r="C118" s="41" t="s">
        <v>862</v>
      </c>
      <c r="D118" s="24"/>
      <c r="E118" s="12"/>
      <c r="F118" s="25">
        <f>Source!AL57</f>
        <v>124.75</v>
      </c>
      <c r="G118" s="26" t="str">
        <f>Source!DD57</f>
        <v/>
      </c>
      <c r="H118" s="25">
        <f>ROUND(Source!AC57*Source!I57, 2)</f>
        <v>1010.48</v>
      </c>
      <c r="I118" s="26"/>
      <c r="J118" s="26">
        <f>IF(Source!BC57&lt;&gt; 0, Source!BC57, 1)</f>
        <v>7.59</v>
      </c>
      <c r="K118" s="25">
        <f>Source!P57</f>
        <v>7669.51</v>
      </c>
      <c r="L118" s="27"/>
    </row>
    <row r="119" spans="1:26" ht="14.25" x14ac:dyDescent="0.2">
      <c r="A119" s="40"/>
      <c r="B119" s="41"/>
      <c r="C119" s="41" t="s">
        <v>857</v>
      </c>
      <c r="D119" s="24" t="s">
        <v>858</v>
      </c>
      <c r="E119" s="12">
        <f>Source!BZ57</f>
        <v>110</v>
      </c>
      <c r="F119" s="45" t="str">
        <f>CONCATENATE(" )", Source!DL57, Source!FT57, "=", Source!FX57)</f>
        <v xml:space="preserve"> )*0,9=99</v>
      </c>
      <c r="G119" s="46"/>
      <c r="H119" s="25">
        <f>SUM(S115:S123)</f>
        <v>465.18</v>
      </c>
      <c r="I119" s="29"/>
      <c r="J119" s="23">
        <f>Source!AT57</f>
        <v>99</v>
      </c>
      <c r="K119" s="25">
        <f>SUM(T115:T123)</f>
        <v>3530.74</v>
      </c>
      <c r="L119" s="27"/>
    </row>
    <row r="120" spans="1:26" ht="14.25" x14ac:dyDescent="0.2">
      <c r="A120" s="40"/>
      <c r="B120" s="41"/>
      <c r="C120" s="41" t="s">
        <v>859</v>
      </c>
      <c r="D120" s="24" t="s">
        <v>858</v>
      </c>
      <c r="E120" s="12">
        <f>Source!CA57</f>
        <v>70</v>
      </c>
      <c r="F120" s="45" t="str">
        <f>CONCATENATE(" )", Source!DM57, Source!FU57, "=", Source!FY57)</f>
        <v xml:space="preserve"> )*0,85=59,5</v>
      </c>
      <c r="G120" s="46"/>
      <c r="H120" s="25">
        <f>SUM(U115:U123)</f>
        <v>279.58</v>
      </c>
      <c r="I120" s="29"/>
      <c r="J120" s="23">
        <f>Source!AU57</f>
        <v>60</v>
      </c>
      <c r="K120" s="25">
        <f>SUM(V115:V123)</f>
        <v>2139.84</v>
      </c>
      <c r="L120" s="27"/>
    </row>
    <row r="121" spans="1:26" ht="14.25" x14ac:dyDescent="0.2">
      <c r="A121" s="40"/>
      <c r="B121" s="41"/>
      <c r="C121" s="41" t="s">
        <v>860</v>
      </c>
      <c r="D121" s="24" t="s">
        <v>861</v>
      </c>
      <c r="E121" s="12">
        <f>Source!AQ57</f>
        <v>7.1</v>
      </c>
      <c r="F121" s="25"/>
      <c r="G121" s="26" t="str">
        <f>Source!DI57</f>
        <v/>
      </c>
      <c r="H121" s="25"/>
      <c r="I121" s="26"/>
      <c r="J121" s="26"/>
      <c r="K121" s="25"/>
      <c r="L121" s="36">
        <f>Source!U57</f>
        <v>57.51</v>
      </c>
    </row>
    <row r="122" spans="1:26" ht="28.5" x14ac:dyDescent="0.2">
      <c r="A122" s="40" t="str">
        <f>Source!E59</f>
        <v>11,1</v>
      </c>
      <c r="B122" s="41" t="str">
        <f>Source!F59</f>
        <v>06.1.01.05</v>
      </c>
      <c r="C122" s="41" t="str">
        <f>Source!G59</f>
        <v>Кирпич глиняный обыкновенный</v>
      </c>
      <c r="D122" s="24" t="str">
        <f>Source!H59</f>
        <v>1000 шт.</v>
      </c>
      <c r="E122" s="12">
        <f>Source!I59</f>
        <v>3.24</v>
      </c>
      <c r="F122" s="25">
        <f>Source!AL59+Source!AM59+Source!AO59</f>
        <v>0</v>
      </c>
      <c r="G122" s="37" t="s">
        <v>3</v>
      </c>
      <c r="H122" s="25">
        <f>ROUND(Source!AC59*Source!I59, 2)+ROUND(Source!AD59*Source!I59, 2)+ROUND(Source!AF59*Source!I59, 2)</f>
        <v>0</v>
      </c>
      <c r="I122" s="26"/>
      <c r="J122" s="26">
        <f>IF(Source!BC59&lt;&gt; 0, Source!BC59, 1)</f>
        <v>7.59</v>
      </c>
      <c r="K122" s="25">
        <f>Source!O59</f>
        <v>0</v>
      </c>
      <c r="L122" s="27"/>
      <c r="S122">
        <f>ROUND((Source!FX59/100)*((ROUND(Source!AF59*Source!I59, 2)+ROUND(Source!AE59*Source!I59, 2))), 2)</f>
        <v>0</v>
      </c>
      <c r="T122">
        <f>Source!X59</f>
        <v>0</v>
      </c>
      <c r="U122">
        <f>ROUND((Source!FY59/100)*((ROUND(Source!AF59*Source!I59, 2)+ROUND(Source!AE59*Source!I59, 2))), 2)</f>
        <v>0</v>
      </c>
      <c r="V122">
        <f>Source!Y59</f>
        <v>0</v>
      </c>
      <c r="W122">
        <f>IF(Source!BI59&lt;=1,H122, 0)</f>
        <v>0</v>
      </c>
      <c r="X122">
        <f>IF(Source!BI59=2,H122, 0)</f>
        <v>0</v>
      </c>
      <c r="Y122">
        <f>IF(Source!BI59=3,H122, 0)</f>
        <v>0</v>
      </c>
      <c r="Z122">
        <f>IF(Source!BI59=4,H122, 0)</f>
        <v>0</v>
      </c>
    </row>
    <row r="123" spans="1:26" ht="42.75" x14ac:dyDescent="0.2">
      <c r="A123" s="42" t="str">
        <f>Source!E61</f>
        <v>11,2</v>
      </c>
      <c r="B123" s="43" t="str">
        <f>Source!F61</f>
        <v>06.1.01.05-0141</v>
      </c>
      <c r="C123" s="43" t="str">
        <f>Source!G61</f>
        <v>Кирпич керамический утолщенный пустотелый лицевой, размером 250х120х88 мм, марка 125</v>
      </c>
      <c r="D123" s="30" t="str">
        <f>Source!H61</f>
        <v>1000 шт.</v>
      </c>
      <c r="E123" s="31">
        <f>Source!I61</f>
        <v>3.24</v>
      </c>
      <c r="F123" s="32">
        <f>Source!AL61+Source!AM61+Source!AO61</f>
        <v>1882.58</v>
      </c>
      <c r="G123" s="38" t="s">
        <v>3</v>
      </c>
      <c r="H123" s="32">
        <f>ROUND(Source!AC61*Source!I61, 2)+ROUND(Source!AD61*Source!I61, 2)+ROUND(Source!AF61*Source!I61, 2)</f>
        <v>6099.56</v>
      </c>
      <c r="I123" s="33"/>
      <c r="J123" s="33">
        <f>IF(Source!BC61&lt;&gt; 0, Source!BC61, 1)</f>
        <v>7.59</v>
      </c>
      <c r="K123" s="32">
        <f>Source!O61</f>
        <v>46295.65</v>
      </c>
      <c r="L123" s="39"/>
      <c r="S123">
        <f>ROUND((Source!FX61/100)*((ROUND(Source!AF61*Source!I61, 2)+ROUND(Source!AE61*Source!I61, 2))), 2)</f>
        <v>0</v>
      </c>
      <c r="T123">
        <f>Source!X61</f>
        <v>0</v>
      </c>
      <c r="U123">
        <f>ROUND((Source!FY61/100)*((ROUND(Source!AF61*Source!I61, 2)+ROUND(Source!AE61*Source!I61, 2))), 2)</f>
        <v>0</v>
      </c>
      <c r="V123">
        <f>Source!Y61</f>
        <v>0</v>
      </c>
      <c r="W123">
        <f>IF(Source!BI61&lt;=1,H123, 0)</f>
        <v>6099.56</v>
      </c>
      <c r="X123">
        <f>IF(Source!BI61=2,H123, 0)</f>
        <v>0</v>
      </c>
      <c r="Y123">
        <f>IF(Source!BI61=3,H123, 0)</f>
        <v>0</v>
      </c>
      <c r="Z123">
        <f>IF(Source!BI61=4,H123, 0)</f>
        <v>0</v>
      </c>
    </row>
    <row r="124" spans="1:26" ht="15" x14ac:dyDescent="0.25">
      <c r="G124" s="50">
        <f>H116+H117+H118+H119+H120+SUM(H122:H123)</f>
        <v>8341.93</v>
      </c>
      <c r="H124" s="50"/>
      <c r="J124" s="50">
        <f>K116+K117+K118+K119+K120+SUM(K122:K123)</f>
        <v>63333.090000000004</v>
      </c>
      <c r="K124" s="50"/>
      <c r="L124" s="35">
        <f>Source!U57</f>
        <v>57.51</v>
      </c>
      <c r="O124" s="21">
        <f>G124</f>
        <v>8341.93</v>
      </c>
      <c r="P124" s="21">
        <f>J124</f>
        <v>63333.090000000004</v>
      </c>
      <c r="Q124" s="21">
        <f>L124</f>
        <v>57.51</v>
      </c>
      <c r="W124">
        <f>IF(Source!BI57&lt;=1,H116+H117+H118+H119+H120, 0)</f>
        <v>2242.3700000000003</v>
      </c>
      <c r="X124">
        <f>IF(Source!BI57=2,H116+H117+H118+H119+H120, 0)</f>
        <v>0</v>
      </c>
      <c r="Y124">
        <f>IF(Source!BI57=3,H116+H117+H118+H119+H120, 0)</f>
        <v>0</v>
      </c>
      <c r="Z124">
        <f>IF(Source!BI57=4,H116+H117+H118+H119+H120, 0)</f>
        <v>0</v>
      </c>
    </row>
    <row r="125" spans="1:26" ht="28.5" x14ac:dyDescent="0.2">
      <c r="A125" s="40" t="str">
        <f>Source!E63</f>
        <v>12</v>
      </c>
      <c r="B125" s="41" t="str">
        <f>Source!F63</f>
        <v>26-01-005-04</v>
      </c>
      <c r="C125" s="41" t="str">
        <f>Source!G63</f>
        <v>Изоляция плоских и криволинейных поверхностей плитами</v>
      </c>
      <c r="D125" s="24" t="str">
        <f>Source!H63</f>
        <v>м3</v>
      </c>
      <c r="E125" s="12">
        <f>Source!I63</f>
        <v>3.2</v>
      </c>
      <c r="F125" s="25">
        <f>Source!AL63+Source!AM63+Source!AO63</f>
        <v>440.19000000000005</v>
      </c>
      <c r="G125" s="26"/>
      <c r="H125" s="25"/>
      <c r="I125" s="26" t="str">
        <f>Source!BO63</f>
        <v/>
      </c>
      <c r="J125" s="26"/>
      <c r="K125" s="25"/>
      <c r="L125" s="27"/>
      <c r="S125">
        <f>ROUND((Source!FX63/100)*((ROUND(Source!AF63*Source!I63, 2)+ROUND(Source!AE63*Source!I63, 2))), 2)</f>
        <v>639.39</v>
      </c>
      <c r="T125">
        <f>Source!X63</f>
        <v>4852.96</v>
      </c>
      <c r="U125">
        <f>ROUND((Source!FY63/100)*((ROUND(Source!AF63*Source!I63, 2)+ROUND(Source!AE63*Source!I63, 2))), 2)</f>
        <v>422.71</v>
      </c>
      <c r="V125">
        <f>Source!Y63</f>
        <v>3235.31</v>
      </c>
    </row>
    <row r="126" spans="1:26" ht="14.25" x14ac:dyDescent="0.2">
      <c r="A126" s="40"/>
      <c r="B126" s="41"/>
      <c r="C126" s="41" t="s">
        <v>855</v>
      </c>
      <c r="D126" s="24"/>
      <c r="E126" s="12"/>
      <c r="F126" s="25">
        <f>Source!AO63</f>
        <v>184.36</v>
      </c>
      <c r="G126" s="26" t="str">
        <f>Source!DG63</f>
        <v>)*1,15</v>
      </c>
      <c r="H126" s="25">
        <f>ROUND(Source!AF63*Source!I63, 2)</f>
        <v>678.43</v>
      </c>
      <c r="I126" s="26"/>
      <c r="J126" s="26">
        <f>IF(Source!BA63&lt;&gt; 0, Source!BA63, 1)</f>
        <v>7.59</v>
      </c>
      <c r="K126" s="25">
        <f>Source!S63</f>
        <v>5149.3</v>
      </c>
      <c r="L126" s="27"/>
      <c r="R126">
        <f>H126</f>
        <v>678.43</v>
      </c>
    </row>
    <row r="127" spans="1:26" ht="14.25" x14ac:dyDescent="0.2">
      <c r="A127" s="40"/>
      <c r="B127" s="41"/>
      <c r="C127" s="41" t="s">
        <v>284</v>
      </c>
      <c r="D127" s="24"/>
      <c r="E127" s="12"/>
      <c r="F127" s="25">
        <f>Source!AM63</f>
        <v>45.34</v>
      </c>
      <c r="G127" s="26" t="str">
        <f>Source!DE63</f>
        <v>)*1,25</v>
      </c>
      <c r="H127" s="25">
        <f>ROUND(Source!AD63*Source!I63, 2)</f>
        <v>181.38</v>
      </c>
      <c r="I127" s="26"/>
      <c r="J127" s="26">
        <f>IF(Source!BB63&lt;&gt; 0, Source!BB63, 1)</f>
        <v>7.59</v>
      </c>
      <c r="K127" s="25">
        <f>Source!Q63</f>
        <v>1376.64</v>
      </c>
      <c r="L127" s="27"/>
    </row>
    <row r="128" spans="1:26" ht="14.25" x14ac:dyDescent="0.2">
      <c r="A128" s="40"/>
      <c r="B128" s="41"/>
      <c r="C128" s="41" t="s">
        <v>856</v>
      </c>
      <c r="D128" s="24"/>
      <c r="E128" s="12"/>
      <c r="F128" s="25">
        <f>Source!AN63</f>
        <v>8</v>
      </c>
      <c r="G128" s="26" t="str">
        <f>Source!DF63</f>
        <v>)*1,25</v>
      </c>
      <c r="H128" s="28">
        <f>ROUND(Source!AE63*Source!I63, 2)</f>
        <v>32</v>
      </c>
      <c r="I128" s="26"/>
      <c r="J128" s="26">
        <f>IF(Source!BS63&lt;&gt; 0, Source!BS63, 1)</f>
        <v>7.59</v>
      </c>
      <c r="K128" s="28">
        <f>Source!R63</f>
        <v>242.88</v>
      </c>
      <c r="L128" s="27"/>
      <c r="R128">
        <f>H128</f>
        <v>32</v>
      </c>
    </row>
    <row r="129" spans="1:26" ht="14.25" x14ac:dyDescent="0.2">
      <c r="A129" s="40"/>
      <c r="B129" s="41"/>
      <c r="C129" s="41" t="s">
        <v>862</v>
      </c>
      <c r="D129" s="24"/>
      <c r="E129" s="12"/>
      <c r="F129" s="25">
        <f>Source!AL63</f>
        <v>210.49</v>
      </c>
      <c r="G129" s="26" t="str">
        <f>Source!DD63</f>
        <v/>
      </c>
      <c r="H129" s="25">
        <f>ROUND(Source!AC63*Source!I63, 2)</f>
        <v>673.57</v>
      </c>
      <c r="I129" s="26"/>
      <c r="J129" s="26">
        <f>IF(Source!BC63&lt;&gt; 0, Source!BC63, 1)</f>
        <v>7.59</v>
      </c>
      <c r="K129" s="25">
        <f>Source!P63</f>
        <v>5112.38</v>
      </c>
      <c r="L129" s="27"/>
    </row>
    <row r="130" spans="1:26" ht="14.25" x14ac:dyDescent="0.2">
      <c r="A130" s="40"/>
      <c r="B130" s="41"/>
      <c r="C130" s="41" t="s">
        <v>857</v>
      </c>
      <c r="D130" s="24" t="s">
        <v>858</v>
      </c>
      <c r="E130" s="12">
        <f>Source!BZ63</f>
        <v>100</v>
      </c>
      <c r="F130" s="45" t="str">
        <f>CONCATENATE(" )", Source!DL63, Source!FT63, "=", Source!FX63)</f>
        <v xml:space="preserve"> )*0,9=90</v>
      </c>
      <c r="G130" s="46"/>
      <c r="H130" s="25">
        <f>SUM(S125:S134)</f>
        <v>639.39</v>
      </c>
      <c r="I130" s="29"/>
      <c r="J130" s="23">
        <f>Source!AT63</f>
        <v>90</v>
      </c>
      <c r="K130" s="25">
        <f>SUM(T125:T134)</f>
        <v>4852.96</v>
      </c>
      <c r="L130" s="27"/>
    </row>
    <row r="131" spans="1:26" ht="14.25" x14ac:dyDescent="0.2">
      <c r="A131" s="40"/>
      <c r="B131" s="41"/>
      <c r="C131" s="41" t="s">
        <v>859</v>
      </c>
      <c r="D131" s="24" t="s">
        <v>858</v>
      </c>
      <c r="E131" s="12">
        <f>Source!CA63</f>
        <v>70</v>
      </c>
      <c r="F131" s="45" t="str">
        <f>CONCATENATE(" )", Source!DM63, Source!FU63, "=", Source!FY63)</f>
        <v xml:space="preserve"> )*0,85=59,5</v>
      </c>
      <c r="G131" s="46"/>
      <c r="H131" s="25">
        <f>SUM(U125:U134)</f>
        <v>422.71</v>
      </c>
      <c r="I131" s="29"/>
      <c r="J131" s="23">
        <f>Source!AU63</f>
        <v>60</v>
      </c>
      <c r="K131" s="25">
        <f>SUM(V125:V134)</f>
        <v>3235.31</v>
      </c>
      <c r="L131" s="27"/>
    </row>
    <row r="132" spans="1:26" ht="14.25" x14ac:dyDescent="0.2">
      <c r="A132" s="40"/>
      <c r="B132" s="41"/>
      <c r="C132" s="41" t="s">
        <v>860</v>
      </c>
      <c r="D132" s="24" t="s">
        <v>861</v>
      </c>
      <c r="E132" s="12">
        <f>Source!AQ63</f>
        <v>22</v>
      </c>
      <c r="F132" s="25"/>
      <c r="G132" s="26" t="str">
        <f>Source!DI63</f>
        <v>)*1,15</v>
      </c>
      <c r="H132" s="25"/>
      <c r="I132" s="26"/>
      <c r="J132" s="26"/>
      <c r="K132" s="25"/>
      <c r="L132" s="36">
        <f>Source!U63</f>
        <v>80.959999999999994</v>
      </c>
    </row>
    <row r="133" spans="1:26" ht="42.75" x14ac:dyDescent="0.2">
      <c r="A133" s="40" t="str">
        <f>Source!E65</f>
        <v>12,1</v>
      </c>
      <c r="B133" s="41" t="str">
        <f>Source!F65</f>
        <v>12.2.04.03-0005</v>
      </c>
      <c r="C133" s="41" t="str">
        <f>Source!G65</f>
        <v>Маты ламельные кашированные "ТехноНИКОЛЬ 35", размер 5000х1200х60</v>
      </c>
      <c r="D133" s="24" t="str">
        <f>Source!H65</f>
        <v>м3</v>
      </c>
      <c r="E133" s="12">
        <f>Source!I65</f>
        <v>3.2959999999999994</v>
      </c>
      <c r="F133" s="25">
        <f>Source!AL65+Source!AM65+Source!AO65</f>
        <v>1263.3599999999999</v>
      </c>
      <c r="G133" s="37" t="s">
        <v>3</v>
      </c>
      <c r="H133" s="25">
        <f>ROUND(Source!AC65*Source!I65, 2)+ROUND(Source!AD65*Source!I65, 2)+ROUND(Source!AF65*Source!I65, 2)</f>
        <v>4164.03</v>
      </c>
      <c r="I133" s="26"/>
      <c r="J133" s="26">
        <f>IF(Source!BC65&lt;&gt; 0, Source!BC65, 1)</f>
        <v>7.59</v>
      </c>
      <c r="K133" s="25">
        <f>Source!O65</f>
        <v>31605.02</v>
      </c>
      <c r="L133" s="27"/>
      <c r="S133">
        <f>ROUND((Source!FX65/100)*((ROUND(Source!AF65*Source!I65, 2)+ROUND(Source!AE65*Source!I65, 2))), 2)</f>
        <v>0</v>
      </c>
      <c r="T133">
        <f>Source!X65</f>
        <v>0</v>
      </c>
      <c r="U133">
        <f>ROUND((Source!FY65/100)*((ROUND(Source!AF65*Source!I65, 2)+ROUND(Source!AE65*Source!I65, 2))), 2)</f>
        <v>0</v>
      </c>
      <c r="V133">
        <f>Source!Y65</f>
        <v>0</v>
      </c>
      <c r="W133">
        <f>IF(Source!BI65&lt;=1,H133, 0)</f>
        <v>4164.03</v>
      </c>
      <c r="X133">
        <f>IF(Source!BI65=2,H133, 0)</f>
        <v>0</v>
      </c>
      <c r="Y133">
        <f>IF(Source!BI65=3,H133, 0)</f>
        <v>0</v>
      </c>
      <c r="Z133">
        <f>IF(Source!BI65=4,H133, 0)</f>
        <v>0</v>
      </c>
    </row>
    <row r="134" spans="1:26" ht="14.25" x14ac:dyDescent="0.2">
      <c r="A134" s="42" t="str">
        <f>Source!E67</f>
        <v>12,2</v>
      </c>
      <c r="B134" s="43" t="str">
        <f>Source!F67</f>
        <v>12.2.05.11</v>
      </c>
      <c r="C134" s="43" t="str">
        <f>Source!G67</f>
        <v>Плиты теплоизоляционные</v>
      </c>
      <c r="D134" s="30" t="str">
        <f>Source!H67</f>
        <v>м3</v>
      </c>
      <c r="E134" s="31">
        <f>Source!I67</f>
        <v>3.2959999999999994</v>
      </c>
      <c r="F134" s="32">
        <f>Source!AL67+Source!AM67+Source!AO67</f>
        <v>0</v>
      </c>
      <c r="G134" s="38" t="s">
        <v>3</v>
      </c>
      <c r="H134" s="32">
        <f>ROUND(Source!AC67*Source!I67, 2)+ROUND(Source!AD67*Source!I67, 2)+ROUND(Source!AF67*Source!I67, 2)</f>
        <v>0</v>
      </c>
      <c r="I134" s="33"/>
      <c r="J134" s="33">
        <f>IF(Source!BC67&lt;&gt; 0, Source!BC67, 1)</f>
        <v>7.59</v>
      </c>
      <c r="K134" s="32">
        <f>Source!O67</f>
        <v>0</v>
      </c>
      <c r="L134" s="39"/>
      <c r="S134">
        <f>ROUND((Source!FX67/100)*((ROUND(Source!AF67*Source!I67, 2)+ROUND(Source!AE67*Source!I67, 2))), 2)</f>
        <v>0</v>
      </c>
      <c r="T134">
        <f>Source!X67</f>
        <v>0</v>
      </c>
      <c r="U134">
        <f>ROUND((Source!FY67/100)*((ROUND(Source!AF67*Source!I67, 2)+ROUND(Source!AE67*Source!I67, 2))), 2)</f>
        <v>0</v>
      </c>
      <c r="V134">
        <f>Source!Y67</f>
        <v>0</v>
      </c>
      <c r="W134">
        <f>IF(Source!BI67&lt;=1,H134, 0)</f>
        <v>0</v>
      </c>
      <c r="X134">
        <f>IF(Source!BI67=2,H134, 0)</f>
        <v>0</v>
      </c>
      <c r="Y134">
        <f>IF(Source!BI67=3,H134, 0)</f>
        <v>0</v>
      </c>
      <c r="Z134">
        <f>IF(Source!BI67=4,H134, 0)</f>
        <v>0</v>
      </c>
    </row>
    <row r="135" spans="1:26" ht="15" x14ac:dyDescent="0.25">
      <c r="G135" s="50">
        <f>H126+H127+H129+H130+H131+SUM(H133:H134)</f>
        <v>6759.51</v>
      </c>
      <c r="H135" s="50"/>
      <c r="J135" s="50">
        <f>K126+K127+K129+K130+K131+SUM(K133:K134)</f>
        <v>51331.61</v>
      </c>
      <c r="K135" s="50"/>
      <c r="L135" s="35">
        <f>Source!U63</f>
        <v>80.959999999999994</v>
      </c>
      <c r="O135" s="21">
        <f>G135</f>
        <v>6759.51</v>
      </c>
      <c r="P135" s="21">
        <f>J135</f>
        <v>51331.61</v>
      </c>
      <c r="Q135" s="21">
        <f>L135</f>
        <v>80.959999999999994</v>
      </c>
      <c r="W135">
        <f>IF(Source!BI63&lt;=1,H126+H127+H129+H130+H131, 0)</f>
        <v>2595.48</v>
      </c>
      <c r="X135">
        <f>IF(Source!BI63=2,H126+H127+H129+H130+H131, 0)</f>
        <v>0</v>
      </c>
      <c r="Y135">
        <f>IF(Source!BI63=3,H126+H127+H129+H130+H131, 0)</f>
        <v>0</v>
      </c>
      <c r="Z135">
        <f>IF(Source!BI63=4,H126+H127+H129+H130+H131, 0)</f>
        <v>0</v>
      </c>
    </row>
    <row r="136" spans="1:26" ht="42.75" x14ac:dyDescent="0.2">
      <c r="A136" s="40" t="str">
        <f>Source!E69</f>
        <v>13</v>
      </c>
      <c r="B136" s="41" t="str">
        <f>Source!F69</f>
        <v>10-05-012-01</v>
      </c>
      <c r="C136" s="41" t="str">
        <f>Source!G69</f>
        <v>Облицовка стен глухих (без проемов) по металлическому одинарному каркасу гипсокартонными листами</v>
      </c>
      <c r="D136" s="24" t="str">
        <f>Source!H69</f>
        <v>100 м2</v>
      </c>
      <c r="E136" s="12">
        <f>Source!I69</f>
        <v>0.64280000000000004</v>
      </c>
      <c r="F136" s="25">
        <f>Source!AL69+Source!AM69+Source!AO69</f>
        <v>2525.4499999999998</v>
      </c>
      <c r="G136" s="26"/>
      <c r="H136" s="25"/>
      <c r="I136" s="26" t="str">
        <f>Source!BO69</f>
        <v/>
      </c>
      <c r="J136" s="26"/>
      <c r="K136" s="25"/>
      <c r="L136" s="27"/>
      <c r="S136">
        <f>ROUND((Source!FX69/100)*((ROUND(Source!AF69*Source!I69, 2)+ROUND(Source!AE69*Source!I69, 2))), 2)</f>
        <v>569.98</v>
      </c>
      <c r="T136">
        <f>Source!X69</f>
        <v>4318.0200000000004</v>
      </c>
      <c r="U136">
        <f>ROUND((Source!FY69/100)*((ROUND(Source!AF69*Source!I69, 2)+ROUND(Source!AE69*Source!I69, 2))), 2)</f>
        <v>287.39999999999998</v>
      </c>
      <c r="V136">
        <f>Source!Y69</f>
        <v>2199.7399999999998</v>
      </c>
    </row>
    <row r="137" spans="1:26" x14ac:dyDescent="0.2">
      <c r="C137" s="20" t="str">
        <f>"Объем: "&amp;Source!I69&amp;"=64,28/"&amp;"100"</f>
        <v>Объем: 0,6428=64,28/100</v>
      </c>
    </row>
    <row r="138" spans="1:26" ht="14.25" x14ac:dyDescent="0.2">
      <c r="A138" s="40"/>
      <c r="B138" s="41"/>
      <c r="C138" s="41" t="s">
        <v>855</v>
      </c>
      <c r="D138" s="24"/>
      <c r="E138" s="12"/>
      <c r="F138" s="25">
        <f>Source!AO69</f>
        <v>724.51</v>
      </c>
      <c r="G138" s="26" t="str">
        <f>Source!DG69</f>
        <v>)*1,15</v>
      </c>
      <c r="H138" s="25">
        <f>ROUND(Source!AF69*Source!I69, 2)</f>
        <v>535.57000000000005</v>
      </c>
      <c r="I138" s="26"/>
      <c r="J138" s="26">
        <f>IF(Source!BA69&lt;&gt; 0, Source!BA69, 1)</f>
        <v>7.59</v>
      </c>
      <c r="K138" s="25">
        <f>Source!S69</f>
        <v>4065.01</v>
      </c>
      <c r="L138" s="27"/>
      <c r="R138">
        <f>H138</f>
        <v>535.57000000000005</v>
      </c>
    </row>
    <row r="139" spans="1:26" ht="14.25" x14ac:dyDescent="0.2">
      <c r="A139" s="40"/>
      <c r="B139" s="41"/>
      <c r="C139" s="41" t="s">
        <v>284</v>
      </c>
      <c r="D139" s="24"/>
      <c r="E139" s="12"/>
      <c r="F139" s="25">
        <f>Source!AM69</f>
        <v>3.41</v>
      </c>
      <c r="G139" s="26" t="str">
        <f>Source!DE69</f>
        <v>)*1,25</v>
      </c>
      <c r="H139" s="25">
        <f>ROUND(Source!AD69*Source!I69, 2)</f>
        <v>2.74</v>
      </c>
      <c r="I139" s="26"/>
      <c r="J139" s="26">
        <f>IF(Source!BB69&lt;&gt; 0, Source!BB69, 1)</f>
        <v>7.59</v>
      </c>
      <c r="K139" s="25">
        <f>Source!Q69</f>
        <v>20.78</v>
      </c>
      <c r="L139" s="27"/>
    </row>
    <row r="140" spans="1:26" ht="14.25" x14ac:dyDescent="0.2">
      <c r="A140" s="40"/>
      <c r="B140" s="41"/>
      <c r="C140" s="41" t="s">
        <v>856</v>
      </c>
      <c r="D140" s="24"/>
      <c r="E140" s="12"/>
      <c r="F140" s="25">
        <f>Source!AN69</f>
        <v>1.41</v>
      </c>
      <c r="G140" s="26" t="str">
        <f>Source!DF69</f>
        <v>)*1,25</v>
      </c>
      <c r="H140" s="28">
        <f>ROUND(Source!AE69*Source!I69, 2)</f>
        <v>1.1299999999999999</v>
      </c>
      <c r="I140" s="26"/>
      <c r="J140" s="26">
        <f>IF(Source!BS69&lt;&gt; 0, Source!BS69, 1)</f>
        <v>7.59</v>
      </c>
      <c r="K140" s="28">
        <f>Source!R69</f>
        <v>8.59</v>
      </c>
      <c r="L140" s="27"/>
      <c r="R140">
        <f>H140</f>
        <v>1.1299999999999999</v>
      </c>
    </row>
    <row r="141" spans="1:26" ht="14.25" x14ac:dyDescent="0.2">
      <c r="A141" s="40"/>
      <c r="B141" s="41"/>
      <c r="C141" s="41" t="s">
        <v>862</v>
      </c>
      <c r="D141" s="24"/>
      <c r="E141" s="12"/>
      <c r="F141" s="25">
        <f>Source!AL69</f>
        <v>1797.53</v>
      </c>
      <c r="G141" s="26" t="str">
        <f>Source!DD69</f>
        <v/>
      </c>
      <c r="H141" s="25">
        <f>ROUND(Source!AC69*Source!I69, 2)</f>
        <v>1155.45</v>
      </c>
      <c r="I141" s="26"/>
      <c r="J141" s="26">
        <f>IF(Source!BC69&lt;&gt; 0, Source!BC69, 1)</f>
        <v>7.59</v>
      </c>
      <c r="K141" s="25">
        <f>Source!P69</f>
        <v>8769.8799999999992</v>
      </c>
      <c r="L141" s="27"/>
    </row>
    <row r="142" spans="1:26" ht="14.25" x14ac:dyDescent="0.2">
      <c r="A142" s="40"/>
      <c r="B142" s="41"/>
      <c r="C142" s="41" t="s">
        <v>857</v>
      </c>
      <c r="D142" s="24" t="s">
        <v>858</v>
      </c>
      <c r="E142" s="12">
        <f>Source!BZ69</f>
        <v>118</v>
      </c>
      <c r="F142" s="45" t="str">
        <f>CONCATENATE(" )", Source!DL69, Source!FT69, "=", Source!FX69)</f>
        <v xml:space="preserve"> )*0,9=106,2</v>
      </c>
      <c r="G142" s="46"/>
      <c r="H142" s="25">
        <f>SUM(S136:S146)</f>
        <v>569.98</v>
      </c>
      <c r="I142" s="29"/>
      <c r="J142" s="23">
        <f>Source!AT69</f>
        <v>106</v>
      </c>
      <c r="K142" s="25">
        <f>SUM(T136:T146)</f>
        <v>4318.0200000000004</v>
      </c>
      <c r="L142" s="27"/>
    </row>
    <row r="143" spans="1:26" ht="14.25" x14ac:dyDescent="0.2">
      <c r="A143" s="40"/>
      <c r="B143" s="41"/>
      <c r="C143" s="41" t="s">
        <v>859</v>
      </c>
      <c r="D143" s="24" t="s">
        <v>858</v>
      </c>
      <c r="E143" s="12">
        <f>Source!CA69</f>
        <v>63</v>
      </c>
      <c r="F143" s="45" t="str">
        <f>CONCATENATE(" )", Source!DM69, Source!FU69, "=", Source!FY69)</f>
        <v xml:space="preserve"> )*0,85=53,55</v>
      </c>
      <c r="G143" s="46"/>
      <c r="H143" s="25">
        <f>SUM(U136:U146)</f>
        <v>287.39999999999998</v>
      </c>
      <c r="I143" s="29"/>
      <c r="J143" s="23">
        <f>Source!AU69</f>
        <v>54</v>
      </c>
      <c r="K143" s="25">
        <f>SUM(V136:V146)</f>
        <v>2199.7399999999998</v>
      </c>
      <c r="L143" s="27"/>
    </row>
    <row r="144" spans="1:26" ht="14.25" x14ac:dyDescent="0.2">
      <c r="A144" s="40"/>
      <c r="B144" s="41"/>
      <c r="C144" s="41" t="s">
        <v>860</v>
      </c>
      <c r="D144" s="24" t="s">
        <v>861</v>
      </c>
      <c r="E144" s="12">
        <f>Source!AQ69</f>
        <v>80.77</v>
      </c>
      <c r="F144" s="25"/>
      <c r="G144" s="26" t="str">
        <f>Source!DI69</f>
        <v>)*1,15</v>
      </c>
      <c r="H144" s="25"/>
      <c r="I144" s="26"/>
      <c r="J144" s="26"/>
      <c r="K144" s="25"/>
      <c r="L144" s="36">
        <f>Source!U69</f>
        <v>59.706799400000001</v>
      </c>
    </row>
    <row r="145" spans="1:26" ht="14.25" x14ac:dyDescent="0.2">
      <c r="A145" s="40" t="str">
        <f>Source!E71</f>
        <v>13,1</v>
      </c>
      <c r="B145" s="41" t="str">
        <f>Source!F71</f>
        <v>01.6.01.02</v>
      </c>
      <c r="C145" s="41" t="str">
        <f>Source!G71</f>
        <v>Листы гипсокартонные</v>
      </c>
      <c r="D145" s="24" t="str">
        <f>Source!H71</f>
        <v>м2</v>
      </c>
      <c r="E145" s="12">
        <f>Source!I71</f>
        <v>67.494</v>
      </c>
      <c r="F145" s="25">
        <f>Source!AL71+Source!AM71+Source!AO71</f>
        <v>0</v>
      </c>
      <c r="G145" s="37" t="s">
        <v>3</v>
      </c>
      <c r="H145" s="25">
        <f>ROUND(Source!AC71*Source!I71, 2)+ROUND(Source!AD71*Source!I71, 2)+ROUND(Source!AF71*Source!I71, 2)</f>
        <v>0</v>
      </c>
      <c r="I145" s="26"/>
      <c r="J145" s="26">
        <f>IF(Source!BC71&lt;&gt; 0, Source!BC71, 1)</f>
        <v>7.59</v>
      </c>
      <c r="K145" s="25">
        <f>Source!O71</f>
        <v>0</v>
      </c>
      <c r="L145" s="27"/>
      <c r="S145">
        <f>ROUND((Source!FX71/100)*((ROUND(Source!AF71*Source!I71, 2)+ROUND(Source!AE71*Source!I71, 2))), 2)</f>
        <v>0</v>
      </c>
      <c r="T145">
        <f>Source!X71</f>
        <v>0</v>
      </c>
      <c r="U145">
        <f>ROUND((Source!FY71/100)*((ROUND(Source!AF71*Source!I71, 2)+ROUND(Source!AE71*Source!I71, 2))), 2)</f>
        <v>0</v>
      </c>
      <c r="V145">
        <f>Source!Y71</f>
        <v>0</v>
      </c>
      <c r="W145">
        <f>IF(Source!BI71&lt;=1,H145, 0)</f>
        <v>0</v>
      </c>
      <c r="X145">
        <f>IF(Source!BI71=2,H145, 0)</f>
        <v>0</v>
      </c>
      <c r="Y145">
        <f>IF(Source!BI71=3,H145, 0)</f>
        <v>0</v>
      </c>
      <c r="Z145">
        <f>IF(Source!BI71=4,H145, 0)</f>
        <v>0</v>
      </c>
    </row>
    <row r="146" spans="1:26" ht="28.5" x14ac:dyDescent="0.2">
      <c r="A146" s="42" t="str">
        <f>Source!E73</f>
        <v>13,2</v>
      </c>
      <c r="B146" s="43" t="str">
        <f>Source!F73</f>
        <v>01.6.01.02-0003</v>
      </c>
      <c r="C146" s="43" t="str">
        <f>Source!G73</f>
        <v>Листы гипсокартонные влагостойкие, КНАУФ, толщиной 12 мм</v>
      </c>
      <c r="D146" s="30" t="str">
        <f>Source!H73</f>
        <v>м2</v>
      </c>
      <c r="E146" s="31">
        <f>Source!I73</f>
        <v>67.494</v>
      </c>
      <c r="F146" s="32">
        <f>Source!AL73+Source!AM73+Source!AO73</f>
        <v>14.42</v>
      </c>
      <c r="G146" s="38" t="s">
        <v>3</v>
      </c>
      <c r="H146" s="32">
        <f>ROUND(Source!AC73*Source!I73, 2)+ROUND(Source!AD73*Source!I73, 2)+ROUND(Source!AF73*Source!I73, 2)</f>
        <v>973.26</v>
      </c>
      <c r="I146" s="33"/>
      <c r="J146" s="33">
        <f>IF(Source!BC73&lt;&gt; 0, Source!BC73, 1)</f>
        <v>7.59</v>
      </c>
      <c r="K146" s="32">
        <f>Source!O73</f>
        <v>7387.07</v>
      </c>
      <c r="L146" s="39"/>
      <c r="S146">
        <f>ROUND((Source!FX73/100)*((ROUND(Source!AF73*Source!I73, 2)+ROUND(Source!AE73*Source!I73, 2))), 2)</f>
        <v>0</v>
      </c>
      <c r="T146">
        <f>Source!X73</f>
        <v>0</v>
      </c>
      <c r="U146">
        <f>ROUND((Source!FY73/100)*((ROUND(Source!AF73*Source!I73, 2)+ROUND(Source!AE73*Source!I73, 2))), 2)</f>
        <v>0</v>
      </c>
      <c r="V146">
        <f>Source!Y73</f>
        <v>0</v>
      </c>
      <c r="W146">
        <f>IF(Source!BI73&lt;=1,H146, 0)</f>
        <v>973.26</v>
      </c>
      <c r="X146">
        <f>IF(Source!BI73=2,H146, 0)</f>
        <v>0</v>
      </c>
      <c r="Y146">
        <f>IF(Source!BI73=3,H146, 0)</f>
        <v>0</v>
      </c>
      <c r="Z146">
        <f>IF(Source!BI73=4,H146, 0)</f>
        <v>0</v>
      </c>
    </row>
    <row r="147" spans="1:26" ht="15" x14ac:dyDescent="0.25">
      <c r="G147" s="50">
        <f>H138+H139+H141+H142+H143+SUM(H145:H146)</f>
        <v>3524.4000000000005</v>
      </c>
      <c r="H147" s="50"/>
      <c r="J147" s="50">
        <f>K138+K139+K141+K142+K143+SUM(K145:K146)</f>
        <v>26760.5</v>
      </c>
      <c r="K147" s="50"/>
      <c r="L147" s="35">
        <f>Source!U69</f>
        <v>59.706799400000001</v>
      </c>
      <c r="O147" s="21">
        <f>G147</f>
        <v>3524.4000000000005</v>
      </c>
      <c r="P147" s="21">
        <f>J147</f>
        <v>26760.5</v>
      </c>
      <c r="Q147" s="21">
        <f>L147</f>
        <v>59.706799400000001</v>
      </c>
      <c r="W147">
        <f>IF(Source!BI69&lt;=1,H138+H139+H141+H142+H143, 0)</f>
        <v>2551.1400000000003</v>
      </c>
      <c r="X147">
        <f>IF(Source!BI69=2,H138+H139+H141+H142+H143, 0)</f>
        <v>0</v>
      </c>
      <c r="Y147">
        <f>IF(Source!BI69=3,H138+H139+H141+H142+H143, 0)</f>
        <v>0</v>
      </c>
      <c r="Z147">
        <f>IF(Source!BI69=4,H138+H139+H141+H142+H143, 0)</f>
        <v>0</v>
      </c>
    </row>
    <row r="148" spans="1:26" ht="71.25" x14ac:dyDescent="0.2">
      <c r="A148" s="40" t="str">
        <f>Source!E75</f>
        <v>14</v>
      </c>
      <c r="B148" s="41" t="str">
        <f>Source!F75</f>
        <v>61-2-7</v>
      </c>
      <c r="C148" s="41" t="str">
        <f>Source!G75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148" s="24" t="str">
        <f>Source!H75</f>
        <v>100 м2</v>
      </c>
      <c r="E148" s="12">
        <f>Source!I75</f>
        <v>0.96499999999999997</v>
      </c>
      <c r="F148" s="25">
        <f>Source!AL75+Source!AM75+Source!AO75</f>
        <v>3184.37</v>
      </c>
      <c r="G148" s="26"/>
      <c r="H148" s="25"/>
      <c r="I148" s="26" t="str">
        <f>Source!BO75</f>
        <v/>
      </c>
      <c r="J148" s="26"/>
      <c r="K148" s="25"/>
      <c r="L148" s="27"/>
      <c r="S148">
        <f>ROUND((Source!FX75/100)*((ROUND(Source!AF75*Source!I75, 2)+ROUND(Source!AE75*Source!I75, 2))), 2)</f>
        <v>1549.27</v>
      </c>
      <c r="T148">
        <f>Source!X75</f>
        <v>11758.97</v>
      </c>
      <c r="U148">
        <f>ROUND((Source!FY75/100)*((ROUND(Source!AF75*Source!I75, 2)+ROUND(Source!AE75*Source!I75, 2))), 2)</f>
        <v>980.55</v>
      </c>
      <c r="V148">
        <f>Source!Y75</f>
        <v>7442.39</v>
      </c>
    </row>
    <row r="149" spans="1:26" x14ac:dyDescent="0.2">
      <c r="C149" s="20" t="str">
        <f>"Объем: "&amp;Source!I75&amp;"=96,5/"&amp;"100"</f>
        <v>Объем: 0,965=96,5/100</v>
      </c>
    </row>
    <row r="150" spans="1:26" ht="14.25" x14ac:dyDescent="0.2">
      <c r="A150" s="40"/>
      <c r="B150" s="41"/>
      <c r="C150" s="41" t="s">
        <v>855</v>
      </c>
      <c r="D150" s="24"/>
      <c r="E150" s="12"/>
      <c r="F150" s="25">
        <f>Source!AO75</f>
        <v>2023.18</v>
      </c>
      <c r="G150" s="26" t="str">
        <f>Source!DG75</f>
        <v/>
      </c>
      <c r="H150" s="25">
        <f>ROUND(Source!AF75*Source!I75, 2)</f>
        <v>1952.37</v>
      </c>
      <c r="I150" s="26"/>
      <c r="J150" s="26">
        <f>IF(Source!BA75&lt;&gt; 0, Source!BA75, 1)</f>
        <v>7.59</v>
      </c>
      <c r="K150" s="25">
        <f>Source!S75</f>
        <v>14818.48</v>
      </c>
      <c r="L150" s="27"/>
      <c r="R150">
        <f>H150</f>
        <v>1952.37</v>
      </c>
    </row>
    <row r="151" spans="1:26" ht="14.25" x14ac:dyDescent="0.2">
      <c r="A151" s="40"/>
      <c r="B151" s="41"/>
      <c r="C151" s="41" t="s">
        <v>284</v>
      </c>
      <c r="D151" s="24"/>
      <c r="E151" s="12"/>
      <c r="F151" s="25">
        <f>Source!AM75</f>
        <v>20.94</v>
      </c>
      <c r="G151" s="26" t="str">
        <f>Source!DE75</f>
        <v/>
      </c>
      <c r="H151" s="25">
        <f>ROUND(Source!AD75*Source!I75, 2)</f>
        <v>20.21</v>
      </c>
      <c r="I151" s="26"/>
      <c r="J151" s="26">
        <f>IF(Source!BB75&lt;&gt; 0, Source!BB75, 1)</f>
        <v>7.59</v>
      </c>
      <c r="K151" s="25">
        <f>Source!Q75</f>
        <v>153.37</v>
      </c>
      <c r="L151" s="27"/>
    </row>
    <row r="152" spans="1:26" ht="14.25" x14ac:dyDescent="0.2">
      <c r="A152" s="40"/>
      <c r="B152" s="41"/>
      <c r="C152" s="41" t="s">
        <v>856</v>
      </c>
      <c r="D152" s="24"/>
      <c r="E152" s="12"/>
      <c r="F152" s="25">
        <f>Source!AN75</f>
        <v>9.0500000000000007</v>
      </c>
      <c r="G152" s="26" t="str">
        <f>Source!DF75</f>
        <v/>
      </c>
      <c r="H152" s="28">
        <f>ROUND(Source!AE75*Source!I75, 2)</f>
        <v>8.73</v>
      </c>
      <c r="I152" s="26"/>
      <c r="J152" s="26">
        <f>IF(Source!BS75&lt;&gt; 0, Source!BS75, 1)</f>
        <v>7.59</v>
      </c>
      <c r="K152" s="28">
        <f>Source!R75</f>
        <v>66.290000000000006</v>
      </c>
      <c r="L152" s="27"/>
      <c r="R152">
        <f>H152</f>
        <v>8.73</v>
      </c>
    </row>
    <row r="153" spans="1:26" ht="14.25" x14ac:dyDescent="0.2">
      <c r="A153" s="40"/>
      <c r="B153" s="41"/>
      <c r="C153" s="41" t="s">
        <v>862</v>
      </c>
      <c r="D153" s="24"/>
      <c r="E153" s="12"/>
      <c r="F153" s="25">
        <f>Source!AL75</f>
        <v>1140.25</v>
      </c>
      <c r="G153" s="26" t="str">
        <f>Source!DD75</f>
        <v/>
      </c>
      <c r="H153" s="25">
        <f>ROUND(Source!AC75*Source!I75, 2)</f>
        <v>1100.3399999999999</v>
      </c>
      <c r="I153" s="26"/>
      <c r="J153" s="26">
        <f>IF(Source!BC75&lt;&gt; 0, Source!BC75, 1)</f>
        <v>7.59</v>
      </c>
      <c r="K153" s="25">
        <f>Source!P75</f>
        <v>8351.59</v>
      </c>
      <c r="L153" s="27"/>
    </row>
    <row r="154" spans="1:26" ht="14.25" x14ac:dyDescent="0.2">
      <c r="A154" s="40"/>
      <c r="B154" s="41"/>
      <c r="C154" s="41" t="s">
        <v>857</v>
      </c>
      <c r="D154" s="24" t="s">
        <v>858</v>
      </c>
      <c r="E154" s="12">
        <f>Source!BZ75</f>
        <v>79</v>
      </c>
      <c r="F154" s="44"/>
      <c r="G154" s="26"/>
      <c r="H154" s="25">
        <f>SUM(S148:S156)</f>
        <v>1549.27</v>
      </c>
      <c r="I154" s="29"/>
      <c r="J154" s="23">
        <f>Source!AT75</f>
        <v>79</v>
      </c>
      <c r="K154" s="25">
        <f>SUM(T148:T156)</f>
        <v>11758.97</v>
      </c>
      <c r="L154" s="27"/>
    </row>
    <row r="155" spans="1:26" ht="14.25" x14ac:dyDescent="0.2">
      <c r="A155" s="40"/>
      <c r="B155" s="41"/>
      <c r="C155" s="41" t="s">
        <v>859</v>
      </c>
      <c r="D155" s="24" t="s">
        <v>858</v>
      </c>
      <c r="E155" s="12">
        <f>Source!CA75</f>
        <v>50</v>
      </c>
      <c r="F155" s="44"/>
      <c r="G155" s="26"/>
      <c r="H155" s="25">
        <f>SUM(U148:U156)</f>
        <v>980.55</v>
      </c>
      <c r="I155" s="29"/>
      <c r="J155" s="23">
        <f>Source!AU75</f>
        <v>50</v>
      </c>
      <c r="K155" s="25">
        <f>SUM(V148:V156)</f>
        <v>7442.39</v>
      </c>
      <c r="L155" s="27"/>
    </row>
    <row r="156" spans="1:26" ht="14.25" x14ac:dyDescent="0.2">
      <c r="A156" s="42"/>
      <c r="B156" s="43"/>
      <c r="C156" s="43" t="s">
        <v>860</v>
      </c>
      <c r="D156" s="30" t="s">
        <v>861</v>
      </c>
      <c r="E156" s="31">
        <f>Source!AQ75</f>
        <v>228.35</v>
      </c>
      <c r="F156" s="32"/>
      <c r="G156" s="33" t="str">
        <f>Source!DI75</f>
        <v/>
      </c>
      <c r="H156" s="32"/>
      <c r="I156" s="33"/>
      <c r="J156" s="33"/>
      <c r="K156" s="32"/>
      <c r="L156" s="34">
        <f>Source!U75</f>
        <v>220.35774999999998</v>
      </c>
    </row>
    <row r="157" spans="1:26" ht="15" x14ac:dyDescent="0.25">
      <c r="G157" s="50">
        <f>H150+H151+H153+H154+H155</f>
        <v>5602.7400000000007</v>
      </c>
      <c r="H157" s="50"/>
      <c r="J157" s="50">
        <f>K150+K151+K153+K154+K155</f>
        <v>42524.800000000003</v>
      </c>
      <c r="K157" s="50"/>
      <c r="L157" s="35">
        <f>Source!U75</f>
        <v>220.35774999999998</v>
      </c>
      <c r="O157" s="21">
        <f>G157</f>
        <v>5602.7400000000007</v>
      </c>
      <c r="P157" s="21">
        <f>J157</f>
        <v>42524.800000000003</v>
      </c>
      <c r="Q157" s="21">
        <f>L157</f>
        <v>220.35774999999998</v>
      </c>
      <c r="W157">
        <f>IF(Source!BI75&lt;=1,H150+H151+H153+H154+H155, 0)</f>
        <v>5602.7400000000007</v>
      </c>
      <c r="X157">
        <f>IF(Source!BI75=2,H150+H151+H153+H154+H155, 0)</f>
        <v>0</v>
      </c>
      <c r="Y157">
        <f>IF(Source!BI75=3,H150+H151+H153+H154+H155, 0)</f>
        <v>0</v>
      </c>
      <c r="Z157">
        <f>IF(Source!BI75=4,H150+H151+H153+H154+H155, 0)</f>
        <v>0</v>
      </c>
    </row>
    <row r="158" spans="1:26" ht="42.75" x14ac:dyDescent="0.2">
      <c r="A158" s="40" t="str">
        <f>Source!E77</f>
        <v>15</v>
      </c>
      <c r="B158" s="41" t="str">
        <f>Source!F77</f>
        <v>15-04-006-04</v>
      </c>
      <c r="C158" s="41" t="str">
        <f>Source!G77</f>
        <v>Покрытие поверхностей грунтовкой глубокого проникновения за 2 раза стен</v>
      </c>
      <c r="D158" s="24" t="str">
        <f>Source!H77</f>
        <v>100 м2</v>
      </c>
      <c r="E158" s="12">
        <f>Source!I77</f>
        <v>2.5139999999999998</v>
      </c>
      <c r="F158" s="25">
        <f>Source!AL77+Source!AM77+Source!AO77</f>
        <v>158.97999999999999</v>
      </c>
      <c r="G158" s="26"/>
      <c r="H158" s="25"/>
      <c r="I158" s="26" t="str">
        <f>Source!BO77</f>
        <v/>
      </c>
      <c r="J158" s="26"/>
      <c r="K158" s="25"/>
      <c r="L158" s="27"/>
      <c r="S158">
        <f>ROUND((Source!FX77/100)*((ROUND(Source!AF77*Source!I77, 2)+ROUND(Source!AE77*Source!I77, 2))), 2)</f>
        <v>430.03</v>
      </c>
      <c r="T158">
        <f>Source!X77</f>
        <v>3281.21</v>
      </c>
      <c r="U158">
        <f>ROUND((Source!FY77/100)*((ROUND(Source!AF77*Source!I77, 2)+ROUND(Source!AE77*Source!I77, 2))), 2)</f>
        <v>212.74</v>
      </c>
      <c r="V158">
        <f>Source!Y77</f>
        <v>1623.33</v>
      </c>
    </row>
    <row r="159" spans="1:26" x14ac:dyDescent="0.2">
      <c r="C159" s="20" t="str">
        <f>"Объем: "&amp;Source!I77&amp;"=251,4/"&amp;"100"</f>
        <v>Объем: 2,514=251,4/100</v>
      </c>
    </row>
    <row r="160" spans="1:26" ht="14.25" x14ac:dyDescent="0.2">
      <c r="A160" s="40"/>
      <c r="B160" s="41"/>
      <c r="C160" s="41" t="s">
        <v>855</v>
      </c>
      <c r="D160" s="24"/>
      <c r="E160" s="12"/>
      <c r="F160" s="25">
        <f>Source!AO77</f>
        <v>157</v>
      </c>
      <c r="G160" s="26" t="str">
        <f>Source!DG77</f>
        <v>)*1,15</v>
      </c>
      <c r="H160" s="25">
        <f>ROUND(Source!AF77*Source!I77, 2)</f>
        <v>453.9</v>
      </c>
      <c r="I160" s="26"/>
      <c r="J160" s="26">
        <f>IF(Source!BA77&lt;&gt; 0, Source!BA77, 1)</f>
        <v>7.59</v>
      </c>
      <c r="K160" s="25">
        <f>Source!S77</f>
        <v>3445.12</v>
      </c>
      <c r="L160" s="27"/>
      <c r="R160">
        <f>H160</f>
        <v>453.9</v>
      </c>
    </row>
    <row r="161" spans="1:26" ht="14.25" x14ac:dyDescent="0.2">
      <c r="A161" s="40"/>
      <c r="B161" s="41"/>
      <c r="C161" s="41" t="s">
        <v>284</v>
      </c>
      <c r="D161" s="24"/>
      <c r="E161" s="12"/>
      <c r="F161" s="25">
        <f>Source!AM77</f>
        <v>1.62</v>
      </c>
      <c r="G161" s="26" t="str">
        <f>Source!DE77</f>
        <v>)*1,25</v>
      </c>
      <c r="H161" s="25">
        <f>ROUND(Source!AD77*Source!I77, 2)</f>
        <v>5.08</v>
      </c>
      <c r="I161" s="26"/>
      <c r="J161" s="26">
        <f>IF(Source!BB77&lt;&gt; 0, Source!BB77, 1)</f>
        <v>7.59</v>
      </c>
      <c r="K161" s="25">
        <f>Source!Q77</f>
        <v>38.54</v>
      </c>
      <c r="L161" s="27"/>
    </row>
    <row r="162" spans="1:26" ht="14.25" x14ac:dyDescent="0.2">
      <c r="A162" s="40"/>
      <c r="B162" s="41"/>
      <c r="C162" s="41" t="s">
        <v>856</v>
      </c>
      <c r="D162" s="24"/>
      <c r="E162" s="12"/>
      <c r="F162" s="25">
        <f>Source!AN77</f>
        <v>0.37</v>
      </c>
      <c r="G162" s="26" t="str">
        <f>Source!DF77</f>
        <v>)*1,25</v>
      </c>
      <c r="H162" s="28">
        <f>ROUND(Source!AE77*Source!I77, 2)</f>
        <v>1.1599999999999999</v>
      </c>
      <c r="I162" s="26"/>
      <c r="J162" s="26">
        <f>IF(Source!BS77&lt;&gt; 0, Source!BS77, 1)</f>
        <v>7.59</v>
      </c>
      <c r="K162" s="28">
        <f>Source!R77</f>
        <v>8.7799999999999994</v>
      </c>
      <c r="L162" s="27"/>
      <c r="R162">
        <f>H162</f>
        <v>1.1599999999999999</v>
      </c>
    </row>
    <row r="163" spans="1:26" ht="14.25" x14ac:dyDescent="0.2">
      <c r="A163" s="40"/>
      <c r="B163" s="41"/>
      <c r="C163" s="41" t="s">
        <v>862</v>
      </c>
      <c r="D163" s="24"/>
      <c r="E163" s="12"/>
      <c r="F163" s="25">
        <f>Source!AL77</f>
        <v>0.36</v>
      </c>
      <c r="G163" s="26" t="str">
        <f>Source!DD77</f>
        <v/>
      </c>
      <c r="H163" s="25">
        <f>ROUND(Source!AC77*Source!I77, 2)</f>
        <v>0.91</v>
      </c>
      <c r="I163" s="26"/>
      <c r="J163" s="26">
        <f>IF(Source!BC77&lt;&gt; 0, Source!BC77, 1)</f>
        <v>7.59</v>
      </c>
      <c r="K163" s="25">
        <f>Source!P77</f>
        <v>6.87</v>
      </c>
      <c r="L163" s="27"/>
    </row>
    <row r="164" spans="1:26" ht="14.25" x14ac:dyDescent="0.2">
      <c r="A164" s="40"/>
      <c r="B164" s="41"/>
      <c r="C164" s="41" t="s">
        <v>857</v>
      </c>
      <c r="D164" s="24" t="s">
        <v>858</v>
      </c>
      <c r="E164" s="12">
        <f>Source!BZ77</f>
        <v>105</v>
      </c>
      <c r="F164" s="45" t="str">
        <f>CONCATENATE(" )", Source!DL77, Source!FT77, "=", Source!FX77)</f>
        <v xml:space="preserve"> )*0,9=94,5</v>
      </c>
      <c r="G164" s="46"/>
      <c r="H164" s="25">
        <f>SUM(S158:S168)</f>
        <v>430.03</v>
      </c>
      <c r="I164" s="29"/>
      <c r="J164" s="23">
        <f>Source!AT77</f>
        <v>95</v>
      </c>
      <c r="K164" s="25">
        <f>SUM(T158:T168)</f>
        <v>3281.21</v>
      </c>
      <c r="L164" s="27"/>
    </row>
    <row r="165" spans="1:26" ht="14.25" x14ac:dyDescent="0.2">
      <c r="A165" s="40"/>
      <c r="B165" s="41"/>
      <c r="C165" s="41" t="s">
        <v>859</v>
      </c>
      <c r="D165" s="24" t="s">
        <v>858</v>
      </c>
      <c r="E165" s="12">
        <f>Source!CA77</f>
        <v>55</v>
      </c>
      <c r="F165" s="45" t="str">
        <f>CONCATENATE(" )", Source!DM77, Source!FU77, "=", Source!FY77)</f>
        <v xml:space="preserve"> )*0,85=46,75</v>
      </c>
      <c r="G165" s="46"/>
      <c r="H165" s="25">
        <f>SUM(U158:U168)</f>
        <v>212.74</v>
      </c>
      <c r="I165" s="29"/>
      <c r="J165" s="23">
        <f>Source!AU77</f>
        <v>47</v>
      </c>
      <c r="K165" s="25">
        <f>SUM(V158:V168)</f>
        <v>1623.33</v>
      </c>
      <c r="L165" s="27"/>
    </row>
    <row r="166" spans="1:26" ht="14.25" x14ac:dyDescent="0.2">
      <c r="A166" s="40"/>
      <c r="B166" s="41"/>
      <c r="C166" s="41" t="s">
        <v>860</v>
      </c>
      <c r="D166" s="24" t="s">
        <v>861</v>
      </c>
      <c r="E166" s="12">
        <f>Source!AQ77</f>
        <v>16.32</v>
      </c>
      <c r="F166" s="25"/>
      <c r="G166" s="26" t="str">
        <f>Source!DI77</f>
        <v>)*1,15</v>
      </c>
      <c r="H166" s="25"/>
      <c r="I166" s="26"/>
      <c r="J166" s="26"/>
      <c r="K166" s="25"/>
      <c r="L166" s="36">
        <f>Source!U77</f>
        <v>47.182751999999986</v>
      </c>
    </row>
    <row r="167" spans="1:26" ht="14.25" x14ac:dyDescent="0.2">
      <c r="A167" s="40" t="str">
        <f>Source!E79</f>
        <v>15,1</v>
      </c>
      <c r="B167" s="41" t="str">
        <f>Source!F79</f>
        <v>14.4.01.21</v>
      </c>
      <c r="C167" s="41" t="str">
        <f>Source!G79</f>
        <v>Грунтовка</v>
      </c>
      <c r="D167" s="24" t="str">
        <f>Source!H79</f>
        <v>т</v>
      </c>
      <c r="E167" s="12">
        <f>Source!I79</f>
        <v>5.0279999999999998E-2</v>
      </c>
      <c r="F167" s="25">
        <f>Source!AL79+Source!AM79+Source!AO79</f>
        <v>0</v>
      </c>
      <c r="G167" s="37" t="s">
        <v>3</v>
      </c>
      <c r="H167" s="25">
        <f>ROUND(Source!AC79*Source!I79, 2)+ROUND(Source!AD79*Source!I79, 2)+ROUND(Source!AF79*Source!I79, 2)</f>
        <v>0</v>
      </c>
      <c r="I167" s="26"/>
      <c r="J167" s="26">
        <f>IF(Source!BC79&lt;&gt; 0, Source!BC79, 1)</f>
        <v>7.59</v>
      </c>
      <c r="K167" s="25">
        <f>Source!O79</f>
        <v>0</v>
      </c>
      <c r="L167" s="27"/>
      <c r="S167">
        <f>ROUND((Source!FX79/100)*((ROUND(Source!AF79*Source!I79, 2)+ROUND(Source!AE79*Source!I79, 2))), 2)</f>
        <v>0</v>
      </c>
      <c r="T167">
        <f>Source!X79</f>
        <v>0</v>
      </c>
      <c r="U167">
        <f>ROUND((Source!FY79/100)*((ROUND(Source!AF79*Source!I79, 2)+ROUND(Source!AE79*Source!I79, 2))), 2)</f>
        <v>0</v>
      </c>
      <c r="V167">
        <f>Source!Y79</f>
        <v>0</v>
      </c>
      <c r="W167">
        <f>IF(Source!BI79&lt;=1,H167, 0)</f>
        <v>0</v>
      </c>
      <c r="X167">
        <f>IF(Source!BI79=2,H167, 0)</f>
        <v>0</v>
      </c>
      <c r="Y167">
        <f>IF(Source!BI79=3,H167, 0)</f>
        <v>0</v>
      </c>
      <c r="Z167">
        <f>IF(Source!BI79=4,H167, 0)</f>
        <v>0</v>
      </c>
    </row>
    <row r="168" spans="1:26" ht="28.5" x14ac:dyDescent="0.2">
      <c r="A168" s="42" t="str">
        <f>Source!E81</f>
        <v>15,2</v>
      </c>
      <c r="B168" s="43" t="str">
        <f>Source!F81</f>
        <v>14.3.01.02-0103</v>
      </c>
      <c r="C168" s="43" t="str">
        <f>Source!G81</f>
        <v>Грунтовка воднодисперсионная CERESIT CT 17</v>
      </c>
      <c r="D168" s="30" t="str">
        <f>Source!H81</f>
        <v>л</v>
      </c>
      <c r="E168" s="31">
        <f>Source!I81</f>
        <v>50.280000000000008</v>
      </c>
      <c r="F168" s="32">
        <f>Source!AL81+Source!AM81+Source!AO81</f>
        <v>9.14</v>
      </c>
      <c r="G168" s="38" t="s">
        <v>3</v>
      </c>
      <c r="H168" s="32">
        <f>ROUND(Source!AC81*Source!I81, 2)+ROUND(Source!AD81*Source!I81, 2)+ROUND(Source!AF81*Source!I81, 2)</f>
        <v>459.56</v>
      </c>
      <c r="I168" s="33"/>
      <c r="J168" s="33">
        <f>IF(Source!BC81&lt;&gt; 0, Source!BC81, 1)</f>
        <v>7.59</v>
      </c>
      <c r="K168" s="32">
        <f>Source!O81</f>
        <v>3488.05</v>
      </c>
      <c r="L168" s="39"/>
      <c r="S168">
        <f>ROUND((Source!FX81/100)*((ROUND(Source!AF81*Source!I81, 2)+ROUND(Source!AE81*Source!I81, 2))), 2)</f>
        <v>0</v>
      </c>
      <c r="T168">
        <f>Source!X81</f>
        <v>0</v>
      </c>
      <c r="U168">
        <f>ROUND((Source!FY81/100)*((ROUND(Source!AF81*Source!I81, 2)+ROUND(Source!AE81*Source!I81, 2))), 2)</f>
        <v>0</v>
      </c>
      <c r="V168">
        <f>Source!Y81</f>
        <v>0</v>
      </c>
      <c r="W168">
        <f>IF(Source!BI81&lt;=1,H168, 0)</f>
        <v>459.56</v>
      </c>
      <c r="X168">
        <f>IF(Source!BI81=2,H168, 0)</f>
        <v>0</v>
      </c>
      <c r="Y168">
        <f>IF(Source!BI81=3,H168, 0)</f>
        <v>0</v>
      </c>
      <c r="Z168">
        <f>IF(Source!BI81=4,H168, 0)</f>
        <v>0</v>
      </c>
    </row>
    <row r="169" spans="1:26" ht="15" x14ac:dyDescent="0.25">
      <c r="G169" s="50">
        <f>H160+H161+H163+H164+H165+SUM(H167:H168)</f>
        <v>1562.2199999999998</v>
      </c>
      <c r="H169" s="50"/>
      <c r="J169" s="50">
        <f>K160+K161+K163+K164+K165+SUM(K167:K168)</f>
        <v>11883.119999999999</v>
      </c>
      <c r="K169" s="50"/>
      <c r="L169" s="35">
        <f>Source!U77</f>
        <v>47.182751999999986</v>
      </c>
      <c r="O169" s="21">
        <f>G169</f>
        <v>1562.2199999999998</v>
      </c>
      <c r="P169" s="21">
        <f>J169</f>
        <v>11883.119999999999</v>
      </c>
      <c r="Q169" s="21">
        <f>L169</f>
        <v>47.182751999999986</v>
      </c>
      <c r="W169">
        <f>IF(Source!BI77&lt;=1,H160+H161+H163+H164+H165, 0)</f>
        <v>1102.6599999999999</v>
      </c>
      <c r="X169">
        <f>IF(Source!BI77=2,H160+H161+H163+H164+H165, 0)</f>
        <v>0</v>
      </c>
      <c r="Y169">
        <f>IF(Source!BI77=3,H160+H161+H163+H164+H165, 0)</f>
        <v>0</v>
      </c>
      <c r="Z169">
        <f>IF(Source!BI77=4,H160+H161+H163+H164+H165, 0)</f>
        <v>0</v>
      </c>
    </row>
    <row r="170" spans="1:26" ht="42.75" x14ac:dyDescent="0.2">
      <c r="A170" s="40" t="str">
        <f>Source!E83</f>
        <v>16</v>
      </c>
      <c r="B170" s="41" t="str">
        <f>Source!F83</f>
        <v>15-04-005-03</v>
      </c>
      <c r="C170" s="41" t="str">
        <f>Source!G83</f>
        <v>Окраска поливинилацетатными водоэмульсионными составами улучшенная по штукатурке стен</v>
      </c>
      <c r="D170" s="24" t="str">
        <f>Source!H83</f>
        <v>100 м2</v>
      </c>
      <c r="E170" s="12">
        <f>Source!I83</f>
        <v>2.5139999999999998</v>
      </c>
      <c r="F170" s="25">
        <f>Source!AL83+Source!AM83+Source!AO83</f>
        <v>675.6</v>
      </c>
      <c r="G170" s="26"/>
      <c r="H170" s="25"/>
      <c r="I170" s="26" t="str">
        <f>Source!BO83</f>
        <v/>
      </c>
      <c r="J170" s="26"/>
      <c r="K170" s="25"/>
      <c r="L170" s="27"/>
      <c r="S170">
        <f>ROUND((Source!FX83/100)*((ROUND(Source!AF83*Source!I83, 2)+ROUND(Source!AE83*Source!I83, 2))), 2)</f>
        <v>1057.29</v>
      </c>
      <c r="T170">
        <f>Source!X83</f>
        <v>8067.32</v>
      </c>
      <c r="U170">
        <f>ROUND((Source!FY83/100)*((ROUND(Source!AF83*Source!I83, 2)+ROUND(Source!AE83*Source!I83, 2))), 2)</f>
        <v>523.04999999999995</v>
      </c>
      <c r="V170">
        <f>Source!Y83</f>
        <v>3991.2</v>
      </c>
    </row>
    <row r="171" spans="1:26" x14ac:dyDescent="0.2">
      <c r="C171" s="20" t="str">
        <f>"Объем: "&amp;Source!I83&amp;"=251,4/"&amp;"100"</f>
        <v>Объем: 2,514=251,4/100</v>
      </c>
    </row>
    <row r="172" spans="1:26" ht="14.25" x14ac:dyDescent="0.2">
      <c r="A172" s="40"/>
      <c r="B172" s="41"/>
      <c r="C172" s="41" t="s">
        <v>855</v>
      </c>
      <c r="D172" s="24"/>
      <c r="E172" s="12"/>
      <c r="F172" s="25">
        <f>Source!AO83</f>
        <v>384.81</v>
      </c>
      <c r="G172" s="26" t="str">
        <f>Source!DG83</f>
        <v>)*1,15</v>
      </c>
      <c r="H172" s="25">
        <f>ROUND(Source!AF83*Source!I83, 2)</f>
        <v>1112.52</v>
      </c>
      <c r="I172" s="26"/>
      <c r="J172" s="26">
        <f>IF(Source!BA83&lt;&gt; 0, Source!BA83, 1)</f>
        <v>7.59</v>
      </c>
      <c r="K172" s="25">
        <f>Source!S83</f>
        <v>8444.0300000000007</v>
      </c>
      <c r="L172" s="27"/>
      <c r="R172">
        <f>H172</f>
        <v>1112.52</v>
      </c>
    </row>
    <row r="173" spans="1:26" ht="14.25" x14ac:dyDescent="0.2">
      <c r="A173" s="40"/>
      <c r="B173" s="41"/>
      <c r="C173" s="41" t="s">
        <v>284</v>
      </c>
      <c r="D173" s="24"/>
      <c r="E173" s="12"/>
      <c r="F173" s="25">
        <f>Source!AM83</f>
        <v>10.49</v>
      </c>
      <c r="G173" s="26" t="str">
        <f>Source!DE83</f>
        <v>)*1,25</v>
      </c>
      <c r="H173" s="25">
        <f>ROUND(Source!AD83*Source!I83, 2)</f>
        <v>32.96</v>
      </c>
      <c r="I173" s="26"/>
      <c r="J173" s="26">
        <f>IF(Source!BB83&lt;&gt; 0, Source!BB83, 1)</f>
        <v>7.59</v>
      </c>
      <c r="K173" s="25">
        <f>Source!Q83</f>
        <v>250.16</v>
      </c>
      <c r="L173" s="27"/>
    </row>
    <row r="174" spans="1:26" ht="14.25" x14ac:dyDescent="0.2">
      <c r="A174" s="40"/>
      <c r="B174" s="41"/>
      <c r="C174" s="41" t="s">
        <v>856</v>
      </c>
      <c r="D174" s="24"/>
      <c r="E174" s="12"/>
      <c r="F174" s="25">
        <f>Source!AN83</f>
        <v>2.0099999999999998</v>
      </c>
      <c r="G174" s="26" t="str">
        <f>Source!DF83</f>
        <v>)*1,25</v>
      </c>
      <c r="H174" s="28">
        <f>ROUND(Source!AE83*Source!I83, 2)</f>
        <v>6.31</v>
      </c>
      <c r="I174" s="26"/>
      <c r="J174" s="26">
        <f>IF(Source!BS83&lt;&gt; 0, Source!BS83, 1)</f>
        <v>7.59</v>
      </c>
      <c r="K174" s="28">
        <f>Source!R83</f>
        <v>47.89</v>
      </c>
      <c r="L174" s="27"/>
      <c r="R174">
        <f>H174</f>
        <v>6.31</v>
      </c>
    </row>
    <row r="175" spans="1:26" ht="14.25" x14ac:dyDescent="0.2">
      <c r="A175" s="40"/>
      <c r="B175" s="41"/>
      <c r="C175" s="41" t="s">
        <v>862</v>
      </c>
      <c r="D175" s="24"/>
      <c r="E175" s="12"/>
      <c r="F175" s="25">
        <f>Source!AL83</f>
        <v>280.3</v>
      </c>
      <c r="G175" s="26" t="str">
        <f>Source!DD83</f>
        <v/>
      </c>
      <c r="H175" s="25">
        <f>ROUND(Source!AC83*Source!I83, 2)</f>
        <v>704.67</v>
      </c>
      <c r="I175" s="26"/>
      <c r="J175" s="26">
        <f>IF(Source!BC83&lt;&gt; 0, Source!BC83, 1)</f>
        <v>7.59</v>
      </c>
      <c r="K175" s="25">
        <f>Source!P83</f>
        <v>5348.48</v>
      </c>
      <c r="L175" s="27"/>
    </row>
    <row r="176" spans="1:26" ht="14.25" x14ac:dyDescent="0.2">
      <c r="A176" s="40"/>
      <c r="B176" s="41"/>
      <c r="C176" s="41" t="s">
        <v>857</v>
      </c>
      <c r="D176" s="24" t="s">
        <v>858</v>
      </c>
      <c r="E176" s="12">
        <f>Source!BZ83</f>
        <v>105</v>
      </c>
      <c r="F176" s="45" t="str">
        <f>CONCATENATE(" )", Source!DL83, Source!FT83, "=", Source!FX83)</f>
        <v xml:space="preserve"> )*0,9=94,5</v>
      </c>
      <c r="G176" s="46"/>
      <c r="H176" s="25">
        <f>SUM(S170:S180)</f>
        <v>1057.29</v>
      </c>
      <c r="I176" s="29"/>
      <c r="J176" s="23">
        <f>Source!AT83</f>
        <v>95</v>
      </c>
      <c r="K176" s="25">
        <f>SUM(T170:T180)</f>
        <v>8067.32</v>
      </c>
      <c r="L176" s="27"/>
    </row>
    <row r="177" spans="1:26" ht="14.25" x14ac:dyDescent="0.2">
      <c r="A177" s="40"/>
      <c r="B177" s="41"/>
      <c r="C177" s="41" t="s">
        <v>859</v>
      </c>
      <c r="D177" s="24" t="s">
        <v>858</v>
      </c>
      <c r="E177" s="12">
        <f>Source!CA83</f>
        <v>55</v>
      </c>
      <c r="F177" s="45" t="str">
        <f>CONCATENATE(" )", Source!DM83, Source!FU83, "=", Source!FY83)</f>
        <v xml:space="preserve"> )*0,85=46,75</v>
      </c>
      <c r="G177" s="46"/>
      <c r="H177" s="25">
        <f>SUM(U170:U180)</f>
        <v>523.04999999999995</v>
      </c>
      <c r="I177" s="29"/>
      <c r="J177" s="23">
        <f>Source!AU83</f>
        <v>47</v>
      </c>
      <c r="K177" s="25">
        <f>SUM(V170:V180)</f>
        <v>3991.2</v>
      </c>
      <c r="L177" s="27"/>
    </row>
    <row r="178" spans="1:26" ht="14.25" x14ac:dyDescent="0.2">
      <c r="A178" s="40"/>
      <c r="B178" s="41"/>
      <c r="C178" s="41" t="s">
        <v>860</v>
      </c>
      <c r="D178" s="24" t="s">
        <v>861</v>
      </c>
      <c r="E178" s="12">
        <f>Source!AQ83</f>
        <v>42.9</v>
      </c>
      <c r="F178" s="25"/>
      <c r="G178" s="26" t="str">
        <f>Source!DI83</f>
        <v>)*1,15</v>
      </c>
      <c r="H178" s="25"/>
      <c r="I178" s="26"/>
      <c r="J178" s="26"/>
      <c r="K178" s="25"/>
      <c r="L178" s="36">
        <f>Source!U83</f>
        <v>124.02818999999998</v>
      </c>
    </row>
    <row r="179" spans="1:26" ht="14.25" x14ac:dyDescent="0.2">
      <c r="A179" s="40" t="str">
        <f>Source!E85</f>
        <v>16,1</v>
      </c>
      <c r="B179" s="41" t="str">
        <f>Source!F85</f>
        <v>14.3.02.01</v>
      </c>
      <c r="C179" s="41" t="str">
        <f>Source!G85</f>
        <v>Краска водоэмульсионная</v>
      </c>
      <c r="D179" s="24" t="str">
        <f>Source!H85</f>
        <v>т</v>
      </c>
      <c r="E179" s="12">
        <f>Source!I85</f>
        <v>0.158382</v>
      </c>
      <c r="F179" s="25">
        <f>Source!AL85+Source!AM85+Source!AO85</f>
        <v>0</v>
      </c>
      <c r="G179" s="37" t="s">
        <v>3</v>
      </c>
      <c r="H179" s="25">
        <f>ROUND(Source!AC85*Source!I85, 2)+ROUND(Source!AD85*Source!I85, 2)+ROUND(Source!AF85*Source!I85, 2)</f>
        <v>0</v>
      </c>
      <c r="I179" s="26"/>
      <c r="J179" s="26">
        <f>IF(Source!BC85&lt;&gt; 0, Source!BC85, 1)</f>
        <v>7.59</v>
      </c>
      <c r="K179" s="25">
        <f>Source!O85</f>
        <v>0</v>
      </c>
      <c r="L179" s="27"/>
      <c r="S179">
        <f>ROUND((Source!FX85/100)*((ROUND(Source!AF85*Source!I85, 2)+ROUND(Source!AE85*Source!I85, 2))), 2)</f>
        <v>0</v>
      </c>
      <c r="T179">
        <f>Source!X85</f>
        <v>0</v>
      </c>
      <c r="U179">
        <f>ROUND((Source!FY85/100)*((ROUND(Source!AF85*Source!I85, 2)+ROUND(Source!AE85*Source!I85, 2))), 2)</f>
        <v>0</v>
      </c>
      <c r="V179">
        <f>Source!Y85</f>
        <v>0</v>
      </c>
      <c r="W179">
        <f>IF(Source!BI85&lt;=1,H179, 0)</f>
        <v>0</v>
      </c>
      <c r="X179">
        <f>IF(Source!BI85=2,H179, 0)</f>
        <v>0</v>
      </c>
      <c r="Y179">
        <f>IF(Source!BI85=3,H179, 0)</f>
        <v>0</v>
      </c>
      <c r="Z179">
        <f>IF(Source!BI85=4,H179, 0)</f>
        <v>0</v>
      </c>
    </row>
    <row r="180" spans="1:26" ht="42.75" x14ac:dyDescent="0.2">
      <c r="A180" s="42" t="str">
        <f>Source!E87</f>
        <v>16,2</v>
      </c>
      <c r="B180" s="43" t="str">
        <f>Source!F87</f>
        <v>14.3.02.01-0323</v>
      </c>
      <c r="C180" s="43" t="str">
        <f>Source!G87</f>
        <v>Краски акриловые гладкие серии «КамАкрил» для внутренних работ КА-23 Люкс цветная, насыщенных тонов</v>
      </c>
      <c r="D180" s="30" t="str">
        <f>Source!H87</f>
        <v>т</v>
      </c>
      <c r="E180" s="31">
        <f>Source!I87</f>
        <v>0.158382</v>
      </c>
      <c r="F180" s="32">
        <f>Source!AL87+Source!AM87+Source!AO87</f>
        <v>25486.83</v>
      </c>
      <c r="G180" s="38" t="s">
        <v>3</v>
      </c>
      <c r="H180" s="32">
        <f>ROUND(Source!AC87*Source!I87, 2)+ROUND(Source!AD87*Source!I87, 2)+ROUND(Source!AF87*Source!I87, 2)</f>
        <v>4036.66</v>
      </c>
      <c r="I180" s="33"/>
      <c r="J180" s="33">
        <f>IF(Source!BC87&lt;&gt; 0, Source!BC87, 1)</f>
        <v>7.59</v>
      </c>
      <c r="K180" s="32">
        <f>Source!O87</f>
        <v>30638.21</v>
      </c>
      <c r="L180" s="39"/>
      <c r="S180">
        <f>ROUND((Source!FX87/100)*((ROUND(Source!AF87*Source!I87, 2)+ROUND(Source!AE87*Source!I87, 2))), 2)</f>
        <v>0</v>
      </c>
      <c r="T180">
        <f>Source!X87</f>
        <v>0</v>
      </c>
      <c r="U180">
        <f>ROUND((Source!FY87/100)*((ROUND(Source!AF87*Source!I87, 2)+ROUND(Source!AE87*Source!I87, 2))), 2)</f>
        <v>0</v>
      </c>
      <c r="V180">
        <f>Source!Y87</f>
        <v>0</v>
      </c>
      <c r="W180">
        <f>IF(Source!BI87&lt;=1,H180, 0)</f>
        <v>4036.66</v>
      </c>
      <c r="X180">
        <f>IF(Source!BI87=2,H180, 0)</f>
        <v>0</v>
      </c>
      <c r="Y180">
        <f>IF(Source!BI87=3,H180, 0)</f>
        <v>0</v>
      </c>
      <c r="Z180">
        <f>IF(Source!BI87=4,H180, 0)</f>
        <v>0</v>
      </c>
    </row>
    <row r="181" spans="1:26" ht="15" x14ac:dyDescent="0.25">
      <c r="G181" s="50">
        <f>H172+H173+H175+H176+H177+SUM(H179:H180)</f>
        <v>7467.15</v>
      </c>
      <c r="H181" s="50"/>
      <c r="J181" s="50">
        <f>K172+K173+K175+K176+K177+SUM(K179:K180)</f>
        <v>56739.399999999994</v>
      </c>
      <c r="K181" s="50"/>
      <c r="L181" s="35">
        <f>Source!U83</f>
        <v>124.02818999999998</v>
      </c>
      <c r="O181" s="21">
        <f>G181</f>
        <v>7467.15</v>
      </c>
      <c r="P181" s="21">
        <f>J181</f>
        <v>56739.399999999994</v>
      </c>
      <c r="Q181" s="21">
        <f>L181</f>
        <v>124.02818999999998</v>
      </c>
      <c r="W181">
        <f>IF(Source!BI83&lt;=1,H172+H173+H175+H176+H177, 0)</f>
        <v>3430.49</v>
      </c>
      <c r="X181">
        <f>IF(Source!BI83=2,H172+H173+H175+H176+H177, 0)</f>
        <v>0</v>
      </c>
      <c r="Y181">
        <f>IF(Source!BI83=3,H172+H173+H175+H176+H177, 0)</f>
        <v>0</v>
      </c>
      <c r="Z181">
        <f>IF(Source!BI83=4,H172+H173+H175+H176+H177, 0)</f>
        <v>0</v>
      </c>
    </row>
    <row r="182" spans="1:26" ht="28.5" x14ac:dyDescent="0.2">
      <c r="A182" s="40" t="str">
        <f>Source!E89</f>
        <v>17</v>
      </c>
      <c r="B182" s="41" t="str">
        <f>Source!F89</f>
        <v>10-01-012-01</v>
      </c>
      <c r="C182" s="41" t="str">
        <f>Source!G89</f>
        <v>Обшивка каркасных стен досками обшивки и декоративными брусьями</v>
      </c>
      <c r="D182" s="24" t="str">
        <f>Source!H89</f>
        <v>100 м2</v>
      </c>
      <c r="E182" s="12">
        <f>Source!I89</f>
        <v>0.32800000000000001</v>
      </c>
      <c r="F182" s="25">
        <f>Source!AL89+Source!AM89+Source!AO89</f>
        <v>3515.3900000000003</v>
      </c>
      <c r="G182" s="26"/>
      <c r="H182" s="25"/>
      <c r="I182" s="26" t="str">
        <f>Source!BO89</f>
        <v/>
      </c>
      <c r="J182" s="26"/>
      <c r="K182" s="25"/>
      <c r="L182" s="27"/>
      <c r="S182">
        <f>ROUND((Source!FX89/100)*((ROUND(Source!AF89*Source!I89, 2)+ROUND(Source!AE89*Source!I89, 2))), 2)</f>
        <v>128.47</v>
      </c>
      <c r="T182">
        <f>Source!X89</f>
        <v>973.23</v>
      </c>
      <c r="U182">
        <f>ROUND((Source!FY89/100)*((ROUND(Source!AF89*Source!I89, 2)+ROUND(Source!AE89*Source!I89, 2))), 2)</f>
        <v>64.78</v>
      </c>
      <c r="V182">
        <f>Source!Y89</f>
        <v>495.8</v>
      </c>
    </row>
    <row r="183" spans="1:26" ht="14.25" x14ac:dyDescent="0.2">
      <c r="A183" s="40"/>
      <c r="B183" s="41"/>
      <c r="C183" s="41" t="s">
        <v>855</v>
      </c>
      <c r="D183" s="24"/>
      <c r="E183" s="12"/>
      <c r="F183" s="25">
        <f>Source!AO89</f>
        <v>313.63</v>
      </c>
      <c r="G183" s="26" t="str">
        <f>Source!DG89</f>
        <v>)*1,15</v>
      </c>
      <c r="H183" s="25">
        <f>ROUND(Source!AF89*Source!I89, 2)</f>
        <v>118.3</v>
      </c>
      <c r="I183" s="26"/>
      <c r="J183" s="26">
        <f>IF(Source!BA89&lt;&gt; 0, Source!BA89, 1)</f>
        <v>7.59</v>
      </c>
      <c r="K183" s="25">
        <f>Source!S89</f>
        <v>897.9</v>
      </c>
      <c r="L183" s="27"/>
      <c r="R183">
        <f>H183</f>
        <v>118.3</v>
      </c>
    </row>
    <row r="184" spans="1:26" ht="14.25" x14ac:dyDescent="0.2">
      <c r="A184" s="40"/>
      <c r="B184" s="41"/>
      <c r="C184" s="41" t="s">
        <v>284</v>
      </c>
      <c r="D184" s="24"/>
      <c r="E184" s="12"/>
      <c r="F184" s="25">
        <f>Source!AM89</f>
        <v>36.799999999999997</v>
      </c>
      <c r="G184" s="26" t="str">
        <f>Source!DE89</f>
        <v>)*1,25</v>
      </c>
      <c r="H184" s="25">
        <f>ROUND(Source!AD89*Source!I89, 2)</f>
        <v>15.09</v>
      </c>
      <c r="I184" s="26"/>
      <c r="J184" s="26">
        <f>IF(Source!BB89&lt;&gt; 0, Source!BB89, 1)</f>
        <v>7.59</v>
      </c>
      <c r="K184" s="25">
        <f>Source!Q89</f>
        <v>114.54</v>
      </c>
      <c r="L184" s="27"/>
    </row>
    <row r="185" spans="1:26" ht="14.25" x14ac:dyDescent="0.2">
      <c r="A185" s="40"/>
      <c r="B185" s="41"/>
      <c r="C185" s="41" t="s">
        <v>856</v>
      </c>
      <c r="D185" s="24"/>
      <c r="E185" s="12"/>
      <c r="F185" s="25">
        <f>Source!AN89</f>
        <v>6.5</v>
      </c>
      <c r="G185" s="26" t="str">
        <f>Source!DF89</f>
        <v>)*1,25</v>
      </c>
      <c r="H185" s="28">
        <f>ROUND(Source!AE89*Source!I89, 2)</f>
        <v>2.67</v>
      </c>
      <c r="I185" s="26"/>
      <c r="J185" s="26">
        <f>IF(Source!BS89&lt;&gt; 0, Source!BS89, 1)</f>
        <v>7.59</v>
      </c>
      <c r="K185" s="28">
        <f>Source!R89</f>
        <v>20.239999999999998</v>
      </c>
      <c r="L185" s="27"/>
      <c r="R185">
        <f>H185</f>
        <v>2.67</v>
      </c>
    </row>
    <row r="186" spans="1:26" ht="14.25" x14ac:dyDescent="0.2">
      <c r="A186" s="40"/>
      <c r="B186" s="41"/>
      <c r="C186" s="41" t="s">
        <v>862</v>
      </c>
      <c r="D186" s="24"/>
      <c r="E186" s="12"/>
      <c r="F186" s="25">
        <f>Source!AL89</f>
        <v>3164.96</v>
      </c>
      <c r="G186" s="26" t="str">
        <f>Source!DD89</f>
        <v/>
      </c>
      <c r="H186" s="25">
        <f>ROUND(Source!AC89*Source!I89, 2)</f>
        <v>1038.1099999999999</v>
      </c>
      <c r="I186" s="26"/>
      <c r="J186" s="26">
        <f>IF(Source!BC89&lt;&gt; 0, Source!BC89, 1)</f>
        <v>7.59</v>
      </c>
      <c r="K186" s="25">
        <f>Source!P89</f>
        <v>7879.23</v>
      </c>
      <c r="L186" s="27"/>
    </row>
    <row r="187" spans="1:26" ht="14.25" x14ac:dyDescent="0.2">
      <c r="A187" s="40"/>
      <c r="B187" s="41"/>
      <c r="C187" s="41" t="s">
        <v>857</v>
      </c>
      <c r="D187" s="24" t="s">
        <v>858</v>
      </c>
      <c r="E187" s="12">
        <f>Source!BZ89</f>
        <v>118</v>
      </c>
      <c r="F187" s="45" t="str">
        <f>CONCATENATE(" )", Source!DL89, Source!FT89, "=", Source!FX89)</f>
        <v xml:space="preserve"> )*0,9=106,2</v>
      </c>
      <c r="G187" s="46"/>
      <c r="H187" s="25">
        <f>SUM(S182:S192)</f>
        <v>128.47</v>
      </c>
      <c r="I187" s="29"/>
      <c r="J187" s="23">
        <f>Source!AT89</f>
        <v>106</v>
      </c>
      <c r="K187" s="25">
        <f>SUM(T182:T192)</f>
        <v>973.23</v>
      </c>
      <c r="L187" s="27"/>
    </row>
    <row r="188" spans="1:26" ht="14.25" x14ac:dyDescent="0.2">
      <c r="A188" s="40"/>
      <c r="B188" s="41"/>
      <c r="C188" s="41" t="s">
        <v>859</v>
      </c>
      <c r="D188" s="24" t="s">
        <v>858</v>
      </c>
      <c r="E188" s="12">
        <f>Source!CA89</f>
        <v>63</v>
      </c>
      <c r="F188" s="45" t="str">
        <f>CONCATENATE(" )", Source!DM89, Source!FU89, "=", Source!FY89)</f>
        <v xml:space="preserve"> )*0,85=53,55</v>
      </c>
      <c r="G188" s="46"/>
      <c r="H188" s="25">
        <f>SUM(U182:U192)</f>
        <v>64.78</v>
      </c>
      <c r="I188" s="29"/>
      <c r="J188" s="23">
        <f>Source!AU89</f>
        <v>54</v>
      </c>
      <c r="K188" s="25">
        <f>SUM(V182:V192)</f>
        <v>495.8</v>
      </c>
      <c r="L188" s="27"/>
    </row>
    <row r="189" spans="1:26" ht="14.25" x14ac:dyDescent="0.2">
      <c r="A189" s="40"/>
      <c r="B189" s="41"/>
      <c r="C189" s="41" t="s">
        <v>860</v>
      </c>
      <c r="D189" s="24" t="s">
        <v>861</v>
      </c>
      <c r="E189" s="12">
        <f>Source!AQ89</f>
        <v>36.299999999999997</v>
      </c>
      <c r="F189" s="25"/>
      <c r="G189" s="26" t="str">
        <f>Source!DI89</f>
        <v>)*1,15</v>
      </c>
      <c r="H189" s="25"/>
      <c r="I189" s="26"/>
      <c r="J189" s="26"/>
      <c r="K189" s="25"/>
      <c r="L189" s="36">
        <f>Source!U89</f>
        <v>13.692359999999997</v>
      </c>
    </row>
    <row r="190" spans="1:26" ht="42.75" x14ac:dyDescent="0.2">
      <c r="A190" s="40" t="str">
        <f>Source!E91</f>
        <v>17,1</v>
      </c>
      <c r="B190" s="41" t="str">
        <f>Source!F91</f>
        <v>11.1.03.06-0086</v>
      </c>
      <c r="C190" s="41" t="str">
        <f>Source!G91</f>
        <v>Доски обрезные хвойных пород длиной 4-6,5 м, шириной 75-150 мм, толщиной 25 мм, II сорта</v>
      </c>
      <c r="D190" s="24" t="str">
        <f>Source!H91</f>
        <v>м3</v>
      </c>
      <c r="E190" s="12">
        <f>Source!I91</f>
        <v>-4.5920000000000009E-2</v>
      </c>
      <c r="F190" s="25">
        <f>Source!AL91+Source!AM91+Source!AO91</f>
        <v>1375</v>
      </c>
      <c r="G190" s="37" t="s">
        <v>3</v>
      </c>
      <c r="H190" s="25">
        <f>ROUND(Source!AC91*Source!I91, 2)+ROUND(Source!AD91*Source!I91, 2)+ROUND(Source!AF91*Source!I91, 2)</f>
        <v>-63.14</v>
      </c>
      <c r="I190" s="26"/>
      <c r="J190" s="26">
        <f>IF(Source!BC91&lt;&gt; 0, Source!BC91, 1)</f>
        <v>7.59</v>
      </c>
      <c r="K190" s="25">
        <f>Source!O91</f>
        <v>-479.23</v>
      </c>
      <c r="L190" s="27"/>
      <c r="S190">
        <f>ROUND((Source!FX91/100)*((ROUND(Source!AF91*Source!I91, 2)+ROUND(Source!AE91*Source!I91, 2))), 2)</f>
        <v>0</v>
      </c>
      <c r="T190">
        <f>Source!X91</f>
        <v>0</v>
      </c>
      <c r="U190">
        <f>ROUND((Source!FY91/100)*((ROUND(Source!AF91*Source!I91, 2)+ROUND(Source!AE91*Source!I91, 2))), 2)</f>
        <v>0</v>
      </c>
      <c r="V190">
        <f>Source!Y91</f>
        <v>0</v>
      </c>
      <c r="W190">
        <f>IF(Source!BI91&lt;=1,H190, 0)</f>
        <v>-63.14</v>
      </c>
      <c r="X190">
        <f>IF(Source!BI91=2,H190, 0)</f>
        <v>0</v>
      </c>
      <c r="Y190">
        <f>IF(Source!BI91=3,H190, 0)</f>
        <v>0</v>
      </c>
      <c r="Z190">
        <f>IF(Source!BI91=4,H190, 0)</f>
        <v>0</v>
      </c>
    </row>
    <row r="191" spans="1:26" ht="42.75" x14ac:dyDescent="0.2">
      <c r="A191" s="40" t="str">
        <f>Source!E93</f>
        <v>17,2</v>
      </c>
      <c r="B191" s="41" t="str">
        <f>Source!F93</f>
        <v>11.1.01.08-0004</v>
      </c>
      <c r="C191" s="41" t="str">
        <f>Source!G93</f>
        <v>Имитация бруса (лиственница) толщиной 20, 27 мм, шириной 140, 165, 190 мм, длиной 2-4 м, класс "Э"</v>
      </c>
      <c r="D191" s="24" t="str">
        <f>Source!H93</f>
        <v>м3</v>
      </c>
      <c r="E191" s="12">
        <f>Source!I93</f>
        <v>0.41999999999999993</v>
      </c>
      <c r="F191" s="25">
        <f>Source!AL93+Source!AM93+Source!AO93</f>
        <v>10877.47</v>
      </c>
      <c r="G191" s="37" t="s">
        <v>3</v>
      </c>
      <c r="H191" s="25">
        <f>ROUND(Source!AC93*Source!I93, 2)+ROUND(Source!AD93*Source!I93, 2)+ROUND(Source!AF93*Source!I93, 2)</f>
        <v>4568.54</v>
      </c>
      <c r="I191" s="26"/>
      <c r="J191" s="26">
        <f>IF(Source!BC93&lt;&gt; 0, Source!BC93, 1)</f>
        <v>7.59</v>
      </c>
      <c r="K191" s="25">
        <f>Source!O93</f>
        <v>34675.199999999997</v>
      </c>
      <c r="L191" s="27"/>
      <c r="S191">
        <f>ROUND((Source!FX93/100)*((ROUND(Source!AF93*Source!I93, 2)+ROUND(Source!AE93*Source!I93, 2))), 2)</f>
        <v>0</v>
      </c>
      <c r="T191">
        <f>Source!X93</f>
        <v>0</v>
      </c>
      <c r="U191">
        <f>ROUND((Source!FY93/100)*((ROUND(Source!AF93*Source!I93, 2)+ROUND(Source!AE93*Source!I93, 2))), 2)</f>
        <v>0</v>
      </c>
      <c r="V191">
        <f>Source!Y93</f>
        <v>0</v>
      </c>
      <c r="W191">
        <f>IF(Source!BI93&lt;=1,H191, 0)</f>
        <v>4568.54</v>
      </c>
      <c r="X191">
        <f>IF(Source!BI93=2,H191, 0)</f>
        <v>0</v>
      </c>
      <c r="Y191">
        <f>IF(Source!BI93=3,H191, 0)</f>
        <v>0</v>
      </c>
      <c r="Z191">
        <f>IF(Source!BI93=4,H191, 0)</f>
        <v>0</v>
      </c>
    </row>
    <row r="192" spans="1:26" ht="42.75" x14ac:dyDescent="0.2">
      <c r="A192" s="42" t="str">
        <f>Source!E95</f>
        <v>17,3</v>
      </c>
      <c r="B192" s="43" t="str">
        <f>Source!F95</f>
        <v>11.1.01.07-0004</v>
      </c>
      <c r="C192" s="43" t="str">
        <f>Source!G95</f>
        <v>Евровагонка (лиственница) толщиной 12,5 и 14 мм, шириной 80, 90, 110, 138 мм, длиной 2-4 м, класс "Э"</v>
      </c>
      <c r="D192" s="30" t="str">
        <f>Source!H95</f>
        <v>м3</v>
      </c>
      <c r="E192" s="31">
        <f>Source!I95</f>
        <v>4.5920000000000009E-2</v>
      </c>
      <c r="F192" s="32">
        <f>Source!AL95+Source!AM95+Source!AO95</f>
        <v>11965.22</v>
      </c>
      <c r="G192" s="38" t="s">
        <v>3</v>
      </c>
      <c r="H192" s="32">
        <f>ROUND(Source!AC95*Source!I95, 2)+ROUND(Source!AD95*Source!I95, 2)+ROUND(Source!AF95*Source!I95, 2)</f>
        <v>549.44000000000005</v>
      </c>
      <c r="I192" s="33"/>
      <c r="J192" s="33">
        <f>IF(Source!BC95&lt;&gt; 0, Source!BC95, 1)</f>
        <v>7.59</v>
      </c>
      <c r="K192" s="32">
        <f>Source!O95</f>
        <v>4170.2700000000004</v>
      </c>
      <c r="L192" s="39"/>
      <c r="S192">
        <f>ROUND((Source!FX95/100)*((ROUND(Source!AF95*Source!I95, 2)+ROUND(Source!AE95*Source!I95, 2))), 2)</f>
        <v>0</v>
      </c>
      <c r="T192">
        <f>Source!X95</f>
        <v>0</v>
      </c>
      <c r="U192">
        <f>ROUND((Source!FY95/100)*((ROUND(Source!AF95*Source!I95, 2)+ROUND(Source!AE95*Source!I95, 2))), 2)</f>
        <v>0</v>
      </c>
      <c r="V192">
        <f>Source!Y95</f>
        <v>0</v>
      </c>
      <c r="W192">
        <f>IF(Source!BI95&lt;=1,H192, 0)</f>
        <v>549.44000000000005</v>
      </c>
      <c r="X192">
        <f>IF(Source!BI95=2,H192, 0)</f>
        <v>0</v>
      </c>
      <c r="Y192">
        <f>IF(Source!BI95=3,H192, 0)</f>
        <v>0</v>
      </c>
      <c r="Z192">
        <f>IF(Source!BI95=4,H192, 0)</f>
        <v>0</v>
      </c>
    </row>
    <row r="193" spans="1:26" ht="15" x14ac:dyDescent="0.25">
      <c r="G193" s="50">
        <f>H183+H184+H186+H187+H188+SUM(H190:H192)</f>
        <v>6419.59</v>
      </c>
      <c r="H193" s="50"/>
      <c r="J193" s="50">
        <f>K183+K184+K186+K187+K188+SUM(K190:K192)</f>
        <v>48726.939999999988</v>
      </c>
      <c r="K193" s="50"/>
      <c r="L193" s="35">
        <f>Source!U89</f>
        <v>13.692359999999997</v>
      </c>
      <c r="O193" s="21">
        <f>G193</f>
        <v>6419.59</v>
      </c>
      <c r="P193" s="21">
        <f>J193</f>
        <v>48726.939999999988</v>
      </c>
      <c r="Q193" s="21">
        <f>L193</f>
        <v>13.692359999999997</v>
      </c>
      <c r="W193">
        <f>IF(Source!BI89&lt;=1,H183+H184+H186+H187+H188, 0)</f>
        <v>1364.75</v>
      </c>
      <c r="X193">
        <f>IF(Source!BI89=2,H183+H184+H186+H187+H188, 0)</f>
        <v>0</v>
      </c>
      <c r="Y193">
        <f>IF(Source!BI89=3,H183+H184+H186+H187+H188, 0)</f>
        <v>0</v>
      </c>
      <c r="Z193">
        <f>IF(Source!BI89=4,H183+H184+H186+H187+H188, 0)</f>
        <v>0</v>
      </c>
    </row>
    <row r="194" spans="1:26" ht="57" x14ac:dyDescent="0.2">
      <c r="A194" s="40" t="str">
        <f>Source!E97</f>
        <v>18</v>
      </c>
      <c r="B194" s="41" t="str">
        <f>Source!F97</f>
        <v>15-01-019-01</v>
      </c>
      <c r="C194" s="41" t="str">
        <f>Source!G97</f>
        <v>Облицовка  стен  декоративным каменем , столбов, пилястр и откосов  на цементном растворе по кирпичу и бетону</v>
      </c>
      <c r="D194" s="24" t="str">
        <f>Source!H97</f>
        <v>100 м2</v>
      </c>
      <c r="E194" s="12">
        <f>Source!I97</f>
        <v>0.83520000000000005</v>
      </c>
      <c r="F194" s="25">
        <f>Source!AL97+Source!AM97+Source!AO97</f>
        <v>2890.37</v>
      </c>
      <c r="G194" s="26"/>
      <c r="H194" s="25"/>
      <c r="I194" s="26" t="str">
        <f>Source!BO97</f>
        <v/>
      </c>
      <c r="J194" s="26"/>
      <c r="K194" s="25"/>
      <c r="L194" s="27"/>
      <c r="S194">
        <f>ROUND((Source!FX97/100)*((ROUND(Source!AF97*Source!I97, 2)+ROUND(Source!AE97*Source!I97, 2))), 2)</f>
        <v>1911.05</v>
      </c>
      <c r="T194">
        <f>Source!X97</f>
        <v>14581.58</v>
      </c>
      <c r="U194">
        <f>ROUND((Source!FY97/100)*((ROUND(Source!AF97*Source!I97, 2)+ROUND(Source!AE97*Source!I97, 2))), 2)</f>
        <v>945.41</v>
      </c>
      <c r="V194">
        <f>Source!Y97</f>
        <v>7214.04</v>
      </c>
    </row>
    <row r="195" spans="1:26" x14ac:dyDescent="0.2">
      <c r="C195" s="20" t="str">
        <f>"Объем: "&amp;Source!I97&amp;"=83,52/"&amp;"100"</f>
        <v>Объем: 0,8352=83,52/100</v>
      </c>
    </row>
    <row r="196" spans="1:26" ht="14.25" x14ac:dyDescent="0.2">
      <c r="A196" s="40"/>
      <c r="B196" s="41"/>
      <c r="C196" s="41" t="s">
        <v>855</v>
      </c>
      <c r="D196" s="24"/>
      <c r="E196" s="12"/>
      <c r="F196" s="25">
        <f>Source!AO97</f>
        <v>2093.04</v>
      </c>
      <c r="G196" s="26" t="str">
        <f>Source!DG97</f>
        <v>)*1,15</v>
      </c>
      <c r="H196" s="25">
        <f>ROUND(Source!AF97*Source!I97, 2)</f>
        <v>2010.33</v>
      </c>
      <c r="I196" s="26"/>
      <c r="J196" s="26">
        <f>IF(Source!BA97&lt;&gt; 0, Source!BA97, 1)</f>
        <v>7.59</v>
      </c>
      <c r="K196" s="25">
        <f>Source!S97</f>
        <v>15258.38</v>
      </c>
      <c r="L196" s="27"/>
      <c r="R196">
        <f>H196</f>
        <v>2010.33</v>
      </c>
    </row>
    <row r="197" spans="1:26" ht="14.25" x14ac:dyDescent="0.2">
      <c r="A197" s="40"/>
      <c r="B197" s="41"/>
      <c r="C197" s="41" t="s">
        <v>284</v>
      </c>
      <c r="D197" s="24"/>
      <c r="E197" s="12"/>
      <c r="F197" s="25">
        <f>Source!AM97</f>
        <v>29.82</v>
      </c>
      <c r="G197" s="26" t="str">
        <f>Source!DE97</f>
        <v>)*1,25</v>
      </c>
      <c r="H197" s="25">
        <f>ROUND(Source!AD97*Source!I97, 2)</f>
        <v>31.14</v>
      </c>
      <c r="I197" s="26"/>
      <c r="J197" s="26">
        <f>IF(Source!BB97&lt;&gt; 0, Source!BB97, 1)</f>
        <v>7.59</v>
      </c>
      <c r="K197" s="25">
        <f>Source!Q97</f>
        <v>236.32</v>
      </c>
      <c r="L197" s="27"/>
    </row>
    <row r="198" spans="1:26" ht="14.25" x14ac:dyDescent="0.2">
      <c r="A198" s="40"/>
      <c r="B198" s="41"/>
      <c r="C198" s="41" t="s">
        <v>856</v>
      </c>
      <c r="D198" s="24"/>
      <c r="E198" s="12"/>
      <c r="F198" s="25">
        <f>Source!AN97</f>
        <v>11.44</v>
      </c>
      <c r="G198" s="26" t="str">
        <f>Source!DF97</f>
        <v>)*1,25</v>
      </c>
      <c r="H198" s="28">
        <f>ROUND(Source!AE97*Source!I97, 2)</f>
        <v>11.94</v>
      </c>
      <c r="I198" s="26"/>
      <c r="J198" s="26">
        <f>IF(Source!BS97&lt;&gt; 0, Source!BS97, 1)</f>
        <v>7.59</v>
      </c>
      <c r="K198" s="28">
        <f>Source!R97</f>
        <v>90.65</v>
      </c>
      <c r="L198" s="27"/>
      <c r="R198">
        <f>H198</f>
        <v>11.94</v>
      </c>
    </row>
    <row r="199" spans="1:26" ht="14.25" x14ac:dyDescent="0.2">
      <c r="A199" s="40"/>
      <c r="B199" s="41"/>
      <c r="C199" s="41" t="s">
        <v>862</v>
      </c>
      <c r="D199" s="24"/>
      <c r="E199" s="12"/>
      <c r="F199" s="25">
        <f>Source!AL97</f>
        <v>767.51</v>
      </c>
      <c r="G199" s="26" t="str">
        <f>Source!DD97</f>
        <v/>
      </c>
      <c r="H199" s="25">
        <f>ROUND(Source!AC97*Source!I97, 2)</f>
        <v>641.02</v>
      </c>
      <c r="I199" s="26"/>
      <c r="J199" s="26">
        <f>IF(Source!BC97&lt;&gt; 0, Source!BC97, 1)</f>
        <v>7.59</v>
      </c>
      <c r="K199" s="25">
        <f>Source!P97</f>
        <v>4865.37</v>
      </c>
      <c r="L199" s="27"/>
    </row>
    <row r="200" spans="1:26" ht="14.25" x14ac:dyDescent="0.2">
      <c r="A200" s="40"/>
      <c r="B200" s="41"/>
      <c r="C200" s="41" t="s">
        <v>857</v>
      </c>
      <c r="D200" s="24" t="s">
        <v>858</v>
      </c>
      <c r="E200" s="12">
        <f>Source!BZ97</f>
        <v>105</v>
      </c>
      <c r="F200" s="45" t="str">
        <f>CONCATENATE(" )", Source!DL97, Source!FT97, "=", Source!FX97)</f>
        <v xml:space="preserve"> )*0,9=94,5</v>
      </c>
      <c r="G200" s="46"/>
      <c r="H200" s="25">
        <f>SUM(S194:S203)</f>
        <v>1911.05</v>
      </c>
      <c r="I200" s="29"/>
      <c r="J200" s="23">
        <f>Source!AT97</f>
        <v>95</v>
      </c>
      <c r="K200" s="25">
        <f>SUM(T194:T203)</f>
        <v>14581.58</v>
      </c>
      <c r="L200" s="27"/>
    </row>
    <row r="201" spans="1:26" ht="14.25" x14ac:dyDescent="0.2">
      <c r="A201" s="40"/>
      <c r="B201" s="41"/>
      <c r="C201" s="41" t="s">
        <v>859</v>
      </c>
      <c r="D201" s="24" t="s">
        <v>858</v>
      </c>
      <c r="E201" s="12">
        <f>Source!CA97</f>
        <v>55</v>
      </c>
      <c r="F201" s="45" t="str">
        <f>CONCATENATE(" )", Source!DM97, Source!FU97, "=", Source!FY97)</f>
        <v xml:space="preserve"> )*0,85=46,75</v>
      </c>
      <c r="G201" s="46"/>
      <c r="H201" s="25">
        <f>SUM(U194:U203)</f>
        <v>945.41</v>
      </c>
      <c r="I201" s="29"/>
      <c r="J201" s="23">
        <f>Source!AU97</f>
        <v>47</v>
      </c>
      <c r="K201" s="25">
        <f>SUM(V194:V203)</f>
        <v>7214.04</v>
      </c>
      <c r="L201" s="27"/>
    </row>
    <row r="202" spans="1:26" ht="14.25" x14ac:dyDescent="0.2">
      <c r="A202" s="40"/>
      <c r="B202" s="41"/>
      <c r="C202" s="41" t="s">
        <v>860</v>
      </c>
      <c r="D202" s="24" t="s">
        <v>861</v>
      </c>
      <c r="E202" s="12">
        <f>Source!AQ97</f>
        <v>228</v>
      </c>
      <c r="F202" s="25"/>
      <c r="G202" s="26" t="str">
        <f>Source!DI97</f>
        <v>)*1,15</v>
      </c>
      <c r="H202" s="25"/>
      <c r="I202" s="26"/>
      <c r="J202" s="26"/>
      <c r="K202" s="25"/>
      <c r="L202" s="36">
        <f>Source!U97</f>
        <v>218.98944</v>
      </c>
    </row>
    <row r="203" spans="1:26" ht="39.75" x14ac:dyDescent="0.2">
      <c r="A203" s="42" t="str">
        <f>Source!E99</f>
        <v>18,1</v>
      </c>
      <c r="B203" s="43" t="str">
        <f>Source!F99</f>
        <v>Прайс-лист</v>
      </c>
      <c r="C203" s="43" t="s">
        <v>863</v>
      </c>
      <c r="D203" s="30" t="str">
        <f>Source!H99</f>
        <v>м2</v>
      </c>
      <c r="E203" s="31">
        <f>Source!I99</f>
        <v>83.52</v>
      </c>
      <c r="F203" s="32">
        <f>Source!AL99+Source!AM99+Source!AO99</f>
        <v>161.9</v>
      </c>
      <c r="G203" s="38" t="s">
        <v>3</v>
      </c>
      <c r="H203" s="32">
        <f>ROUND(Source!AC99*Source!I99, 2)+ROUND(Source!AD99*Source!I99, 2)+ROUND(Source!AF99*Source!I99, 2)</f>
        <v>13521.89</v>
      </c>
      <c r="I203" s="33"/>
      <c r="J203" s="33">
        <f>IF(Source!BC99&lt;&gt; 0, Source!BC99, 1)</f>
        <v>7.59</v>
      </c>
      <c r="K203" s="32">
        <f>Source!O99</f>
        <v>102631.13</v>
      </c>
      <c r="L203" s="39"/>
      <c r="S203">
        <f>ROUND((Source!FX99/100)*((ROUND(Source!AF99*Source!I99, 2)+ROUND(Source!AE99*Source!I99, 2))), 2)</f>
        <v>0</v>
      </c>
      <c r="T203">
        <f>Source!X99</f>
        <v>0</v>
      </c>
      <c r="U203">
        <f>ROUND((Source!FY99/100)*((ROUND(Source!AF99*Source!I99, 2)+ROUND(Source!AE99*Source!I99, 2))), 2)</f>
        <v>0</v>
      </c>
      <c r="V203">
        <f>Source!Y99</f>
        <v>0</v>
      </c>
      <c r="W203">
        <f>IF(Source!BI99&lt;=1,H203, 0)</f>
        <v>13521.89</v>
      </c>
      <c r="X203">
        <f>IF(Source!BI99=2,H203, 0)</f>
        <v>0</v>
      </c>
      <c r="Y203">
        <f>IF(Source!BI99=3,H203, 0)</f>
        <v>0</v>
      </c>
      <c r="Z203">
        <f>IF(Source!BI99=4,H203, 0)</f>
        <v>0</v>
      </c>
    </row>
    <row r="204" spans="1:26" ht="15" x14ac:dyDescent="0.25">
      <c r="G204" s="50">
        <f>H196+H197+H199+H200+H201+SUM(H203:H203)</f>
        <v>19060.84</v>
      </c>
      <c r="H204" s="50"/>
      <c r="J204" s="50">
        <f>K196+K197+K199+K200+K201+SUM(K203:K203)</f>
        <v>144786.82</v>
      </c>
      <c r="K204" s="50"/>
      <c r="L204" s="35">
        <f>Source!U97</f>
        <v>218.98944</v>
      </c>
      <c r="O204" s="21">
        <f>G204</f>
        <v>19060.84</v>
      </c>
      <c r="P204" s="21">
        <f>J204</f>
        <v>144786.82</v>
      </c>
      <c r="Q204" s="21">
        <f>L204</f>
        <v>218.98944</v>
      </c>
      <c r="W204">
        <f>IF(Source!BI97&lt;=1,H196+H197+H199+H200+H201, 0)</f>
        <v>5538.95</v>
      </c>
      <c r="X204">
        <f>IF(Source!BI97=2,H196+H197+H199+H200+H201, 0)</f>
        <v>0</v>
      </c>
      <c r="Y204">
        <f>IF(Source!BI97=3,H196+H197+H199+H200+H201, 0)</f>
        <v>0</v>
      </c>
      <c r="Z204">
        <f>IF(Source!BI97=4,H196+H197+H199+H200+H201, 0)</f>
        <v>0</v>
      </c>
    </row>
    <row r="205" spans="1:26" ht="42.75" x14ac:dyDescent="0.2">
      <c r="A205" s="40" t="str">
        <f>Source!E101</f>
        <v>19</v>
      </c>
      <c r="B205" s="41" t="str">
        <f>Source!F101</f>
        <v>15-01-047-15</v>
      </c>
      <c r="C205" s="41" t="str">
        <f>Source!G101</f>
        <v>Устройство подвесных потолков типа &lt;Армстронг&gt; по каркасу из оцинкованного профиля</v>
      </c>
      <c r="D205" s="24" t="str">
        <f>Source!H101</f>
        <v>100 м2</v>
      </c>
      <c r="E205" s="12">
        <f>Source!I101</f>
        <v>3.2839999999999998</v>
      </c>
      <c r="F205" s="25">
        <f>Source!AL101+Source!AM101+Source!AO101</f>
        <v>6623.23</v>
      </c>
      <c r="G205" s="26"/>
      <c r="H205" s="25"/>
      <c r="I205" s="26" t="str">
        <f>Source!BO101</f>
        <v/>
      </c>
      <c r="J205" s="26"/>
      <c r="K205" s="25"/>
      <c r="L205" s="27"/>
      <c r="S205">
        <f>ROUND((Source!FX101/100)*((ROUND(Source!AF101*Source!I101, 2)+ROUND(Source!AE101*Source!I101, 2))), 2)</f>
        <v>3683.18</v>
      </c>
      <c r="T205">
        <f>Source!X101</f>
        <v>28103.279999999999</v>
      </c>
      <c r="U205">
        <f>ROUND((Source!FY101/100)*((ROUND(Source!AF101*Source!I101, 2)+ROUND(Source!AE101*Source!I101, 2))), 2)</f>
        <v>1822.1</v>
      </c>
      <c r="V205">
        <f>Source!Y101</f>
        <v>13903.73</v>
      </c>
    </row>
    <row r="206" spans="1:26" x14ac:dyDescent="0.2">
      <c r="C206" s="20" t="str">
        <f>"Объем: "&amp;Source!I101&amp;"=328,4/"&amp;"100"</f>
        <v>Объем: 3,284=328,4/100</v>
      </c>
    </row>
    <row r="207" spans="1:26" ht="14.25" x14ac:dyDescent="0.2">
      <c r="A207" s="40"/>
      <c r="B207" s="41"/>
      <c r="C207" s="41" t="s">
        <v>855</v>
      </c>
      <c r="D207" s="24"/>
      <c r="E207" s="12"/>
      <c r="F207" s="25">
        <f>Source!AO101</f>
        <v>963.12</v>
      </c>
      <c r="G207" s="26" t="str">
        <f>Source!DG101</f>
        <v>)*1,15</v>
      </c>
      <c r="H207" s="25">
        <f>ROUND(Source!AF101*Source!I101, 2)</f>
        <v>3637.33</v>
      </c>
      <c r="I207" s="26"/>
      <c r="J207" s="26">
        <f>IF(Source!BA101&lt;&gt; 0, Source!BA101, 1)</f>
        <v>7.59</v>
      </c>
      <c r="K207" s="25">
        <f>Source!S101</f>
        <v>27607.3</v>
      </c>
      <c r="L207" s="27"/>
      <c r="R207">
        <f>H207</f>
        <v>3637.33</v>
      </c>
    </row>
    <row r="208" spans="1:26" ht="14.25" x14ac:dyDescent="0.2">
      <c r="A208" s="40"/>
      <c r="B208" s="41"/>
      <c r="C208" s="41" t="s">
        <v>284</v>
      </c>
      <c r="D208" s="24"/>
      <c r="E208" s="12"/>
      <c r="F208" s="25">
        <f>Source!AM101</f>
        <v>324.70999999999998</v>
      </c>
      <c r="G208" s="26" t="str">
        <f>Source!DE101</f>
        <v>)*1,25</v>
      </c>
      <c r="H208" s="25">
        <f>ROUND(Source!AD101*Source!I101, 2)</f>
        <v>1332.94</v>
      </c>
      <c r="I208" s="26"/>
      <c r="J208" s="26">
        <f>IF(Source!BB101&lt;&gt; 0, Source!BB101, 1)</f>
        <v>7.59</v>
      </c>
      <c r="K208" s="25">
        <f>Source!Q101</f>
        <v>10117.040000000001</v>
      </c>
      <c r="L208" s="27"/>
    </row>
    <row r="209" spans="1:26" ht="14.25" x14ac:dyDescent="0.2">
      <c r="A209" s="40"/>
      <c r="B209" s="41"/>
      <c r="C209" s="41" t="s">
        <v>856</v>
      </c>
      <c r="D209" s="24"/>
      <c r="E209" s="12"/>
      <c r="F209" s="25">
        <f>Source!AN101</f>
        <v>63.39</v>
      </c>
      <c r="G209" s="26" t="str">
        <f>Source!DF101</f>
        <v>)*1,25</v>
      </c>
      <c r="H209" s="28">
        <f>ROUND(Source!AE101*Source!I101, 2)</f>
        <v>260.22000000000003</v>
      </c>
      <c r="I209" s="26"/>
      <c r="J209" s="26">
        <f>IF(Source!BS101&lt;&gt; 0, Source!BS101, 1)</f>
        <v>7.59</v>
      </c>
      <c r="K209" s="28">
        <f>Source!R101</f>
        <v>1975.1</v>
      </c>
      <c r="L209" s="27"/>
      <c r="R209">
        <f>H209</f>
        <v>260.22000000000003</v>
      </c>
    </row>
    <row r="210" spans="1:26" ht="14.25" x14ac:dyDescent="0.2">
      <c r="A210" s="40"/>
      <c r="B210" s="41"/>
      <c r="C210" s="41" t="s">
        <v>862</v>
      </c>
      <c r="D210" s="24"/>
      <c r="E210" s="12"/>
      <c r="F210" s="25">
        <f>Source!AL101</f>
        <v>5335.4</v>
      </c>
      <c r="G210" s="26" t="str">
        <f>Source!DD101</f>
        <v/>
      </c>
      <c r="H210" s="25">
        <f>ROUND(Source!AC101*Source!I101, 2)</f>
        <v>17521.45</v>
      </c>
      <c r="I210" s="26"/>
      <c r="J210" s="26">
        <f>IF(Source!BC101&lt;&gt; 0, Source!BC101, 1)</f>
        <v>7.59</v>
      </c>
      <c r="K210" s="25">
        <f>Source!P101</f>
        <v>132987.82999999999</v>
      </c>
      <c r="L210" s="27"/>
    </row>
    <row r="211" spans="1:26" ht="14.25" x14ac:dyDescent="0.2">
      <c r="A211" s="40"/>
      <c r="B211" s="41"/>
      <c r="C211" s="41" t="s">
        <v>857</v>
      </c>
      <c r="D211" s="24" t="s">
        <v>858</v>
      </c>
      <c r="E211" s="12">
        <f>Source!BZ101</f>
        <v>105</v>
      </c>
      <c r="F211" s="45" t="str">
        <f>CONCATENATE(" )", Source!DL101, Source!FT101, "=", Source!FX101)</f>
        <v xml:space="preserve"> )*0,9=94,5</v>
      </c>
      <c r="G211" s="46"/>
      <c r="H211" s="25">
        <f>SUM(S205:S215)</f>
        <v>3683.18</v>
      </c>
      <c r="I211" s="29"/>
      <c r="J211" s="23">
        <f>Source!AT101</f>
        <v>95</v>
      </c>
      <c r="K211" s="25">
        <f>SUM(T205:T215)</f>
        <v>28103.279999999999</v>
      </c>
      <c r="L211" s="27"/>
    </row>
    <row r="212" spans="1:26" ht="14.25" x14ac:dyDescent="0.2">
      <c r="A212" s="40"/>
      <c r="B212" s="41"/>
      <c r="C212" s="41" t="s">
        <v>859</v>
      </c>
      <c r="D212" s="24" t="s">
        <v>858</v>
      </c>
      <c r="E212" s="12">
        <f>Source!CA101</f>
        <v>55</v>
      </c>
      <c r="F212" s="45" t="str">
        <f>CONCATENATE(" )", Source!DM101, Source!FU101, "=", Source!FY101)</f>
        <v xml:space="preserve"> )*0,85=46,75</v>
      </c>
      <c r="G212" s="46"/>
      <c r="H212" s="25">
        <f>SUM(U205:U215)</f>
        <v>1822.1</v>
      </c>
      <c r="I212" s="29"/>
      <c r="J212" s="23">
        <f>Source!AU101</f>
        <v>47</v>
      </c>
      <c r="K212" s="25">
        <f>SUM(V205:V215)</f>
        <v>13903.73</v>
      </c>
      <c r="L212" s="27"/>
    </row>
    <row r="213" spans="1:26" ht="14.25" x14ac:dyDescent="0.2">
      <c r="A213" s="40"/>
      <c r="B213" s="41"/>
      <c r="C213" s="41" t="s">
        <v>860</v>
      </c>
      <c r="D213" s="24" t="s">
        <v>861</v>
      </c>
      <c r="E213" s="12">
        <f>Source!AQ101</f>
        <v>102.46</v>
      </c>
      <c r="F213" s="25"/>
      <c r="G213" s="26" t="str">
        <f>Source!DI101</f>
        <v>)*1,15</v>
      </c>
      <c r="H213" s="25"/>
      <c r="I213" s="26"/>
      <c r="J213" s="26"/>
      <c r="K213" s="25"/>
      <c r="L213" s="36">
        <f>Source!U101</f>
        <v>386.95043599999991</v>
      </c>
    </row>
    <row r="214" spans="1:26" ht="28.5" x14ac:dyDescent="0.2">
      <c r="A214" s="40" t="str">
        <f>Source!E103</f>
        <v>19,1</v>
      </c>
      <c r="B214" s="41" t="str">
        <f>Source!F103</f>
        <v>01.6.04.02-0011</v>
      </c>
      <c r="C214" s="41" t="str">
        <f>Source!G103</f>
        <v>Панели потолочные с комплектующими «Армстронг»</v>
      </c>
      <c r="D214" s="24" t="str">
        <f>Source!H103</f>
        <v>м2</v>
      </c>
      <c r="E214" s="12">
        <f>Source!I103</f>
        <v>-338.25200000000001</v>
      </c>
      <c r="F214" s="25">
        <f>Source!AL103+Source!AM103+Source!AO103</f>
        <v>51.8</v>
      </c>
      <c r="G214" s="37" t="s">
        <v>3</v>
      </c>
      <c r="H214" s="25">
        <f>ROUND(Source!AC103*Source!I103, 2)+ROUND(Source!AD103*Source!I103, 2)+ROUND(Source!AF103*Source!I103, 2)</f>
        <v>-17521.45</v>
      </c>
      <c r="I214" s="26"/>
      <c r="J214" s="26">
        <f>IF(Source!BC103&lt;&gt; 0, Source!BC103, 1)</f>
        <v>7.59</v>
      </c>
      <c r="K214" s="25">
        <f>Source!O103</f>
        <v>-132987.82999999999</v>
      </c>
      <c r="L214" s="27"/>
      <c r="S214">
        <f>ROUND((Source!FX103/100)*((ROUND(Source!AF103*Source!I103, 2)+ROUND(Source!AE103*Source!I103, 2))), 2)</f>
        <v>0</v>
      </c>
      <c r="T214">
        <f>Source!X103</f>
        <v>0</v>
      </c>
      <c r="U214">
        <f>ROUND((Source!FY103/100)*((ROUND(Source!AF103*Source!I103, 2)+ROUND(Source!AE103*Source!I103, 2))), 2)</f>
        <v>0</v>
      </c>
      <c r="V214">
        <f>Source!Y103</f>
        <v>0</v>
      </c>
      <c r="W214">
        <f>IF(Source!BI103&lt;=1,H214, 0)</f>
        <v>-17521.45</v>
      </c>
      <c r="X214">
        <f>IF(Source!BI103=2,H214, 0)</f>
        <v>0</v>
      </c>
      <c r="Y214">
        <f>IF(Source!BI103=3,H214, 0)</f>
        <v>0</v>
      </c>
      <c r="Z214">
        <f>IF(Source!BI103=4,H214, 0)</f>
        <v>0</v>
      </c>
    </row>
    <row r="215" spans="1:26" ht="28.5" x14ac:dyDescent="0.2">
      <c r="A215" s="42" t="str">
        <f>Source!E105</f>
        <v>19,2</v>
      </c>
      <c r="B215" s="43" t="str">
        <f>Source!F105</f>
        <v>09.2.01.04-0001</v>
      </c>
      <c r="C215" s="43" t="str">
        <f>Source!G105</f>
        <v>Плиты алюминиевые декоративные для облицовки потолков</v>
      </c>
      <c r="D215" s="30" t="str">
        <f>Source!H105</f>
        <v>т</v>
      </c>
      <c r="E215" s="31">
        <f>Source!I105</f>
        <v>0.67650399999999999</v>
      </c>
      <c r="F215" s="32">
        <f>Source!AL105+Source!AM105+Source!AO105</f>
        <v>41450</v>
      </c>
      <c r="G215" s="38" t="s">
        <v>3</v>
      </c>
      <c r="H215" s="32">
        <f>ROUND(Source!AC105*Source!I105, 2)+ROUND(Source!AD105*Source!I105, 2)+ROUND(Source!AF105*Source!I105, 2)</f>
        <v>28041.09</v>
      </c>
      <c r="I215" s="33"/>
      <c r="J215" s="33">
        <f>IF(Source!BC105&lt;&gt; 0, Source!BC105, 1)</f>
        <v>7.59</v>
      </c>
      <c r="K215" s="32">
        <f>Source!O105</f>
        <v>212831.88</v>
      </c>
      <c r="L215" s="39"/>
      <c r="S215">
        <f>ROUND((Source!FX105/100)*((ROUND(Source!AF105*Source!I105, 2)+ROUND(Source!AE105*Source!I105, 2))), 2)</f>
        <v>0</v>
      </c>
      <c r="T215">
        <f>Source!X105</f>
        <v>0</v>
      </c>
      <c r="U215">
        <f>ROUND((Source!FY105/100)*((ROUND(Source!AF105*Source!I105, 2)+ROUND(Source!AE105*Source!I105, 2))), 2)</f>
        <v>0</v>
      </c>
      <c r="V215">
        <f>Source!Y105</f>
        <v>0</v>
      </c>
      <c r="W215">
        <f>IF(Source!BI105&lt;=1,H215, 0)</f>
        <v>28041.09</v>
      </c>
      <c r="X215">
        <f>IF(Source!BI105=2,H215, 0)</f>
        <v>0</v>
      </c>
      <c r="Y215">
        <f>IF(Source!BI105=3,H215, 0)</f>
        <v>0</v>
      </c>
      <c r="Z215">
        <f>IF(Source!BI105=4,H215, 0)</f>
        <v>0</v>
      </c>
    </row>
    <row r="216" spans="1:26" ht="15" x14ac:dyDescent="0.25">
      <c r="G216" s="50">
        <f>H207+H208+H210+H211+H212+SUM(H214:H215)</f>
        <v>38516.639999999999</v>
      </c>
      <c r="H216" s="50"/>
      <c r="J216" s="50">
        <f>K207+K208+K210+K211+K212+SUM(K214:K215)</f>
        <v>292563.23</v>
      </c>
      <c r="K216" s="50"/>
      <c r="L216" s="35">
        <f>Source!U101</f>
        <v>386.95043599999991</v>
      </c>
      <c r="O216" s="21">
        <f>G216</f>
        <v>38516.639999999999</v>
      </c>
      <c r="P216" s="21">
        <f>J216</f>
        <v>292563.23</v>
      </c>
      <c r="Q216" s="21">
        <f>L216</f>
        <v>386.95043599999991</v>
      </c>
      <c r="W216">
        <f>IF(Source!BI101&lt;=1,H207+H208+H210+H211+H212, 0)</f>
        <v>27997</v>
      </c>
      <c r="X216">
        <f>IF(Source!BI101=2,H207+H208+H210+H211+H212, 0)</f>
        <v>0</v>
      </c>
      <c r="Y216">
        <f>IF(Source!BI101=3,H207+H208+H210+H211+H212, 0)</f>
        <v>0</v>
      </c>
      <c r="Z216">
        <f>IF(Source!BI101=4,H207+H208+H210+H211+H212, 0)</f>
        <v>0</v>
      </c>
    </row>
    <row r="217" spans="1:26" ht="57" x14ac:dyDescent="0.2">
      <c r="A217" s="40" t="str">
        <f>Source!E107</f>
        <v>20</v>
      </c>
      <c r="B217" s="41" t="str">
        <f>Source!F107</f>
        <v>15-02-041-01</v>
      </c>
      <c r="C217" s="41" t="str">
        <f>Source!G107</f>
        <v>Устройство металлического каркаса из направляющих профилей под облицовку различными материалами потолков</v>
      </c>
      <c r="D217" s="24" t="str">
        <f>Source!H107</f>
        <v>100 м2</v>
      </c>
      <c r="E217" s="12">
        <f>Source!I107</f>
        <v>3.2839999999999998</v>
      </c>
      <c r="F217" s="25">
        <f>Source!AL107+Source!AM107+Source!AO107</f>
        <v>2919.9399999999996</v>
      </c>
      <c r="G217" s="26"/>
      <c r="H217" s="25"/>
      <c r="I217" s="26" t="str">
        <f>Source!BO107</f>
        <v/>
      </c>
      <c r="J217" s="26"/>
      <c r="K217" s="25"/>
      <c r="L217" s="27"/>
      <c r="S217">
        <f>ROUND((Source!FX107/100)*((ROUND(Source!AF107*Source!I107, 2)+ROUND(Source!AE107*Source!I107, 2))), 2)</f>
        <v>1483.98</v>
      </c>
      <c r="T217">
        <f>Source!X107</f>
        <v>11322.96</v>
      </c>
      <c r="U217">
        <f>ROUND((Source!FY107/100)*((ROUND(Source!AF107*Source!I107, 2)+ROUND(Source!AE107*Source!I107, 2))), 2)</f>
        <v>734.14</v>
      </c>
      <c r="V217">
        <f>Source!Y107</f>
        <v>5601.89</v>
      </c>
    </row>
    <row r="218" spans="1:26" x14ac:dyDescent="0.2">
      <c r="C218" s="20" t="str">
        <f>"Объем: "&amp;Source!I107&amp;"=328,4/"&amp;"100"</f>
        <v>Объем: 3,284=328,4/100</v>
      </c>
    </row>
    <row r="219" spans="1:26" ht="14.25" x14ac:dyDescent="0.2">
      <c r="A219" s="40"/>
      <c r="B219" s="41"/>
      <c r="C219" s="41" t="s">
        <v>855</v>
      </c>
      <c r="D219" s="24"/>
      <c r="E219" s="12"/>
      <c r="F219" s="25">
        <f>Source!AO107</f>
        <v>415.33</v>
      </c>
      <c r="G219" s="26" t="str">
        <f>Source!DG107</f>
        <v>)*1,15</v>
      </c>
      <c r="H219" s="25">
        <f>ROUND(Source!AF107*Source!I107, 2)</f>
        <v>1568.54</v>
      </c>
      <c r="I219" s="26"/>
      <c r="J219" s="26">
        <f>IF(Source!BA107&lt;&gt; 0, Source!BA107, 1)</f>
        <v>7.59</v>
      </c>
      <c r="K219" s="25">
        <f>Source!S107</f>
        <v>11905.2</v>
      </c>
      <c r="L219" s="27"/>
      <c r="R219">
        <f>H219</f>
        <v>1568.54</v>
      </c>
    </row>
    <row r="220" spans="1:26" ht="14.25" x14ac:dyDescent="0.2">
      <c r="A220" s="40"/>
      <c r="B220" s="41"/>
      <c r="C220" s="41" t="s">
        <v>284</v>
      </c>
      <c r="D220" s="24"/>
      <c r="E220" s="12"/>
      <c r="F220" s="25">
        <f>Source!AM107</f>
        <v>1.1399999999999999</v>
      </c>
      <c r="G220" s="26" t="str">
        <f>Source!DE107</f>
        <v>)*1,25</v>
      </c>
      <c r="H220" s="25">
        <f>ROUND(Source!AD107*Source!I107, 2)</f>
        <v>4.7</v>
      </c>
      <c r="I220" s="26"/>
      <c r="J220" s="26">
        <f>IF(Source!BB107&lt;&gt; 0, Source!BB107, 1)</f>
        <v>7.59</v>
      </c>
      <c r="K220" s="25">
        <f>Source!Q107</f>
        <v>35.64</v>
      </c>
      <c r="L220" s="27"/>
    </row>
    <row r="221" spans="1:26" ht="14.25" x14ac:dyDescent="0.2">
      <c r="A221" s="40"/>
      <c r="B221" s="41"/>
      <c r="C221" s="41" t="s">
        <v>856</v>
      </c>
      <c r="D221" s="24"/>
      <c r="E221" s="12"/>
      <c r="F221" s="25">
        <f>Source!AN107</f>
        <v>0.44</v>
      </c>
      <c r="G221" s="26" t="str">
        <f>Source!DF107</f>
        <v>)*1,25</v>
      </c>
      <c r="H221" s="28">
        <f>ROUND(Source!AE107*Source!I107, 2)</f>
        <v>1.81</v>
      </c>
      <c r="I221" s="26"/>
      <c r="J221" s="26">
        <f>IF(Source!BS107&lt;&gt; 0, Source!BS107, 1)</f>
        <v>7.59</v>
      </c>
      <c r="K221" s="28">
        <f>Source!R107</f>
        <v>13.71</v>
      </c>
      <c r="L221" s="27"/>
      <c r="R221">
        <f>H221</f>
        <v>1.81</v>
      </c>
    </row>
    <row r="222" spans="1:26" ht="14.25" x14ac:dyDescent="0.2">
      <c r="A222" s="40"/>
      <c r="B222" s="41"/>
      <c r="C222" s="41" t="s">
        <v>862</v>
      </c>
      <c r="D222" s="24"/>
      <c r="E222" s="12"/>
      <c r="F222" s="25">
        <f>Source!AL107</f>
        <v>2503.4699999999998</v>
      </c>
      <c r="G222" s="26" t="str">
        <f>Source!DD107</f>
        <v/>
      </c>
      <c r="H222" s="25">
        <f>ROUND(Source!AC107*Source!I107, 2)</f>
        <v>8221.4</v>
      </c>
      <c r="I222" s="26"/>
      <c r="J222" s="26">
        <f>IF(Source!BC107&lt;&gt; 0, Source!BC107, 1)</f>
        <v>7.59</v>
      </c>
      <c r="K222" s="25">
        <f>Source!P107</f>
        <v>62400.39</v>
      </c>
      <c r="L222" s="27"/>
    </row>
    <row r="223" spans="1:26" ht="14.25" x14ac:dyDescent="0.2">
      <c r="A223" s="40"/>
      <c r="B223" s="41"/>
      <c r="C223" s="41" t="s">
        <v>857</v>
      </c>
      <c r="D223" s="24" t="s">
        <v>858</v>
      </c>
      <c r="E223" s="12">
        <f>Source!BZ107</f>
        <v>105</v>
      </c>
      <c r="F223" s="45" t="str">
        <f>CONCATENATE(" )", Source!DL107, Source!FT107, "=", Source!FX107)</f>
        <v xml:space="preserve"> )*0,9=94,5</v>
      </c>
      <c r="G223" s="46"/>
      <c r="H223" s="25">
        <f>SUM(S217:S225)</f>
        <v>1483.98</v>
      </c>
      <c r="I223" s="29"/>
      <c r="J223" s="23">
        <f>Source!AT107</f>
        <v>95</v>
      </c>
      <c r="K223" s="25">
        <f>SUM(T217:T225)</f>
        <v>11322.96</v>
      </c>
      <c r="L223" s="27"/>
    </row>
    <row r="224" spans="1:26" ht="14.25" x14ac:dyDescent="0.2">
      <c r="A224" s="40"/>
      <c r="B224" s="41"/>
      <c r="C224" s="41" t="s">
        <v>859</v>
      </c>
      <c r="D224" s="24" t="s">
        <v>858</v>
      </c>
      <c r="E224" s="12">
        <f>Source!CA107</f>
        <v>55</v>
      </c>
      <c r="F224" s="45" t="str">
        <f>CONCATENATE(" )", Source!DM107, Source!FU107, "=", Source!FY107)</f>
        <v xml:space="preserve"> )*0,85=46,75</v>
      </c>
      <c r="G224" s="46"/>
      <c r="H224" s="25">
        <f>SUM(U217:U225)</f>
        <v>734.14</v>
      </c>
      <c r="I224" s="29"/>
      <c r="J224" s="23">
        <f>Source!AU107</f>
        <v>47</v>
      </c>
      <c r="K224" s="25">
        <f>SUM(V217:V225)</f>
        <v>5601.89</v>
      </c>
      <c r="L224" s="27"/>
    </row>
    <row r="225" spans="1:26" ht="14.25" x14ac:dyDescent="0.2">
      <c r="A225" s="42"/>
      <c r="B225" s="43"/>
      <c r="C225" s="43" t="s">
        <v>860</v>
      </c>
      <c r="D225" s="30" t="s">
        <v>861</v>
      </c>
      <c r="E225" s="31">
        <f>Source!AQ107</f>
        <v>48.69</v>
      </c>
      <c r="F225" s="32"/>
      <c r="G225" s="33" t="str">
        <f>Source!DI107</f>
        <v>)*1,15</v>
      </c>
      <c r="H225" s="32"/>
      <c r="I225" s="33"/>
      <c r="J225" s="33"/>
      <c r="K225" s="32"/>
      <c r="L225" s="34">
        <f>Source!U107</f>
        <v>183.88265399999995</v>
      </c>
    </row>
    <row r="226" spans="1:26" ht="15" x14ac:dyDescent="0.25">
      <c r="G226" s="50">
        <f>H219+H220+H222+H223+H224</f>
        <v>12012.759999999998</v>
      </c>
      <c r="H226" s="50"/>
      <c r="J226" s="50">
        <f>K219+K220+K222+K223+K224</f>
        <v>91266.08</v>
      </c>
      <c r="K226" s="50"/>
      <c r="L226" s="35">
        <f>Source!U107</f>
        <v>183.88265399999995</v>
      </c>
      <c r="O226" s="21">
        <f>G226</f>
        <v>12012.759999999998</v>
      </c>
      <c r="P226" s="21">
        <f>J226</f>
        <v>91266.08</v>
      </c>
      <c r="Q226" s="21">
        <f>L226</f>
        <v>183.88265399999995</v>
      </c>
      <c r="W226">
        <f>IF(Source!BI107&lt;=1,H219+H220+H222+H223+H224, 0)</f>
        <v>12012.759999999998</v>
      </c>
      <c r="X226">
        <f>IF(Source!BI107=2,H219+H220+H222+H223+H224, 0)</f>
        <v>0</v>
      </c>
      <c r="Y226">
        <f>IF(Source!BI107=3,H219+H220+H222+H223+H224, 0)</f>
        <v>0</v>
      </c>
      <c r="Z226">
        <f>IF(Source!BI107=4,H219+H220+H222+H223+H224, 0)</f>
        <v>0</v>
      </c>
    </row>
    <row r="227" spans="1:26" ht="28.5" x14ac:dyDescent="0.2">
      <c r="A227" s="40" t="str">
        <f>Source!E109</f>
        <v>21</v>
      </c>
      <c r="B227" s="41" t="str">
        <f>Source!F109</f>
        <v>09-04-013-02</v>
      </c>
      <c r="C227" s="41" t="str">
        <f>Source!G109</f>
        <v>Установка противопожарных дверей двупольных глухих</v>
      </c>
      <c r="D227" s="24" t="str">
        <f>Source!H109</f>
        <v>м2</v>
      </c>
      <c r="E227" s="12">
        <f>Source!I109</f>
        <v>9.4499999999999993</v>
      </c>
      <c r="F227" s="25">
        <f>Source!AL109+Source!AM109+Source!AO109</f>
        <v>87.14</v>
      </c>
      <c r="G227" s="26"/>
      <c r="H227" s="25"/>
      <c r="I227" s="26" t="str">
        <f>Source!BO109</f>
        <v/>
      </c>
      <c r="J227" s="26"/>
      <c r="K227" s="25"/>
      <c r="L227" s="27"/>
      <c r="S227">
        <f>ROUND((Source!FX109/100)*((ROUND(Source!AF109*Source!I109, 2)+ROUND(Source!AE109*Source!I109, 2))), 2)</f>
        <v>248.47</v>
      </c>
      <c r="T227">
        <f>Source!X109</f>
        <v>1885.85</v>
      </c>
      <c r="U227">
        <f>ROUND((Source!FY109/100)*((ROUND(Source!AF109*Source!I109, 2)+ROUND(Source!AE109*Source!I109, 2))), 2)</f>
        <v>221.63</v>
      </c>
      <c r="V227">
        <f>Source!Y109</f>
        <v>1676.31</v>
      </c>
    </row>
    <row r="228" spans="1:26" ht="14.25" x14ac:dyDescent="0.2">
      <c r="A228" s="40"/>
      <c r="B228" s="41"/>
      <c r="C228" s="41" t="s">
        <v>855</v>
      </c>
      <c r="D228" s="24"/>
      <c r="E228" s="12"/>
      <c r="F228" s="25">
        <f>Source!AO109</f>
        <v>27.97</v>
      </c>
      <c r="G228" s="26" t="str">
        <f>Source!DG109</f>
        <v>)*1,15</v>
      </c>
      <c r="H228" s="25">
        <f>ROUND(Source!AF109*Source!I109, 2)</f>
        <v>304.01</v>
      </c>
      <c r="I228" s="26"/>
      <c r="J228" s="26">
        <f>IF(Source!BA109&lt;&gt; 0, Source!BA109, 1)</f>
        <v>7.59</v>
      </c>
      <c r="K228" s="25">
        <f>Source!S109</f>
        <v>2307.41</v>
      </c>
      <c r="L228" s="27"/>
      <c r="R228">
        <f>H228</f>
        <v>304.01</v>
      </c>
    </row>
    <row r="229" spans="1:26" ht="14.25" x14ac:dyDescent="0.2">
      <c r="A229" s="40"/>
      <c r="B229" s="41"/>
      <c r="C229" s="41" t="s">
        <v>284</v>
      </c>
      <c r="D229" s="24"/>
      <c r="E229" s="12"/>
      <c r="F229" s="25">
        <f>Source!AM109</f>
        <v>7.22</v>
      </c>
      <c r="G229" s="26" t="str">
        <f>Source!DE109</f>
        <v>)*1,25</v>
      </c>
      <c r="H229" s="25">
        <f>ROUND(Source!AD109*Source!I109, 2)</f>
        <v>85.33</v>
      </c>
      <c r="I229" s="26"/>
      <c r="J229" s="26">
        <f>IF(Source!BB109&lt;&gt; 0, Source!BB109, 1)</f>
        <v>7.59</v>
      </c>
      <c r="K229" s="25">
        <f>Source!Q109</f>
        <v>647.67999999999995</v>
      </c>
      <c r="L229" s="27"/>
    </row>
    <row r="230" spans="1:26" ht="14.25" x14ac:dyDescent="0.2">
      <c r="A230" s="40"/>
      <c r="B230" s="41"/>
      <c r="C230" s="41" t="s">
        <v>856</v>
      </c>
      <c r="D230" s="24"/>
      <c r="E230" s="12"/>
      <c r="F230" s="25">
        <f>Source!AN109</f>
        <v>0.23</v>
      </c>
      <c r="G230" s="26" t="str">
        <f>Source!DF109</f>
        <v>)*1,25</v>
      </c>
      <c r="H230" s="28">
        <f>ROUND(Source!AE109*Source!I109, 2)</f>
        <v>2.74</v>
      </c>
      <c r="I230" s="26"/>
      <c r="J230" s="26">
        <f>IF(Source!BS109&lt;&gt; 0, Source!BS109, 1)</f>
        <v>7.59</v>
      </c>
      <c r="K230" s="28">
        <f>Source!R109</f>
        <v>20.8</v>
      </c>
      <c r="L230" s="27"/>
      <c r="R230">
        <f>H230</f>
        <v>2.74</v>
      </c>
    </row>
    <row r="231" spans="1:26" ht="14.25" x14ac:dyDescent="0.2">
      <c r="A231" s="40"/>
      <c r="B231" s="41"/>
      <c r="C231" s="41" t="s">
        <v>862</v>
      </c>
      <c r="D231" s="24"/>
      <c r="E231" s="12"/>
      <c r="F231" s="25">
        <f>Source!AL109</f>
        <v>51.95</v>
      </c>
      <c r="G231" s="26" t="str">
        <f>Source!DD109</f>
        <v/>
      </c>
      <c r="H231" s="25">
        <f>ROUND(Source!AC109*Source!I109, 2)</f>
        <v>490.93</v>
      </c>
      <c r="I231" s="26"/>
      <c r="J231" s="26">
        <f>IF(Source!BC109&lt;&gt; 0, Source!BC109, 1)</f>
        <v>7.59</v>
      </c>
      <c r="K231" s="25">
        <f>Source!P109</f>
        <v>3726.14</v>
      </c>
      <c r="L231" s="27"/>
    </row>
    <row r="232" spans="1:26" ht="14.25" x14ac:dyDescent="0.2">
      <c r="A232" s="40"/>
      <c r="B232" s="41"/>
      <c r="C232" s="41" t="s">
        <v>857</v>
      </c>
      <c r="D232" s="24" t="s">
        <v>858</v>
      </c>
      <c r="E232" s="12">
        <f>Source!BZ109</f>
        <v>90</v>
      </c>
      <c r="F232" s="45" t="str">
        <f>CONCATENATE(" )", Source!DL109, Source!FT109, "=", Source!FX109)</f>
        <v xml:space="preserve"> )*0,9=81</v>
      </c>
      <c r="G232" s="46"/>
      <c r="H232" s="25">
        <f>SUM(S227:S235)</f>
        <v>248.47</v>
      </c>
      <c r="I232" s="29"/>
      <c r="J232" s="23">
        <f>Source!AT109</f>
        <v>81</v>
      </c>
      <c r="K232" s="25">
        <f>SUM(T227:T235)</f>
        <v>1885.85</v>
      </c>
      <c r="L232" s="27"/>
    </row>
    <row r="233" spans="1:26" ht="14.25" x14ac:dyDescent="0.2">
      <c r="A233" s="40"/>
      <c r="B233" s="41"/>
      <c r="C233" s="41" t="s">
        <v>859</v>
      </c>
      <c r="D233" s="24" t="s">
        <v>858</v>
      </c>
      <c r="E233" s="12">
        <f>Source!CA109</f>
        <v>85</v>
      </c>
      <c r="F233" s="45" t="str">
        <f>CONCATENATE(" )", Source!DM109, Source!FU109, "=", Source!FY109)</f>
        <v xml:space="preserve"> )*0,85=72,25</v>
      </c>
      <c r="G233" s="46"/>
      <c r="H233" s="25">
        <f>SUM(U227:U235)</f>
        <v>221.63</v>
      </c>
      <c r="I233" s="29"/>
      <c r="J233" s="23">
        <f>Source!AU109</f>
        <v>72</v>
      </c>
      <c r="K233" s="25">
        <f>SUM(V227:V235)</f>
        <v>1676.31</v>
      </c>
      <c r="L233" s="27"/>
    </row>
    <row r="234" spans="1:26" ht="14.25" x14ac:dyDescent="0.2">
      <c r="A234" s="40"/>
      <c r="B234" s="41"/>
      <c r="C234" s="41" t="s">
        <v>860</v>
      </c>
      <c r="D234" s="24" t="s">
        <v>861</v>
      </c>
      <c r="E234" s="12">
        <f>Source!AQ109</f>
        <v>2.78</v>
      </c>
      <c r="F234" s="25"/>
      <c r="G234" s="26" t="str">
        <f>Source!DI109</f>
        <v>)*1,15</v>
      </c>
      <c r="H234" s="25"/>
      <c r="I234" s="26"/>
      <c r="J234" s="26"/>
      <c r="K234" s="25"/>
      <c r="L234" s="36">
        <f>Source!U109</f>
        <v>30.211649999999995</v>
      </c>
    </row>
    <row r="235" spans="1:26" ht="42.75" x14ac:dyDescent="0.2">
      <c r="A235" s="42" t="str">
        <f>Source!E111</f>
        <v>21,1</v>
      </c>
      <c r="B235" s="43" t="str">
        <f>Source!F111</f>
        <v>07.1.01.01-0003</v>
      </c>
      <c r="C235" s="43" t="str">
        <f>Source!G111</f>
        <v>Дверь противопожарная металлическая двупольная ДПМ-02/30, размером 1400х2100 мм</v>
      </c>
      <c r="D235" s="30" t="str">
        <f>Source!H111</f>
        <v>шт.</v>
      </c>
      <c r="E235" s="31">
        <f>Source!I111</f>
        <v>4</v>
      </c>
      <c r="F235" s="32">
        <f>Source!AL111+Source!AM111+Source!AO111</f>
        <v>4947.8999999999996</v>
      </c>
      <c r="G235" s="38" t="s">
        <v>3</v>
      </c>
      <c r="H235" s="32">
        <f>ROUND(Source!AC111*Source!I111, 2)+ROUND(Source!AD111*Source!I111, 2)+ROUND(Source!AF111*Source!I111, 2)</f>
        <v>19791.599999999999</v>
      </c>
      <c r="I235" s="33"/>
      <c r="J235" s="33">
        <f>IF(Source!BC111&lt;&gt; 0, Source!BC111, 1)</f>
        <v>7.59</v>
      </c>
      <c r="K235" s="32">
        <f>Source!O111</f>
        <v>150218.23999999999</v>
      </c>
      <c r="L235" s="39"/>
      <c r="S235">
        <f>ROUND((Source!FX111/100)*((ROUND(Source!AF111*Source!I111, 2)+ROUND(Source!AE111*Source!I111, 2))), 2)</f>
        <v>0</v>
      </c>
      <c r="T235">
        <f>Source!X111</f>
        <v>0</v>
      </c>
      <c r="U235">
        <f>ROUND((Source!FY111/100)*((ROUND(Source!AF111*Source!I111, 2)+ROUND(Source!AE111*Source!I111, 2))), 2)</f>
        <v>0</v>
      </c>
      <c r="V235">
        <f>Source!Y111</f>
        <v>0</v>
      </c>
      <c r="W235">
        <f>IF(Source!BI111&lt;=1,H235, 0)</f>
        <v>19791.599999999999</v>
      </c>
      <c r="X235">
        <f>IF(Source!BI111=2,H235, 0)</f>
        <v>0</v>
      </c>
      <c r="Y235">
        <f>IF(Source!BI111=3,H235, 0)</f>
        <v>0</v>
      </c>
      <c r="Z235">
        <f>IF(Source!BI111=4,H235, 0)</f>
        <v>0</v>
      </c>
    </row>
    <row r="236" spans="1:26" ht="15" x14ac:dyDescent="0.25">
      <c r="G236" s="50">
        <f>H228+H229+H231+H232+H233+SUM(H235:H235)</f>
        <v>21141.969999999998</v>
      </c>
      <c r="H236" s="50"/>
      <c r="J236" s="50">
        <f>K228+K229+K231+K232+K233+SUM(K235:K235)</f>
        <v>160461.63</v>
      </c>
      <c r="K236" s="50"/>
      <c r="L236" s="35">
        <f>Source!U109</f>
        <v>30.211649999999995</v>
      </c>
      <c r="O236" s="21">
        <f>G236</f>
        <v>21141.969999999998</v>
      </c>
      <c r="P236" s="21">
        <f>J236</f>
        <v>160461.63</v>
      </c>
      <c r="Q236" s="21">
        <f>L236</f>
        <v>30.211649999999995</v>
      </c>
      <c r="W236">
        <f>IF(Source!BI109&lt;=1,H228+H229+H231+H232+H233, 0)</f>
        <v>1350.37</v>
      </c>
      <c r="X236">
        <f>IF(Source!BI109=2,H228+H229+H231+H232+H233, 0)</f>
        <v>0</v>
      </c>
      <c r="Y236">
        <f>IF(Source!BI109=3,H228+H229+H231+H232+H233, 0)</f>
        <v>0</v>
      </c>
      <c r="Z236">
        <f>IF(Source!BI109=4,H228+H229+H231+H232+H233, 0)</f>
        <v>0</v>
      </c>
    </row>
    <row r="237" spans="1:26" ht="57" x14ac:dyDescent="0.2">
      <c r="A237" s="40" t="str">
        <f>Source!E113</f>
        <v>22</v>
      </c>
      <c r="B237" s="41" t="str">
        <f>Source!F113</f>
        <v>10-01-047-02</v>
      </c>
      <c r="C237" s="41" t="str">
        <f>Source!G113</f>
        <v>Установка блоков из ПВХ в наружных и внутренних дверных проемах в каменных стенах площадью проема более 3 м2</v>
      </c>
      <c r="D237" s="24" t="str">
        <f>Source!H113</f>
        <v>100 м2</v>
      </c>
      <c r="E237" s="12">
        <f>Source!I113</f>
        <v>0.1101</v>
      </c>
      <c r="F237" s="25">
        <f>Source!AL113+Source!AM113+Source!AO113</f>
        <v>9348.0299999999988</v>
      </c>
      <c r="G237" s="26"/>
      <c r="H237" s="25"/>
      <c r="I237" s="26" t="str">
        <f>Source!BO113</f>
        <v/>
      </c>
      <c r="J237" s="26"/>
      <c r="K237" s="25"/>
      <c r="L237" s="27"/>
      <c r="S237">
        <f>ROUND((Source!FX113/100)*((ROUND(Source!AF113*Source!I113, 2)+ROUND(Source!AE113*Source!I113, 2))), 2)</f>
        <v>153.88</v>
      </c>
      <c r="T237">
        <f>Source!X113</f>
        <v>1165.71</v>
      </c>
      <c r="U237">
        <f>ROUND((Source!FY113/100)*((ROUND(Source!AF113*Source!I113, 2)+ROUND(Source!AE113*Source!I113, 2))), 2)</f>
        <v>77.59</v>
      </c>
      <c r="V237">
        <f>Source!Y113</f>
        <v>593.85</v>
      </c>
    </row>
    <row r="238" spans="1:26" x14ac:dyDescent="0.2">
      <c r="C238" s="20" t="str">
        <f>"Объем: "&amp;Source!I113&amp;"=11,01/"&amp;"100"</f>
        <v>Объем: 0,1101=11,01/100</v>
      </c>
    </row>
    <row r="239" spans="1:26" ht="14.25" x14ac:dyDescent="0.2">
      <c r="A239" s="40"/>
      <c r="B239" s="41"/>
      <c r="C239" s="41" t="s">
        <v>855</v>
      </c>
      <c r="D239" s="24"/>
      <c r="E239" s="12"/>
      <c r="F239" s="25">
        <f>Source!AO113</f>
        <v>1091.71</v>
      </c>
      <c r="G239" s="26" t="str">
        <f>Source!DG113</f>
        <v>)*1,15</v>
      </c>
      <c r="H239" s="25">
        <f>ROUND(Source!AF113*Source!I113, 2)</f>
        <v>138.22999999999999</v>
      </c>
      <c r="I239" s="26"/>
      <c r="J239" s="26">
        <f>IF(Source!BA113&lt;&gt; 0, Source!BA113, 1)</f>
        <v>7.59</v>
      </c>
      <c r="K239" s="25">
        <f>Source!S113</f>
        <v>1049.1400000000001</v>
      </c>
      <c r="L239" s="27"/>
      <c r="R239">
        <f>H239</f>
        <v>138.22999999999999</v>
      </c>
    </row>
    <row r="240" spans="1:26" ht="14.25" x14ac:dyDescent="0.2">
      <c r="A240" s="40"/>
      <c r="B240" s="41"/>
      <c r="C240" s="41" t="s">
        <v>284</v>
      </c>
      <c r="D240" s="24"/>
      <c r="E240" s="12"/>
      <c r="F240" s="25">
        <f>Source!AM113</f>
        <v>250.84</v>
      </c>
      <c r="G240" s="26" t="str">
        <f>Source!DE113</f>
        <v>)*1,25</v>
      </c>
      <c r="H240" s="25">
        <f>ROUND(Source!AD113*Source!I113, 2)</f>
        <v>34.520000000000003</v>
      </c>
      <c r="I240" s="26"/>
      <c r="J240" s="26">
        <f>IF(Source!BB113&lt;&gt; 0, Source!BB113, 1)</f>
        <v>7.59</v>
      </c>
      <c r="K240" s="25">
        <f>Source!Q113</f>
        <v>262.02</v>
      </c>
      <c r="L240" s="27"/>
    </row>
    <row r="241" spans="1:26" ht="14.25" x14ac:dyDescent="0.2">
      <c r="A241" s="40"/>
      <c r="B241" s="41"/>
      <c r="C241" s="41" t="s">
        <v>856</v>
      </c>
      <c r="D241" s="24"/>
      <c r="E241" s="12"/>
      <c r="F241" s="25">
        <f>Source!AN113</f>
        <v>48.43</v>
      </c>
      <c r="G241" s="26" t="str">
        <f>Source!DF113</f>
        <v>)*1,25</v>
      </c>
      <c r="H241" s="28">
        <f>ROUND(Source!AE113*Source!I113, 2)</f>
        <v>6.67</v>
      </c>
      <c r="I241" s="26"/>
      <c r="J241" s="26">
        <f>IF(Source!BS113&lt;&gt; 0, Source!BS113, 1)</f>
        <v>7.59</v>
      </c>
      <c r="K241" s="28">
        <f>Source!R113</f>
        <v>50.59</v>
      </c>
      <c r="L241" s="27"/>
      <c r="R241">
        <f>H241</f>
        <v>6.67</v>
      </c>
    </row>
    <row r="242" spans="1:26" ht="14.25" x14ac:dyDescent="0.2">
      <c r="A242" s="40"/>
      <c r="B242" s="41"/>
      <c r="C242" s="41" t="s">
        <v>862</v>
      </c>
      <c r="D242" s="24"/>
      <c r="E242" s="12"/>
      <c r="F242" s="25">
        <f>Source!AL113</f>
        <v>8005.48</v>
      </c>
      <c r="G242" s="26" t="str">
        <f>Source!DD113</f>
        <v/>
      </c>
      <c r="H242" s="25">
        <f>ROUND(Source!AC113*Source!I113, 2)</f>
        <v>881.4</v>
      </c>
      <c r="I242" s="26"/>
      <c r="J242" s="26">
        <f>IF(Source!BC113&lt;&gt; 0, Source!BC113, 1)</f>
        <v>7.59</v>
      </c>
      <c r="K242" s="25">
        <f>Source!P113</f>
        <v>6689.85</v>
      </c>
      <c r="L242" s="27"/>
    </row>
    <row r="243" spans="1:26" ht="14.25" x14ac:dyDescent="0.2">
      <c r="A243" s="40"/>
      <c r="B243" s="41"/>
      <c r="C243" s="41" t="s">
        <v>857</v>
      </c>
      <c r="D243" s="24" t="s">
        <v>858</v>
      </c>
      <c r="E243" s="12">
        <f>Source!BZ113</f>
        <v>118</v>
      </c>
      <c r="F243" s="45" t="str">
        <f>CONCATENATE(" )", Source!DL113, Source!FT113, "=", Source!FX113)</f>
        <v xml:space="preserve"> )*0,9=106,2</v>
      </c>
      <c r="G243" s="46"/>
      <c r="H243" s="25">
        <f>SUM(S237:S247)</f>
        <v>153.88</v>
      </c>
      <c r="I243" s="29"/>
      <c r="J243" s="23">
        <f>Source!AT113</f>
        <v>106</v>
      </c>
      <c r="K243" s="25">
        <f>SUM(T237:T247)</f>
        <v>1165.71</v>
      </c>
      <c r="L243" s="27"/>
    </row>
    <row r="244" spans="1:26" ht="14.25" x14ac:dyDescent="0.2">
      <c r="A244" s="40"/>
      <c r="B244" s="41"/>
      <c r="C244" s="41" t="s">
        <v>859</v>
      </c>
      <c r="D244" s="24" t="s">
        <v>858</v>
      </c>
      <c r="E244" s="12">
        <f>Source!CA113</f>
        <v>63</v>
      </c>
      <c r="F244" s="45" t="str">
        <f>CONCATENATE(" )", Source!DM113, Source!FU113, "=", Source!FY113)</f>
        <v xml:space="preserve"> )*0,85=53,55</v>
      </c>
      <c r="G244" s="46"/>
      <c r="H244" s="25">
        <f>SUM(U237:U247)</f>
        <v>77.59</v>
      </c>
      <c r="I244" s="29"/>
      <c r="J244" s="23">
        <f>Source!AU113</f>
        <v>54</v>
      </c>
      <c r="K244" s="25">
        <f>SUM(V237:V247)</f>
        <v>593.85</v>
      </c>
      <c r="L244" s="27"/>
    </row>
    <row r="245" spans="1:26" ht="14.25" x14ac:dyDescent="0.2">
      <c r="A245" s="40"/>
      <c r="B245" s="41"/>
      <c r="C245" s="41" t="s">
        <v>860</v>
      </c>
      <c r="D245" s="24" t="s">
        <v>861</v>
      </c>
      <c r="E245" s="12">
        <f>Source!AQ113</f>
        <v>124.91</v>
      </c>
      <c r="F245" s="25"/>
      <c r="G245" s="26" t="str">
        <f>Source!DI113</f>
        <v>)*1,15</v>
      </c>
      <c r="H245" s="25"/>
      <c r="I245" s="26"/>
      <c r="J245" s="26"/>
      <c r="K245" s="25"/>
      <c r="L245" s="36">
        <f>Source!U113</f>
        <v>15.815479649999999</v>
      </c>
    </row>
    <row r="246" spans="1:26" ht="71.25" x14ac:dyDescent="0.2">
      <c r="A246" s="40" t="str">
        <f>Source!E115</f>
        <v>22,1</v>
      </c>
      <c r="B246" s="41" t="str">
        <f>Source!F115</f>
        <v>11.3.01.01-0009</v>
      </c>
      <c r="C246" s="41" t="str">
        <f>Source!G115</f>
        <v>Блоки дверные входные пластиковые с простой коробкой, двупольная с клювовой фурнитурой, с однокамерным стеклопакетом (24 мм), площадь более 3,5 м2</v>
      </c>
      <c r="D246" s="24" t="str">
        <f>Source!H115</f>
        <v>м2</v>
      </c>
      <c r="E246" s="12">
        <f>Source!I115</f>
        <v>11.01</v>
      </c>
      <c r="F246" s="25">
        <f>Source!AL115+Source!AM115+Source!AO115</f>
        <v>1354.8</v>
      </c>
      <c r="G246" s="37" t="s">
        <v>3</v>
      </c>
      <c r="H246" s="25">
        <f>ROUND(Source!AC115*Source!I115, 2)+ROUND(Source!AD115*Source!I115, 2)+ROUND(Source!AF115*Source!I115, 2)</f>
        <v>14916.35</v>
      </c>
      <c r="I246" s="26"/>
      <c r="J246" s="26">
        <f>IF(Source!BC115&lt;&gt; 0, Source!BC115, 1)</f>
        <v>7.59</v>
      </c>
      <c r="K246" s="25">
        <f>Source!O115</f>
        <v>113215.08</v>
      </c>
      <c r="L246" s="27"/>
      <c r="S246">
        <f>ROUND((Source!FX115/100)*((ROUND(Source!AF115*Source!I115, 2)+ROUND(Source!AE115*Source!I115, 2))), 2)</f>
        <v>0</v>
      </c>
      <c r="T246">
        <f>Source!X115</f>
        <v>0</v>
      </c>
      <c r="U246">
        <f>ROUND((Source!FY115/100)*((ROUND(Source!AF115*Source!I115, 2)+ROUND(Source!AE115*Source!I115, 2))), 2)</f>
        <v>0</v>
      </c>
      <c r="V246">
        <f>Source!Y115</f>
        <v>0</v>
      </c>
      <c r="W246">
        <f>IF(Source!BI115&lt;=1,H246, 0)</f>
        <v>14916.35</v>
      </c>
      <c r="X246">
        <f>IF(Source!BI115=2,H246, 0)</f>
        <v>0</v>
      </c>
      <c r="Y246">
        <f>IF(Source!BI115=3,H246, 0)</f>
        <v>0</v>
      </c>
      <c r="Z246">
        <f>IF(Source!BI115=4,H246, 0)</f>
        <v>0</v>
      </c>
    </row>
    <row r="247" spans="1:26" ht="14.25" x14ac:dyDescent="0.2">
      <c r="A247" s="42" t="str">
        <f>Source!E117</f>
        <v>22,2</v>
      </c>
      <c r="B247" s="43" t="str">
        <f>Source!F117</f>
        <v>11.3.01.05</v>
      </c>
      <c r="C247" s="43" t="str">
        <f>Source!G117</f>
        <v>Блоки дверные входные пластиковые</v>
      </c>
      <c r="D247" s="30" t="str">
        <f>Source!H117</f>
        <v>м2</v>
      </c>
      <c r="E247" s="31">
        <f>Source!I117</f>
        <v>11.01</v>
      </c>
      <c r="F247" s="32">
        <f>Source!AL117+Source!AM117+Source!AO117</f>
        <v>0</v>
      </c>
      <c r="G247" s="38" t="s">
        <v>3</v>
      </c>
      <c r="H247" s="32">
        <f>ROUND(Source!AC117*Source!I117, 2)+ROUND(Source!AD117*Source!I117, 2)+ROUND(Source!AF117*Source!I117, 2)</f>
        <v>0</v>
      </c>
      <c r="I247" s="33"/>
      <c r="J247" s="33">
        <f>IF(Source!BC117&lt;&gt; 0, Source!BC117, 1)</f>
        <v>7.59</v>
      </c>
      <c r="K247" s="32">
        <f>Source!O117</f>
        <v>0</v>
      </c>
      <c r="L247" s="39"/>
      <c r="S247">
        <f>ROUND((Source!FX117/100)*((ROUND(Source!AF117*Source!I117, 2)+ROUND(Source!AE117*Source!I117, 2))), 2)</f>
        <v>0</v>
      </c>
      <c r="T247">
        <f>Source!X117</f>
        <v>0</v>
      </c>
      <c r="U247">
        <f>ROUND((Source!FY117/100)*((ROUND(Source!AF117*Source!I117, 2)+ROUND(Source!AE117*Source!I117, 2))), 2)</f>
        <v>0</v>
      </c>
      <c r="V247">
        <f>Source!Y117</f>
        <v>0</v>
      </c>
      <c r="W247">
        <f>IF(Source!BI117&lt;=1,H247, 0)</f>
        <v>0</v>
      </c>
      <c r="X247">
        <f>IF(Source!BI117=2,H247, 0)</f>
        <v>0</v>
      </c>
      <c r="Y247">
        <f>IF(Source!BI117=3,H247, 0)</f>
        <v>0</v>
      </c>
      <c r="Z247">
        <f>IF(Source!BI117=4,H247, 0)</f>
        <v>0</v>
      </c>
    </row>
    <row r="248" spans="1:26" ht="15" x14ac:dyDescent="0.25">
      <c r="G248" s="50">
        <f>H239+H240+H242+H243+H244+SUM(H246:H247)</f>
        <v>16201.970000000001</v>
      </c>
      <c r="H248" s="50"/>
      <c r="J248" s="50">
        <f>K239+K240+K242+K243+K244+SUM(K246:K247)</f>
        <v>122975.65000000001</v>
      </c>
      <c r="K248" s="50"/>
      <c r="L248" s="35">
        <f>Source!U113</f>
        <v>15.815479649999999</v>
      </c>
      <c r="O248" s="21">
        <f>G248</f>
        <v>16201.970000000001</v>
      </c>
      <c r="P248" s="21">
        <f>J248</f>
        <v>122975.65000000001</v>
      </c>
      <c r="Q248" s="21">
        <f>L248</f>
        <v>15.815479649999999</v>
      </c>
      <c r="W248">
        <f>IF(Source!BI113&lt;=1,H239+H240+H242+H243+H244, 0)</f>
        <v>1285.6200000000001</v>
      </c>
      <c r="X248">
        <f>IF(Source!BI113=2,H239+H240+H242+H243+H244, 0)</f>
        <v>0</v>
      </c>
      <c r="Y248">
        <f>IF(Source!BI113=3,H239+H240+H242+H243+H244, 0)</f>
        <v>0</v>
      </c>
      <c r="Z248">
        <f>IF(Source!BI113=4,H239+H240+H242+H243+H244, 0)</f>
        <v>0</v>
      </c>
    </row>
    <row r="249" spans="1:26" ht="57" x14ac:dyDescent="0.2">
      <c r="A249" s="40" t="str">
        <f>Source!E119</f>
        <v>23</v>
      </c>
      <c r="B249" s="41" t="str">
        <f>Source!F119</f>
        <v>10-01-047-01</v>
      </c>
      <c r="C249" s="41" t="str">
        <f>Source!G119</f>
        <v>Установка блоков из ПВХ в наружных и внутренних дверных проемах в каменных стенах площадью проема до 3 м2</v>
      </c>
      <c r="D249" s="24" t="str">
        <f>Source!H119</f>
        <v>100 м2</v>
      </c>
      <c r="E249" s="12">
        <f>Source!I119</f>
        <v>2.9399999999999999E-2</v>
      </c>
      <c r="F249" s="25">
        <f>Source!AL119+Source!AM119+Source!AO119</f>
        <v>15965.86</v>
      </c>
      <c r="G249" s="26"/>
      <c r="H249" s="25"/>
      <c r="I249" s="26" t="str">
        <f>Source!BO119</f>
        <v/>
      </c>
      <c r="J249" s="26"/>
      <c r="K249" s="25"/>
      <c r="L249" s="27"/>
      <c r="S249">
        <f>ROUND((Source!FX119/100)*((ROUND(Source!AF119*Source!I119, 2)+ROUND(Source!AE119*Source!I119, 2))), 2)</f>
        <v>66.11</v>
      </c>
      <c r="T249">
        <f>Source!X119</f>
        <v>500.86</v>
      </c>
      <c r="U249">
        <f>ROUND((Source!FY119/100)*((ROUND(Source!AF119*Source!I119, 2)+ROUND(Source!AE119*Source!I119, 2))), 2)</f>
        <v>33.33</v>
      </c>
      <c r="V249">
        <f>Source!Y119</f>
        <v>255.16</v>
      </c>
    </row>
    <row r="250" spans="1:26" x14ac:dyDescent="0.2">
      <c r="C250" s="20" t="str">
        <f>"Объем: "&amp;Source!I119&amp;"=2,94/"&amp;"100"</f>
        <v>Объем: 0,0294=2,94/100</v>
      </c>
    </row>
    <row r="251" spans="1:26" ht="14.25" x14ac:dyDescent="0.2">
      <c r="A251" s="40"/>
      <c r="B251" s="41"/>
      <c r="C251" s="41" t="s">
        <v>855</v>
      </c>
      <c r="D251" s="24"/>
      <c r="E251" s="12"/>
      <c r="F251" s="25">
        <f>Source!AO119</f>
        <v>1780.86</v>
      </c>
      <c r="G251" s="26" t="str">
        <f>Source!DG119</f>
        <v>)*1,15</v>
      </c>
      <c r="H251" s="25">
        <f>ROUND(Source!AF119*Source!I119, 2)</f>
        <v>60.21</v>
      </c>
      <c r="I251" s="26"/>
      <c r="J251" s="26">
        <f>IF(Source!BA119&lt;&gt; 0, Source!BA119, 1)</f>
        <v>7.59</v>
      </c>
      <c r="K251" s="25">
        <f>Source!S119</f>
        <v>457</v>
      </c>
      <c r="L251" s="27"/>
      <c r="R251">
        <f>H251</f>
        <v>60.21</v>
      </c>
    </row>
    <row r="252" spans="1:26" ht="14.25" x14ac:dyDescent="0.2">
      <c r="A252" s="40"/>
      <c r="B252" s="41"/>
      <c r="C252" s="41" t="s">
        <v>284</v>
      </c>
      <c r="D252" s="24"/>
      <c r="E252" s="12"/>
      <c r="F252" s="25">
        <f>Source!AM119</f>
        <v>267.39999999999998</v>
      </c>
      <c r="G252" s="26" t="str">
        <f>Source!DE119</f>
        <v>)*1,25</v>
      </c>
      <c r="H252" s="25">
        <f>ROUND(Source!AD119*Source!I119, 2)</f>
        <v>9.83</v>
      </c>
      <c r="I252" s="26"/>
      <c r="J252" s="26">
        <f>IF(Source!BB119&lt;&gt; 0, Source!BB119, 1)</f>
        <v>7.59</v>
      </c>
      <c r="K252" s="25">
        <f>Source!Q119</f>
        <v>74.59</v>
      </c>
      <c r="L252" s="27"/>
    </row>
    <row r="253" spans="1:26" ht="14.25" x14ac:dyDescent="0.2">
      <c r="A253" s="40"/>
      <c r="B253" s="41"/>
      <c r="C253" s="41" t="s">
        <v>856</v>
      </c>
      <c r="D253" s="24"/>
      <c r="E253" s="12"/>
      <c r="F253" s="25">
        <f>Source!AN119</f>
        <v>55.59</v>
      </c>
      <c r="G253" s="26" t="str">
        <f>Source!DF119</f>
        <v>)*1,25</v>
      </c>
      <c r="H253" s="28">
        <f>ROUND(Source!AE119*Source!I119, 2)</f>
        <v>2.04</v>
      </c>
      <c r="I253" s="26"/>
      <c r="J253" s="26">
        <f>IF(Source!BS119&lt;&gt; 0, Source!BS119, 1)</f>
        <v>7.59</v>
      </c>
      <c r="K253" s="28">
        <f>Source!R119</f>
        <v>15.51</v>
      </c>
      <c r="L253" s="27"/>
      <c r="R253">
        <f>H253</f>
        <v>2.04</v>
      </c>
    </row>
    <row r="254" spans="1:26" ht="14.25" x14ac:dyDescent="0.2">
      <c r="A254" s="40"/>
      <c r="B254" s="41"/>
      <c r="C254" s="41" t="s">
        <v>862</v>
      </c>
      <c r="D254" s="24"/>
      <c r="E254" s="12"/>
      <c r="F254" s="25">
        <f>Source!AL119</f>
        <v>13917.6</v>
      </c>
      <c r="G254" s="26" t="str">
        <f>Source!DD119</f>
        <v/>
      </c>
      <c r="H254" s="25">
        <f>ROUND(Source!AC119*Source!I119, 2)</f>
        <v>409.18</v>
      </c>
      <c r="I254" s="26"/>
      <c r="J254" s="26">
        <f>IF(Source!BC119&lt;&gt; 0, Source!BC119, 1)</f>
        <v>7.59</v>
      </c>
      <c r="K254" s="25">
        <f>Source!P119</f>
        <v>3105.66</v>
      </c>
      <c r="L254" s="27"/>
    </row>
    <row r="255" spans="1:26" ht="14.25" x14ac:dyDescent="0.2">
      <c r="A255" s="40"/>
      <c r="B255" s="41"/>
      <c r="C255" s="41" t="s">
        <v>857</v>
      </c>
      <c r="D255" s="24" t="s">
        <v>858</v>
      </c>
      <c r="E255" s="12">
        <f>Source!BZ119</f>
        <v>118</v>
      </c>
      <c r="F255" s="45" t="str">
        <f>CONCATENATE(" )", Source!DL119, Source!FT119, "=", Source!FX119)</f>
        <v xml:space="preserve"> )*0,9=106,2</v>
      </c>
      <c r="G255" s="46"/>
      <c r="H255" s="25">
        <f>SUM(S249:S259)</f>
        <v>66.11</v>
      </c>
      <c r="I255" s="29"/>
      <c r="J255" s="23">
        <f>Source!AT119</f>
        <v>106</v>
      </c>
      <c r="K255" s="25">
        <f>SUM(T249:T259)</f>
        <v>500.86</v>
      </c>
      <c r="L255" s="27"/>
    </row>
    <row r="256" spans="1:26" ht="14.25" x14ac:dyDescent="0.2">
      <c r="A256" s="40"/>
      <c r="B256" s="41"/>
      <c r="C256" s="41" t="s">
        <v>859</v>
      </c>
      <c r="D256" s="24" t="s">
        <v>858</v>
      </c>
      <c r="E256" s="12">
        <f>Source!CA119</f>
        <v>63</v>
      </c>
      <c r="F256" s="45" t="str">
        <f>CONCATENATE(" )", Source!DM119, Source!FU119, "=", Source!FY119)</f>
        <v xml:space="preserve"> )*0,85=53,55</v>
      </c>
      <c r="G256" s="46"/>
      <c r="H256" s="25">
        <f>SUM(U249:U259)</f>
        <v>33.33</v>
      </c>
      <c r="I256" s="29"/>
      <c r="J256" s="23">
        <f>Source!AU119</f>
        <v>54</v>
      </c>
      <c r="K256" s="25">
        <f>SUM(V249:V259)</f>
        <v>255.16</v>
      </c>
      <c r="L256" s="27"/>
    </row>
    <row r="257" spans="1:26" ht="14.25" x14ac:dyDescent="0.2">
      <c r="A257" s="40"/>
      <c r="B257" s="41"/>
      <c r="C257" s="41" t="s">
        <v>860</v>
      </c>
      <c r="D257" s="24" t="s">
        <v>861</v>
      </c>
      <c r="E257" s="12">
        <f>Source!AQ119</f>
        <v>201</v>
      </c>
      <c r="F257" s="25"/>
      <c r="G257" s="26" t="str">
        <f>Source!DI119</f>
        <v>)*1,15</v>
      </c>
      <c r="H257" s="25"/>
      <c r="I257" s="26"/>
      <c r="J257" s="26"/>
      <c r="K257" s="25"/>
      <c r="L257" s="36">
        <f>Source!U119</f>
        <v>6.7958099999999995</v>
      </c>
    </row>
    <row r="258" spans="1:26" ht="28.5" x14ac:dyDescent="0.2">
      <c r="A258" s="40" t="str">
        <f>Source!E121</f>
        <v>23,1</v>
      </c>
      <c r="B258" s="41" t="str">
        <f>Source!F121</f>
        <v>11.3.01.03-0004</v>
      </c>
      <c r="C258" s="41" t="str">
        <f>Source!G121</f>
        <v>Дверь  пластиковая , площадью более 1,5 м2</v>
      </c>
      <c r="D258" s="24" t="str">
        <f>Source!H121</f>
        <v>м2</v>
      </c>
      <c r="E258" s="12">
        <f>Source!I121</f>
        <v>2.94</v>
      </c>
      <c r="F258" s="25">
        <f>Source!AL121+Source!AM121+Source!AO121</f>
        <v>973.73</v>
      </c>
      <c r="G258" s="37" t="s">
        <v>3</v>
      </c>
      <c r="H258" s="25">
        <f>ROUND(Source!AC121*Source!I121, 2)+ROUND(Source!AD121*Source!I121, 2)+ROUND(Source!AF121*Source!I121, 2)</f>
        <v>2862.77</v>
      </c>
      <c r="I258" s="26"/>
      <c r="J258" s="26">
        <f>IF(Source!BC121&lt;&gt; 0, Source!BC121, 1)</f>
        <v>7.59</v>
      </c>
      <c r="K258" s="25">
        <f>Source!O121</f>
        <v>21728.400000000001</v>
      </c>
      <c r="L258" s="27"/>
      <c r="S258">
        <f>ROUND((Source!FX121/100)*((ROUND(Source!AF121*Source!I121, 2)+ROUND(Source!AE121*Source!I121, 2))), 2)</f>
        <v>0</v>
      </c>
      <c r="T258">
        <f>Source!X121</f>
        <v>0</v>
      </c>
      <c r="U258">
        <f>ROUND((Source!FY121/100)*((ROUND(Source!AF121*Source!I121, 2)+ROUND(Source!AE121*Source!I121, 2))), 2)</f>
        <v>0</v>
      </c>
      <c r="V258">
        <f>Source!Y121</f>
        <v>0</v>
      </c>
      <c r="W258">
        <f>IF(Source!BI121&lt;=1,H258, 0)</f>
        <v>2862.77</v>
      </c>
      <c r="X258">
        <f>IF(Source!BI121=2,H258, 0)</f>
        <v>0</v>
      </c>
      <c r="Y258">
        <f>IF(Source!BI121=3,H258, 0)</f>
        <v>0</v>
      </c>
      <c r="Z258">
        <f>IF(Source!BI121=4,H258, 0)</f>
        <v>0</v>
      </c>
    </row>
    <row r="259" spans="1:26" ht="14.25" x14ac:dyDescent="0.2">
      <c r="A259" s="42" t="str">
        <f>Source!E123</f>
        <v>23,2</v>
      </c>
      <c r="B259" s="43" t="str">
        <f>Source!F123</f>
        <v>11.3.01.05</v>
      </c>
      <c r="C259" s="43" t="str">
        <f>Source!G123</f>
        <v>Блоки дверные входные пластиковые</v>
      </c>
      <c r="D259" s="30" t="str">
        <f>Source!H123</f>
        <v>м2</v>
      </c>
      <c r="E259" s="31">
        <f>Source!I123</f>
        <v>2.94</v>
      </c>
      <c r="F259" s="32">
        <f>Source!AL123+Source!AM123+Source!AO123</f>
        <v>0</v>
      </c>
      <c r="G259" s="38" t="s">
        <v>3</v>
      </c>
      <c r="H259" s="32">
        <f>ROUND(Source!AC123*Source!I123, 2)+ROUND(Source!AD123*Source!I123, 2)+ROUND(Source!AF123*Source!I123, 2)</f>
        <v>0</v>
      </c>
      <c r="I259" s="33"/>
      <c r="J259" s="33">
        <f>IF(Source!BC123&lt;&gt; 0, Source!BC123, 1)</f>
        <v>7.59</v>
      </c>
      <c r="K259" s="32">
        <f>Source!O123</f>
        <v>0</v>
      </c>
      <c r="L259" s="39"/>
      <c r="S259">
        <f>ROUND((Source!FX123/100)*((ROUND(Source!AF123*Source!I123, 2)+ROUND(Source!AE123*Source!I123, 2))), 2)</f>
        <v>0</v>
      </c>
      <c r="T259">
        <f>Source!X123</f>
        <v>0</v>
      </c>
      <c r="U259">
        <f>ROUND((Source!FY123/100)*((ROUND(Source!AF123*Source!I123, 2)+ROUND(Source!AE123*Source!I123, 2))), 2)</f>
        <v>0</v>
      </c>
      <c r="V259">
        <f>Source!Y123</f>
        <v>0</v>
      </c>
      <c r="W259">
        <f>IF(Source!BI123&lt;=1,H259, 0)</f>
        <v>0</v>
      </c>
      <c r="X259">
        <f>IF(Source!BI123=2,H259, 0)</f>
        <v>0</v>
      </c>
      <c r="Y259">
        <f>IF(Source!BI123=3,H259, 0)</f>
        <v>0</v>
      </c>
      <c r="Z259">
        <f>IF(Source!BI123=4,H259, 0)</f>
        <v>0</v>
      </c>
    </row>
    <row r="260" spans="1:26" ht="15" x14ac:dyDescent="0.25">
      <c r="G260" s="50">
        <f>H251+H252+H254+H255+H256+SUM(H258:H259)</f>
        <v>3441.4300000000003</v>
      </c>
      <c r="H260" s="50"/>
      <c r="J260" s="50">
        <f>K251+K252+K254+K255+K256+SUM(K258:K259)</f>
        <v>26121.670000000002</v>
      </c>
      <c r="K260" s="50"/>
      <c r="L260" s="35">
        <f>Source!U119</f>
        <v>6.7958099999999995</v>
      </c>
      <c r="O260" s="21">
        <f>G260</f>
        <v>3441.4300000000003</v>
      </c>
      <c r="P260" s="21">
        <f>J260</f>
        <v>26121.670000000002</v>
      </c>
      <c r="Q260" s="21">
        <f>L260</f>
        <v>6.7958099999999995</v>
      </c>
      <c r="W260">
        <f>IF(Source!BI119&lt;=1,H251+H252+H254+H255+H256, 0)</f>
        <v>578.66000000000008</v>
      </c>
      <c r="X260">
        <f>IF(Source!BI119=2,H251+H252+H254+H255+H256, 0)</f>
        <v>0</v>
      </c>
      <c r="Y260">
        <f>IF(Source!BI119=3,H251+H252+H254+H255+H256, 0)</f>
        <v>0</v>
      </c>
      <c r="Z260">
        <f>IF(Source!BI119=4,H251+H252+H254+H255+H256, 0)</f>
        <v>0</v>
      </c>
    </row>
    <row r="261" spans="1:26" ht="71.25" x14ac:dyDescent="0.2">
      <c r="A261" s="40" t="str">
        <f>Source!E125</f>
        <v>24</v>
      </c>
      <c r="B261" s="41" t="str">
        <f>Source!F125</f>
        <v>10-01-034-08</v>
      </c>
      <c r="C261" s="41" t="str">
        <f>Source!G125</f>
        <v xml:space="preserve">Установка в жилых и общественных зданиях оконных блоков из ПВХ профилей поворотных (откидных, поворотно-откидных) с площадью проема более 2 м2  </v>
      </c>
      <c r="D261" s="24" t="str">
        <f>Source!H125</f>
        <v>100 м2</v>
      </c>
      <c r="E261" s="12">
        <f>Source!I125</f>
        <v>0.48</v>
      </c>
      <c r="F261" s="25">
        <f>Source!AL125+Source!AM125+Source!AO125</f>
        <v>10107.89</v>
      </c>
      <c r="G261" s="26"/>
      <c r="H261" s="25"/>
      <c r="I261" s="26" t="str">
        <f>Source!BO125</f>
        <v/>
      </c>
      <c r="J261" s="26"/>
      <c r="K261" s="25"/>
      <c r="L261" s="27"/>
      <c r="S261">
        <f>ROUND((Source!FX125/100)*((ROUND(Source!AF125*Source!I125, 2)+ROUND(Source!AE125*Source!I125, 2))), 2)</f>
        <v>796.3</v>
      </c>
      <c r="T261">
        <f>Source!X125</f>
        <v>6032.54</v>
      </c>
      <c r="U261">
        <f>ROUND((Source!FY125/100)*((ROUND(Source!AF125*Source!I125, 2)+ROUND(Source!AE125*Source!I125, 2))), 2)</f>
        <v>401.52</v>
      </c>
      <c r="V261">
        <f>Source!Y125</f>
        <v>3073.18</v>
      </c>
    </row>
    <row r="262" spans="1:26" x14ac:dyDescent="0.2">
      <c r="C262" s="20" t="str">
        <f>"Объем: "&amp;Source!I125&amp;"=48/"&amp;"100"</f>
        <v>Объем: 0,48=48/100</v>
      </c>
    </row>
    <row r="263" spans="1:26" ht="14.25" x14ac:dyDescent="0.2">
      <c r="A263" s="40"/>
      <c r="B263" s="41"/>
      <c r="C263" s="41" t="s">
        <v>855</v>
      </c>
      <c r="D263" s="24"/>
      <c r="E263" s="12"/>
      <c r="F263" s="25">
        <f>Source!AO125</f>
        <v>1303.6600000000001</v>
      </c>
      <c r="G263" s="26" t="str">
        <f>Source!DG125</f>
        <v>)*1,15</v>
      </c>
      <c r="H263" s="25">
        <f>ROUND(Source!AF125*Source!I125, 2)</f>
        <v>719.62</v>
      </c>
      <c r="I263" s="26"/>
      <c r="J263" s="26">
        <f>IF(Source!BA125&lt;&gt; 0, Source!BA125, 1)</f>
        <v>7.59</v>
      </c>
      <c r="K263" s="25">
        <f>Source!S125</f>
        <v>5461.92</v>
      </c>
      <c r="L263" s="27"/>
      <c r="R263">
        <f>H263</f>
        <v>719.62</v>
      </c>
    </row>
    <row r="264" spans="1:26" ht="14.25" x14ac:dyDescent="0.2">
      <c r="A264" s="40"/>
      <c r="B264" s="41"/>
      <c r="C264" s="41" t="s">
        <v>284</v>
      </c>
      <c r="D264" s="24"/>
      <c r="E264" s="12"/>
      <c r="F264" s="25">
        <f>Source!AM125</f>
        <v>255.21</v>
      </c>
      <c r="G264" s="26" t="str">
        <f>Source!DE125</f>
        <v>)*1,25</v>
      </c>
      <c r="H264" s="25">
        <f>ROUND(Source!AD125*Source!I125, 2)</f>
        <v>153.12</v>
      </c>
      <c r="I264" s="26"/>
      <c r="J264" s="26">
        <f>IF(Source!BB125&lt;&gt; 0, Source!BB125, 1)</f>
        <v>7.59</v>
      </c>
      <c r="K264" s="25">
        <f>Source!Q125</f>
        <v>1162.22</v>
      </c>
      <c r="L264" s="27"/>
    </row>
    <row r="265" spans="1:26" ht="14.25" x14ac:dyDescent="0.2">
      <c r="A265" s="40"/>
      <c r="B265" s="41"/>
      <c r="C265" s="41" t="s">
        <v>856</v>
      </c>
      <c r="D265" s="24"/>
      <c r="E265" s="12"/>
      <c r="F265" s="25">
        <f>Source!AN125</f>
        <v>50.32</v>
      </c>
      <c r="G265" s="26" t="str">
        <f>Source!DF125</f>
        <v>)*1,25</v>
      </c>
      <c r="H265" s="28">
        <f>ROUND(Source!AE125*Source!I125, 2)</f>
        <v>30.19</v>
      </c>
      <c r="I265" s="26"/>
      <c r="J265" s="26">
        <f>IF(Source!BS125&lt;&gt; 0, Source!BS125, 1)</f>
        <v>7.59</v>
      </c>
      <c r="K265" s="28">
        <f>Source!R125</f>
        <v>229.16</v>
      </c>
      <c r="L265" s="27"/>
      <c r="R265">
        <f>H265</f>
        <v>30.19</v>
      </c>
    </row>
    <row r="266" spans="1:26" ht="14.25" x14ac:dyDescent="0.2">
      <c r="A266" s="40"/>
      <c r="B266" s="41"/>
      <c r="C266" s="41" t="s">
        <v>862</v>
      </c>
      <c r="D266" s="24"/>
      <c r="E266" s="12"/>
      <c r="F266" s="25">
        <f>Source!AL125</f>
        <v>8549.02</v>
      </c>
      <c r="G266" s="26" t="str">
        <f>Source!DD125</f>
        <v/>
      </c>
      <c r="H266" s="25">
        <f>ROUND(Source!AC125*Source!I125, 2)</f>
        <v>4103.53</v>
      </c>
      <c r="I266" s="26"/>
      <c r="J266" s="26">
        <f>IF(Source!BC125&lt;&gt; 0, Source!BC125, 1)</f>
        <v>7.59</v>
      </c>
      <c r="K266" s="25">
        <f>Source!P125</f>
        <v>31145.79</v>
      </c>
      <c r="L266" s="27"/>
    </row>
    <row r="267" spans="1:26" ht="14.25" x14ac:dyDescent="0.2">
      <c r="A267" s="40"/>
      <c r="B267" s="41"/>
      <c r="C267" s="41" t="s">
        <v>857</v>
      </c>
      <c r="D267" s="24" t="s">
        <v>858</v>
      </c>
      <c r="E267" s="12">
        <f>Source!BZ125</f>
        <v>118</v>
      </c>
      <c r="F267" s="45" t="str">
        <f>CONCATENATE(" )", Source!DL125, Source!FT125, "=", Source!FX125)</f>
        <v xml:space="preserve"> )*0,9=106,2</v>
      </c>
      <c r="G267" s="46"/>
      <c r="H267" s="25">
        <f>SUM(S261:S271)</f>
        <v>796.3</v>
      </c>
      <c r="I267" s="29"/>
      <c r="J267" s="23">
        <f>Source!AT125</f>
        <v>106</v>
      </c>
      <c r="K267" s="25">
        <f>SUM(T261:T271)</f>
        <v>6032.54</v>
      </c>
      <c r="L267" s="27"/>
    </row>
    <row r="268" spans="1:26" ht="14.25" x14ac:dyDescent="0.2">
      <c r="A268" s="40"/>
      <c r="B268" s="41"/>
      <c r="C268" s="41" t="s">
        <v>859</v>
      </c>
      <c r="D268" s="24" t="s">
        <v>858</v>
      </c>
      <c r="E268" s="12">
        <f>Source!CA125</f>
        <v>63</v>
      </c>
      <c r="F268" s="45" t="str">
        <f>CONCATENATE(" )", Source!DM125, Source!FU125, "=", Source!FY125)</f>
        <v xml:space="preserve"> )*0,85=53,55</v>
      </c>
      <c r="G268" s="46"/>
      <c r="H268" s="25">
        <f>SUM(U261:U271)</f>
        <v>401.52</v>
      </c>
      <c r="I268" s="29"/>
      <c r="J268" s="23">
        <f>Source!AU125</f>
        <v>54</v>
      </c>
      <c r="K268" s="25">
        <f>SUM(V261:V271)</f>
        <v>3073.18</v>
      </c>
      <c r="L268" s="27"/>
    </row>
    <row r="269" spans="1:26" ht="14.25" x14ac:dyDescent="0.2">
      <c r="A269" s="40"/>
      <c r="B269" s="41"/>
      <c r="C269" s="41" t="s">
        <v>860</v>
      </c>
      <c r="D269" s="24" t="s">
        <v>861</v>
      </c>
      <c r="E269" s="12">
        <f>Source!AQ125</f>
        <v>149.16</v>
      </c>
      <c r="F269" s="25"/>
      <c r="G269" s="26" t="str">
        <f>Source!DI125</f>
        <v>)*1,15</v>
      </c>
      <c r="H269" s="25"/>
      <c r="I269" s="26"/>
      <c r="J269" s="26"/>
      <c r="K269" s="25"/>
      <c r="L269" s="36">
        <f>Source!U125</f>
        <v>82.336319999999986</v>
      </c>
    </row>
    <row r="270" spans="1:26" ht="71.25" x14ac:dyDescent="0.2">
      <c r="A270" s="40" t="str">
        <f>Source!E127</f>
        <v>24,1</v>
      </c>
      <c r="B270" s="41" t="str">
        <f>Source!F127</f>
        <v>11.3.02.03-0025</v>
      </c>
      <c r="C270" s="41" t="str">
        <f>Source!G127</f>
        <v>Блоки оконные из поливинилхлоридных профилей с листовым стеклом и стеклопакетом  (ГОСТ 30674-99) (согласно техническому заданию)</v>
      </c>
      <c r="D270" s="24" t="str">
        <f>Source!H127</f>
        <v>шт.</v>
      </c>
      <c r="E270" s="12">
        <f>Source!I127</f>
        <v>4</v>
      </c>
      <c r="F270" s="25">
        <f>Source!AL127+Source!AM127+Source!AO127</f>
        <v>3674.26</v>
      </c>
      <c r="G270" s="37" t="s">
        <v>3</v>
      </c>
      <c r="H270" s="25">
        <f>ROUND(Source!AC127*Source!I127, 2)+ROUND(Source!AD127*Source!I127, 2)+ROUND(Source!AF127*Source!I127, 2)</f>
        <v>14697.04</v>
      </c>
      <c r="I270" s="26"/>
      <c r="J270" s="26">
        <f>IF(Source!BC127&lt;&gt; 0, Source!BC127, 1)</f>
        <v>7.59</v>
      </c>
      <c r="K270" s="25">
        <f>Source!O127</f>
        <v>111550.53</v>
      </c>
      <c r="L270" s="27"/>
      <c r="S270">
        <f>ROUND((Source!FX127/100)*((ROUND(Source!AF127*Source!I127, 2)+ROUND(Source!AE127*Source!I127, 2))), 2)</f>
        <v>0</v>
      </c>
      <c r="T270">
        <f>Source!X127</f>
        <v>0</v>
      </c>
      <c r="U270">
        <f>ROUND((Source!FY127/100)*((ROUND(Source!AF127*Source!I127, 2)+ROUND(Source!AE127*Source!I127, 2))), 2)</f>
        <v>0</v>
      </c>
      <c r="V270">
        <f>Source!Y127</f>
        <v>0</v>
      </c>
      <c r="W270">
        <f>IF(Source!BI127&lt;=1,H270, 0)</f>
        <v>14697.04</v>
      </c>
      <c r="X270">
        <f>IF(Source!BI127=2,H270, 0)</f>
        <v>0</v>
      </c>
      <c r="Y270">
        <f>IF(Source!BI127=3,H270, 0)</f>
        <v>0</v>
      </c>
      <c r="Z270">
        <f>IF(Source!BI127=4,H270, 0)</f>
        <v>0</v>
      </c>
    </row>
    <row r="271" spans="1:26" ht="14.25" x14ac:dyDescent="0.2">
      <c r="A271" s="42" t="str">
        <f>Source!E129</f>
        <v>24,2</v>
      </c>
      <c r="B271" s="43" t="str">
        <f>Source!F129</f>
        <v>11.3.02.03</v>
      </c>
      <c r="C271" s="43" t="str">
        <f>Source!G129</f>
        <v>Блоки оконные пластиковые</v>
      </c>
      <c r="D271" s="30" t="str">
        <f>Source!H129</f>
        <v>м2</v>
      </c>
      <c r="E271" s="31">
        <f>Source!I129</f>
        <v>48</v>
      </c>
      <c r="F271" s="32">
        <f>Source!AL129+Source!AM129+Source!AO129</f>
        <v>0</v>
      </c>
      <c r="G271" s="38" t="s">
        <v>3</v>
      </c>
      <c r="H271" s="32">
        <f>ROUND(Source!AC129*Source!I129, 2)+ROUND(Source!AD129*Source!I129, 2)+ROUND(Source!AF129*Source!I129, 2)</f>
        <v>0</v>
      </c>
      <c r="I271" s="33"/>
      <c r="J271" s="33">
        <f>IF(Source!BC129&lt;&gt; 0, Source!BC129, 1)</f>
        <v>7.59</v>
      </c>
      <c r="K271" s="32">
        <f>Source!O129</f>
        <v>0</v>
      </c>
      <c r="L271" s="39"/>
      <c r="S271">
        <f>ROUND((Source!FX129/100)*((ROUND(Source!AF129*Source!I129, 2)+ROUND(Source!AE129*Source!I129, 2))), 2)</f>
        <v>0</v>
      </c>
      <c r="T271">
        <f>Source!X129</f>
        <v>0</v>
      </c>
      <c r="U271">
        <f>ROUND((Source!FY129/100)*((ROUND(Source!AF129*Source!I129, 2)+ROUND(Source!AE129*Source!I129, 2))), 2)</f>
        <v>0</v>
      </c>
      <c r="V271">
        <f>Source!Y129</f>
        <v>0</v>
      </c>
      <c r="W271">
        <f>IF(Source!BI129&lt;=1,H271, 0)</f>
        <v>0</v>
      </c>
      <c r="X271">
        <f>IF(Source!BI129=2,H271, 0)</f>
        <v>0</v>
      </c>
      <c r="Y271">
        <f>IF(Source!BI129=3,H271, 0)</f>
        <v>0</v>
      </c>
      <c r="Z271">
        <f>IF(Source!BI129=4,H271, 0)</f>
        <v>0</v>
      </c>
    </row>
    <row r="272" spans="1:26" ht="15" x14ac:dyDescent="0.25">
      <c r="G272" s="50">
        <f>H263+H264+H266+H267+H268+SUM(H270:H271)</f>
        <v>20871.13</v>
      </c>
      <c r="H272" s="50"/>
      <c r="J272" s="50">
        <f>K263+K264+K266+K267+K268+SUM(K270:K271)</f>
        <v>158426.18</v>
      </c>
      <c r="K272" s="50"/>
      <c r="L272" s="35">
        <f>Source!U125</f>
        <v>82.336319999999986</v>
      </c>
      <c r="O272" s="21">
        <f>G272</f>
        <v>20871.13</v>
      </c>
      <c r="P272" s="21">
        <f>J272</f>
        <v>158426.18</v>
      </c>
      <c r="Q272" s="21">
        <f>L272</f>
        <v>82.336319999999986</v>
      </c>
      <c r="W272">
        <f>IF(Source!BI125&lt;=1,H263+H264+H266+H267+H268, 0)</f>
        <v>6174.09</v>
      </c>
      <c r="X272">
        <f>IF(Source!BI125=2,H263+H264+H266+H267+H268, 0)</f>
        <v>0</v>
      </c>
      <c r="Y272">
        <f>IF(Source!BI125=3,H263+H264+H266+H267+H268, 0)</f>
        <v>0</v>
      </c>
      <c r="Z272">
        <f>IF(Source!BI125=4,H263+H264+H266+H267+H268, 0)</f>
        <v>0</v>
      </c>
    </row>
    <row r="273" spans="1:26" ht="42.75" x14ac:dyDescent="0.2">
      <c r="A273" s="40" t="str">
        <f>Source!E131</f>
        <v>25</v>
      </c>
      <c r="B273" s="41" t="str">
        <f>Source!F131</f>
        <v>10-01-035-01</v>
      </c>
      <c r="C273" s="41" t="str">
        <f>Source!G131</f>
        <v>Установка подоконных досок из ПВХ в каменных стенах толщиной до 0,51 м</v>
      </c>
      <c r="D273" s="24" t="str">
        <f>Source!H131</f>
        <v>100 м</v>
      </c>
      <c r="E273" s="12">
        <f>Source!I131</f>
        <v>0.22559999999999999</v>
      </c>
      <c r="F273" s="25">
        <f>Source!AL131+Source!AM131+Source!AO131</f>
        <v>4184.0599999999995</v>
      </c>
      <c r="G273" s="26"/>
      <c r="H273" s="25"/>
      <c r="I273" s="26" t="str">
        <f>Source!BO131</f>
        <v/>
      </c>
      <c r="J273" s="26"/>
      <c r="K273" s="25"/>
      <c r="L273" s="27"/>
      <c r="S273">
        <f>ROUND((Source!FX131/100)*((ROUND(Source!AF131*Source!I131, 2)+ROUND(Source!AE131*Source!I131, 2))), 2)</f>
        <v>50.48</v>
      </c>
      <c r="T273">
        <f>Source!X131</f>
        <v>382.45</v>
      </c>
      <c r="U273">
        <f>ROUND((Source!FY131/100)*((ROUND(Source!AF131*Source!I131, 2)+ROUND(Source!AE131*Source!I131, 2))), 2)</f>
        <v>25.45</v>
      </c>
      <c r="V273">
        <f>Source!Y131</f>
        <v>194.83</v>
      </c>
    </row>
    <row r="274" spans="1:26" x14ac:dyDescent="0.2">
      <c r="C274" s="20" t="str">
        <f>"Объем: "&amp;Source!I131&amp;"=22,56/"&amp;"100"</f>
        <v>Объем: 0,2256=22,56/100</v>
      </c>
    </row>
    <row r="275" spans="1:26" ht="14.25" x14ac:dyDescent="0.2">
      <c r="A275" s="40"/>
      <c r="B275" s="41"/>
      <c r="C275" s="41" t="s">
        <v>855</v>
      </c>
      <c r="D275" s="24"/>
      <c r="E275" s="12"/>
      <c r="F275" s="25">
        <f>Source!AO131</f>
        <v>180.75</v>
      </c>
      <c r="G275" s="26" t="str">
        <f>Source!DG131</f>
        <v>)*1,15</v>
      </c>
      <c r="H275" s="25">
        <f>ROUND(Source!AF131*Source!I131, 2)</f>
        <v>46.89</v>
      </c>
      <c r="I275" s="26"/>
      <c r="J275" s="26">
        <f>IF(Source!BA131&lt;&gt; 0, Source!BA131, 1)</f>
        <v>7.59</v>
      </c>
      <c r="K275" s="25">
        <f>Source!S131</f>
        <v>355.92</v>
      </c>
      <c r="L275" s="27"/>
      <c r="R275">
        <f>H275</f>
        <v>46.89</v>
      </c>
    </row>
    <row r="276" spans="1:26" ht="14.25" x14ac:dyDescent="0.2">
      <c r="A276" s="40"/>
      <c r="B276" s="41"/>
      <c r="C276" s="41" t="s">
        <v>284</v>
      </c>
      <c r="D276" s="24"/>
      <c r="E276" s="12"/>
      <c r="F276" s="25">
        <f>Source!AM131</f>
        <v>11.11</v>
      </c>
      <c r="G276" s="26" t="str">
        <f>Source!DE131</f>
        <v>)*1,25</v>
      </c>
      <c r="H276" s="25">
        <f>ROUND(Source!AD131*Source!I131, 2)</f>
        <v>3.13</v>
      </c>
      <c r="I276" s="26"/>
      <c r="J276" s="26">
        <f>IF(Source!BB131&lt;&gt; 0, Source!BB131, 1)</f>
        <v>7.59</v>
      </c>
      <c r="K276" s="25">
        <f>Source!Q131</f>
        <v>23.78</v>
      </c>
      <c r="L276" s="27"/>
    </row>
    <row r="277" spans="1:26" ht="14.25" x14ac:dyDescent="0.2">
      <c r="A277" s="40"/>
      <c r="B277" s="41"/>
      <c r="C277" s="41" t="s">
        <v>856</v>
      </c>
      <c r="D277" s="24"/>
      <c r="E277" s="12"/>
      <c r="F277" s="25">
        <f>Source!AN131</f>
        <v>2.2799999999999998</v>
      </c>
      <c r="G277" s="26" t="str">
        <f>Source!DF131</f>
        <v>)*1,25</v>
      </c>
      <c r="H277" s="28">
        <f>ROUND(Source!AE131*Source!I131, 2)</f>
        <v>0.64</v>
      </c>
      <c r="I277" s="26"/>
      <c r="J277" s="26">
        <f>IF(Source!BS131&lt;&gt; 0, Source!BS131, 1)</f>
        <v>7.59</v>
      </c>
      <c r="K277" s="28">
        <f>Source!R131</f>
        <v>4.88</v>
      </c>
      <c r="L277" s="27"/>
      <c r="R277">
        <f>H277</f>
        <v>0.64</v>
      </c>
    </row>
    <row r="278" spans="1:26" ht="14.25" x14ac:dyDescent="0.2">
      <c r="A278" s="40"/>
      <c r="B278" s="41"/>
      <c r="C278" s="41" t="s">
        <v>862</v>
      </c>
      <c r="D278" s="24"/>
      <c r="E278" s="12"/>
      <c r="F278" s="25">
        <f>Source!AL131</f>
        <v>3992.2</v>
      </c>
      <c r="G278" s="26" t="str">
        <f>Source!DD131</f>
        <v/>
      </c>
      <c r="H278" s="25">
        <f>ROUND(Source!AC131*Source!I131, 2)</f>
        <v>900.64</v>
      </c>
      <c r="I278" s="26"/>
      <c r="J278" s="26">
        <f>IF(Source!BC131&lt;&gt; 0, Source!BC131, 1)</f>
        <v>7.59</v>
      </c>
      <c r="K278" s="25">
        <f>Source!P131</f>
        <v>6835.86</v>
      </c>
      <c r="L278" s="27"/>
    </row>
    <row r="279" spans="1:26" ht="14.25" x14ac:dyDescent="0.2">
      <c r="A279" s="40"/>
      <c r="B279" s="41"/>
      <c r="C279" s="41" t="s">
        <v>857</v>
      </c>
      <c r="D279" s="24" t="s">
        <v>858</v>
      </c>
      <c r="E279" s="12">
        <f>Source!BZ131</f>
        <v>118</v>
      </c>
      <c r="F279" s="45" t="str">
        <f>CONCATENATE(" )", Source!DL131, Source!FT131, "=", Source!FX131)</f>
        <v xml:space="preserve"> )*0,9=106,2</v>
      </c>
      <c r="G279" s="46"/>
      <c r="H279" s="25">
        <f>SUM(S273:S282)</f>
        <v>50.48</v>
      </c>
      <c r="I279" s="29"/>
      <c r="J279" s="23">
        <f>Source!AT131</f>
        <v>106</v>
      </c>
      <c r="K279" s="25">
        <f>SUM(T273:T282)</f>
        <v>382.45</v>
      </c>
      <c r="L279" s="27"/>
    </row>
    <row r="280" spans="1:26" ht="14.25" x14ac:dyDescent="0.2">
      <c r="A280" s="40"/>
      <c r="B280" s="41"/>
      <c r="C280" s="41" t="s">
        <v>859</v>
      </c>
      <c r="D280" s="24" t="s">
        <v>858</v>
      </c>
      <c r="E280" s="12">
        <f>Source!CA131</f>
        <v>63</v>
      </c>
      <c r="F280" s="45" t="str">
        <f>CONCATENATE(" )", Source!DM131, Source!FU131, "=", Source!FY131)</f>
        <v xml:space="preserve"> )*0,85=53,55</v>
      </c>
      <c r="G280" s="46"/>
      <c r="H280" s="25">
        <f>SUM(U273:U282)</f>
        <v>25.45</v>
      </c>
      <c r="I280" s="29"/>
      <c r="J280" s="23">
        <f>Source!AU131</f>
        <v>54</v>
      </c>
      <c r="K280" s="25">
        <f>SUM(V273:V282)</f>
        <v>194.83</v>
      </c>
      <c r="L280" s="27"/>
    </row>
    <row r="281" spans="1:26" ht="14.25" x14ac:dyDescent="0.2">
      <c r="A281" s="40"/>
      <c r="B281" s="41"/>
      <c r="C281" s="41" t="s">
        <v>860</v>
      </c>
      <c r="D281" s="24" t="s">
        <v>861</v>
      </c>
      <c r="E281" s="12">
        <f>Source!AQ131</f>
        <v>21.19</v>
      </c>
      <c r="F281" s="25"/>
      <c r="G281" s="26" t="str">
        <f>Source!DI131</f>
        <v>)*1,15</v>
      </c>
      <c r="H281" s="25"/>
      <c r="I281" s="26"/>
      <c r="J281" s="26"/>
      <c r="K281" s="25"/>
      <c r="L281" s="36">
        <f>Source!U131</f>
        <v>5.4975335999999997</v>
      </c>
    </row>
    <row r="282" spans="1:26" ht="28.5" x14ac:dyDescent="0.2">
      <c r="A282" s="42" t="str">
        <f>Source!E133</f>
        <v>25,1</v>
      </c>
      <c r="B282" s="43" t="str">
        <f>Source!F133</f>
        <v>11.3.03.01-0012</v>
      </c>
      <c r="C282" s="43" t="str">
        <f>Source!G133</f>
        <v>Доски подоконные ПВХ, шириной 700 мм</v>
      </c>
      <c r="D282" s="30" t="str">
        <f>Source!H133</f>
        <v>м</v>
      </c>
      <c r="E282" s="31">
        <f>Source!I133</f>
        <v>22.56</v>
      </c>
      <c r="F282" s="32">
        <f>Source!AL133+Source!AM133+Source!AO133</f>
        <v>87.42</v>
      </c>
      <c r="G282" s="38" t="s">
        <v>3</v>
      </c>
      <c r="H282" s="32">
        <f>ROUND(Source!AC133*Source!I133, 2)+ROUND(Source!AD133*Source!I133, 2)+ROUND(Source!AF133*Source!I133, 2)</f>
        <v>1972.2</v>
      </c>
      <c r="I282" s="33"/>
      <c r="J282" s="33">
        <f>IF(Source!BC133&lt;&gt; 0, Source!BC133, 1)</f>
        <v>7.59</v>
      </c>
      <c r="K282" s="32">
        <f>Source!O133</f>
        <v>14968.96</v>
      </c>
      <c r="L282" s="39"/>
      <c r="S282">
        <f>ROUND((Source!FX133/100)*((ROUND(Source!AF133*Source!I133, 2)+ROUND(Source!AE133*Source!I133, 2))), 2)</f>
        <v>0</v>
      </c>
      <c r="T282">
        <f>Source!X133</f>
        <v>0</v>
      </c>
      <c r="U282">
        <f>ROUND((Source!FY133/100)*((ROUND(Source!AF133*Source!I133, 2)+ROUND(Source!AE133*Source!I133, 2))), 2)</f>
        <v>0</v>
      </c>
      <c r="V282">
        <f>Source!Y133</f>
        <v>0</v>
      </c>
      <c r="W282">
        <f>IF(Source!BI133&lt;=1,H282, 0)</f>
        <v>1972.2</v>
      </c>
      <c r="X282">
        <f>IF(Source!BI133=2,H282, 0)</f>
        <v>0</v>
      </c>
      <c r="Y282">
        <f>IF(Source!BI133=3,H282, 0)</f>
        <v>0</v>
      </c>
      <c r="Z282">
        <f>IF(Source!BI133=4,H282, 0)</f>
        <v>0</v>
      </c>
    </row>
    <row r="283" spans="1:26" ht="15" x14ac:dyDescent="0.25">
      <c r="G283" s="50">
        <f>H275+H276+H278+H279+H280+SUM(H282:H282)</f>
        <v>2998.79</v>
      </c>
      <c r="H283" s="50"/>
      <c r="J283" s="50">
        <f>K275+K276+K278+K279+K280+SUM(K282:K282)</f>
        <v>22761.8</v>
      </c>
      <c r="K283" s="50"/>
      <c r="L283" s="35">
        <f>Source!U131</f>
        <v>5.4975335999999997</v>
      </c>
      <c r="O283" s="21">
        <f>G283</f>
        <v>2998.79</v>
      </c>
      <c r="P283" s="21">
        <f>J283</f>
        <v>22761.8</v>
      </c>
      <c r="Q283" s="21">
        <f>L283</f>
        <v>5.4975335999999997</v>
      </c>
      <c r="W283">
        <f>IF(Source!BI131&lt;=1,H275+H276+H278+H279+H280, 0)</f>
        <v>1026.5899999999999</v>
      </c>
      <c r="X283">
        <f>IF(Source!BI131=2,H275+H276+H278+H279+H280, 0)</f>
        <v>0</v>
      </c>
      <c r="Y283">
        <f>IF(Source!BI131=3,H275+H276+H278+H279+H280, 0)</f>
        <v>0</v>
      </c>
      <c r="Z283">
        <f>IF(Source!BI131=4,H275+H276+H278+H279+H280, 0)</f>
        <v>0</v>
      </c>
    </row>
    <row r="284" spans="1:26" ht="42.75" x14ac:dyDescent="0.2">
      <c r="A284" s="42" t="str">
        <f>Source!E135</f>
        <v>26</v>
      </c>
      <c r="B284" s="43" t="str">
        <f>Source!F135</f>
        <v>т01-01-01-041</v>
      </c>
      <c r="C284" s="43" t="str">
        <f>Source!G135</f>
        <v>Погрузочные работы при автомобильных перевозках мусора строительного с погрузкой вручную</v>
      </c>
      <c r="D284" s="30" t="str">
        <f>Source!H135</f>
        <v>1 Т ГРУЗА</v>
      </c>
      <c r="E284" s="31">
        <f>Source!I135</f>
        <v>15.34</v>
      </c>
      <c r="F284" s="32">
        <f>Source!AK135</f>
        <v>42.98</v>
      </c>
      <c r="G284" s="33" t="str">
        <f>Source!DC135</f>
        <v/>
      </c>
      <c r="H284" s="32">
        <f>ROUND(Source!AB135*Source!I135, 2)</f>
        <v>659.31</v>
      </c>
      <c r="I284" s="33" t="str">
        <f>Source!BO135</f>
        <v/>
      </c>
      <c r="J284" s="33">
        <f>Source!AZ135</f>
        <v>7.59</v>
      </c>
      <c r="K284" s="32">
        <f>Source!GM135</f>
        <v>5004.1899999999996</v>
      </c>
      <c r="L284" s="39"/>
      <c r="S284">
        <f>ROUND((Source!FX135/100)*((ROUND(0*Source!I135, 2)+ROUND(0*Source!I135, 2))), 2)</f>
        <v>0</v>
      </c>
      <c r="T284">
        <f>Source!X135</f>
        <v>0</v>
      </c>
      <c r="U284">
        <f>ROUND((Source!FY135/100)*((ROUND(0*Source!I135, 2)+ROUND(0*Source!I135, 2))), 2)</f>
        <v>0</v>
      </c>
      <c r="V284">
        <f>Source!Y135</f>
        <v>0</v>
      </c>
    </row>
    <row r="285" spans="1:26" ht="15" x14ac:dyDescent="0.25">
      <c r="G285" s="50">
        <f>H284</f>
        <v>659.31</v>
      </c>
      <c r="H285" s="50"/>
      <c r="J285" s="50">
        <f>K284</f>
        <v>5004.1899999999996</v>
      </c>
      <c r="K285" s="50"/>
      <c r="L285" s="35">
        <f>Source!U135</f>
        <v>0</v>
      </c>
      <c r="O285" s="21">
        <f>G285</f>
        <v>659.31</v>
      </c>
      <c r="P285" s="21">
        <f>J285</f>
        <v>5004.1899999999996</v>
      </c>
      <c r="Q285" s="21">
        <f>L285</f>
        <v>0</v>
      </c>
      <c r="W285">
        <f>IF(Source!BI135&lt;=1,H284, 0)</f>
        <v>659.31</v>
      </c>
      <c r="X285">
        <f>IF(Source!BI135=2,H284, 0)</f>
        <v>0</v>
      </c>
      <c r="Y285">
        <f>IF(Source!BI135=3,H284, 0)</f>
        <v>0</v>
      </c>
      <c r="Z285">
        <f>IF(Source!BI135=4,H284, 0)</f>
        <v>0</v>
      </c>
    </row>
    <row r="286" spans="1:26" ht="57" x14ac:dyDescent="0.2">
      <c r="A286" s="42" t="str">
        <f>Source!E137</f>
        <v>27</v>
      </c>
      <c r="B286" s="43" t="str">
        <f>Source!F137</f>
        <v>т03-01-01-032</v>
      </c>
      <c r="C286" s="43" t="str">
        <f>Source!G137</f>
        <v>Перевозка грузов I класса автомобилями бортовыми грузоподъемностью до 15 т на расстояние до 32 км</v>
      </c>
      <c r="D286" s="30" t="str">
        <f>Source!H137</f>
        <v>1 Т ГРУЗА</v>
      </c>
      <c r="E286" s="31">
        <f>Source!I137</f>
        <v>15.34</v>
      </c>
      <c r="F286" s="32">
        <f>Source!AK137</f>
        <v>18.71</v>
      </c>
      <c r="G286" s="33" t="str">
        <f>Source!DC137</f>
        <v/>
      </c>
      <c r="H286" s="32">
        <f>ROUND(Source!AB137*Source!I137, 2)</f>
        <v>287.01</v>
      </c>
      <c r="I286" s="33" t="str">
        <f>Source!BO137</f>
        <v/>
      </c>
      <c r="J286" s="33">
        <f>Source!AZ137</f>
        <v>7.59</v>
      </c>
      <c r="K286" s="32">
        <f>Source!GM137</f>
        <v>2178.42</v>
      </c>
      <c r="L286" s="39"/>
      <c r="S286">
        <f>ROUND((Source!FX137/100)*((ROUND(0*Source!I137, 2)+ROUND(0*Source!I137, 2))), 2)</f>
        <v>0</v>
      </c>
      <c r="T286">
        <f>Source!X137</f>
        <v>0</v>
      </c>
      <c r="U286">
        <f>ROUND((Source!FY137/100)*((ROUND(0*Source!I137, 2)+ROUND(0*Source!I137, 2))), 2)</f>
        <v>0</v>
      </c>
      <c r="V286">
        <f>Source!Y137</f>
        <v>0</v>
      </c>
    </row>
    <row r="287" spans="1:26" ht="15" x14ac:dyDescent="0.25">
      <c r="G287" s="50">
        <f>H286</f>
        <v>287.01</v>
      </c>
      <c r="H287" s="50"/>
      <c r="J287" s="50">
        <f>K286</f>
        <v>2178.42</v>
      </c>
      <c r="K287" s="50"/>
      <c r="L287" s="35">
        <f>Source!U137</f>
        <v>0</v>
      </c>
      <c r="O287" s="21">
        <f>G287</f>
        <v>287.01</v>
      </c>
      <c r="P287" s="21">
        <f>J287</f>
        <v>2178.42</v>
      </c>
      <c r="Q287" s="21">
        <f>L287</f>
        <v>0</v>
      </c>
      <c r="W287">
        <f>IF(Source!BI137&lt;=1,H286, 0)</f>
        <v>287.01</v>
      </c>
      <c r="X287">
        <f>IF(Source!BI137=2,H286, 0)</f>
        <v>0</v>
      </c>
      <c r="Y287">
        <f>IF(Source!BI137=3,H286, 0)</f>
        <v>0</v>
      </c>
      <c r="Z287">
        <f>IF(Source!BI137=4,H286, 0)</f>
        <v>0</v>
      </c>
    </row>
    <row r="288" spans="1:26" ht="15" x14ac:dyDescent="0.25">
      <c r="A288" s="49" t="str">
        <f>CONCATENATE("Итого по разделу: ",IF(Source!G139&lt;&gt;"Новый раздел", Source!G139, ""))</f>
        <v>Итого по разделу: 1 Общестроительные работы</v>
      </c>
      <c r="B288" s="49"/>
      <c r="C288" s="49"/>
      <c r="D288" s="49"/>
      <c r="E288" s="49"/>
      <c r="F288" s="49"/>
      <c r="G288" s="48">
        <f>SUM(O23:O287)</f>
        <v>349929.8299999999</v>
      </c>
      <c r="H288" s="48"/>
      <c r="I288" s="22"/>
      <c r="J288" s="48">
        <f>SUM(P23:P287)</f>
        <v>2657361.5699999998</v>
      </c>
      <c r="K288" s="48"/>
      <c r="L288" s="35">
        <f>SUM(Q23:Q287)</f>
        <v>3518.9766076500005</v>
      </c>
    </row>
    <row r="289" spans="1:26" ht="16.5" x14ac:dyDescent="0.25">
      <c r="A289" s="47" t="str">
        <f>CONCATENATE("Раздел: ",IF(Source!G168&lt;&gt;"Новый раздел", Source!G168, ""))</f>
        <v>Раздел: 2 Электротехнические работы</v>
      </c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</row>
    <row r="290" spans="1:26" ht="14.25" x14ac:dyDescent="0.2">
      <c r="A290" s="40" t="str">
        <f>Source!E173</f>
        <v>28</v>
      </c>
      <c r="B290" s="41" t="str">
        <f>Source!F173</f>
        <v>67-3-1</v>
      </c>
      <c r="C290" s="41" t="str">
        <f>Source!G173</f>
        <v>Демонтаж кабеля</v>
      </c>
      <c r="D290" s="24" t="str">
        <f>Source!H173</f>
        <v>100 м</v>
      </c>
      <c r="E290" s="12">
        <f>Source!I173</f>
        <v>3.84</v>
      </c>
      <c r="F290" s="25">
        <f>Source!AL173+Source!AM173+Source!AO173</f>
        <v>75.5</v>
      </c>
      <c r="G290" s="26"/>
      <c r="H290" s="25"/>
      <c r="I290" s="26" t="str">
        <f>Source!BO173</f>
        <v/>
      </c>
      <c r="J290" s="26"/>
      <c r="K290" s="25"/>
      <c r="L290" s="27"/>
      <c r="S290">
        <f>ROUND((Source!FX173/100)*((ROUND(Source!AF173*Source!I173, 2)+ROUND(Source!AE173*Source!I173, 2))), 2)</f>
        <v>245.88</v>
      </c>
      <c r="T290">
        <f>Source!X173</f>
        <v>1866.21</v>
      </c>
      <c r="U290">
        <f>ROUND((Source!FY173/100)*((ROUND(Source!AF173*Source!I173, 2)+ROUND(Source!AE173*Source!I173, 2))), 2)</f>
        <v>188.03</v>
      </c>
      <c r="V290">
        <f>Source!Y173</f>
        <v>1427.1</v>
      </c>
    </row>
    <row r="291" spans="1:26" ht="14.25" x14ac:dyDescent="0.2">
      <c r="A291" s="40"/>
      <c r="B291" s="41"/>
      <c r="C291" s="41" t="s">
        <v>855</v>
      </c>
      <c r="D291" s="24"/>
      <c r="E291" s="12"/>
      <c r="F291" s="25">
        <f>Source!AO173</f>
        <v>75.19</v>
      </c>
      <c r="G291" s="26" t="str">
        <f>Source!DG173</f>
        <v/>
      </c>
      <c r="H291" s="25">
        <f>ROUND(Source!AF173*Source!I173, 2)</f>
        <v>288.73</v>
      </c>
      <c r="I291" s="26"/>
      <c r="J291" s="26">
        <f>IF(Source!BA173&lt;&gt; 0, Source!BA173, 1)</f>
        <v>7.59</v>
      </c>
      <c r="K291" s="25">
        <f>Source!S173</f>
        <v>2191.46</v>
      </c>
      <c r="L291" s="27"/>
      <c r="R291">
        <f>H291</f>
        <v>288.73</v>
      </c>
    </row>
    <row r="292" spans="1:26" ht="14.25" x14ac:dyDescent="0.2">
      <c r="A292" s="40"/>
      <c r="B292" s="41"/>
      <c r="C292" s="41" t="s">
        <v>284</v>
      </c>
      <c r="D292" s="24"/>
      <c r="E292" s="12"/>
      <c r="F292" s="25">
        <f>Source!AM173</f>
        <v>0.31</v>
      </c>
      <c r="G292" s="26" t="str">
        <f>Source!DE173</f>
        <v/>
      </c>
      <c r="H292" s="25">
        <f>ROUND(Source!AD173*Source!I173, 2)</f>
        <v>1.19</v>
      </c>
      <c r="I292" s="26"/>
      <c r="J292" s="26">
        <f>IF(Source!BB173&lt;&gt; 0, Source!BB173, 1)</f>
        <v>7.59</v>
      </c>
      <c r="K292" s="25">
        <f>Source!Q173</f>
        <v>9.0399999999999991</v>
      </c>
      <c r="L292" s="27"/>
    </row>
    <row r="293" spans="1:26" ht="14.25" x14ac:dyDescent="0.2">
      <c r="A293" s="40"/>
      <c r="B293" s="41"/>
      <c r="C293" s="41" t="s">
        <v>856</v>
      </c>
      <c r="D293" s="24"/>
      <c r="E293" s="12"/>
      <c r="F293" s="25">
        <f>Source!AN173</f>
        <v>0.14000000000000001</v>
      </c>
      <c r="G293" s="26" t="str">
        <f>Source!DF173</f>
        <v/>
      </c>
      <c r="H293" s="28">
        <f>ROUND(Source!AE173*Source!I173, 2)</f>
        <v>0.54</v>
      </c>
      <c r="I293" s="26"/>
      <c r="J293" s="26">
        <f>IF(Source!BS173&lt;&gt; 0, Source!BS173, 1)</f>
        <v>7.59</v>
      </c>
      <c r="K293" s="28">
        <f>Source!R173</f>
        <v>4.08</v>
      </c>
      <c r="L293" s="27"/>
      <c r="R293">
        <f>H293</f>
        <v>0.54</v>
      </c>
    </row>
    <row r="294" spans="1:26" ht="14.25" x14ac:dyDescent="0.2">
      <c r="A294" s="40"/>
      <c r="B294" s="41"/>
      <c r="C294" s="41" t="s">
        <v>857</v>
      </c>
      <c r="D294" s="24" t="s">
        <v>858</v>
      </c>
      <c r="E294" s="12">
        <f>Source!BZ173</f>
        <v>85</v>
      </c>
      <c r="F294" s="44"/>
      <c r="G294" s="26"/>
      <c r="H294" s="25">
        <f>SUM(S290:S296)</f>
        <v>245.88</v>
      </c>
      <c r="I294" s="29"/>
      <c r="J294" s="23">
        <f>Source!AT173</f>
        <v>85</v>
      </c>
      <c r="K294" s="25">
        <f>SUM(T290:T296)</f>
        <v>1866.21</v>
      </c>
      <c r="L294" s="27"/>
    </row>
    <row r="295" spans="1:26" ht="14.25" x14ac:dyDescent="0.2">
      <c r="A295" s="40"/>
      <c r="B295" s="41"/>
      <c r="C295" s="41" t="s">
        <v>859</v>
      </c>
      <c r="D295" s="24" t="s">
        <v>858</v>
      </c>
      <c r="E295" s="12">
        <f>Source!CA173</f>
        <v>65</v>
      </c>
      <c r="F295" s="44"/>
      <c r="G295" s="26"/>
      <c r="H295" s="25">
        <f>SUM(U290:U296)</f>
        <v>188.03</v>
      </c>
      <c r="I295" s="29"/>
      <c r="J295" s="23">
        <f>Source!AU173</f>
        <v>65</v>
      </c>
      <c r="K295" s="25">
        <f>SUM(V290:V296)</f>
        <v>1427.1</v>
      </c>
      <c r="L295" s="27"/>
    </row>
    <row r="296" spans="1:26" ht="14.25" x14ac:dyDescent="0.2">
      <c r="A296" s="42"/>
      <c r="B296" s="43"/>
      <c r="C296" s="43" t="s">
        <v>860</v>
      </c>
      <c r="D296" s="30" t="s">
        <v>861</v>
      </c>
      <c r="E296" s="31">
        <f>Source!AQ173</f>
        <v>9.64</v>
      </c>
      <c r="F296" s="32"/>
      <c r="G296" s="33" t="str">
        <f>Source!DI173</f>
        <v/>
      </c>
      <c r="H296" s="32"/>
      <c r="I296" s="33"/>
      <c r="J296" s="33"/>
      <c r="K296" s="32"/>
      <c r="L296" s="34">
        <f>Source!U173</f>
        <v>37.017600000000002</v>
      </c>
    </row>
    <row r="297" spans="1:26" ht="15" x14ac:dyDescent="0.25">
      <c r="G297" s="50">
        <f>H291+H292+H294+H295</f>
        <v>723.82999999999993</v>
      </c>
      <c r="H297" s="50"/>
      <c r="J297" s="50">
        <f>K291+K292+K294+K295</f>
        <v>5493.8099999999995</v>
      </c>
      <c r="K297" s="50"/>
      <c r="L297" s="35">
        <f>Source!U173</f>
        <v>37.017600000000002</v>
      </c>
      <c r="O297" s="21">
        <f>G297</f>
        <v>723.82999999999993</v>
      </c>
      <c r="P297" s="21">
        <f>J297</f>
        <v>5493.8099999999995</v>
      </c>
      <c r="Q297" s="21">
        <f>L297</f>
        <v>37.017600000000002</v>
      </c>
      <c r="W297">
        <f>IF(Source!BI173&lt;=1,H291+H292+H294+H295, 0)</f>
        <v>723.82999999999993</v>
      </c>
      <c r="X297">
        <f>IF(Source!BI173=2,H291+H292+H294+H295, 0)</f>
        <v>0</v>
      </c>
      <c r="Y297">
        <f>IF(Source!BI173=3,H291+H292+H294+H295, 0)</f>
        <v>0</v>
      </c>
      <c r="Z297">
        <f>IF(Source!BI173=4,H291+H292+H294+H295, 0)</f>
        <v>0</v>
      </c>
    </row>
    <row r="298" spans="1:26" ht="28.5" x14ac:dyDescent="0.2">
      <c r="A298" s="40" t="str">
        <f>Source!E175</f>
        <v>29</v>
      </c>
      <c r="B298" s="41" t="str">
        <f>Source!F175</f>
        <v>67-4-5</v>
      </c>
      <c r="C298" s="41" t="str">
        <f>Source!G175</f>
        <v>Демонтаж светильников для люминесцентных ламп</v>
      </c>
      <c r="D298" s="24" t="str">
        <f>Source!H175</f>
        <v>100 ШТ</v>
      </c>
      <c r="E298" s="12">
        <f>Source!I175</f>
        <v>0.83</v>
      </c>
      <c r="F298" s="25">
        <f>Source!AL175+Source!AM175+Source!AO175</f>
        <v>145.97999999999999</v>
      </c>
      <c r="G298" s="26"/>
      <c r="H298" s="25"/>
      <c r="I298" s="26" t="str">
        <f>Source!BO175</f>
        <v/>
      </c>
      <c r="J298" s="26"/>
      <c r="K298" s="25"/>
      <c r="L298" s="27"/>
      <c r="S298">
        <f>ROUND((Source!FX175/100)*((ROUND(Source!AF175*Source!I175, 2)+ROUND(Source!AE175*Source!I175, 2))), 2)</f>
        <v>101.99</v>
      </c>
      <c r="T298">
        <f>Source!X175</f>
        <v>774.08</v>
      </c>
      <c r="U298">
        <f>ROUND((Source!FY175/100)*((ROUND(Source!AF175*Source!I175, 2)+ROUND(Source!AE175*Source!I175, 2))), 2)</f>
        <v>77.989999999999995</v>
      </c>
      <c r="V298">
        <f>Source!Y175</f>
        <v>591.94000000000005</v>
      </c>
    </row>
    <row r="299" spans="1:26" ht="14.25" x14ac:dyDescent="0.2">
      <c r="A299" s="40"/>
      <c r="B299" s="41"/>
      <c r="C299" s="41" t="s">
        <v>855</v>
      </c>
      <c r="D299" s="24"/>
      <c r="E299" s="12"/>
      <c r="F299" s="25">
        <f>Source!AO175</f>
        <v>143.47999999999999</v>
      </c>
      <c r="G299" s="26" t="str">
        <f>Source!DG175</f>
        <v/>
      </c>
      <c r="H299" s="25">
        <f>ROUND(Source!AF175*Source!I175, 2)</f>
        <v>119.09</v>
      </c>
      <c r="I299" s="26"/>
      <c r="J299" s="26">
        <f>IF(Source!BA175&lt;&gt; 0, Source!BA175, 1)</f>
        <v>7.59</v>
      </c>
      <c r="K299" s="25">
        <f>Source!S175</f>
        <v>903.88</v>
      </c>
      <c r="L299" s="27"/>
      <c r="R299">
        <f>H299</f>
        <v>119.09</v>
      </c>
    </row>
    <row r="300" spans="1:26" ht="14.25" x14ac:dyDescent="0.2">
      <c r="A300" s="40"/>
      <c r="B300" s="41"/>
      <c r="C300" s="41" t="s">
        <v>284</v>
      </c>
      <c r="D300" s="24"/>
      <c r="E300" s="12"/>
      <c r="F300" s="25">
        <f>Source!AM175</f>
        <v>2.5</v>
      </c>
      <c r="G300" s="26" t="str">
        <f>Source!DE175</f>
        <v/>
      </c>
      <c r="H300" s="25">
        <f>ROUND(Source!AD175*Source!I175, 2)</f>
        <v>2.08</v>
      </c>
      <c r="I300" s="26"/>
      <c r="J300" s="26">
        <f>IF(Source!BB175&lt;&gt; 0, Source!BB175, 1)</f>
        <v>7.59</v>
      </c>
      <c r="K300" s="25">
        <f>Source!Q175</f>
        <v>15.75</v>
      </c>
      <c r="L300" s="27"/>
    </row>
    <row r="301" spans="1:26" ht="14.25" x14ac:dyDescent="0.2">
      <c r="A301" s="40"/>
      <c r="B301" s="41"/>
      <c r="C301" s="41" t="s">
        <v>856</v>
      </c>
      <c r="D301" s="24"/>
      <c r="E301" s="12"/>
      <c r="F301" s="25">
        <f>Source!AN175</f>
        <v>1.08</v>
      </c>
      <c r="G301" s="26" t="str">
        <f>Source!DF175</f>
        <v/>
      </c>
      <c r="H301" s="28">
        <f>ROUND(Source!AE175*Source!I175, 2)</f>
        <v>0.9</v>
      </c>
      <c r="I301" s="26"/>
      <c r="J301" s="26">
        <f>IF(Source!BS175&lt;&gt; 0, Source!BS175, 1)</f>
        <v>7.59</v>
      </c>
      <c r="K301" s="28">
        <f>Source!R175</f>
        <v>6.8</v>
      </c>
      <c r="L301" s="27"/>
      <c r="R301">
        <f>H301</f>
        <v>0.9</v>
      </c>
    </row>
    <row r="302" spans="1:26" ht="14.25" x14ac:dyDescent="0.2">
      <c r="A302" s="40"/>
      <c r="B302" s="41"/>
      <c r="C302" s="41" t="s">
        <v>857</v>
      </c>
      <c r="D302" s="24" t="s">
        <v>858</v>
      </c>
      <c r="E302" s="12">
        <f>Source!BZ175</f>
        <v>85</v>
      </c>
      <c r="F302" s="44"/>
      <c r="G302" s="26"/>
      <c r="H302" s="25">
        <f>SUM(S298:S304)</f>
        <v>101.99</v>
      </c>
      <c r="I302" s="29"/>
      <c r="J302" s="23">
        <f>Source!AT175</f>
        <v>85</v>
      </c>
      <c r="K302" s="25">
        <f>SUM(T298:T304)</f>
        <v>774.08</v>
      </c>
      <c r="L302" s="27"/>
    </row>
    <row r="303" spans="1:26" ht="14.25" x14ac:dyDescent="0.2">
      <c r="A303" s="40"/>
      <c r="B303" s="41"/>
      <c r="C303" s="41" t="s">
        <v>859</v>
      </c>
      <c r="D303" s="24" t="s">
        <v>858</v>
      </c>
      <c r="E303" s="12">
        <f>Source!CA175</f>
        <v>65</v>
      </c>
      <c r="F303" s="44"/>
      <c r="G303" s="26"/>
      <c r="H303" s="25">
        <f>SUM(U298:U304)</f>
        <v>77.989999999999995</v>
      </c>
      <c r="I303" s="29"/>
      <c r="J303" s="23">
        <f>Source!AU175</f>
        <v>65</v>
      </c>
      <c r="K303" s="25">
        <f>SUM(V298:V304)</f>
        <v>591.94000000000005</v>
      </c>
      <c r="L303" s="27"/>
    </row>
    <row r="304" spans="1:26" ht="14.25" x14ac:dyDescent="0.2">
      <c r="A304" s="42"/>
      <c r="B304" s="43"/>
      <c r="C304" s="43" t="s">
        <v>860</v>
      </c>
      <c r="D304" s="30" t="s">
        <v>861</v>
      </c>
      <c r="E304" s="31">
        <f>Source!AQ175</f>
        <v>17.89</v>
      </c>
      <c r="F304" s="32"/>
      <c r="G304" s="33" t="str">
        <f>Source!DI175</f>
        <v/>
      </c>
      <c r="H304" s="32"/>
      <c r="I304" s="33"/>
      <c r="J304" s="33"/>
      <c r="K304" s="32"/>
      <c r="L304" s="34">
        <f>Source!U175</f>
        <v>14.848699999999999</v>
      </c>
    </row>
    <row r="305" spans="1:26" ht="15" x14ac:dyDescent="0.25">
      <c r="G305" s="50">
        <f>H299+H300+H302+H303</f>
        <v>301.14999999999998</v>
      </c>
      <c r="H305" s="50"/>
      <c r="J305" s="50">
        <f>K299+K300+K302+K303</f>
        <v>2285.65</v>
      </c>
      <c r="K305" s="50"/>
      <c r="L305" s="35">
        <f>Source!U175</f>
        <v>14.848699999999999</v>
      </c>
      <c r="O305" s="21">
        <f>G305</f>
        <v>301.14999999999998</v>
      </c>
      <c r="P305" s="21">
        <f>J305</f>
        <v>2285.65</v>
      </c>
      <c r="Q305" s="21">
        <f>L305</f>
        <v>14.848699999999999</v>
      </c>
      <c r="W305">
        <f>IF(Source!BI175&lt;=1,H299+H300+H302+H303, 0)</f>
        <v>301.14999999999998</v>
      </c>
      <c r="X305">
        <f>IF(Source!BI175=2,H299+H300+H302+H303, 0)</f>
        <v>0</v>
      </c>
      <c r="Y305">
        <f>IF(Source!BI175=3,H299+H300+H302+H303, 0)</f>
        <v>0</v>
      </c>
      <c r="Z305">
        <f>IF(Source!BI175=4,H299+H300+H302+H303, 0)</f>
        <v>0</v>
      </c>
    </row>
    <row r="306" spans="1:26" ht="14.25" x14ac:dyDescent="0.2">
      <c r="A306" s="40" t="str">
        <f>Source!E177</f>
        <v>30</v>
      </c>
      <c r="B306" s="41" t="str">
        <f>Source!F177</f>
        <v>67-4-1</v>
      </c>
      <c r="C306" s="41" t="str">
        <f>Source!G177</f>
        <v>Демонтаж выключателей, розеток</v>
      </c>
      <c r="D306" s="24" t="str">
        <f>Source!H177</f>
        <v>100 ШТ</v>
      </c>
      <c r="E306" s="12">
        <f>Source!I177</f>
        <v>0.34</v>
      </c>
      <c r="F306" s="25">
        <f>Source!AL177+Source!AM177+Source!AO177</f>
        <v>45.55</v>
      </c>
      <c r="G306" s="26"/>
      <c r="H306" s="25"/>
      <c r="I306" s="26" t="str">
        <f>Source!BO177</f>
        <v/>
      </c>
      <c r="J306" s="26"/>
      <c r="K306" s="25"/>
      <c r="L306" s="27"/>
      <c r="S306">
        <f>ROUND((Source!FX177/100)*((ROUND(Source!AF177*Source!I177, 2)+ROUND(Source!AE177*Source!I177, 2))), 2)</f>
        <v>13.17</v>
      </c>
      <c r="T306">
        <f>Source!X177</f>
        <v>99.92</v>
      </c>
      <c r="U306">
        <f>ROUND((Source!FY177/100)*((ROUND(Source!AF177*Source!I177, 2)+ROUND(Source!AE177*Source!I177, 2))), 2)</f>
        <v>10.07</v>
      </c>
      <c r="V306">
        <f>Source!Y177</f>
        <v>76.41</v>
      </c>
    </row>
    <row r="307" spans="1:26" ht="14.25" x14ac:dyDescent="0.2">
      <c r="A307" s="40"/>
      <c r="B307" s="41"/>
      <c r="C307" s="41" t="s">
        <v>855</v>
      </c>
      <c r="D307" s="24"/>
      <c r="E307" s="12"/>
      <c r="F307" s="25">
        <f>Source!AO177</f>
        <v>45.55</v>
      </c>
      <c r="G307" s="26" t="str">
        <f>Source!DG177</f>
        <v/>
      </c>
      <c r="H307" s="25">
        <f>ROUND(Source!AF177*Source!I177, 2)</f>
        <v>15.49</v>
      </c>
      <c r="I307" s="26"/>
      <c r="J307" s="26">
        <f>IF(Source!BA177&lt;&gt; 0, Source!BA177, 1)</f>
        <v>7.59</v>
      </c>
      <c r="K307" s="25">
        <f>Source!S177</f>
        <v>117.55</v>
      </c>
      <c r="L307" s="27"/>
      <c r="R307">
        <f>H307</f>
        <v>15.49</v>
      </c>
    </row>
    <row r="308" spans="1:26" ht="14.25" x14ac:dyDescent="0.2">
      <c r="A308" s="40"/>
      <c r="B308" s="41"/>
      <c r="C308" s="41" t="s">
        <v>857</v>
      </c>
      <c r="D308" s="24" t="s">
        <v>858</v>
      </c>
      <c r="E308" s="12">
        <f>Source!BZ177</f>
        <v>85</v>
      </c>
      <c r="F308" s="44"/>
      <c r="G308" s="26"/>
      <c r="H308" s="25">
        <f>SUM(S306:S310)</f>
        <v>13.17</v>
      </c>
      <c r="I308" s="29"/>
      <c r="J308" s="23">
        <f>Source!AT177</f>
        <v>85</v>
      </c>
      <c r="K308" s="25">
        <f>SUM(T306:T310)</f>
        <v>99.92</v>
      </c>
      <c r="L308" s="27"/>
    </row>
    <row r="309" spans="1:26" ht="14.25" x14ac:dyDescent="0.2">
      <c r="A309" s="40"/>
      <c r="B309" s="41"/>
      <c r="C309" s="41" t="s">
        <v>859</v>
      </c>
      <c r="D309" s="24" t="s">
        <v>858</v>
      </c>
      <c r="E309" s="12">
        <f>Source!CA177</f>
        <v>65</v>
      </c>
      <c r="F309" s="44"/>
      <c r="G309" s="26"/>
      <c r="H309" s="25">
        <f>SUM(U306:U310)</f>
        <v>10.07</v>
      </c>
      <c r="I309" s="29"/>
      <c r="J309" s="23">
        <f>Source!AU177</f>
        <v>65</v>
      </c>
      <c r="K309" s="25">
        <f>SUM(V306:V310)</f>
        <v>76.41</v>
      </c>
      <c r="L309" s="27"/>
    </row>
    <row r="310" spans="1:26" ht="14.25" x14ac:dyDescent="0.2">
      <c r="A310" s="42"/>
      <c r="B310" s="43"/>
      <c r="C310" s="43" t="s">
        <v>860</v>
      </c>
      <c r="D310" s="30" t="s">
        <v>861</v>
      </c>
      <c r="E310" s="31">
        <f>Source!AQ177</f>
        <v>5.84</v>
      </c>
      <c r="F310" s="32"/>
      <c r="G310" s="33" t="str">
        <f>Source!DI177</f>
        <v/>
      </c>
      <c r="H310" s="32"/>
      <c r="I310" s="33"/>
      <c r="J310" s="33"/>
      <c r="K310" s="32"/>
      <c r="L310" s="34">
        <f>Source!U177</f>
        <v>1.9856</v>
      </c>
    </row>
    <row r="311" spans="1:26" ht="15" x14ac:dyDescent="0.25">
      <c r="G311" s="50">
        <f>H307+H308+H309</f>
        <v>38.730000000000004</v>
      </c>
      <c r="H311" s="50"/>
      <c r="J311" s="50">
        <f>K307+K308+K309</f>
        <v>293.88</v>
      </c>
      <c r="K311" s="50"/>
      <c r="L311" s="35">
        <f>Source!U177</f>
        <v>1.9856</v>
      </c>
      <c r="O311" s="21">
        <f>G311</f>
        <v>38.730000000000004</v>
      </c>
      <c r="P311" s="21">
        <f>J311</f>
        <v>293.88</v>
      </c>
      <c r="Q311" s="21">
        <f>L311</f>
        <v>1.9856</v>
      </c>
      <c r="W311">
        <f>IF(Source!BI177&lt;=1,H307+H308+H309, 0)</f>
        <v>38.730000000000004</v>
      </c>
      <c r="X311">
        <f>IF(Source!BI177=2,H307+H308+H309, 0)</f>
        <v>0</v>
      </c>
      <c r="Y311">
        <f>IF(Source!BI177=3,H307+H308+H309, 0)</f>
        <v>0</v>
      </c>
      <c r="Z311">
        <f>IF(Source!BI177=4,H307+H308+H309, 0)</f>
        <v>0</v>
      </c>
    </row>
    <row r="312" spans="1:26" ht="28.5" x14ac:dyDescent="0.2">
      <c r="A312" s="40" t="str">
        <f>Source!E179</f>
        <v>31</v>
      </c>
      <c r="B312" s="41" t="str">
        <f>Source!F179</f>
        <v>м08-10-010-01</v>
      </c>
      <c r="C312" s="41" t="str">
        <f>Source!G179</f>
        <v>Прокладка труб гофрированных ПВХ для защиты проводов и кабелей</v>
      </c>
      <c r="D312" s="24" t="str">
        <f>Source!H179</f>
        <v>100 м</v>
      </c>
      <c r="E312" s="12">
        <f>Source!I179</f>
        <v>6.5</v>
      </c>
      <c r="F312" s="25">
        <f>Source!AL179+Source!AM179+Source!AO179</f>
        <v>156.32999999999998</v>
      </c>
      <c r="G312" s="26"/>
      <c r="H312" s="25"/>
      <c r="I312" s="26" t="str">
        <f>Source!BO179</f>
        <v/>
      </c>
      <c r="J312" s="26"/>
      <c r="K312" s="25"/>
      <c r="L312" s="27"/>
      <c r="S312">
        <f>ROUND((Source!FX179/100)*((ROUND(Source!AF179*Source!I179, 2)+ROUND(Source!AE179*Source!I179, 2))), 2)</f>
        <v>861.66</v>
      </c>
      <c r="T312">
        <f>Source!X179</f>
        <v>6540</v>
      </c>
      <c r="U312">
        <f>ROUND((Source!FY179/100)*((ROUND(Source!AF179*Source!I179, 2)+ROUND(Source!AE179*Source!I179, 2))), 2)</f>
        <v>589.55999999999995</v>
      </c>
      <c r="V312">
        <f>Source!Y179</f>
        <v>4474.74</v>
      </c>
    </row>
    <row r="313" spans="1:26" ht="14.25" x14ac:dyDescent="0.2">
      <c r="A313" s="40"/>
      <c r="B313" s="41"/>
      <c r="C313" s="41" t="s">
        <v>855</v>
      </c>
      <c r="D313" s="24"/>
      <c r="E313" s="12"/>
      <c r="F313" s="25">
        <f>Source!AO179</f>
        <v>139.54</v>
      </c>
      <c r="G313" s="26" t="str">
        <f>Source!DG179</f>
        <v/>
      </c>
      <c r="H313" s="25">
        <f>ROUND(Source!AF179*Source!I179, 2)</f>
        <v>907.01</v>
      </c>
      <c r="I313" s="26"/>
      <c r="J313" s="26">
        <f>IF(Source!BA179&lt;&gt; 0, Source!BA179, 1)</f>
        <v>7.59</v>
      </c>
      <c r="K313" s="25">
        <f>Source!S179</f>
        <v>6884.21</v>
      </c>
      <c r="L313" s="27"/>
      <c r="R313">
        <f>H313</f>
        <v>907.01</v>
      </c>
    </row>
    <row r="314" spans="1:26" ht="14.25" x14ac:dyDescent="0.2">
      <c r="A314" s="40"/>
      <c r="B314" s="41"/>
      <c r="C314" s="41" t="s">
        <v>862</v>
      </c>
      <c r="D314" s="24"/>
      <c r="E314" s="12"/>
      <c r="F314" s="25">
        <f>Source!AL179</f>
        <v>16.79</v>
      </c>
      <c r="G314" s="26" t="str">
        <f>Source!DD179</f>
        <v/>
      </c>
      <c r="H314" s="25">
        <f>ROUND(Source!AC179*Source!I179, 2)</f>
        <v>109.14</v>
      </c>
      <c r="I314" s="26"/>
      <c r="J314" s="26">
        <f>IF(Source!BC179&lt;&gt; 0, Source!BC179, 1)</f>
        <v>7.59</v>
      </c>
      <c r="K314" s="25">
        <f>Source!P179</f>
        <v>828.33</v>
      </c>
      <c r="L314" s="27"/>
    </row>
    <row r="315" spans="1:26" ht="14.25" x14ac:dyDescent="0.2">
      <c r="A315" s="40"/>
      <c r="B315" s="41"/>
      <c r="C315" s="41" t="s">
        <v>857</v>
      </c>
      <c r="D315" s="24" t="s">
        <v>858</v>
      </c>
      <c r="E315" s="12">
        <f>Source!BZ179</f>
        <v>95</v>
      </c>
      <c r="F315" s="44"/>
      <c r="G315" s="26"/>
      <c r="H315" s="25">
        <f>SUM(S312:S319)</f>
        <v>861.66</v>
      </c>
      <c r="I315" s="29"/>
      <c r="J315" s="23">
        <f>Source!AT179</f>
        <v>95</v>
      </c>
      <c r="K315" s="25">
        <f>SUM(T312:T319)</f>
        <v>6540</v>
      </c>
      <c r="L315" s="27"/>
    </row>
    <row r="316" spans="1:26" ht="14.25" x14ac:dyDescent="0.2">
      <c r="A316" s="40"/>
      <c r="B316" s="41"/>
      <c r="C316" s="41" t="s">
        <v>859</v>
      </c>
      <c r="D316" s="24" t="s">
        <v>858</v>
      </c>
      <c r="E316" s="12">
        <f>Source!CA179</f>
        <v>65</v>
      </c>
      <c r="F316" s="44"/>
      <c r="G316" s="26"/>
      <c r="H316" s="25">
        <f>SUM(U312:U319)</f>
        <v>589.55999999999995</v>
      </c>
      <c r="I316" s="29"/>
      <c r="J316" s="23">
        <f>Source!AU179</f>
        <v>65</v>
      </c>
      <c r="K316" s="25">
        <f>SUM(V312:V319)</f>
        <v>4474.74</v>
      </c>
      <c r="L316" s="27"/>
    </row>
    <row r="317" spans="1:26" ht="14.25" x14ac:dyDescent="0.2">
      <c r="A317" s="40"/>
      <c r="B317" s="41"/>
      <c r="C317" s="41" t="s">
        <v>860</v>
      </c>
      <c r="D317" s="24" t="s">
        <v>861</v>
      </c>
      <c r="E317" s="12">
        <f>Source!AQ179</f>
        <v>15.2</v>
      </c>
      <c r="F317" s="25"/>
      <c r="G317" s="26" t="str">
        <f>Source!DI179</f>
        <v/>
      </c>
      <c r="H317" s="25"/>
      <c r="I317" s="26"/>
      <c r="J317" s="26"/>
      <c r="K317" s="25"/>
      <c r="L317" s="36">
        <f>Source!U179</f>
        <v>98.8</v>
      </c>
    </row>
    <row r="318" spans="1:26" ht="42.75" x14ac:dyDescent="0.2">
      <c r="A318" s="40" t="str">
        <f>Source!E181</f>
        <v>31,1</v>
      </c>
      <c r="B318" s="41" t="str">
        <f>Source!F181</f>
        <v>24.3.01.02-0021</v>
      </c>
      <c r="C318" s="41" t="str">
        <f>Source!G181</f>
        <v>Трубы гибкие гофрированные легкие из самозатухающего ПВХ (IP55) серии FL, с зондом, диаметром 16 мм</v>
      </c>
      <c r="D318" s="24" t="str">
        <f>Source!H181</f>
        <v>10 м</v>
      </c>
      <c r="E318" s="12">
        <f>Source!I181</f>
        <v>29.999999999999996</v>
      </c>
      <c r="F318" s="25">
        <f>Source!AL181+Source!AM181+Source!AO181</f>
        <v>16.11</v>
      </c>
      <c r="G318" s="37" t="s">
        <v>3</v>
      </c>
      <c r="H318" s="25">
        <f>ROUND(Source!AC181*Source!I181, 2)+ROUND(Source!AD181*Source!I181, 2)+ROUND(Source!AF181*Source!I181, 2)</f>
        <v>483.3</v>
      </c>
      <c r="I318" s="26"/>
      <c r="J318" s="26">
        <f>IF(Source!BC181&lt;&gt; 0, Source!BC181, 1)</f>
        <v>7.59</v>
      </c>
      <c r="K318" s="25">
        <f>Source!O181</f>
        <v>3668.25</v>
      </c>
      <c r="L318" s="27"/>
      <c r="S318">
        <f>ROUND((Source!FX181/100)*((ROUND(Source!AF181*Source!I181, 2)+ROUND(Source!AE181*Source!I181, 2))), 2)</f>
        <v>0</v>
      </c>
      <c r="T318">
        <f>Source!X181</f>
        <v>0</v>
      </c>
      <c r="U318">
        <f>ROUND((Source!FY181/100)*((ROUND(Source!AF181*Source!I181, 2)+ROUND(Source!AE181*Source!I181, 2))), 2)</f>
        <v>0</v>
      </c>
      <c r="V318">
        <f>Source!Y181</f>
        <v>0</v>
      </c>
      <c r="W318">
        <f>IF(Source!BI181&lt;=1,H318, 0)</f>
        <v>0</v>
      </c>
      <c r="X318">
        <f>IF(Source!BI181=2,H318, 0)</f>
        <v>483.3</v>
      </c>
      <c r="Y318">
        <f>IF(Source!BI181=3,H318, 0)</f>
        <v>0</v>
      </c>
      <c r="Z318">
        <f>IF(Source!BI181=4,H318, 0)</f>
        <v>0</v>
      </c>
    </row>
    <row r="319" spans="1:26" ht="42.75" x14ac:dyDescent="0.2">
      <c r="A319" s="42" t="str">
        <f>Source!E183</f>
        <v>31,2</v>
      </c>
      <c r="B319" s="43" t="str">
        <f>Source!F183</f>
        <v>24.3.01.02-0022</v>
      </c>
      <c r="C319" s="43" t="str">
        <f>Source!G183</f>
        <v>Трубы гибкие гофрированные легкие из самозатухающего ПВХ (IP55) серии FL, с зондом, диаметром 20 мм</v>
      </c>
      <c r="D319" s="30" t="str">
        <f>Source!H183</f>
        <v>10 м</v>
      </c>
      <c r="E319" s="31">
        <f>Source!I183</f>
        <v>35</v>
      </c>
      <c r="F319" s="32">
        <f>Source!AL183+Source!AM183+Source!AO183</f>
        <v>21.2</v>
      </c>
      <c r="G319" s="38" t="s">
        <v>3</v>
      </c>
      <c r="H319" s="32">
        <f>ROUND(Source!AC183*Source!I183, 2)+ROUND(Source!AD183*Source!I183, 2)+ROUND(Source!AF183*Source!I183, 2)</f>
        <v>742</v>
      </c>
      <c r="I319" s="33"/>
      <c r="J319" s="33">
        <f>IF(Source!BC183&lt;&gt; 0, Source!BC183, 1)</f>
        <v>7.59</v>
      </c>
      <c r="K319" s="32">
        <f>Source!O183</f>
        <v>5631.78</v>
      </c>
      <c r="L319" s="39"/>
      <c r="S319">
        <f>ROUND((Source!FX183/100)*((ROUND(Source!AF183*Source!I183, 2)+ROUND(Source!AE183*Source!I183, 2))), 2)</f>
        <v>0</v>
      </c>
      <c r="T319">
        <f>Source!X183</f>
        <v>0</v>
      </c>
      <c r="U319">
        <f>ROUND((Source!FY183/100)*((ROUND(Source!AF183*Source!I183, 2)+ROUND(Source!AE183*Source!I183, 2))), 2)</f>
        <v>0</v>
      </c>
      <c r="V319">
        <f>Source!Y183</f>
        <v>0</v>
      </c>
      <c r="W319">
        <f>IF(Source!BI183&lt;=1,H319, 0)</f>
        <v>0</v>
      </c>
      <c r="X319">
        <f>IF(Source!BI183=2,H319, 0)</f>
        <v>742</v>
      </c>
      <c r="Y319">
        <f>IF(Source!BI183=3,H319, 0)</f>
        <v>0</v>
      </c>
      <c r="Z319">
        <f>IF(Source!BI183=4,H319, 0)</f>
        <v>0</v>
      </c>
    </row>
    <row r="320" spans="1:26" ht="15" x14ac:dyDescent="0.25">
      <c r="G320" s="50">
        <f>H313+H314+H315+H316+SUM(H318:H319)</f>
        <v>3692.67</v>
      </c>
      <c r="H320" s="50"/>
      <c r="J320" s="50">
        <f>K313+K314+K315+K316+SUM(K318:K319)</f>
        <v>28027.309999999998</v>
      </c>
      <c r="K320" s="50"/>
      <c r="L320" s="35">
        <f>Source!U179</f>
        <v>98.8</v>
      </c>
      <c r="O320" s="21">
        <f>G320</f>
        <v>3692.67</v>
      </c>
      <c r="P320" s="21">
        <f>J320</f>
        <v>28027.309999999998</v>
      </c>
      <c r="Q320" s="21">
        <f>L320</f>
        <v>98.8</v>
      </c>
      <c r="W320">
        <f>IF(Source!BI179&lt;=1,H313+H314+H315+H316, 0)</f>
        <v>0</v>
      </c>
      <c r="X320">
        <f>IF(Source!BI179=2,H313+H314+H315+H316, 0)</f>
        <v>2467.37</v>
      </c>
      <c r="Y320">
        <f>IF(Source!BI179=3,H313+H314+H315+H316, 0)</f>
        <v>0</v>
      </c>
      <c r="Z320">
        <f>IF(Source!BI179=4,H313+H314+H315+H316, 0)</f>
        <v>0</v>
      </c>
    </row>
    <row r="321" spans="1:26" ht="71.25" x14ac:dyDescent="0.2">
      <c r="A321" s="40" t="str">
        <f>Source!E185</f>
        <v>32</v>
      </c>
      <c r="B321" s="41" t="str">
        <f>Source!F185</f>
        <v>м08-02-412-02</v>
      </c>
      <c r="C321" s="41" t="str">
        <f>Source!G185</f>
        <v>Затягивание кабеля в проложенные трубы и металлические рукава первого одножильного или многожильного в общей оплетке, суммарное сечение до 6 мм2</v>
      </c>
      <c r="D321" s="24" t="str">
        <f>Source!H185</f>
        <v>100 м</v>
      </c>
      <c r="E321" s="12">
        <f>Source!I185</f>
        <v>3</v>
      </c>
      <c r="F321" s="25">
        <f>Source!AL185+Source!AM185+Source!AO185</f>
        <v>68.7</v>
      </c>
      <c r="G321" s="26"/>
      <c r="H321" s="25"/>
      <c r="I321" s="26" t="str">
        <f>Source!BO185</f>
        <v/>
      </c>
      <c r="J321" s="26"/>
      <c r="K321" s="25"/>
      <c r="L321" s="27"/>
      <c r="S321">
        <f>ROUND((Source!FX185/100)*((ROUND(Source!AF185*Source!I185, 2)+ROUND(Source!AE185*Source!I185, 2))), 2)</f>
        <v>145.83000000000001</v>
      </c>
      <c r="T321">
        <f>Source!X185</f>
        <v>1106.8900000000001</v>
      </c>
      <c r="U321">
        <f>ROUND((Source!FY185/100)*((ROUND(Source!AF185*Source!I185, 2)+ROUND(Source!AE185*Source!I185, 2))), 2)</f>
        <v>99.78</v>
      </c>
      <c r="V321">
        <f>Source!Y185</f>
        <v>757.35</v>
      </c>
    </row>
    <row r="322" spans="1:26" ht="14.25" x14ac:dyDescent="0.2">
      <c r="A322" s="40"/>
      <c r="B322" s="41"/>
      <c r="C322" s="41" t="s">
        <v>855</v>
      </c>
      <c r="D322" s="24"/>
      <c r="E322" s="12"/>
      <c r="F322" s="25">
        <f>Source!AO185</f>
        <v>50.67</v>
      </c>
      <c r="G322" s="26" t="str">
        <f>Source!DG185</f>
        <v/>
      </c>
      <c r="H322" s="25">
        <f>ROUND(Source!AF185*Source!I185, 2)</f>
        <v>152.01</v>
      </c>
      <c r="I322" s="26"/>
      <c r="J322" s="26">
        <f>IF(Source!BA185&lt;&gt; 0, Source!BA185, 1)</f>
        <v>7.59</v>
      </c>
      <c r="K322" s="25">
        <f>Source!S185</f>
        <v>1153.76</v>
      </c>
      <c r="L322" s="27"/>
      <c r="R322">
        <f>H322</f>
        <v>152.01</v>
      </c>
    </row>
    <row r="323" spans="1:26" ht="14.25" x14ac:dyDescent="0.2">
      <c r="A323" s="40"/>
      <c r="B323" s="41"/>
      <c r="C323" s="41" t="s">
        <v>284</v>
      </c>
      <c r="D323" s="24"/>
      <c r="E323" s="12"/>
      <c r="F323" s="25">
        <f>Source!AM185</f>
        <v>3.55</v>
      </c>
      <c r="G323" s="26" t="str">
        <f>Source!DE185</f>
        <v/>
      </c>
      <c r="H323" s="25">
        <f>ROUND(Source!AD185*Source!I185, 2)</f>
        <v>10.65</v>
      </c>
      <c r="I323" s="26"/>
      <c r="J323" s="26">
        <f>IF(Source!BB185&lt;&gt; 0, Source!BB185, 1)</f>
        <v>7.59</v>
      </c>
      <c r="K323" s="25">
        <f>Source!Q185</f>
        <v>80.83</v>
      </c>
      <c r="L323" s="27"/>
    </row>
    <row r="324" spans="1:26" ht="14.25" x14ac:dyDescent="0.2">
      <c r="A324" s="40"/>
      <c r="B324" s="41"/>
      <c r="C324" s="41" t="s">
        <v>856</v>
      </c>
      <c r="D324" s="24"/>
      <c r="E324" s="12"/>
      <c r="F324" s="25">
        <f>Source!AN185</f>
        <v>0.5</v>
      </c>
      <c r="G324" s="26" t="str">
        <f>Source!DF185</f>
        <v/>
      </c>
      <c r="H324" s="28">
        <f>ROUND(Source!AE185*Source!I185, 2)</f>
        <v>1.5</v>
      </c>
      <c r="I324" s="26"/>
      <c r="J324" s="26">
        <f>IF(Source!BS185&lt;&gt; 0, Source!BS185, 1)</f>
        <v>7.59</v>
      </c>
      <c r="K324" s="28">
        <f>Source!R185</f>
        <v>11.39</v>
      </c>
      <c r="L324" s="27"/>
      <c r="R324">
        <f>H324</f>
        <v>1.5</v>
      </c>
    </row>
    <row r="325" spans="1:26" ht="14.25" x14ac:dyDescent="0.2">
      <c r="A325" s="40"/>
      <c r="B325" s="41"/>
      <c r="C325" s="41" t="s">
        <v>862</v>
      </c>
      <c r="D325" s="24"/>
      <c r="E325" s="12"/>
      <c r="F325" s="25">
        <f>Source!AL185</f>
        <v>14.48</v>
      </c>
      <c r="G325" s="26" t="str">
        <f>Source!DD185</f>
        <v/>
      </c>
      <c r="H325" s="25">
        <f>ROUND(Source!AC185*Source!I185, 2)</f>
        <v>43.44</v>
      </c>
      <c r="I325" s="26"/>
      <c r="J325" s="26">
        <f>IF(Source!BC185&lt;&gt; 0, Source!BC185, 1)</f>
        <v>7.59</v>
      </c>
      <c r="K325" s="25">
        <f>Source!P185</f>
        <v>329.71</v>
      </c>
      <c r="L325" s="27"/>
    </row>
    <row r="326" spans="1:26" ht="14.25" x14ac:dyDescent="0.2">
      <c r="A326" s="40"/>
      <c r="B326" s="41"/>
      <c r="C326" s="41" t="s">
        <v>857</v>
      </c>
      <c r="D326" s="24" t="s">
        <v>858</v>
      </c>
      <c r="E326" s="12">
        <f>Source!BZ185</f>
        <v>95</v>
      </c>
      <c r="F326" s="44"/>
      <c r="G326" s="26"/>
      <c r="H326" s="25">
        <f>SUM(S321:S329)</f>
        <v>145.83000000000001</v>
      </c>
      <c r="I326" s="29"/>
      <c r="J326" s="23">
        <f>Source!AT185</f>
        <v>95</v>
      </c>
      <c r="K326" s="25">
        <f>SUM(T321:T329)</f>
        <v>1106.8900000000001</v>
      </c>
      <c r="L326" s="27"/>
    </row>
    <row r="327" spans="1:26" ht="14.25" x14ac:dyDescent="0.2">
      <c r="A327" s="40"/>
      <c r="B327" s="41"/>
      <c r="C327" s="41" t="s">
        <v>859</v>
      </c>
      <c r="D327" s="24" t="s">
        <v>858</v>
      </c>
      <c r="E327" s="12">
        <f>Source!CA185</f>
        <v>65</v>
      </c>
      <c r="F327" s="44"/>
      <c r="G327" s="26"/>
      <c r="H327" s="25">
        <f>SUM(U321:U329)</f>
        <v>99.78</v>
      </c>
      <c r="I327" s="29"/>
      <c r="J327" s="23">
        <f>Source!AU185</f>
        <v>65</v>
      </c>
      <c r="K327" s="25">
        <f>SUM(V321:V329)</f>
        <v>757.35</v>
      </c>
      <c r="L327" s="27"/>
    </row>
    <row r="328" spans="1:26" ht="14.25" x14ac:dyDescent="0.2">
      <c r="A328" s="40"/>
      <c r="B328" s="41"/>
      <c r="C328" s="41" t="s">
        <v>860</v>
      </c>
      <c r="D328" s="24" t="s">
        <v>861</v>
      </c>
      <c r="E328" s="12">
        <f>Source!AQ185</f>
        <v>5.39</v>
      </c>
      <c r="F328" s="25"/>
      <c r="G328" s="26" t="str">
        <f>Source!DI185</f>
        <v/>
      </c>
      <c r="H328" s="25"/>
      <c r="I328" s="26"/>
      <c r="J328" s="26"/>
      <c r="K328" s="25"/>
      <c r="L328" s="36">
        <f>Source!U185</f>
        <v>16.169999999999998</v>
      </c>
    </row>
    <row r="329" spans="1:26" ht="85.5" x14ac:dyDescent="0.2">
      <c r="A329" s="42" t="str">
        <f>Source!E187</f>
        <v>32,1</v>
      </c>
      <c r="B329" s="43" t="str">
        <f>Source!F187</f>
        <v>21.1.06.09-0151</v>
      </c>
      <c r="C329" s="43" t="str">
        <f>Source!G187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329" s="30" t="str">
        <f>Source!H187</f>
        <v>1000 м</v>
      </c>
      <c r="E329" s="31">
        <f>Source!I187</f>
        <v>0.3</v>
      </c>
      <c r="F329" s="32">
        <f>Source!AL187+Source!AM187+Source!AO187</f>
        <v>4832.12</v>
      </c>
      <c r="G329" s="38" t="s">
        <v>3</v>
      </c>
      <c r="H329" s="32">
        <f>ROUND(Source!AC187*Source!I187, 2)+ROUND(Source!AD187*Source!I187, 2)+ROUND(Source!AF187*Source!I187, 2)</f>
        <v>1449.64</v>
      </c>
      <c r="I329" s="33"/>
      <c r="J329" s="33">
        <f>IF(Source!BC187&lt;&gt; 0, Source!BC187, 1)</f>
        <v>7.59</v>
      </c>
      <c r="K329" s="32">
        <f>Source!O187</f>
        <v>11002.74</v>
      </c>
      <c r="L329" s="39"/>
      <c r="S329">
        <f>ROUND((Source!FX187/100)*((ROUND(Source!AF187*Source!I187, 2)+ROUND(Source!AE187*Source!I187, 2))), 2)</f>
        <v>0</v>
      </c>
      <c r="T329">
        <f>Source!X187</f>
        <v>0</v>
      </c>
      <c r="U329">
        <f>ROUND((Source!FY187/100)*((ROUND(Source!AF187*Source!I187, 2)+ROUND(Source!AE187*Source!I187, 2))), 2)</f>
        <v>0</v>
      </c>
      <c r="V329">
        <f>Source!Y187</f>
        <v>0</v>
      </c>
      <c r="W329">
        <f>IF(Source!BI187&lt;=1,H329, 0)</f>
        <v>0</v>
      </c>
      <c r="X329">
        <f>IF(Source!BI187=2,H329, 0)</f>
        <v>1449.64</v>
      </c>
      <c r="Y329">
        <f>IF(Source!BI187=3,H329, 0)</f>
        <v>0</v>
      </c>
      <c r="Z329">
        <f>IF(Source!BI187=4,H329, 0)</f>
        <v>0</v>
      </c>
    </row>
    <row r="330" spans="1:26" ht="15" x14ac:dyDescent="0.25">
      <c r="G330" s="50">
        <f>H322+H323+H325+H326+H327+SUM(H329:H329)</f>
        <v>1901.3500000000001</v>
      </c>
      <c r="H330" s="50"/>
      <c r="J330" s="50">
        <f>K322+K323+K325+K326+K327+SUM(K329:K329)</f>
        <v>14431.279999999999</v>
      </c>
      <c r="K330" s="50"/>
      <c r="L330" s="35">
        <f>Source!U185</f>
        <v>16.169999999999998</v>
      </c>
      <c r="O330" s="21">
        <f>G330</f>
        <v>1901.3500000000001</v>
      </c>
      <c r="P330" s="21">
        <f>J330</f>
        <v>14431.279999999999</v>
      </c>
      <c r="Q330" s="21">
        <f>L330</f>
        <v>16.169999999999998</v>
      </c>
      <c r="W330">
        <f>IF(Source!BI185&lt;=1,H322+H323+H325+H326+H327, 0)</f>
        <v>0</v>
      </c>
      <c r="X330">
        <f>IF(Source!BI185=2,H322+H323+H325+H326+H327, 0)</f>
        <v>451.71000000000004</v>
      </c>
      <c r="Y330">
        <f>IF(Source!BI185=3,H322+H323+H325+H326+H327, 0)</f>
        <v>0</v>
      </c>
      <c r="Z330">
        <f>IF(Source!BI185=4,H322+H323+H325+H326+H327, 0)</f>
        <v>0</v>
      </c>
    </row>
    <row r="331" spans="1:26" ht="71.25" x14ac:dyDescent="0.2">
      <c r="A331" s="40" t="str">
        <f>Source!E189</f>
        <v>33</v>
      </c>
      <c r="B331" s="41" t="str">
        <f>Source!F189</f>
        <v>м08-02-412-03</v>
      </c>
      <c r="C331" s="41" t="str">
        <f>Source!G189</f>
        <v>Затягивание кабеля в проложенные трубы и металлические рукава первого одножильного или многожильного в общей оплетке, суммарное сечение до 16 мм2</v>
      </c>
      <c r="D331" s="24" t="str">
        <f>Source!H189</f>
        <v>100 м</v>
      </c>
      <c r="E331" s="12">
        <f>Source!I189</f>
        <v>3.5</v>
      </c>
      <c r="F331" s="25">
        <f>Source!AL189+Source!AM189+Source!AO189</f>
        <v>87.15</v>
      </c>
      <c r="G331" s="26"/>
      <c r="H331" s="25"/>
      <c r="I331" s="26" t="str">
        <f>Source!BO189</f>
        <v/>
      </c>
      <c r="J331" s="26"/>
      <c r="K331" s="25"/>
      <c r="L331" s="27"/>
      <c r="S331">
        <f>ROUND((Source!FX189/100)*((ROUND(Source!AF189*Source!I189, 2)+ROUND(Source!AE189*Source!I189, 2))), 2)</f>
        <v>199.14</v>
      </c>
      <c r="T331">
        <f>Source!X189</f>
        <v>1511.43</v>
      </c>
      <c r="U331">
        <f>ROUND((Source!FY189/100)*((ROUND(Source!AF189*Source!I189, 2)+ROUND(Source!AE189*Source!I189, 2))), 2)</f>
        <v>136.25</v>
      </c>
      <c r="V331">
        <f>Source!Y189</f>
        <v>1034.1400000000001</v>
      </c>
    </row>
    <row r="332" spans="1:26" ht="14.25" x14ac:dyDescent="0.2">
      <c r="A332" s="40"/>
      <c r="B332" s="41"/>
      <c r="C332" s="41" t="s">
        <v>855</v>
      </c>
      <c r="D332" s="24"/>
      <c r="E332" s="12"/>
      <c r="F332" s="25">
        <f>Source!AO189</f>
        <v>59.13</v>
      </c>
      <c r="G332" s="26" t="str">
        <f>Source!DG189</f>
        <v/>
      </c>
      <c r="H332" s="25">
        <f>ROUND(Source!AF189*Source!I189, 2)</f>
        <v>206.96</v>
      </c>
      <c r="I332" s="26"/>
      <c r="J332" s="26">
        <f>IF(Source!BA189&lt;&gt; 0, Source!BA189, 1)</f>
        <v>7.59</v>
      </c>
      <c r="K332" s="25">
        <f>Source!S189</f>
        <v>1570.79</v>
      </c>
      <c r="L332" s="27"/>
      <c r="R332">
        <f>H332</f>
        <v>206.96</v>
      </c>
    </row>
    <row r="333" spans="1:26" ht="14.25" x14ac:dyDescent="0.2">
      <c r="A333" s="40"/>
      <c r="B333" s="41"/>
      <c r="C333" s="41" t="s">
        <v>284</v>
      </c>
      <c r="D333" s="24"/>
      <c r="E333" s="12"/>
      <c r="F333" s="25">
        <f>Source!AM189</f>
        <v>5.33</v>
      </c>
      <c r="G333" s="26" t="str">
        <f>Source!DE189</f>
        <v/>
      </c>
      <c r="H333" s="25">
        <f>ROUND(Source!AD189*Source!I189, 2)</f>
        <v>18.66</v>
      </c>
      <c r="I333" s="26"/>
      <c r="J333" s="26">
        <f>IF(Source!BB189&lt;&gt; 0, Source!BB189, 1)</f>
        <v>7.59</v>
      </c>
      <c r="K333" s="25">
        <f>Source!Q189</f>
        <v>141.59</v>
      </c>
      <c r="L333" s="27"/>
    </row>
    <row r="334" spans="1:26" ht="14.25" x14ac:dyDescent="0.2">
      <c r="A334" s="40"/>
      <c r="B334" s="41"/>
      <c r="C334" s="41" t="s">
        <v>856</v>
      </c>
      <c r="D334" s="24"/>
      <c r="E334" s="12"/>
      <c r="F334" s="25">
        <f>Source!AN189</f>
        <v>0.76</v>
      </c>
      <c r="G334" s="26" t="str">
        <f>Source!DF189</f>
        <v/>
      </c>
      <c r="H334" s="28">
        <f>ROUND(Source!AE189*Source!I189, 2)</f>
        <v>2.66</v>
      </c>
      <c r="I334" s="26"/>
      <c r="J334" s="26">
        <f>IF(Source!BS189&lt;&gt; 0, Source!BS189, 1)</f>
        <v>7.59</v>
      </c>
      <c r="K334" s="28">
        <f>Source!R189</f>
        <v>20.190000000000001</v>
      </c>
      <c r="L334" s="27"/>
      <c r="R334">
        <f>H334</f>
        <v>2.66</v>
      </c>
    </row>
    <row r="335" spans="1:26" ht="14.25" x14ac:dyDescent="0.2">
      <c r="A335" s="40"/>
      <c r="B335" s="41"/>
      <c r="C335" s="41" t="s">
        <v>862</v>
      </c>
      <c r="D335" s="24"/>
      <c r="E335" s="12"/>
      <c r="F335" s="25">
        <f>Source!AL189</f>
        <v>22.69</v>
      </c>
      <c r="G335" s="26" t="str">
        <f>Source!DD189</f>
        <v/>
      </c>
      <c r="H335" s="25">
        <f>ROUND(Source!AC189*Source!I189, 2)</f>
        <v>79.42</v>
      </c>
      <c r="I335" s="26"/>
      <c r="J335" s="26">
        <f>IF(Source!BC189&lt;&gt; 0, Source!BC189, 1)</f>
        <v>7.59</v>
      </c>
      <c r="K335" s="25">
        <f>Source!P189</f>
        <v>602.76</v>
      </c>
      <c r="L335" s="27"/>
    </row>
    <row r="336" spans="1:26" ht="14.25" x14ac:dyDescent="0.2">
      <c r="A336" s="40"/>
      <c r="B336" s="41"/>
      <c r="C336" s="41" t="s">
        <v>857</v>
      </c>
      <c r="D336" s="24" t="s">
        <v>858</v>
      </c>
      <c r="E336" s="12">
        <f>Source!BZ189</f>
        <v>95</v>
      </c>
      <c r="F336" s="44"/>
      <c r="G336" s="26"/>
      <c r="H336" s="25">
        <f>SUM(S331:S339)</f>
        <v>199.14</v>
      </c>
      <c r="I336" s="29"/>
      <c r="J336" s="23">
        <f>Source!AT189</f>
        <v>95</v>
      </c>
      <c r="K336" s="25">
        <f>SUM(T331:T339)</f>
        <v>1511.43</v>
      </c>
      <c r="L336" s="27"/>
    </row>
    <row r="337" spans="1:26" ht="14.25" x14ac:dyDescent="0.2">
      <c r="A337" s="40"/>
      <c r="B337" s="41"/>
      <c r="C337" s="41" t="s">
        <v>859</v>
      </c>
      <c r="D337" s="24" t="s">
        <v>858</v>
      </c>
      <c r="E337" s="12">
        <f>Source!CA189</f>
        <v>65</v>
      </c>
      <c r="F337" s="44"/>
      <c r="G337" s="26"/>
      <c r="H337" s="25">
        <f>SUM(U331:U339)</f>
        <v>136.25</v>
      </c>
      <c r="I337" s="29"/>
      <c r="J337" s="23">
        <f>Source!AU189</f>
        <v>65</v>
      </c>
      <c r="K337" s="25">
        <f>SUM(V331:V339)</f>
        <v>1034.1400000000001</v>
      </c>
      <c r="L337" s="27"/>
    </row>
    <row r="338" spans="1:26" ht="14.25" x14ac:dyDescent="0.2">
      <c r="A338" s="40"/>
      <c r="B338" s="41"/>
      <c r="C338" s="41" t="s">
        <v>860</v>
      </c>
      <c r="D338" s="24" t="s">
        <v>861</v>
      </c>
      <c r="E338" s="12">
        <f>Source!AQ189</f>
        <v>6.29</v>
      </c>
      <c r="F338" s="25"/>
      <c r="G338" s="26" t="str">
        <f>Source!DI189</f>
        <v/>
      </c>
      <c r="H338" s="25"/>
      <c r="I338" s="26"/>
      <c r="J338" s="26"/>
      <c r="K338" s="25"/>
      <c r="L338" s="36">
        <f>Source!U189</f>
        <v>22.015000000000001</v>
      </c>
    </row>
    <row r="339" spans="1:26" ht="85.5" x14ac:dyDescent="0.2">
      <c r="A339" s="42" t="str">
        <f>Source!E191</f>
        <v>33,1</v>
      </c>
      <c r="B339" s="43" t="str">
        <f>Source!F191</f>
        <v>21.1.06.09-0152</v>
      </c>
      <c r="C339" s="43" t="str">
        <f>Source!G191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339" s="30" t="str">
        <f>Source!H191</f>
        <v>1000 м</v>
      </c>
      <c r="E339" s="31">
        <f>Source!I191</f>
        <v>0.35</v>
      </c>
      <c r="F339" s="32">
        <f>Source!AL191+Source!AM191+Source!AO191</f>
        <v>6920.41</v>
      </c>
      <c r="G339" s="38" t="s">
        <v>3</v>
      </c>
      <c r="H339" s="32">
        <f>ROUND(Source!AC191*Source!I191, 2)+ROUND(Source!AD191*Source!I191, 2)+ROUND(Source!AF191*Source!I191, 2)</f>
        <v>2422.14</v>
      </c>
      <c r="I339" s="33"/>
      <c r="J339" s="33">
        <f>IF(Source!BC191&lt;&gt; 0, Source!BC191, 1)</f>
        <v>7.59</v>
      </c>
      <c r="K339" s="32">
        <f>Source!O191</f>
        <v>18384.07</v>
      </c>
      <c r="L339" s="39"/>
      <c r="S339">
        <f>ROUND((Source!FX191/100)*((ROUND(Source!AF191*Source!I191, 2)+ROUND(Source!AE191*Source!I191, 2))), 2)</f>
        <v>0</v>
      </c>
      <c r="T339">
        <f>Source!X191</f>
        <v>0</v>
      </c>
      <c r="U339">
        <f>ROUND((Source!FY191/100)*((ROUND(Source!AF191*Source!I191, 2)+ROUND(Source!AE191*Source!I191, 2))), 2)</f>
        <v>0</v>
      </c>
      <c r="V339">
        <f>Source!Y191</f>
        <v>0</v>
      </c>
      <c r="W339">
        <f>IF(Source!BI191&lt;=1,H339, 0)</f>
        <v>0</v>
      </c>
      <c r="X339">
        <f>IF(Source!BI191=2,H339, 0)</f>
        <v>2422.14</v>
      </c>
      <c r="Y339">
        <f>IF(Source!BI191=3,H339, 0)</f>
        <v>0</v>
      </c>
      <c r="Z339">
        <f>IF(Source!BI191=4,H339, 0)</f>
        <v>0</v>
      </c>
    </row>
    <row r="340" spans="1:26" ht="15" x14ac:dyDescent="0.25">
      <c r="G340" s="50">
        <f>H332+H333+H335+H336+H337+SUM(H339:H339)</f>
        <v>3062.5699999999997</v>
      </c>
      <c r="H340" s="50"/>
      <c r="J340" s="50">
        <f>K332+K333+K335+K336+K337+SUM(K339:K339)</f>
        <v>23244.78</v>
      </c>
      <c r="K340" s="50"/>
      <c r="L340" s="35">
        <f>Source!U189</f>
        <v>22.015000000000001</v>
      </c>
      <c r="O340" s="21">
        <f>G340</f>
        <v>3062.5699999999997</v>
      </c>
      <c r="P340" s="21">
        <f>J340</f>
        <v>23244.78</v>
      </c>
      <c r="Q340" s="21">
        <f>L340</f>
        <v>22.015000000000001</v>
      </c>
      <c r="W340">
        <f>IF(Source!BI189&lt;=1,H332+H333+H335+H336+H337, 0)</f>
        <v>0</v>
      </c>
      <c r="X340">
        <f>IF(Source!BI189=2,H332+H333+H335+H336+H337, 0)</f>
        <v>640.43000000000006</v>
      </c>
      <c r="Y340">
        <f>IF(Source!BI189=3,H332+H333+H335+H336+H337, 0)</f>
        <v>0</v>
      </c>
      <c r="Z340">
        <f>IF(Source!BI189=4,H332+H333+H335+H336+H337, 0)</f>
        <v>0</v>
      </c>
    </row>
    <row r="341" spans="1:26" ht="42.75" x14ac:dyDescent="0.2">
      <c r="A341" s="40" t="str">
        <f>Source!E193</f>
        <v>34</v>
      </c>
      <c r="B341" s="41" t="str">
        <f>Source!F193</f>
        <v>м08-02-146-02</v>
      </c>
      <c r="C341" s="41" t="str">
        <f>Source!G193</f>
        <v>Прокладка кабеля до 35 кВ с креплением накладными скобами, масса 1 м кабеля до 1 кг</v>
      </c>
      <c r="D341" s="24" t="str">
        <f>Source!H193</f>
        <v>100 м</v>
      </c>
      <c r="E341" s="12">
        <f>Source!I193</f>
        <v>0.8</v>
      </c>
      <c r="F341" s="25">
        <f>Source!AL193+Source!AM193+Source!AO193</f>
        <v>836.21</v>
      </c>
      <c r="G341" s="26"/>
      <c r="H341" s="25"/>
      <c r="I341" s="26" t="str">
        <f>Source!BO193</f>
        <v/>
      </c>
      <c r="J341" s="26"/>
      <c r="K341" s="25"/>
      <c r="L341" s="27"/>
      <c r="S341">
        <f>ROUND((Source!FX193/100)*((ROUND(Source!AF193*Source!I193, 2)+ROUND(Source!AE193*Source!I193, 2))), 2)</f>
        <v>144.74</v>
      </c>
      <c r="T341">
        <f>Source!X193</f>
        <v>1098.5899999999999</v>
      </c>
      <c r="U341">
        <f>ROUND((Source!FY193/100)*((ROUND(Source!AF193*Source!I193, 2)+ROUND(Source!AE193*Source!I193, 2))), 2)</f>
        <v>99.03</v>
      </c>
      <c r="V341">
        <f>Source!Y193</f>
        <v>751.67</v>
      </c>
    </row>
    <row r="342" spans="1:26" ht="14.25" x14ac:dyDescent="0.2">
      <c r="A342" s="40"/>
      <c r="B342" s="41"/>
      <c r="C342" s="41" t="s">
        <v>855</v>
      </c>
      <c r="D342" s="24"/>
      <c r="E342" s="12"/>
      <c r="F342" s="25">
        <f>Source!AO193</f>
        <v>129</v>
      </c>
      <c r="G342" s="26" t="str">
        <f>Source!DG193</f>
        <v/>
      </c>
      <c r="H342" s="25">
        <f>ROUND(Source!AF193*Source!I193, 2)</f>
        <v>103.2</v>
      </c>
      <c r="I342" s="26"/>
      <c r="J342" s="26">
        <f>IF(Source!BA193&lt;&gt; 0, Source!BA193, 1)</f>
        <v>7.59</v>
      </c>
      <c r="K342" s="25">
        <f>Source!S193</f>
        <v>783.29</v>
      </c>
      <c r="L342" s="27"/>
      <c r="R342">
        <f>H342</f>
        <v>103.2</v>
      </c>
    </row>
    <row r="343" spans="1:26" ht="14.25" x14ac:dyDescent="0.2">
      <c r="A343" s="40"/>
      <c r="B343" s="41"/>
      <c r="C343" s="41" t="s">
        <v>284</v>
      </c>
      <c r="D343" s="24"/>
      <c r="E343" s="12"/>
      <c r="F343" s="25">
        <f>Source!AM193</f>
        <v>645.12</v>
      </c>
      <c r="G343" s="26" t="str">
        <f>Source!DE193</f>
        <v/>
      </c>
      <c r="H343" s="25">
        <f>ROUND(Source!AD193*Source!I193, 2)</f>
        <v>516.1</v>
      </c>
      <c r="I343" s="26"/>
      <c r="J343" s="26">
        <f>IF(Source!BB193&lt;&gt; 0, Source!BB193, 1)</f>
        <v>7.59</v>
      </c>
      <c r="K343" s="25">
        <f>Source!Q193</f>
        <v>3917.17</v>
      </c>
      <c r="L343" s="27"/>
    </row>
    <row r="344" spans="1:26" ht="14.25" x14ac:dyDescent="0.2">
      <c r="A344" s="40"/>
      <c r="B344" s="41"/>
      <c r="C344" s="41" t="s">
        <v>856</v>
      </c>
      <c r="D344" s="24"/>
      <c r="E344" s="12"/>
      <c r="F344" s="25">
        <f>Source!AN193</f>
        <v>61.45</v>
      </c>
      <c r="G344" s="26" t="str">
        <f>Source!DF193</f>
        <v/>
      </c>
      <c r="H344" s="28">
        <f>ROUND(Source!AE193*Source!I193, 2)</f>
        <v>49.16</v>
      </c>
      <c r="I344" s="26"/>
      <c r="J344" s="26">
        <f>IF(Source!BS193&lt;&gt; 0, Source!BS193, 1)</f>
        <v>7.59</v>
      </c>
      <c r="K344" s="28">
        <f>Source!R193</f>
        <v>373.12</v>
      </c>
      <c r="L344" s="27"/>
      <c r="R344">
        <f>H344</f>
        <v>49.16</v>
      </c>
    </row>
    <row r="345" spans="1:26" ht="14.25" x14ac:dyDescent="0.2">
      <c r="A345" s="40"/>
      <c r="B345" s="41"/>
      <c r="C345" s="41" t="s">
        <v>862</v>
      </c>
      <c r="D345" s="24"/>
      <c r="E345" s="12"/>
      <c r="F345" s="25">
        <f>Source!AL193</f>
        <v>62.09</v>
      </c>
      <c r="G345" s="26" t="str">
        <f>Source!DD193</f>
        <v/>
      </c>
      <c r="H345" s="25">
        <f>ROUND(Source!AC193*Source!I193, 2)</f>
        <v>49.67</v>
      </c>
      <c r="I345" s="26"/>
      <c r="J345" s="26">
        <f>IF(Source!BC193&lt;&gt; 0, Source!BC193, 1)</f>
        <v>7.59</v>
      </c>
      <c r="K345" s="25">
        <f>Source!P193</f>
        <v>377.01</v>
      </c>
      <c r="L345" s="27"/>
    </row>
    <row r="346" spans="1:26" ht="14.25" x14ac:dyDescent="0.2">
      <c r="A346" s="40"/>
      <c r="B346" s="41"/>
      <c r="C346" s="41" t="s">
        <v>857</v>
      </c>
      <c r="D346" s="24" t="s">
        <v>858</v>
      </c>
      <c r="E346" s="12">
        <f>Source!BZ193</f>
        <v>95</v>
      </c>
      <c r="F346" s="44"/>
      <c r="G346" s="26"/>
      <c r="H346" s="25">
        <f>SUM(S341:S349)</f>
        <v>144.74</v>
      </c>
      <c r="I346" s="29"/>
      <c r="J346" s="23">
        <f>Source!AT193</f>
        <v>95</v>
      </c>
      <c r="K346" s="25">
        <f>SUM(T341:T349)</f>
        <v>1098.5899999999999</v>
      </c>
      <c r="L346" s="27"/>
    </row>
    <row r="347" spans="1:26" ht="14.25" x14ac:dyDescent="0.2">
      <c r="A347" s="40"/>
      <c r="B347" s="41"/>
      <c r="C347" s="41" t="s">
        <v>859</v>
      </c>
      <c r="D347" s="24" t="s">
        <v>858</v>
      </c>
      <c r="E347" s="12">
        <f>Source!CA193</f>
        <v>65</v>
      </c>
      <c r="F347" s="44"/>
      <c r="G347" s="26"/>
      <c r="H347" s="25">
        <f>SUM(U341:U349)</f>
        <v>99.03</v>
      </c>
      <c r="I347" s="29"/>
      <c r="J347" s="23">
        <f>Source!AU193</f>
        <v>65</v>
      </c>
      <c r="K347" s="25">
        <f>SUM(V341:V349)</f>
        <v>751.67</v>
      </c>
      <c r="L347" s="27"/>
    </row>
    <row r="348" spans="1:26" ht="14.25" x14ac:dyDescent="0.2">
      <c r="A348" s="40"/>
      <c r="B348" s="41"/>
      <c r="C348" s="41" t="s">
        <v>860</v>
      </c>
      <c r="D348" s="24" t="s">
        <v>861</v>
      </c>
      <c r="E348" s="12">
        <f>Source!AQ193</f>
        <v>13.41</v>
      </c>
      <c r="F348" s="25"/>
      <c r="G348" s="26" t="str">
        <f>Source!DI193</f>
        <v/>
      </c>
      <c r="H348" s="25"/>
      <c r="I348" s="26"/>
      <c r="J348" s="26"/>
      <c r="K348" s="25"/>
      <c r="L348" s="36">
        <f>Source!U193</f>
        <v>10.728000000000002</v>
      </c>
    </row>
    <row r="349" spans="1:26" ht="85.5" x14ac:dyDescent="0.2">
      <c r="A349" s="42" t="str">
        <f>Source!E195</f>
        <v>34,1</v>
      </c>
      <c r="B349" s="43" t="str">
        <f>Source!F195</f>
        <v>21.1.06.09-0178</v>
      </c>
      <c r="C349" s="43" t="str">
        <f>Source!G195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v>
      </c>
      <c r="D349" s="30" t="str">
        <f>Source!H195</f>
        <v>1000 м</v>
      </c>
      <c r="E349" s="31">
        <f>Source!I195</f>
        <v>0.08</v>
      </c>
      <c r="F349" s="32">
        <f>Source!AL195+Source!AM195+Source!AO195</f>
        <v>25431.81</v>
      </c>
      <c r="G349" s="38" t="s">
        <v>3</v>
      </c>
      <c r="H349" s="32">
        <f>ROUND(Source!AC195*Source!I195, 2)+ROUND(Source!AD195*Source!I195, 2)+ROUND(Source!AF195*Source!I195, 2)</f>
        <v>2034.54</v>
      </c>
      <c r="I349" s="33"/>
      <c r="J349" s="33">
        <f>IF(Source!BC195&lt;&gt; 0, Source!BC195, 1)</f>
        <v>7.59</v>
      </c>
      <c r="K349" s="32">
        <f>Source!O195</f>
        <v>15442.2</v>
      </c>
      <c r="L349" s="39"/>
      <c r="S349">
        <f>ROUND((Source!FX195/100)*((ROUND(Source!AF195*Source!I195, 2)+ROUND(Source!AE195*Source!I195, 2))), 2)</f>
        <v>0</v>
      </c>
      <c r="T349">
        <f>Source!X195</f>
        <v>0</v>
      </c>
      <c r="U349">
        <f>ROUND((Source!FY195/100)*((ROUND(Source!AF195*Source!I195, 2)+ROUND(Source!AE195*Source!I195, 2))), 2)</f>
        <v>0</v>
      </c>
      <c r="V349">
        <f>Source!Y195</f>
        <v>0</v>
      </c>
      <c r="W349">
        <f>IF(Source!BI195&lt;=1,H349, 0)</f>
        <v>0</v>
      </c>
      <c r="X349">
        <f>IF(Source!BI195=2,H349, 0)</f>
        <v>2034.54</v>
      </c>
      <c r="Y349">
        <f>IF(Source!BI195=3,H349, 0)</f>
        <v>0</v>
      </c>
      <c r="Z349">
        <f>IF(Source!BI195=4,H349, 0)</f>
        <v>0</v>
      </c>
    </row>
    <row r="350" spans="1:26" ht="15" x14ac:dyDescent="0.25">
      <c r="G350" s="50">
        <f>H342+H343+H345+H346+H347+SUM(H349:H349)</f>
        <v>2947.2799999999997</v>
      </c>
      <c r="H350" s="50"/>
      <c r="J350" s="50">
        <f>K342+K343+K345+K346+K347+SUM(K349:K349)</f>
        <v>22369.93</v>
      </c>
      <c r="K350" s="50"/>
      <c r="L350" s="35">
        <f>Source!U193</f>
        <v>10.728000000000002</v>
      </c>
      <c r="O350" s="21">
        <f>G350</f>
        <v>2947.2799999999997</v>
      </c>
      <c r="P350" s="21">
        <f>J350</f>
        <v>22369.93</v>
      </c>
      <c r="Q350" s="21">
        <f>L350</f>
        <v>10.728000000000002</v>
      </c>
      <c r="W350">
        <f>IF(Source!BI193&lt;=1,H342+H343+H345+H346+H347, 0)</f>
        <v>0</v>
      </c>
      <c r="X350">
        <f>IF(Source!BI193=2,H342+H343+H345+H346+H347, 0)</f>
        <v>912.74</v>
      </c>
      <c r="Y350">
        <f>IF(Source!BI193=3,H342+H343+H345+H346+H347, 0)</f>
        <v>0</v>
      </c>
      <c r="Z350">
        <f>IF(Source!BI193=4,H342+H343+H345+H346+H347, 0)</f>
        <v>0</v>
      </c>
    </row>
    <row r="351" spans="1:26" ht="42.75" x14ac:dyDescent="0.2">
      <c r="A351" s="40" t="str">
        <f>Source!E197</f>
        <v>35</v>
      </c>
      <c r="B351" s="41" t="str">
        <f>Source!F197</f>
        <v>м08-03-591-09</v>
      </c>
      <c r="C351" s="41" t="str">
        <f>Source!G197</f>
        <v>Установка розетки  штепсельной утопленного типа при скрытой проводке</v>
      </c>
      <c r="D351" s="24" t="str">
        <f>Source!H197</f>
        <v>100 ШТ</v>
      </c>
      <c r="E351" s="12">
        <f>Source!I197</f>
        <v>0.28000000000000003</v>
      </c>
      <c r="F351" s="25">
        <f>Source!AL197+Source!AM197+Source!AO197</f>
        <v>369.25</v>
      </c>
      <c r="G351" s="26"/>
      <c r="H351" s="25"/>
      <c r="I351" s="26" t="str">
        <f>Source!BO197</f>
        <v/>
      </c>
      <c r="J351" s="26"/>
      <c r="K351" s="25"/>
      <c r="L351" s="27"/>
      <c r="S351">
        <f>ROUND((Source!FX197/100)*((ROUND(Source!AF197*Source!I197, 2)+ROUND(Source!AE197*Source!I197, 2))), 2)</f>
        <v>80.599999999999994</v>
      </c>
      <c r="T351">
        <f>Source!X197</f>
        <v>611.74</v>
      </c>
      <c r="U351">
        <f>ROUND((Source!FY197/100)*((ROUND(Source!AF197*Source!I197, 2)+ROUND(Source!AE197*Source!I197, 2))), 2)</f>
        <v>55.15</v>
      </c>
      <c r="V351">
        <f>Source!Y197</f>
        <v>418.56</v>
      </c>
    </row>
    <row r="352" spans="1:26" ht="14.25" x14ac:dyDescent="0.2">
      <c r="A352" s="40"/>
      <c r="B352" s="41"/>
      <c r="C352" s="41" t="s">
        <v>855</v>
      </c>
      <c r="D352" s="24"/>
      <c r="E352" s="12"/>
      <c r="F352" s="25">
        <f>Source!AO197</f>
        <v>302.36</v>
      </c>
      <c r="G352" s="26" t="str">
        <f>Source!DG197</f>
        <v/>
      </c>
      <c r="H352" s="25">
        <f>ROUND(Source!AF197*Source!I197, 2)</f>
        <v>84.66</v>
      </c>
      <c r="I352" s="26"/>
      <c r="J352" s="26">
        <f>IF(Source!BA197&lt;&gt; 0, Source!BA197, 1)</f>
        <v>7.59</v>
      </c>
      <c r="K352" s="25">
        <f>Source!S197</f>
        <v>642.58000000000004</v>
      </c>
      <c r="L352" s="27"/>
      <c r="R352">
        <f>H352</f>
        <v>84.66</v>
      </c>
    </row>
    <row r="353" spans="1:26" ht="14.25" x14ac:dyDescent="0.2">
      <c r="A353" s="40"/>
      <c r="B353" s="41"/>
      <c r="C353" s="41" t="s">
        <v>284</v>
      </c>
      <c r="D353" s="24"/>
      <c r="E353" s="12"/>
      <c r="F353" s="25">
        <f>Source!AM197</f>
        <v>4.67</v>
      </c>
      <c r="G353" s="26" t="str">
        <f>Source!DE197</f>
        <v/>
      </c>
      <c r="H353" s="25">
        <f>ROUND(Source!AD197*Source!I197, 2)</f>
        <v>1.31</v>
      </c>
      <c r="I353" s="26"/>
      <c r="J353" s="26">
        <f>IF(Source!BB197&lt;&gt; 0, Source!BB197, 1)</f>
        <v>7.59</v>
      </c>
      <c r="K353" s="25">
        <f>Source!Q197</f>
        <v>9.92</v>
      </c>
      <c r="L353" s="27"/>
    </row>
    <row r="354" spans="1:26" ht="14.25" x14ac:dyDescent="0.2">
      <c r="A354" s="40"/>
      <c r="B354" s="41"/>
      <c r="C354" s="41" t="s">
        <v>856</v>
      </c>
      <c r="D354" s="24"/>
      <c r="E354" s="12"/>
      <c r="F354" s="25">
        <f>Source!AN197</f>
        <v>0.64</v>
      </c>
      <c r="G354" s="26" t="str">
        <f>Source!DF197</f>
        <v/>
      </c>
      <c r="H354" s="28">
        <f>ROUND(Source!AE197*Source!I197, 2)</f>
        <v>0.18</v>
      </c>
      <c r="I354" s="26"/>
      <c r="J354" s="26">
        <f>IF(Source!BS197&lt;&gt; 0, Source!BS197, 1)</f>
        <v>7.59</v>
      </c>
      <c r="K354" s="28">
        <f>Source!R197</f>
        <v>1.36</v>
      </c>
      <c r="L354" s="27"/>
      <c r="R354">
        <f>H354</f>
        <v>0.18</v>
      </c>
    </row>
    <row r="355" spans="1:26" ht="14.25" x14ac:dyDescent="0.2">
      <c r="A355" s="40"/>
      <c r="B355" s="41"/>
      <c r="C355" s="41" t="s">
        <v>862</v>
      </c>
      <c r="D355" s="24"/>
      <c r="E355" s="12"/>
      <c r="F355" s="25">
        <f>Source!AL197</f>
        <v>62.22</v>
      </c>
      <c r="G355" s="26" t="str">
        <f>Source!DD197</f>
        <v/>
      </c>
      <c r="H355" s="25">
        <f>ROUND(Source!AC197*Source!I197, 2)</f>
        <v>17.420000000000002</v>
      </c>
      <c r="I355" s="26"/>
      <c r="J355" s="26">
        <f>IF(Source!BC197&lt;&gt; 0, Source!BC197, 1)</f>
        <v>7.59</v>
      </c>
      <c r="K355" s="25">
        <f>Source!P197</f>
        <v>132.22999999999999</v>
      </c>
      <c r="L355" s="27"/>
    </row>
    <row r="356" spans="1:26" ht="14.25" x14ac:dyDescent="0.2">
      <c r="A356" s="40"/>
      <c r="B356" s="41"/>
      <c r="C356" s="41" t="s">
        <v>857</v>
      </c>
      <c r="D356" s="24" t="s">
        <v>858</v>
      </c>
      <c r="E356" s="12">
        <f>Source!BZ197</f>
        <v>95</v>
      </c>
      <c r="F356" s="44"/>
      <c r="G356" s="26"/>
      <c r="H356" s="25">
        <f>SUM(S351:S359)</f>
        <v>80.599999999999994</v>
      </c>
      <c r="I356" s="29"/>
      <c r="J356" s="23">
        <f>Source!AT197</f>
        <v>95</v>
      </c>
      <c r="K356" s="25">
        <f>SUM(T351:T359)</f>
        <v>611.74</v>
      </c>
      <c r="L356" s="27"/>
    </row>
    <row r="357" spans="1:26" ht="14.25" x14ac:dyDescent="0.2">
      <c r="A357" s="40"/>
      <c r="B357" s="41"/>
      <c r="C357" s="41" t="s">
        <v>859</v>
      </c>
      <c r="D357" s="24" t="s">
        <v>858</v>
      </c>
      <c r="E357" s="12">
        <f>Source!CA197</f>
        <v>65</v>
      </c>
      <c r="F357" s="44"/>
      <c r="G357" s="26"/>
      <c r="H357" s="25">
        <f>SUM(U351:U359)</f>
        <v>55.15</v>
      </c>
      <c r="I357" s="29"/>
      <c r="J357" s="23">
        <f>Source!AU197</f>
        <v>65</v>
      </c>
      <c r="K357" s="25">
        <f>SUM(V351:V359)</f>
        <v>418.56</v>
      </c>
      <c r="L357" s="27"/>
    </row>
    <row r="358" spans="1:26" ht="14.25" x14ac:dyDescent="0.2">
      <c r="A358" s="40"/>
      <c r="B358" s="41"/>
      <c r="C358" s="41" t="s">
        <v>860</v>
      </c>
      <c r="D358" s="24" t="s">
        <v>861</v>
      </c>
      <c r="E358" s="12">
        <f>Source!AQ197</f>
        <v>30.48</v>
      </c>
      <c r="F358" s="25"/>
      <c r="G358" s="26" t="str">
        <f>Source!DI197</f>
        <v/>
      </c>
      <c r="H358" s="25"/>
      <c r="I358" s="26"/>
      <c r="J358" s="26"/>
      <c r="K358" s="25"/>
      <c r="L358" s="36">
        <f>Source!U197</f>
        <v>8.5344000000000015</v>
      </c>
    </row>
    <row r="359" spans="1:26" ht="42.75" x14ac:dyDescent="0.2">
      <c r="A359" s="42" t="str">
        <f>Source!E199</f>
        <v>35,1</v>
      </c>
      <c r="B359" s="43" t="str">
        <f>Source!F199</f>
        <v>20.4.03.06-0002</v>
      </c>
      <c r="C359" s="43" t="str">
        <f>Source!G199</f>
        <v>Розетка РС16-126 Б IP44 для скрытой проводки с заземляющими контактами</v>
      </c>
      <c r="D359" s="30" t="str">
        <f>Source!H199</f>
        <v>100 шт.</v>
      </c>
      <c r="E359" s="31">
        <f>Source!I199</f>
        <v>0.28000000000000003</v>
      </c>
      <c r="F359" s="32">
        <f>Source!AL199+Source!AM199+Source!AO199</f>
        <v>930</v>
      </c>
      <c r="G359" s="38" t="s">
        <v>3</v>
      </c>
      <c r="H359" s="32">
        <f>ROUND(Source!AC199*Source!I199, 2)+ROUND(Source!AD199*Source!I199, 2)+ROUND(Source!AF199*Source!I199, 2)</f>
        <v>260.39999999999998</v>
      </c>
      <c r="I359" s="33"/>
      <c r="J359" s="33">
        <f>IF(Source!BC199&lt;&gt; 0, Source!BC199, 1)</f>
        <v>7.59</v>
      </c>
      <c r="K359" s="32">
        <f>Source!O199</f>
        <v>1976.44</v>
      </c>
      <c r="L359" s="39"/>
      <c r="S359">
        <f>ROUND((Source!FX199/100)*((ROUND(Source!AF199*Source!I199, 2)+ROUND(Source!AE199*Source!I199, 2))), 2)</f>
        <v>0</v>
      </c>
      <c r="T359">
        <f>Source!X199</f>
        <v>0</v>
      </c>
      <c r="U359">
        <f>ROUND((Source!FY199/100)*((ROUND(Source!AF199*Source!I199, 2)+ROUND(Source!AE199*Source!I199, 2))), 2)</f>
        <v>0</v>
      </c>
      <c r="V359">
        <f>Source!Y199</f>
        <v>0</v>
      </c>
      <c r="W359">
        <f>IF(Source!BI199&lt;=1,H359, 0)</f>
        <v>0</v>
      </c>
      <c r="X359">
        <f>IF(Source!BI199=2,H359, 0)</f>
        <v>260.39999999999998</v>
      </c>
      <c r="Y359">
        <f>IF(Source!BI199=3,H359, 0)</f>
        <v>0</v>
      </c>
      <c r="Z359">
        <f>IF(Source!BI199=4,H359, 0)</f>
        <v>0</v>
      </c>
    </row>
    <row r="360" spans="1:26" ht="15" x14ac:dyDescent="0.25">
      <c r="G360" s="50">
        <f>H352+H353+H355+H356+H357+SUM(H359:H359)</f>
        <v>499.53999999999996</v>
      </c>
      <c r="H360" s="50"/>
      <c r="J360" s="50">
        <f>K352+K353+K355+K356+K357+SUM(K359:K359)</f>
        <v>3791.4700000000003</v>
      </c>
      <c r="K360" s="50"/>
      <c r="L360" s="35">
        <f>Source!U197</f>
        <v>8.5344000000000015</v>
      </c>
      <c r="O360" s="21">
        <f>G360</f>
        <v>499.53999999999996</v>
      </c>
      <c r="P360" s="21">
        <f>J360</f>
        <v>3791.4700000000003</v>
      </c>
      <c r="Q360" s="21">
        <f>L360</f>
        <v>8.5344000000000015</v>
      </c>
      <c r="W360">
        <f>IF(Source!BI197&lt;=1,H352+H353+H355+H356+H357, 0)</f>
        <v>0</v>
      </c>
      <c r="X360">
        <f>IF(Source!BI197=2,H352+H353+H355+H356+H357, 0)</f>
        <v>239.14000000000001</v>
      </c>
      <c r="Y360">
        <f>IF(Source!BI197=3,H352+H353+H355+H356+H357, 0)</f>
        <v>0</v>
      </c>
      <c r="Z360">
        <f>IF(Source!BI197=4,H352+H353+H355+H356+H357, 0)</f>
        <v>0</v>
      </c>
    </row>
    <row r="361" spans="1:26" ht="42.75" x14ac:dyDescent="0.2">
      <c r="A361" s="40" t="str">
        <f>Source!E201</f>
        <v>36</v>
      </c>
      <c r="B361" s="41" t="str">
        <f>Source!F201</f>
        <v>м08-03-591-05</v>
      </c>
      <c r="C361" s="41" t="str">
        <f>Source!G201</f>
        <v>Установка выключателя двухклавишного утопленного типа при скрытой проводке</v>
      </c>
      <c r="D361" s="24" t="str">
        <f>Source!H201</f>
        <v>100 ШТ</v>
      </c>
      <c r="E361" s="12">
        <f>Source!I201</f>
        <v>0.14000000000000001</v>
      </c>
      <c r="F361" s="25">
        <f>Source!AL201+Source!AM201+Source!AO201</f>
        <v>300.02</v>
      </c>
      <c r="G361" s="26"/>
      <c r="H361" s="25"/>
      <c r="I361" s="26" t="str">
        <f>Source!BO201</f>
        <v/>
      </c>
      <c r="J361" s="26"/>
      <c r="K361" s="25"/>
      <c r="L361" s="27"/>
      <c r="S361">
        <f>ROUND((Source!FX201/100)*((ROUND(Source!AF201*Source!I201, 2)+ROUND(Source!AE201*Source!I201, 2))), 2)</f>
        <v>34.700000000000003</v>
      </c>
      <c r="T361">
        <f>Source!X201</f>
        <v>263.41000000000003</v>
      </c>
      <c r="U361">
        <f>ROUND((Source!FY201/100)*((ROUND(Source!AF201*Source!I201, 2)+ROUND(Source!AE201*Source!I201, 2))), 2)</f>
        <v>23.74</v>
      </c>
      <c r="V361">
        <f>Source!Y201</f>
        <v>180.23</v>
      </c>
    </row>
    <row r="362" spans="1:26" ht="14.25" x14ac:dyDescent="0.2">
      <c r="A362" s="40"/>
      <c r="B362" s="41"/>
      <c r="C362" s="41" t="s">
        <v>855</v>
      </c>
      <c r="D362" s="24"/>
      <c r="E362" s="12"/>
      <c r="F362" s="25">
        <f>Source!AO201</f>
        <v>260.3</v>
      </c>
      <c r="G362" s="26" t="str">
        <f>Source!DG201</f>
        <v/>
      </c>
      <c r="H362" s="25">
        <f>ROUND(Source!AF201*Source!I201, 2)</f>
        <v>36.44</v>
      </c>
      <c r="I362" s="26"/>
      <c r="J362" s="26">
        <f>IF(Source!BA201&lt;&gt; 0, Source!BA201, 1)</f>
        <v>7.59</v>
      </c>
      <c r="K362" s="25">
        <f>Source!S201</f>
        <v>276.58999999999997</v>
      </c>
      <c r="L362" s="27"/>
      <c r="R362">
        <f>H362</f>
        <v>36.44</v>
      </c>
    </row>
    <row r="363" spans="1:26" ht="14.25" x14ac:dyDescent="0.2">
      <c r="A363" s="40"/>
      <c r="B363" s="41"/>
      <c r="C363" s="41" t="s">
        <v>284</v>
      </c>
      <c r="D363" s="24"/>
      <c r="E363" s="12"/>
      <c r="F363" s="25">
        <f>Source!AM201</f>
        <v>4.67</v>
      </c>
      <c r="G363" s="26" t="str">
        <f>Source!DE201</f>
        <v/>
      </c>
      <c r="H363" s="25">
        <f>ROUND(Source!AD201*Source!I201, 2)</f>
        <v>0.65</v>
      </c>
      <c r="I363" s="26"/>
      <c r="J363" s="26">
        <f>IF(Source!BB201&lt;&gt; 0, Source!BB201, 1)</f>
        <v>7.59</v>
      </c>
      <c r="K363" s="25">
        <f>Source!Q201</f>
        <v>4.96</v>
      </c>
      <c r="L363" s="27"/>
    </row>
    <row r="364" spans="1:26" ht="14.25" x14ac:dyDescent="0.2">
      <c r="A364" s="40"/>
      <c r="B364" s="41"/>
      <c r="C364" s="41" t="s">
        <v>856</v>
      </c>
      <c r="D364" s="24"/>
      <c r="E364" s="12"/>
      <c r="F364" s="25">
        <f>Source!AN201</f>
        <v>0.64</v>
      </c>
      <c r="G364" s="26" t="str">
        <f>Source!DF201</f>
        <v/>
      </c>
      <c r="H364" s="28">
        <f>ROUND(Source!AE201*Source!I201, 2)</f>
        <v>0.09</v>
      </c>
      <c r="I364" s="26"/>
      <c r="J364" s="26">
        <f>IF(Source!BS201&lt;&gt; 0, Source!BS201, 1)</f>
        <v>7.59</v>
      </c>
      <c r="K364" s="28">
        <f>Source!R201</f>
        <v>0.68</v>
      </c>
      <c r="L364" s="27"/>
      <c r="R364">
        <f>H364</f>
        <v>0.09</v>
      </c>
    </row>
    <row r="365" spans="1:26" ht="14.25" x14ac:dyDescent="0.2">
      <c r="A365" s="40"/>
      <c r="B365" s="41"/>
      <c r="C365" s="41" t="s">
        <v>862</v>
      </c>
      <c r="D365" s="24"/>
      <c r="E365" s="12"/>
      <c r="F365" s="25">
        <f>Source!AL201</f>
        <v>35.049999999999997</v>
      </c>
      <c r="G365" s="26" t="str">
        <f>Source!DD201</f>
        <v/>
      </c>
      <c r="H365" s="25">
        <f>ROUND(Source!AC201*Source!I201, 2)</f>
        <v>4.91</v>
      </c>
      <c r="I365" s="26"/>
      <c r="J365" s="26">
        <f>IF(Source!BC201&lt;&gt; 0, Source!BC201, 1)</f>
        <v>7.59</v>
      </c>
      <c r="K365" s="25">
        <f>Source!P201</f>
        <v>37.24</v>
      </c>
      <c r="L365" s="27"/>
    </row>
    <row r="366" spans="1:26" ht="14.25" x14ac:dyDescent="0.2">
      <c r="A366" s="40"/>
      <c r="B366" s="41"/>
      <c r="C366" s="41" t="s">
        <v>857</v>
      </c>
      <c r="D366" s="24" t="s">
        <v>858</v>
      </c>
      <c r="E366" s="12">
        <f>Source!BZ201</f>
        <v>95</v>
      </c>
      <c r="F366" s="44"/>
      <c r="G366" s="26"/>
      <c r="H366" s="25">
        <f>SUM(S361:S369)</f>
        <v>34.700000000000003</v>
      </c>
      <c r="I366" s="29"/>
      <c r="J366" s="23">
        <f>Source!AT201</f>
        <v>95</v>
      </c>
      <c r="K366" s="25">
        <f>SUM(T361:T369)</f>
        <v>263.41000000000003</v>
      </c>
      <c r="L366" s="27"/>
    </row>
    <row r="367" spans="1:26" ht="14.25" x14ac:dyDescent="0.2">
      <c r="A367" s="40"/>
      <c r="B367" s="41"/>
      <c r="C367" s="41" t="s">
        <v>859</v>
      </c>
      <c r="D367" s="24" t="s">
        <v>858</v>
      </c>
      <c r="E367" s="12">
        <f>Source!CA201</f>
        <v>65</v>
      </c>
      <c r="F367" s="44"/>
      <c r="G367" s="26"/>
      <c r="H367" s="25">
        <f>SUM(U361:U369)</f>
        <v>23.74</v>
      </c>
      <c r="I367" s="29"/>
      <c r="J367" s="23">
        <f>Source!AU201</f>
        <v>65</v>
      </c>
      <c r="K367" s="25">
        <f>SUM(V361:V369)</f>
        <v>180.23</v>
      </c>
      <c r="L367" s="27"/>
    </row>
    <row r="368" spans="1:26" ht="14.25" x14ac:dyDescent="0.2">
      <c r="A368" s="40"/>
      <c r="B368" s="41"/>
      <c r="C368" s="41" t="s">
        <v>860</v>
      </c>
      <c r="D368" s="24" t="s">
        <v>861</v>
      </c>
      <c r="E368" s="12">
        <f>Source!AQ201</f>
        <v>26.24</v>
      </c>
      <c r="F368" s="25"/>
      <c r="G368" s="26" t="str">
        <f>Source!DI201</f>
        <v/>
      </c>
      <c r="H368" s="25"/>
      <c r="I368" s="26"/>
      <c r="J368" s="26"/>
      <c r="K368" s="25"/>
      <c r="L368" s="36">
        <f>Source!U201</f>
        <v>3.6736</v>
      </c>
    </row>
    <row r="369" spans="1:26" ht="57" x14ac:dyDescent="0.2">
      <c r="A369" s="42" t="str">
        <f>Source!E203</f>
        <v>36,1</v>
      </c>
      <c r="B369" s="43" t="str">
        <f>Source!F203</f>
        <v>20.4.01.02-0011</v>
      </c>
      <c r="C369" s="43" t="str">
        <f>Source!G203</f>
        <v>Выключатель двухклавишный для скрытой проводки серии "Прима", марка С56-039-с с подсветкой, цвет белый</v>
      </c>
      <c r="D369" s="30" t="str">
        <f>Source!H203</f>
        <v>10 шт.</v>
      </c>
      <c r="E369" s="31">
        <f>Source!I203</f>
        <v>1.4</v>
      </c>
      <c r="F369" s="32">
        <f>Source!AL203+Source!AM203+Source!AO203</f>
        <v>87.2</v>
      </c>
      <c r="G369" s="38" t="s">
        <v>3</v>
      </c>
      <c r="H369" s="32">
        <f>ROUND(Source!AC203*Source!I203, 2)+ROUND(Source!AD203*Source!I203, 2)+ROUND(Source!AF203*Source!I203, 2)</f>
        <v>122.08</v>
      </c>
      <c r="I369" s="33"/>
      <c r="J369" s="33">
        <f>IF(Source!BC203&lt;&gt; 0, Source!BC203, 1)</f>
        <v>7.59</v>
      </c>
      <c r="K369" s="32">
        <f>Source!O203</f>
        <v>926.59</v>
      </c>
      <c r="L369" s="39"/>
      <c r="S369">
        <f>ROUND((Source!FX203/100)*((ROUND(Source!AF203*Source!I203, 2)+ROUND(Source!AE203*Source!I203, 2))), 2)</f>
        <v>0</v>
      </c>
      <c r="T369">
        <f>Source!X203</f>
        <v>0</v>
      </c>
      <c r="U369">
        <f>ROUND((Source!FY203/100)*((ROUND(Source!AF203*Source!I203, 2)+ROUND(Source!AE203*Source!I203, 2))), 2)</f>
        <v>0</v>
      </c>
      <c r="V369">
        <f>Source!Y203</f>
        <v>0</v>
      </c>
      <c r="W369">
        <f>IF(Source!BI203&lt;=1,H369, 0)</f>
        <v>0</v>
      </c>
      <c r="X369">
        <f>IF(Source!BI203=2,H369, 0)</f>
        <v>122.08</v>
      </c>
      <c r="Y369">
        <f>IF(Source!BI203=3,H369, 0)</f>
        <v>0</v>
      </c>
      <c r="Z369">
        <f>IF(Source!BI203=4,H369, 0)</f>
        <v>0</v>
      </c>
    </row>
    <row r="370" spans="1:26" ht="15" x14ac:dyDescent="0.25">
      <c r="G370" s="50">
        <f>H362+H363+H365+H366+H367+SUM(H369:H369)</f>
        <v>222.51999999999998</v>
      </c>
      <c r="H370" s="50"/>
      <c r="J370" s="50">
        <f>K362+K363+K365+K366+K367+SUM(K369:K369)</f>
        <v>1689.02</v>
      </c>
      <c r="K370" s="50"/>
      <c r="L370" s="35">
        <f>Source!U201</f>
        <v>3.6736</v>
      </c>
      <c r="O370" s="21">
        <f>G370</f>
        <v>222.51999999999998</v>
      </c>
      <c r="P370" s="21">
        <f>J370</f>
        <v>1689.02</v>
      </c>
      <c r="Q370" s="21">
        <f>L370</f>
        <v>3.6736</v>
      </c>
      <c r="W370">
        <f>IF(Source!BI201&lt;=1,H362+H363+H365+H366+H367, 0)</f>
        <v>0</v>
      </c>
      <c r="X370">
        <f>IF(Source!BI201=2,H362+H363+H365+H366+H367, 0)</f>
        <v>100.44</v>
      </c>
      <c r="Y370">
        <f>IF(Source!BI201=3,H362+H363+H365+H366+H367, 0)</f>
        <v>0</v>
      </c>
      <c r="Z370">
        <f>IF(Source!BI201=4,H362+H363+H365+H366+H367, 0)</f>
        <v>0</v>
      </c>
    </row>
    <row r="371" spans="1:26" ht="28.5" x14ac:dyDescent="0.2">
      <c r="A371" s="40" t="str">
        <f>Source!E205</f>
        <v>37</v>
      </c>
      <c r="B371" s="41" t="str">
        <f>Source!F205</f>
        <v>м08-02-370-02</v>
      </c>
      <c r="C371" s="41" t="str">
        <f>Source!G205</f>
        <v>Установка щитка  до трех групп, устанавливаемый в нише цоколя</v>
      </c>
      <c r="D371" s="24" t="str">
        <f>Source!H205</f>
        <v>ШТ</v>
      </c>
      <c r="E371" s="12">
        <f>Source!I205</f>
        <v>1</v>
      </c>
      <c r="F371" s="25">
        <f>Source!AL205+Source!AM205+Source!AO205</f>
        <v>33.42</v>
      </c>
      <c r="G371" s="26"/>
      <c r="H371" s="25"/>
      <c r="I371" s="26" t="str">
        <f>Source!BO205</f>
        <v/>
      </c>
      <c r="J371" s="26"/>
      <c r="K371" s="25"/>
      <c r="L371" s="27"/>
      <c r="S371">
        <f>ROUND((Source!FX205/100)*((ROUND(Source!AF205*Source!I205, 2)+ROUND(Source!AE205*Source!I205, 2))), 2)</f>
        <v>11.36</v>
      </c>
      <c r="T371">
        <f>Source!X205</f>
        <v>86.24</v>
      </c>
      <c r="U371">
        <f>ROUND((Source!FY205/100)*((ROUND(Source!AF205*Source!I205, 2)+ROUND(Source!AE205*Source!I205, 2))), 2)</f>
        <v>7.77</v>
      </c>
      <c r="V371">
        <f>Source!Y205</f>
        <v>59.01</v>
      </c>
    </row>
    <row r="372" spans="1:26" ht="14.25" x14ac:dyDescent="0.2">
      <c r="A372" s="40"/>
      <c r="B372" s="41"/>
      <c r="C372" s="41" t="s">
        <v>855</v>
      </c>
      <c r="D372" s="24"/>
      <c r="E372" s="12"/>
      <c r="F372" s="25">
        <f>Source!AO205</f>
        <v>9.4499999999999993</v>
      </c>
      <c r="G372" s="26" t="str">
        <f>Source!DG205</f>
        <v/>
      </c>
      <c r="H372" s="25">
        <f>ROUND(Source!AF205*Source!I205, 2)</f>
        <v>9.4499999999999993</v>
      </c>
      <c r="I372" s="26"/>
      <c r="J372" s="26">
        <f>IF(Source!BA205&lt;&gt; 0, Source!BA205, 1)</f>
        <v>7.59</v>
      </c>
      <c r="K372" s="25">
        <f>Source!S205</f>
        <v>71.73</v>
      </c>
      <c r="L372" s="27"/>
      <c r="R372">
        <f>H372</f>
        <v>9.4499999999999993</v>
      </c>
    </row>
    <row r="373" spans="1:26" ht="14.25" x14ac:dyDescent="0.2">
      <c r="A373" s="40"/>
      <c r="B373" s="41"/>
      <c r="C373" s="41" t="s">
        <v>284</v>
      </c>
      <c r="D373" s="24"/>
      <c r="E373" s="12"/>
      <c r="F373" s="25">
        <f>Source!AM205</f>
        <v>17.77</v>
      </c>
      <c r="G373" s="26" t="str">
        <f>Source!DE205</f>
        <v/>
      </c>
      <c r="H373" s="25">
        <f>ROUND(Source!AD205*Source!I205, 2)</f>
        <v>17.77</v>
      </c>
      <c r="I373" s="26"/>
      <c r="J373" s="26">
        <f>IF(Source!BB205&lt;&gt; 0, Source!BB205, 1)</f>
        <v>7.59</v>
      </c>
      <c r="K373" s="25">
        <f>Source!Q205</f>
        <v>134.87</v>
      </c>
      <c r="L373" s="27"/>
    </row>
    <row r="374" spans="1:26" ht="14.25" x14ac:dyDescent="0.2">
      <c r="A374" s="40"/>
      <c r="B374" s="41"/>
      <c r="C374" s="41" t="s">
        <v>856</v>
      </c>
      <c r="D374" s="24"/>
      <c r="E374" s="12"/>
      <c r="F374" s="25">
        <f>Source!AN205</f>
        <v>2.5099999999999998</v>
      </c>
      <c r="G374" s="26" t="str">
        <f>Source!DF205</f>
        <v/>
      </c>
      <c r="H374" s="28">
        <f>ROUND(Source!AE205*Source!I205, 2)</f>
        <v>2.5099999999999998</v>
      </c>
      <c r="I374" s="26"/>
      <c r="J374" s="26">
        <f>IF(Source!BS205&lt;&gt; 0, Source!BS205, 1)</f>
        <v>7.59</v>
      </c>
      <c r="K374" s="28">
        <f>Source!R205</f>
        <v>19.05</v>
      </c>
      <c r="L374" s="27"/>
      <c r="R374">
        <f>H374</f>
        <v>2.5099999999999998</v>
      </c>
    </row>
    <row r="375" spans="1:26" ht="14.25" x14ac:dyDescent="0.2">
      <c r="A375" s="40"/>
      <c r="B375" s="41"/>
      <c r="C375" s="41" t="s">
        <v>862</v>
      </c>
      <c r="D375" s="24"/>
      <c r="E375" s="12"/>
      <c r="F375" s="25">
        <f>Source!AL205</f>
        <v>6.2</v>
      </c>
      <c r="G375" s="26" t="str">
        <f>Source!DD205</f>
        <v/>
      </c>
      <c r="H375" s="25">
        <f>ROUND(Source!AC205*Source!I205, 2)</f>
        <v>6.2</v>
      </c>
      <c r="I375" s="26"/>
      <c r="J375" s="26">
        <f>IF(Source!BC205&lt;&gt; 0, Source!BC205, 1)</f>
        <v>7.59</v>
      </c>
      <c r="K375" s="25">
        <f>Source!P205</f>
        <v>47.06</v>
      </c>
      <c r="L375" s="27"/>
    </row>
    <row r="376" spans="1:26" ht="14.25" x14ac:dyDescent="0.2">
      <c r="A376" s="40"/>
      <c r="B376" s="41"/>
      <c r="C376" s="41" t="s">
        <v>857</v>
      </c>
      <c r="D376" s="24" t="s">
        <v>858</v>
      </c>
      <c r="E376" s="12">
        <f>Source!BZ205</f>
        <v>95</v>
      </c>
      <c r="F376" s="44"/>
      <c r="G376" s="26"/>
      <c r="H376" s="25">
        <f>SUM(S371:S379)</f>
        <v>11.36</v>
      </c>
      <c r="I376" s="29"/>
      <c r="J376" s="23">
        <f>Source!AT205</f>
        <v>95</v>
      </c>
      <c r="K376" s="25">
        <f>SUM(T371:T379)</f>
        <v>86.24</v>
      </c>
      <c r="L376" s="27"/>
    </row>
    <row r="377" spans="1:26" ht="14.25" x14ac:dyDescent="0.2">
      <c r="A377" s="40"/>
      <c r="B377" s="41"/>
      <c r="C377" s="41" t="s">
        <v>859</v>
      </c>
      <c r="D377" s="24" t="s">
        <v>858</v>
      </c>
      <c r="E377" s="12">
        <f>Source!CA205</f>
        <v>65</v>
      </c>
      <c r="F377" s="44"/>
      <c r="G377" s="26"/>
      <c r="H377" s="25">
        <f>SUM(U371:U379)</f>
        <v>7.77</v>
      </c>
      <c r="I377" s="29"/>
      <c r="J377" s="23">
        <f>Source!AU205</f>
        <v>65</v>
      </c>
      <c r="K377" s="25">
        <f>SUM(V371:V379)</f>
        <v>59.01</v>
      </c>
      <c r="L377" s="27"/>
    </row>
    <row r="378" spans="1:26" ht="14.25" x14ac:dyDescent="0.2">
      <c r="A378" s="40"/>
      <c r="B378" s="41"/>
      <c r="C378" s="41" t="s">
        <v>860</v>
      </c>
      <c r="D378" s="24" t="s">
        <v>861</v>
      </c>
      <c r="E378" s="12">
        <f>Source!AQ205</f>
        <v>0.9</v>
      </c>
      <c r="F378" s="25"/>
      <c r="G378" s="26" t="str">
        <f>Source!DI205</f>
        <v/>
      </c>
      <c r="H378" s="25"/>
      <c r="I378" s="26"/>
      <c r="J378" s="26"/>
      <c r="K378" s="25"/>
      <c r="L378" s="36">
        <f>Source!U205</f>
        <v>0.9</v>
      </c>
    </row>
    <row r="379" spans="1:26" ht="42.75" x14ac:dyDescent="0.2">
      <c r="A379" s="42" t="str">
        <f>Source!E207</f>
        <v>37,1</v>
      </c>
      <c r="B379" s="43" t="str">
        <f>Source!F207</f>
        <v>20.4.04.03-0010</v>
      </c>
      <c r="C379" s="43" t="str">
        <f>Source!G207</f>
        <v>Щиты с монтажной панелью ЩМП-5, размером 1000х650х300 мм, степень защиты IP54</v>
      </c>
      <c r="D379" s="30" t="str">
        <f>Source!H207</f>
        <v>шт.</v>
      </c>
      <c r="E379" s="31">
        <f>Source!I207</f>
        <v>1</v>
      </c>
      <c r="F379" s="32">
        <f>Source!AL207+Source!AM207+Source!AO207</f>
        <v>1294</v>
      </c>
      <c r="G379" s="38" t="s">
        <v>3</v>
      </c>
      <c r="H379" s="32">
        <f>ROUND(Source!AC207*Source!I207, 2)+ROUND(Source!AD207*Source!I207, 2)+ROUND(Source!AF207*Source!I207, 2)</f>
        <v>1294</v>
      </c>
      <c r="I379" s="33"/>
      <c r="J379" s="33">
        <f>IF(Source!BC207&lt;&gt; 0, Source!BC207, 1)</f>
        <v>7.59</v>
      </c>
      <c r="K379" s="32">
        <f>Source!O207</f>
        <v>9821.4599999999991</v>
      </c>
      <c r="L379" s="39"/>
      <c r="S379">
        <f>ROUND((Source!FX207/100)*((ROUND(Source!AF207*Source!I207, 2)+ROUND(Source!AE207*Source!I207, 2))), 2)</f>
        <v>0</v>
      </c>
      <c r="T379">
        <f>Source!X207</f>
        <v>0</v>
      </c>
      <c r="U379">
        <f>ROUND((Source!FY207/100)*((ROUND(Source!AF207*Source!I207, 2)+ROUND(Source!AE207*Source!I207, 2))), 2)</f>
        <v>0</v>
      </c>
      <c r="V379">
        <f>Source!Y207</f>
        <v>0</v>
      </c>
      <c r="W379">
        <f>IF(Source!BI207&lt;=1,H379, 0)</f>
        <v>0</v>
      </c>
      <c r="X379">
        <f>IF(Source!BI207=2,H379, 0)</f>
        <v>1294</v>
      </c>
      <c r="Y379">
        <f>IF(Source!BI207=3,H379, 0)</f>
        <v>0</v>
      </c>
      <c r="Z379">
        <f>IF(Source!BI207=4,H379, 0)</f>
        <v>0</v>
      </c>
    </row>
    <row r="380" spans="1:26" ht="15" x14ac:dyDescent="0.25">
      <c r="G380" s="50">
        <f>H372+H373+H375+H376+H377+SUM(H379:H379)</f>
        <v>1346.55</v>
      </c>
      <c r="H380" s="50"/>
      <c r="J380" s="50">
        <f>K372+K373+K375+K376+K377+SUM(K379:K379)</f>
        <v>10220.369999999999</v>
      </c>
      <c r="K380" s="50"/>
      <c r="L380" s="35">
        <f>Source!U205</f>
        <v>0.9</v>
      </c>
      <c r="O380" s="21">
        <f>G380</f>
        <v>1346.55</v>
      </c>
      <c r="P380" s="21">
        <f>J380</f>
        <v>10220.369999999999</v>
      </c>
      <c r="Q380" s="21">
        <f>L380</f>
        <v>0.9</v>
      </c>
      <c r="W380">
        <f>IF(Source!BI205&lt;=1,H372+H373+H375+H376+H377, 0)</f>
        <v>0</v>
      </c>
      <c r="X380">
        <f>IF(Source!BI205=2,H372+H373+H375+H376+H377, 0)</f>
        <v>52.55</v>
      </c>
      <c r="Y380">
        <f>IF(Source!BI205=3,H372+H373+H375+H376+H377, 0)</f>
        <v>0</v>
      </c>
      <c r="Z380">
        <f>IF(Source!BI205=4,H372+H373+H375+H376+H377, 0)</f>
        <v>0</v>
      </c>
    </row>
    <row r="381" spans="1:26" ht="28.5" x14ac:dyDescent="0.2">
      <c r="A381" s="40" t="str">
        <f>Source!E209</f>
        <v>38</v>
      </c>
      <c r="B381" s="41" t="str">
        <f>Source!F209</f>
        <v>м08-03-593-19</v>
      </c>
      <c r="C381" s="41" t="str">
        <f>Source!G209</f>
        <v>Установка светильников  в подвесных потолках</v>
      </c>
      <c r="D381" s="24" t="str">
        <f>Source!H209</f>
        <v>100 ШТ</v>
      </c>
      <c r="E381" s="12">
        <f>Source!I209</f>
        <v>0.37</v>
      </c>
      <c r="F381" s="25">
        <f>Source!AL209+Source!AM209+Source!AO209</f>
        <v>1092.72</v>
      </c>
      <c r="G381" s="26"/>
      <c r="H381" s="25"/>
      <c r="I381" s="26" t="str">
        <f>Source!BO209</f>
        <v/>
      </c>
      <c r="J381" s="26"/>
      <c r="K381" s="25"/>
      <c r="L381" s="27"/>
      <c r="S381">
        <f>ROUND((Source!FX209/100)*((ROUND(Source!AF209*Source!I209, 2)+ROUND(Source!AE209*Source!I209, 2))), 2)</f>
        <v>330.93</v>
      </c>
      <c r="T381">
        <f>Source!X209</f>
        <v>2511.73</v>
      </c>
      <c r="U381">
        <f>ROUND((Source!FY209/100)*((ROUND(Source!AF209*Source!I209, 2)+ROUND(Source!AE209*Source!I209, 2))), 2)</f>
        <v>226.43</v>
      </c>
      <c r="V381">
        <f>Source!Y209</f>
        <v>1718.55</v>
      </c>
    </row>
    <row r="382" spans="1:26" ht="14.25" x14ac:dyDescent="0.2">
      <c r="A382" s="40"/>
      <c r="B382" s="41"/>
      <c r="C382" s="41" t="s">
        <v>855</v>
      </c>
      <c r="D382" s="24"/>
      <c r="E382" s="12"/>
      <c r="F382" s="25">
        <f>Source!AO209</f>
        <v>936.45</v>
      </c>
      <c r="G382" s="26" t="str">
        <f>Source!DG209</f>
        <v/>
      </c>
      <c r="H382" s="25">
        <f>ROUND(Source!AF209*Source!I209, 2)</f>
        <v>346.49</v>
      </c>
      <c r="I382" s="26"/>
      <c r="J382" s="26">
        <f>IF(Source!BA209&lt;&gt; 0, Source!BA209, 1)</f>
        <v>7.59</v>
      </c>
      <c r="K382" s="25">
        <f>Source!S209</f>
        <v>2629.83</v>
      </c>
      <c r="L382" s="27"/>
      <c r="R382">
        <f>H382</f>
        <v>346.49</v>
      </c>
    </row>
    <row r="383" spans="1:26" ht="14.25" x14ac:dyDescent="0.2">
      <c r="A383" s="40"/>
      <c r="B383" s="41"/>
      <c r="C383" s="41" t="s">
        <v>284</v>
      </c>
      <c r="D383" s="24"/>
      <c r="E383" s="12"/>
      <c r="F383" s="25">
        <f>Source!AM209</f>
        <v>35.54</v>
      </c>
      <c r="G383" s="26" t="str">
        <f>Source!DE209</f>
        <v/>
      </c>
      <c r="H383" s="25">
        <f>ROUND(Source!AD209*Source!I209, 2)</f>
        <v>13.15</v>
      </c>
      <c r="I383" s="26"/>
      <c r="J383" s="26">
        <f>IF(Source!BB209&lt;&gt; 0, Source!BB209, 1)</f>
        <v>7.59</v>
      </c>
      <c r="K383" s="25">
        <f>Source!Q209</f>
        <v>99.81</v>
      </c>
      <c r="L383" s="27"/>
    </row>
    <row r="384" spans="1:26" ht="14.25" x14ac:dyDescent="0.2">
      <c r="A384" s="40"/>
      <c r="B384" s="41"/>
      <c r="C384" s="41" t="s">
        <v>856</v>
      </c>
      <c r="D384" s="24"/>
      <c r="E384" s="12"/>
      <c r="F384" s="25">
        <f>Source!AN209</f>
        <v>5.0199999999999996</v>
      </c>
      <c r="G384" s="26" t="str">
        <f>Source!DF209</f>
        <v/>
      </c>
      <c r="H384" s="28">
        <f>ROUND(Source!AE209*Source!I209, 2)</f>
        <v>1.86</v>
      </c>
      <c r="I384" s="26"/>
      <c r="J384" s="26">
        <f>IF(Source!BS209&lt;&gt; 0, Source!BS209, 1)</f>
        <v>7.59</v>
      </c>
      <c r="K384" s="28">
        <f>Source!R209</f>
        <v>14.1</v>
      </c>
      <c r="L384" s="27"/>
      <c r="R384">
        <f>H384</f>
        <v>1.86</v>
      </c>
    </row>
    <row r="385" spans="1:26" ht="14.25" x14ac:dyDescent="0.2">
      <c r="A385" s="40"/>
      <c r="B385" s="41"/>
      <c r="C385" s="41" t="s">
        <v>862</v>
      </c>
      <c r="D385" s="24"/>
      <c r="E385" s="12"/>
      <c r="F385" s="25">
        <f>Source!AL209</f>
        <v>120.73</v>
      </c>
      <c r="G385" s="26" t="str">
        <f>Source!DD209</f>
        <v/>
      </c>
      <c r="H385" s="25">
        <f>ROUND(Source!AC209*Source!I209, 2)</f>
        <v>44.67</v>
      </c>
      <c r="I385" s="26"/>
      <c r="J385" s="26">
        <f>IF(Source!BC209&lt;&gt; 0, Source!BC209, 1)</f>
        <v>7.59</v>
      </c>
      <c r="K385" s="25">
        <f>Source!P209</f>
        <v>339.05</v>
      </c>
      <c r="L385" s="27"/>
    </row>
    <row r="386" spans="1:26" ht="14.25" x14ac:dyDescent="0.2">
      <c r="A386" s="40"/>
      <c r="B386" s="41"/>
      <c r="C386" s="41" t="s">
        <v>857</v>
      </c>
      <c r="D386" s="24" t="s">
        <v>858</v>
      </c>
      <c r="E386" s="12">
        <f>Source!BZ209</f>
        <v>95</v>
      </c>
      <c r="F386" s="44"/>
      <c r="G386" s="26"/>
      <c r="H386" s="25">
        <f>SUM(S381:S389)</f>
        <v>330.93</v>
      </c>
      <c r="I386" s="29"/>
      <c r="J386" s="23">
        <f>Source!AT209</f>
        <v>95</v>
      </c>
      <c r="K386" s="25">
        <f>SUM(T381:T389)</f>
        <v>2511.73</v>
      </c>
      <c r="L386" s="27"/>
    </row>
    <row r="387" spans="1:26" ht="14.25" x14ac:dyDescent="0.2">
      <c r="A387" s="40"/>
      <c r="B387" s="41"/>
      <c r="C387" s="41" t="s">
        <v>859</v>
      </c>
      <c r="D387" s="24" t="s">
        <v>858</v>
      </c>
      <c r="E387" s="12">
        <f>Source!CA209</f>
        <v>65</v>
      </c>
      <c r="F387" s="44"/>
      <c r="G387" s="26"/>
      <c r="H387" s="25">
        <f>SUM(U381:U389)</f>
        <v>226.43</v>
      </c>
      <c r="I387" s="29"/>
      <c r="J387" s="23">
        <f>Source!AU209</f>
        <v>65</v>
      </c>
      <c r="K387" s="25">
        <f>SUM(V381:V389)</f>
        <v>1718.55</v>
      </c>
      <c r="L387" s="27"/>
    </row>
    <row r="388" spans="1:26" ht="14.25" x14ac:dyDescent="0.2">
      <c r="A388" s="40"/>
      <c r="B388" s="41"/>
      <c r="C388" s="41" t="s">
        <v>860</v>
      </c>
      <c r="D388" s="24" t="s">
        <v>861</v>
      </c>
      <c r="E388" s="12">
        <f>Source!AQ209</f>
        <v>94.4</v>
      </c>
      <c r="F388" s="25"/>
      <c r="G388" s="26" t="str">
        <f>Source!DI209</f>
        <v/>
      </c>
      <c r="H388" s="25"/>
      <c r="I388" s="26"/>
      <c r="J388" s="26"/>
      <c r="K388" s="25"/>
      <c r="L388" s="36">
        <f>Source!U209</f>
        <v>34.928000000000004</v>
      </c>
    </row>
    <row r="389" spans="1:26" ht="14.25" x14ac:dyDescent="0.2">
      <c r="A389" s="42" t="str">
        <f>Source!E211</f>
        <v>38,1</v>
      </c>
      <c r="B389" s="43" t="str">
        <f>Source!F211</f>
        <v>20.3.03.06-0071</v>
      </c>
      <c r="C389" s="43" t="str">
        <f>Source!G211</f>
        <v>Светильник РПУ-02-125-001</v>
      </c>
      <c r="D389" s="30" t="str">
        <f>Source!H211</f>
        <v>шт.</v>
      </c>
      <c r="E389" s="31">
        <f>Source!I211</f>
        <v>37</v>
      </c>
      <c r="F389" s="32">
        <f>Source!AL211+Source!AM211+Source!AO211</f>
        <v>706.54</v>
      </c>
      <c r="G389" s="38" t="s">
        <v>3</v>
      </c>
      <c r="H389" s="32">
        <f>ROUND(Source!AC211*Source!I211, 2)+ROUND(Source!AD211*Source!I211, 2)+ROUND(Source!AF211*Source!I211, 2)</f>
        <v>26141.98</v>
      </c>
      <c r="I389" s="33"/>
      <c r="J389" s="33">
        <f>IF(Source!BC211&lt;&gt; 0, Source!BC211, 1)</f>
        <v>7.59</v>
      </c>
      <c r="K389" s="32">
        <f>Source!O211</f>
        <v>198417.63</v>
      </c>
      <c r="L389" s="39"/>
      <c r="S389">
        <f>ROUND((Source!FX211/100)*((ROUND(Source!AF211*Source!I211, 2)+ROUND(Source!AE211*Source!I211, 2))), 2)</f>
        <v>0</v>
      </c>
      <c r="T389">
        <f>Source!X211</f>
        <v>0</v>
      </c>
      <c r="U389">
        <f>ROUND((Source!FY211/100)*((ROUND(Source!AF211*Source!I211, 2)+ROUND(Source!AE211*Source!I211, 2))), 2)</f>
        <v>0</v>
      </c>
      <c r="V389">
        <f>Source!Y211</f>
        <v>0</v>
      </c>
      <c r="W389">
        <f>IF(Source!BI211&lt;=1,H389, 0)</f>
        <v>0</v>
      </c>
      <c r="X389">
        <f>IF(Source!BI211=2,H389, 0)</f>
        <v>26141.98</v>
      </c>
      <c r="Y389">
        <f>IF(Source!BI211=3,H389, 0)</f>
        <v>0</v>
      </c>
      <c r="Z389">
        <f>IF(Source!BI211=4,H389, 0)</f>
        <v>0</v>
      </c>
    </row>
    <row r="390" spans="1:26" ht="15" x14ac:dyDescent="0.25">
      <c r="G390" s="50">
        <f>H382+H383+H385+H386+H387+SUM(H389:H389)</f>
        <v>27103.65</v>
      </c>
      <c r="H390" s="50"/>
      <c r="J390" s="50">
        <f>K382+K383+K385+K386+K387+SUM(K389:K389)</f>
        <v>205716.6</v>
      </c>
      <c r="K390" s="50"/>
      <c r="L390" s="35">
        <f>Source!U209</f>
        <v>34.928000000000004</v>
      </c>
      <c r="O390" s="21">
        <f>G390</f>
        <v>27103.65</v>
      </c>
      <c r="P390" s="21">
        <f>J390</f>
        <v>205716.6</v>
      </c>
      <c r="Q390" s="21">
        <f>L390</f>
        <v>34.928000000000004</v>
      </c>
      <c r="W390">
        <f>IF(Source!BI209&lt;=1,H382+H383+H385+H386+H387, 0)</f>
        <v>0</v>
      </c>
      <c r="X390">
        <f>IF(Source!BI209=2,H382+H383+H385+H386+H387, 0)</f>
        <v>961.67000000000007</v>
      </c>
      <c r="Y390">
        <f>IF(Source!BI209=3,H382+H383+H385+H386+H387, 0)</f>
        <v>0</v>
      </c>
      <c r="Z390">
        <f>IF(Source!BI209=4,H382+H383+H385+H386+H387, 0)</f>
        <v>0</v>
      </c>
    </row>
    <row r="391" spans="1:26" ht="15" x14ac:dyDescent="0.25">
      <c r="A391" s="49" t="str">
        <f>CONCATENATE("Итого по разделу: ",IF(Source!G213&lt;&gt;"Новый раздел", Source!G213, ""))</f>
        <v>Итого по разделу: 2 Электротехнические работы</v>
      </c>
      <c r="B391" s="49"/>
      <c r="C391" s="49"/>
      <c r="D391" s="49"/>
      <c r="E391" s="49"/>
      <c r="F391" s="49"/>
      <c r="G391" s="48">
        <f>SUM(O289:O390)</f>
        <v>41839.839999999997</v>
      </c>
      <c r="H391" s="48"/>
      <c r="I391" s="22"/>
      <c r="J391" s="48">
        <f>SUM(P289:P390)</f>
        <v>317564.09999999998</v>
      </c>
      <c r="K391" s="48"/>
      <c r="L391" s="35">
        <f>SUM(Q289:Q390)</f>
        <v>249.60090000000002</v>
      </c>
    </row>
    <row r="392" spans="1:26" ht="16.5" x14ac:dyDescent="0.25">
      <c r="A392" s="47" t="str">
        <f>CONCATENATE("Раздел: ",IF(Source!G242&lt;&gt;"Новый раздел", Source!G242, ""))</f>
        <v>Раздел: 3 Вентиляционные работы</v>
      </c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</row>
    <row r="393" spans="1:26" ht="57" x14ac:dyDescent="0.2">
      <c r="A393" s="40" t="str">
        <f>Source!E247</f>
        <v>39</v>
      </c>
      <c r="B393" s="41" t="str">
        <f>Source!F247</f>
        <v>20-01-001-12</v>
      </c>
      <c r="C393" s="41" t="str">
        <f>Source!G247</f>
        <v>Прокладка воздуховодов из листовой, оцинкованной стали и алюминия класса Н (нормальные) толщиной 0,7 мм, периметром до 3200 мм</v>
      </c>
      <c r="D393" s="24" t="str">
        <f>Source!H247</f>
        <v>100 м2</v>
      </c>
      <c r="E393" s="12">
        <f>Source!I247</f>
        <v>0.21</v>
      </c>
      <c r="F393" s="25">
        <f>Source!AL247+Source!AM247+Source!AO247</f>
        <v>1152.42</v>
      </c>
      <c r="G393" s="26"/>
      <c r="H393" s="25"/>
      <c r="I393" s="26" t="str">
        <f>Source!BO247</f>
        <v/>
      </c>
      <c r="J393" s="26"/>
      <c r="K393" s="25"/>
      <c r="L393" s="27"/>
      <c r="S393">
        <f>ROUND((Source!FX247/100)*((ROUND(Source!AF247*Source!I247, 2)+ROUND(Source!AE247*Source!I247, 2))), 2)</f>
        <v>199.5</v>
      </c>
      <c r="T393">
        <f>Source!X247</f>
        <v>1511.62</v>
      </c>
      <c r="U393">
        <f>ROUND((Source!FY247/100)*((ROUND(Source!AF247*Source!I247, 2)+ROUND(Source!AE247*Source!I247, 2))), 2)</f>
        <v>122.18</v>
      </c>
      <c r="V393">
        <f>Source!Y247</f>
        <v>933.26</v>
      </c>
    </row>
    <row r="394" spans="1:26" x14ac:dyDescent="0.2">
      <c r="C394" s="20" t="str">
        <f>"Объем: "&amp;Source!I247&amp;"=21/"&amp;"100"</f>
        <v>Объем: 0,21=21/100</v>
      </c>
    </row>
    <row r="395" spans="1:26" ht="14.25" x14ac:dyDescent="0.2">
      <c r="A395" s="40"/>
      <c r="B395" s="41"/>
      <c r="C395" s="41" t="s">
        <v>855</v>
      </c>
      <c r="D395" s="24"/>
      <c r="E395" s="12"/>
      <c r="F395" s="25">
        <f>Source!AO247</f>
        <v>706.89</v>
      </c>
      <c r="G395" s="26" t="str">
        <f>Source!DG247</f>
        <v>)*1,15</v>
      </c>
      <c r="H395" s="25">
        <f>ROUND(Source!AF247*Source!I247, 2)</f>
        <v>170.71</v>
      </c>
      <c r="I395" s="26"/>
      <c r="J395" s="26">
        <f>IF(Source!BA247&lt;&gt; 0, Source!BA247, 1)</f>
        <v>7.59</v>
      </c>
      <c r="K395" s="25">
        <f>Source!S247</f>
        <v>1295.71</v>
      </c>
      <c r="L395" s="27"/>
      <c r="R395">
        <f>H395</f>
        <v>170.71</v>
      </c>
    </row>
    <row r="396" spans="1:26" ht="14.25" x14ac:dyDescent="0.2">
      <c r="A396" s="40"/>
      <c r="B396" s="41"/>
      <c r="C396" s="41" t="s">
        <v>284</v>
      </c>
      <c r="D396" s="24"/>
      <c r="E396" s="12"/>
      <c r="F396" s="25">
        <f>Source!AM247</f>
        <v>107.59</v>
      </c>
      <c r="G396" s="26" t="str">
        <f>Source!DE247</f>
        <v>)*1,25</v>
      </c>
      <c r="H396" s="25">
        <f>ROUND(Source!AD247*Source!I247, 2)</f>
        <v>28.24</v>
      </c>
      <c r="I396" s="26"/>
      <c r="J396" s="26">
        <f>IF(Source!BB247&lt;&gt; 0, Source!BB247, 1)</f>
        <v>7.59</v>
      </c>
      <c r="K396" s="25">
        <f>Source!Q247</f>
        <v>214.36</v>
      </c>
      <c r="L396" s="27"/>
    </row>
    <row r="397" spans="1:26" ht="14.25" x14ac:dyDescent="0.2">
      <c r="A397" s="40"/>
      <c r="B397" s="41"/>
      <c r="C397" s="41" t="s">
        <v>856</v>
      </c>
      <c r="D397" s="24"/>
      <c r="E397" s="12"/>
      <c r="F397" s="25">
        <f>Source!AN247</f>
        <v>9.41</v>
      </c>
      <c r="G397" s="26" t="str">
        <f>Source!DF247</f>
        <v>)*1,25</v>
      </c>
      <c r="H397" s="28">
        <f>ROUND(Source!AE247*Source!I247, 2)</f>
        <v>2.4700000000000002</v>
      </c>
      <c r="I397" s="26"/>
      <c r="J397" s="26">
        <f>IF(Source!BS247&lt;&gt; 0, Source!BS247, 1)</f>
        <v>7.59</v>
      </c>
      <c r="K397" s="28">
        <f>Source!R247</f>
        <v>18.739999999999998</v>
      </c>
      <c r="L397" s="27"/>
      <c r="R397">
        <f>H397</f>
        <v>2.4700000000000002</v>
      </c>
    </row>
    <row r="398" spans="1:26" ht="14.25" x14ac:dyDescent="0.2">
      <c r="A398" s="40"/>
      <c r="B398" s="41"/>
      <c r="C398" s="41" t="s">
        <v>862</v>
      </c>
      <c r="D398" s="24"/>
      <c r="E398" s="12"/>
      <c r="F398" s="25">
        <f>Source!AL247</f>
        <v>337.94</v>
      </c>
      <c r="G398" s="26" t="str">
        <f>Source!DD247</f>
        <v/>
      </c>
      <c r="H398" s="25">
        <f>ROUND(Source!AC247*Source!I247, 2)</f>
        <v>70.97</v>
      </c>
      <c r="I398" s="26"/>
      <c r="J398" s="26">
        <f>IF(Source!BC247&lt;&gt; 0, Source!BC247, 1)</f>
        <v>7.59</v>
      </c>
      <c r="K398" s="25">
        <f>Source!P247</f>
        <v>538.64</v>
      </c>
      <c r="L398" s="27"/>
    </row>
    <row r="399" spans="1:26" ht="14.25" x14ac:dyDescent="0.2">
      <c r="A399" s="40"/>
      <c r="B399" s="41"/>
      <c r="C399" s="41" t="s">
        <v>857</v>
      </c>
      <c r="D399" s="24" t="s">
        <v>858</v>
      </c>
      <c r="E399" s="12">
        <f>Source!BZ247</f>
        <v>128</v>
      </c>
      <c r="F399" s="45" t="str">
        <f>CONCATENATE(" )", Source!DL247, Source!FT247, "=", Source!FX247)</f>
        <v xml:space="preserve"> )*0,9=115,2</v>
      </c>
      <c r="G399" s="46"/>
      <c r="H399" s="25">
        <f>SUM(S393:S403)</f>
        <v>199.5</v>
      </c>
      <c r="I399" s="29"/>
      <c r="J399" s="23">
        <f>Source!AT247</f>
        <v>115</v>
      </c>
      <c r="K399" s="25">
        <f>SUM(T393:T403)</f>
        <v>1511.62</v>
      </c>
      <c r="L399" s="27"/>
    </row>
    <row r="400" spans="1:26" ht="14.25" x14ac:dyDescent="0.2">
      <c r="A400" s="40"/>
      <c r="B400" s="41"/>
      <c r="C400" s="41" t="s">
        <v>859</v>
      </c>
      <c r="D400" s="24" t="s">
        <v>858</v>
      </c>
      <c r="E400" s="12">
        <f>Source!CA247</f>
        <v>83</v>
      </c>
      <c r="F400" s="45" t="str">
        <f>CONCATENATE(" )", Source!DM247, Source!FU247, "=", Source!FY247)</f>
        <v xml:space="preserve"> )*0,85=70,55</v>
      </c>
      <c r="G400" s="46"/>
      <c r="H400" s="25">
        <f>SUM(U393:U403)</f>
        <v>122.18</v>
      </c>
      <c r="I400" s="29"/>
      <c r="J400" s="23">
        <f>Source!AU247</f>
        <v>71</v>
      </c>
      <c r="K400" s="25">
        <f>SUM(V393:V403)</f>
        <v>933.26</v>
      </c>
      <c r="L400" s="27"/>
    </row>
    <row r="401" spans="1:26" ht="14.25" x14ac:dyDescent="0.2">
      <c r="A401" s="40"/>
      <c r="B401" s="41"/>
      <c r="C401" s="41" t="s">
        <v>860</v>
      </c>
      <c r="D401" s="24" t="s">
        <v>861</v>
      </c>
      <c r="E401" s="12">
        <f>Source!AQ247</f>
        <v>80.88</v>
      </c>
      <c r="F401" s="25"/>
      <c r="G401" s="26" t="str">
        <f>Source!DI247</f>
        <v>)*1,15</v>
      </c>
      <c r="H401" s="25"/>
      <c r="I401" s="26"/>
      <c r="J401" s="26"/>
      <c r="K401" s="25"/>
      <c r="L401" s="36">
        <f>Source!U247</f>
        <v>19.532519999999998</v>
      </c>
    </row>
    <row r="402" spans="1:26" ht="42.75" x14ac:dyDescent="0.2">
      <c r="A402" s="40" t="str">
        <f>Source!E249</f>
        <v>39,1</v>
      </c>
      <c r="B402" s="41" t="str">
        <f>Source!F249</f>
        <v>19.1.01.03-0052</v>
      </c>
      <c r="C402" s="41" t="str">
        <f>Source!G249</f>
        <v>Воздуховоды из оцинкованной стали с шиной и уголками толщиной 1,0 мм, периметром до 3000 мм</v>
      </c>
      <c r="D402" s="24" t="str">
        <f>Source!H249</f>
        <v>м2</v>
      </c>
      <c r="E402" s="12">
        <f>Source!I249</f>
        <v>21</v>
      </c>
      <c r="F402" s="25">
        <f>Source!AL249+Source!AM249+Source!AO249</f>
        <v>171.25</v>
      </c>
      <c r="G402" s="37" t="s">
        <v>3</v>
      </c>
      <c r="H402" s="25">
        <f>ROUND(Source!AC249*Source!I249, 2)+ROUND(Source!AD249*Source!I249, 2)+ROUND(Source!AF249*Source!I249, 2)</f>
        <v>3596.25</v>
      </c>
      <c r="I402" s="26"/>
      <c r="J402" s="26">
        <f>IF(Source!BC249&lt;&gt; 0, Source!BC249, 1)</f>
        <v>7.59</v>
      </c>
      <c r="K402" s="25">
        <f>Source!O249</f>
        <v>27295.54</v>
      </c>
      <c r="L402" s="27"/>
      <c r="S402">
        <f>ROUND((Source!FX249/100)*((ROUND(Source!AF249*Source!I249, 2)+ROUND(Source!AE249*Source!I249, 2))), 2)</f>
        <v>0</v>
      </c>
      <c r="T402">
        <f>Source!X249</f>
        <v>0</v>
      </c>
      <c r="U402">
        <f>ROUND((Source!FY249/100)*((ROUND(Source!AF249*Source!I249, 2)+ROUND(Source!AE249*Source!I249, 2))), 2)</f>
        <v>0</v>
      </c>
      <c r="V402">
        <f>Source!Y249</f>
        <v>0</v>
      </c>
      <c r="W402">
        <f>IF(Source!BI249&lt;=1,H402, 0)</f>
        <v>3596.25</v>
      </c>
      <c r="X402">
        <f>IF(Source!BI249=2,H402, 0)</f>
        <v>0</v>
      </c>
      <c r="Y402">
        <f>IF(Source!BI249=3,H402, 0)</f>
        <v>0</v>
      </c>
      <c r="Z402">
        <f>IF(Source!BI249=4,H402, 0)</f>
        <v>0</v>
      </c>
    </row>
    <row r="403" spans="1:26" ht="14.25" x14ac:dyDescent="0.2">
      <c r="A403" s="42" t="str">
        <f>Source!E251</f>
        <v>39,2</v>
      </c>
      <c r="B403" s="43" t="str">
        <f>Source!F251</f>
        <v>19.1.01.13</v>
      </c>
      <c r="C403" s="43" t="str">
        <f>Source!G251</f>
        <v>Воздуховоды металлические</v>
      </c>
      <c r="D403" s="30" t="str">
        <f>Source!H251</f>
        <v>м2</v>
      </c>
      <c r="E403" s="31">
        <f>Source!I251</f>
        <v>21</v>
      </c>
      <c r="F403" s="32">
        <f>Source!AL251+Source!AM251+Source!AO251</f>
        <v>0</v>
      </c>
      <c r="G403" s="38" t="s">
        <v>3</v>
      </c>
      <c r="H403" s="32">
        <f>ROUND(Source!AC251*Source!I251, 2)+ROUND(Source!AD251*Source!I251, 2)+ROUND(Source!AF251*Source!I251, 2)</f>
        <v>0</v>
      </c>
      <c r="I403" s="33"/>
      <c r="J403" s="33">
        <f>IF(Source!BC251&lt;&gt; 0, Source!BC251, 1)</f>
        <v>7.59</v>
      </c>
      <c r="K403" s="32">
        <f>Source!O251</f>
        <v>0</v>
      </c>
      <c r="L403" s="39"/>
      <c r="S403">
        <f>ROUND((Source!FX251/100)*((ROUND(Source!AF251*Source!I251, 2)+ROUND(Source!AE251*Source!I251, 2))), 2)</f>
        <v>0</v>
      </c>
      <c r="T403">
        <f>Source!X251</f>
        <v>0</v>
      </c>
      <c r="U403">
        <f>ROUND((Source!FY251/100)*((ROUND(Source!AF251*Source!I251, 2)+ROUND(Source!AE251*Source!I251, 2))), 2)</f>
        <v>0</v>
      </c>
      <c r="V403">
        <f>Source!Y251</f>
        <v>0</v>
      </c>
      <c r="W403">
        <f>IF(Source!BI251&lt;=1,H403, 0)</f>
        <v>0</v>
      </c>
      <c r="X403">
        <f>IF(Source!BI251=2,H403, 0)</f>
        <v>0</v>
      </c>
      <c r="Y403">
        <f>IF(Source!BI251=3,H403, 0)</f>
        <v>0</v>
      </c>
      <c r="Z403">
        <f>IF(Source!BI251=4,H403, 0)</f>
        <v>0</v>
      </c>
    </row>
    <row r="404" spans="1:26" ht="15" x14ac:dyDescent="0.25">
      <c r="G404" s="50">
        <f>H395+H396+H398+H399+H400+SUM(H402:H403)</f>
        <v>4187.8500000000004</v>
      </c>
      <c r="H404" s="50"/>
      <c r="J404" s="50">
        <f>K395+K396+K398+K399+K400+SUM(K402:K403)</f>
        <v>31789.13</v>
      </c>
      <c r="K404" s="50"/>
      <c r="L404" s="35">
        <f>Source!U247</f>
        <v>19.532519999999998</v>
      </c>
      <c r="O404" s="21">
        <f>G404</f>
        <v>4187.8500000000004</v>
      </c>
      <c r="P404" s="21">
        <f>J404</f>
        <v>31789.13</v>
      </c>
      <c r="Q404" s="21">
        <f>L404</f>
        <v>19.532519999999998</v>
      </c>
      <c r="W404">
        <f>IF(Source!BI247&lt;=1,H395+H396+H398+H399+H400, 0)</f>
        <v>591.6</v>
      </c>
      <c r="X404">
        <f>IF(Source!BI247=2,H395+H396+H398+H399+H400, 0)</f>
        <v>0</v>
      </c>
      <c r="Y404">
        <f>IF(Source!BI247=3,H395+H396+H398+H399+H400, 0)</f>
        <v>0</v>
      </c>
      <c r="Z404">
        <f>IF(Source!BI247=4,H395+H396+H398+H399+H400, 0)</f>
        <v>0</v>
      </c>
    </row>
    <row r="405" spans="1:26" ht="42.75" x14ac:dyDescent="0.2">
      <c r="A405" s="40" t="str">
        <f>Source!E253</f>
        <v>40</v>
      </c>
      <c r="B405" s="41" t="str">
        <f>Source!F253</f>
        <v>13-03-004-24</v>
      </c>
      <c r="C405" s="41" t="str">
        <f>Source!G253</f>
        <v>Окраска металлических огрунтованных поверхностей пастой огнезащитной ВПМ-2</v>
      </c>
      <c r="D405" s="24" t="str">
        <f>Source!H253</f>
        <v>100 м2</v>
      </c>
      <c r="E405" s="12">
        <f>Source!I253</f>
        <v>0.21</v>
      </c>
      <c r="F405" s="25">
        <f>Source!AL253+Source!AM253+Source!AO253</f>
        <v>24209.260000000002</v>
      </c>
      <c r="G405" s="26"/>
      <c r="H405" s="25"/>
      <c r="I405" s="26" t="str">
        <f>Source!BO253</f>
        <v/>
      </c>
      <c r="J405" s="26"/>
      <c r="K405" s="25"/>
      <c r="L405" s="27"/>
      <c r="S405">
        <f>ROUND((Source!FX253/100)*((ROUND(Source!AF253*Source!I253, 2)+ROUND(Source!AE253*Source!I253, 2))), 2)</f>
        <v>194.81</v>
      </c>
      <c r="T405">
        <f>Source!X253</f>
        <v>1478.59</v>
      </c>
      <c r="U405">
        <f>ROUND((Source!FY253/100)*((ROUND(Source!AF253*Source!I253, 2)+ROUND(Source!AE253*Source!I253, 2))), 2)</f>
        <v>143.1</v>
      </c>
      <c r="V405">
        <f>Source!Y253</f>
        <v>1095.25</v>
      </c>
    </row>
    <row r="406" spans="1:26" x14ac:dyDescent="0.2">
      <c r="C406" s="20" t="str">
        <f>"Объем: "&amp;Source!I253&amp;"=21/"&amp;"100"</f>
        <v>Объем: 0,21=21/100</v>
      </c>
    </row>
    <row r="407" spans="1:26" ht="14.25" x14ac:dyDescent="0.2">
      <c r="A407" s="40"/>
      <c r="B407" s="41"/>
      <c r="C407" s="41" t="s">
        <v>855</v>
      </c>
      <c r="D407" s="24"/>
      <c r="E407" s="12"/>
      <c r="F407" s="25">
        <f>Source!AO253</f>
        <v>963.23</v>
      </c>
      <c r="G407" s="26" t="str">
        <f>Source!DG253</f>
        <v>)*1,15</v>
      </c>
      <c r="H407" s="25">
        <f>ROUND(Source!AF253*Source!I253, 2)</f>
        <v>232.62</v>
      </c>
      <c r="I407" s="26"/>
      <c r="J407" s="26">
        <f>IF(Source!BA253&lt;&gt; 0, Source!BA253, 1)</f>
        <v>7.59</v>
      </c>
      <c r="K407" s="25">
        <f>Source!S253</f>
        <v>1765.58</v>
      </c>
      <c r="L407" s="27"/>
      <c r="R407">
        <f>H407</f>
        <v>232.62</v>
      </c>
    </row>
    <row r="408" spans="1:26" ht="14.25" x14ac:dyDescent="0.2">
      <c r="A408" s="40"/>
      <c r="B408" s="41"/>
      <c r="C408" s="41" t="s">
        <v>284</v>
      </c>
      <c r="D408" s="24"/>
      <c r="E408" s="12"/>
      <c r="F408" s="25">
        <f>Source!AM253</f>
        <v>207.83</v>
      </c>
      <c r="G408" s="26" t="str">
        <f>Source!DE253</f>
        <v>)*1,25</v>
      </c>
      <c r="H408" s="25">
        <f>ROUND(Source!AD253*Source!I253, 2)</f>
        <v>54.56</v>
      </c>
      <c r="I408" s="26"/>
      <c r="J408" s="26">
        <f>IF(Source!BB253&lt;&gt; 0, Source!BB253, 1)</f>
        <v>7.59</v>
      </c>
      <c r="K408" s="25">
        <f>Source!Q253</f>
        <v>414.08</v>
      </c>
      <c r="L408" s="27"/>
    </row>
    <row r="409" spans="1:26" ht="14.25" x14ac:dyDescent="0.2">
      <c r="A409" s="40"/>
      <c r="B409" s="41"/>
      <c r="C409" s="41" t="s">
        <v>856</v>
      </c>
      <c r="D409" s="24"/>
      <c r="E409" s="12"/>
      <c r="F409" s="25">
        <f>Source!AN253</f>
        <v>30.03</v>
      </c>
      <c r="G409" s="26" t="str">
        <f>Source!DF253</f>
        <v>)*1,25</v>
      </c>
      <c r="H409" s="28">
        <f>ROUND(Source!AE253*Source!I253, 2)</f>
        <v>7.88</v>
      </c>
      <c r="I409" s="26"/>
      <c r="J409" s="26">
        <f>IF(Source!BS253&lt;&gt; 0, Source!BS253, 1)</f>
        <v>7.59</v>
      </c>
      <c r="K409" s="28">
        <f>Source!R253</f>
        <v>59.84</v>
      </c>
      <c r="L409" s="27"/>
      <c r="R409">
        <f>H409</f>
        <v>7.88</v>
      </c>
    </row>
    <row r="410" spans="1:26" ht="14.25" x14ac:dyDescent="0.2">
      <c r="A410" s="40"/>
      <c r="B410" s="41"/>
      <c r="C410" s="41" t="s">
        <v>862</v>
      </c>
      <c r="D410" s="24"/>
      <c r="E410" s="12"/>
      <c r="F410" s="25">
        <f>Source!AL253</f>
        <v>23038.2</v>
      </c>
      <c r="G410" s="26" t="str">
        <f>Source!DD253</f>
        <v/>
      </c>
      <c r="H410" s="25">
        <f>ROUND(Source!AC253*Source!I253, 2)</f>
        <v>4838.0200000000004</v>
      </c>
      <c r="I410" s="26"/>
      <c r="J410" s="26">
        <f>IF(Source!BC253&lt;&gt; 0, Source!BC253, 1)</f>
        <v>7.59</v>
      </c>
      <c r="K410" s="25">
        <f>Source!P253</f>
        <v>36720.589999999997</v>
      </c>
      <c r="L410" s="27"/>
    </row>
    <row r="411" spans="1:26" ht="14.25" x14ac:dyDescent="0.2">
      <c r="A411" s="40"/>
      <c r="B411" s="41"/>
      <c r="C411" s="41" t="s">
        <v>857</v>
      </c>
      <c r="D411" s="24" t="s">
        <v>858</v>
      </c>
      <c r="E411" s="12">
        <f>Source!BZ253</f>
        <v>90</v>
      </c>
      <c r="F411" s="45" t="str">
        <f>CONCATENATE(" )", Source!DL253, Source!FT253, "=", Source!FX253)</f>
        <v xml:space="preserve"> )*0,9=81</v>
      </c>
      <c r="G411" s="46"/>
      <c r="H411" s="25">
        <f>SUM(S405:S413)</f>
        <v>194.81</v>
      </c>
      <c r="I411" s="29"/>
      <c r="J411" s="23">
        <f>Source!AT253</f>
        <v>81</v>
      </c>
      <c r="K411" s="25">
        <f>SUM(T405:T413)</f>
        <v>1478.59</v>
      </c>
      <c r="L411" s="27"/>
    </row>
    <row r="412" spans="1:26" ht="14.25" x14ac:dyDescent="0.2">
      <c r="A412" s="40"/>
      <c r="B412" s="41"/>
      <c r="C412" s="41" t="s">
        <v>859</v>
      </c>
      <c r="D412" s="24" t="s">
        <v>858</v>
      </c>
      <c r="E412" s="12">
        <f>Source!CA253</f>
        <v>70</v>
      </c>
      <c r="F412" s="45" t="str">
        <f>CONCATENATE(" )", Source!DM253, Source!FU253, "=", Source!FY253)</f>
        <v xml:space="preserve"> )*0,85=59,5</v>
      </c>
      <c r="G412" s="46"/>
      <c r="H412" s="25">
        <f>SUM(U405:U413)</f>
        <v>143.1</v>
      </c>
      <c r="I412" s="29"/>
      <c r="J412" s="23">
        <f>Source!AU253</f>
        <v>60</v>
      </c>
      <c r="K412" s="25">
        <f>SUM(V405:V413)</f>
        <v>1095.25</v>
      </c>
      <c r="L412" s="27"/>
    </row>
    <row r="413" spans="1:26" ht="14.25" x14ac:dyDescent="0.2">
      <c r="A413" s="42"/>
      <c r="B413" s="43"/>
      <c r="C413" s="43" t="s">
        <v>860</v>
      </c>
      <c r="D413" s="30" t="s">
        <v>861</v>
      </c>
      <c r="E413" s="31">
        <f>Source!AQ253</f>
        <v>106.2</v>
      </c>
      <c r="F413" s="32"/>
      <c r="G413" s="33" t="str">
        <f>Source!DI253</f>
        <v>)*1,15</v>
      </c>
      <c r="H413" s="32"/>
      <c r="I413" s="33"/>
      <c r="J413" s="33"/>
      <c r="K413" s="32"/>
      <c r="L413" s="34">
        <f>Source!U253</f>
        <v>25.647299999999998</v>
      </c>
    </row>
    <row r="414" spans="1:26" ht="15" x14ac:dyDescent="0.25">
      <c r="G414" s="50">
        <f>H407+H408+H410+H411+H412</f>
        <v>5463.1100000000015</v>
      </c>
      <c r="H414" s="50"/>
      <c r="J414" s="50">
        <f>K407+K408+K410+K411+K412</f>
        <v>41474.089999999997</v>
      </c>
      <c r="K414" s="50"/>
      <c r="L414" s="35">
        <f>Source!U253</f>
        <v>25.647299999999998</v>
      </c>
      <c r="O414" s="21">
        <f>G414</f>
        <v>5463.1100000000015</v>
      </c>
      <c r="P414" s="21">
        <f>J414</f>
        <v>41474.089999999997</v>
      </c>
      <c r="Q414" s="21">
        <f>L414</f>
        <v>25.647299999999998</v>
      </c>
      <c r="W414">
        <f>IF(Source!BI253&lt;=1,H407+H408+H410+H411+H412, 0)</f>
        <v>5463.1100000000015</v>
      </c>
      <c r="X414">
        <f>IF(Source!BI253=2,H407+H408+H410+H411+H412, 0)</f>
        <v>0</v>
      </c>
      <c r="Y414">
        <f>IF(Source!BI253=3,H407+H408+H410+H411+H412, 0)</f>
        <v>0</v>
      </c>
      <c r="Z414">
        <f>IF(Source!BI253=4,H407+H408+H410+H411+H412, 0)</f>
        <v>0</v>
      </c>
    </row>
    <row r="415" spans="1:26" ht="28.5" x14ac:dyDescent="0.2">
      <c r="A415" s="40" t="str">
        <f>Source!E255</f>
        <v>41</v>
      </c>
      <c r="B415" s="41" t="str">
        <f>Source!F255</f>
        <v>20-03-001-02</v>
      </c>
      <c r="C415" s="41" t="str">
        <f>Source!G255</f>
        <v>Установка вентиляторов радиальных массой до 0,12 т</v>
      </c>
      <c r="D415" s="24" t="str">
        <f>Source!H255</f>
        <v>ШТ</v>
      </c>
      <c r="E415" s="12">
        <f>Source!I255</f>
        <v>3</v>
      </c>
      <c r="F415" s="25">
        <f>Source!AL255+Source!AM255+Source!AO255</f>
        <v>89.88</v>
      </c>
      <c r="G415" s="26"/>
      <c r="H415" s="25"/>
      <c r="I415" s="26" t="str">
        <f>Source!BO255</f>
        <v/>
      </c>
      <c r="J415" s="26"/>
      <c r="K415" s="25"/>
      <c r="L415" s="27"/>
      <c r="S415">
        <f>ROUND((Source!FX255/100)*((ROUND(Source!AF255*Source!I255, 2)+ROUND(Source!AE255*Source!I255, 2))), 2)</f>
        <v>309.42</v>
      </c>
      <c r="T415">
        <f>Source!X255</f>
        <v>2344.38</v>
      </c>
      <c r="U415">
        <f>ROUND((Source!FY255/100)*((ROUND(Source!AF255*Source!I255, 2)+ROUND(Source!AE255*Source!I255, 2))), 2)</f>
        <v>189.49</v>
      </c>
      <c r="V415">
        <f>Source!Y255</f>
        <v>1447.4</v>
      </c>
    </row>
    <row r="416" spans="1:26" ht="14.25" x14ac:dyDescent="0.2">
      <c r="A416" s="40"/>
      <c r="B416" s="41"/>
      <c r="C416" s="41" t="s">
        <v>855</v>
      </c>
      <c r="D416" s="24"/>
      <c r="E416" s="12"/>
      <c r="F416" s="25">
        <f>Source!AO255</f>
        <v>76.77</v>
      </c>
      <c r="G416" s="26" t="str">
        <f>Source!DG255</f>
        <v>)*1,15</v>
      </c>
      <c r="H416" s="25">
        <f>ROUND(Source!AF255*Source!I255, 2)</f>
        <v>264.87</v>
      </c>
      <c r="I416" s="26"/>
      <c r="J416" s="26">
        <f>IF(Source!BA255&lt;&gt; 0, Source!BA255, 1)</f>
        <v>7.59</v>
      </c>
      <c r="K416" s="25">
        <f>Source!S255</f>
        <v>2010.36</v>
      </c>
      <c r="L416" s="27"/>
      <c r="R416">
        <f>H416</f>
        <v>264.87</v>
      </c>
    </row>
    <row r="417" spans="1:26" ht="14.25" x14ac:dyDescent="0.2">
      <c r="A417" s="40"/>
      <c r="B417" s="41"/>
      <c r="C417" s="41" t="s">
        <v>284</v>
      </c>
      <c r="D417" s="24"/>
      <c r="E417" s="12"/>
      <c r="F417" s="25">
        <f>Source!AM255</f>
        <v>13.11</v>
      </c>
      <c r="G417" s="26" t="str">
        <f>Source!DE255</f>
        <v>)*1,25</v>
      </c>
      <c r="H417" s="25">
        <f>ROUND(Source!AD255*Source!I255, 2)</f>
        <v>49.17</v>
      </c>
      <c r="I417" s="26"/>
      <c r="J417" s="26">
        <f>IF(Source!BB255&lt;&gt; 0, Source!BB255, 1)</f>
        <v>7.59</v>
      </c>
      <c r="K417" s="25">
        <f>Source!Q255</f>
        <v>373.2</v>
      </c>
      <c r="L417" s="27"/>
    </row>
    <row r="418" spans="1:26" ht="14.25" x14ac:dyDescent="0.2">
      <c r="A418" s="40"/>
      <c r="B418" s="41"/>
      <c r="C418" s="41" t="s">
        <v>856</v>
      </c>
      <c r="D418" s="24"/>
      <c r="E418" s="12"/>
      <c r="F418" s="25">
        <f>Source!AN255</f>
        <v>0.99</v>
      </c>
      <c r="G418" s="26" t="str">
        <f>Source!DF255</f>
        <v>)*1,25</v>
      </c>
      <c r="H418" s="28">
        <f>ROUND(Source!AE255*Source!I255, 2)</f>
        <v>3.72</v>
      </c>
      <c r="I418" s="26"/>
      <c r="J418" s="26">
        <f>IF(Source!BS255&lt;&gt; 0, Source!BS255, 1)</f>
        <v>7.59</v>
      </c>
      <c r="K418" s="28">
        <f>Source!R255</f>
        <v>28.23</v>
      </c>
      <c r="L418" s="27"/>
      <c r="R418">
        <f>H418</f>
        <v>3.72</v>
      </c>
    </row>
    <row r="419" spans="1:26" ht="14.25" x14ac:dyDescent="0.2">
      <c r="A419" s="40"/>
      <c r="B419" s="41"/>
      <c r="C419" s="41" t="s">
        <v>857</v>
      </c>
      <c r="D419" s="24" t="s">
        <v>858</v>
      </c>
      <c r="E419" s="12">
        <f>Source!BZ255</f>
        <v>128</v>
      </c>
      <c r="F419" s="45" t="str">
        <f>CONCATENATE(" )", Source!DL255, Source!FT255, "=", Source!FX255)</f>
        <v xml:space="preserve"> )*0,9=115,2</v>
      </c>
      <c r="G419" s="46"/>
      <c r="H419" s="25">
        <f>SUM(S415:S422)</f>
        <v>309.42</v>
      </c>
      <c r="I419" s="29"/>
      <c r="J419" s="23">
        <f>Source!AT255</f>
        <v>115</v>
      </c>
      <c r="K419" s="25">
        <f>SUM(T415:T422)</f>
        <v>2344.38</v>
      </c>
      <c r="L419" s="27"/>
    </row>
    <row r="420" spans="1:26" ht="14.25" x14ac:dyDescent="0.2">
      <c r="A420" s="40"/>
      <c r="B420" s="41"/>
      <c r="C420" s="41" t="s">
        <v>859</v>
      </c>
      <c r="D420" s="24" t="s">
        <v>858</v>
      </c>
      <c r="E420" s="12">
        <f>Source!CA255</f>
        <v>83</v>
      </c>
      <c r="F420" s="45" t="str">
        <f>CONCATENATE(" )", Source!DM255, Source!FU255, "=", Source!FY255)</f>
        <v xml:space="preserve"> )*0,85=70,55</v>
      </c>
      <c r="G420" s="46"/>
      <c r="H420" s="25">
        <f>SUM(U415:U422)</f>
        <v>189.49</v>
      </c>
      <c r="I420" s="29"/>
      <c r="J420" s="23">
        <f>Source!AU255</f>
        <v>71</v>
      </c>
      <c r="K420" s="25">
        <f>SUM(V415:V422)</f>
        <v>1447.4</v>
      </c>
      <c r="L420" s="27"/>
    </row>
    <row r="421" spans="1:26" ht="14.25" x14ac:dyDescent="0.2">
      <c r="A421" s="40"/>
      <c r="B421" s="41"/>
      <c r="C421" s="41" t="s">
        <v>860</v>
      </c>
      <c r="D421" s="24" t="s">
        <v>861</v>
      </c>
      <c r="E421" s="12">
        <f>Source!AQ255</f>
        <v>9</v>
      </c>
      <c r="F421" s="25"/>
      <c r="G421" s="26" t="str">
        <f>Source!DI255</f>
        <v>)*1,15</v>
      </c>
      <c r="H421" s="25"/>
      <c r="I421" s="26"/>
      <c r="J421" s="26"/>
      <c r="K421" s="25"/>
      <c r="L421" s="36">
        <f>Source!U255</f>
        <v>31.049999999999997</v>
      </c>
    </row>
    <row r="422" spans="1:26" ht="28.5" x14ac:dyDescent="0.2">
      <c r="A422" s="42" t="str">
        <f>Source!E257</f>
        <v>41,1</v>
      </c>
      <c r="B422" s="43" t="str">
        <f>Source!F257</f>
        <v>64.1.02.01-0005</v>
      </c>
      <c r="C422" s="43" t="str">
        <f>Source!G257</f>
        <v>Вентиляторы для  воздуховодов  ВРВ-21М,диам.200мм</v>
      </c>
      <c r="D422" s="30" t="str">
        <f>Source!H257</f>
        <v>шт.</v>
      </c>
      <c r="E422" s="31">
        <f>Source!I257</f>
        <v>3</v>
      </c>
      <c r="F422" s="32">
        <f>Source!AL257+Source!AM257+Source!AO257</f>
        <v>1310.3</v>
      </c>
      <c r="G422" s="38" t="s">
        <v>3</v>
      </c>
      <c r="H422" s="32">
        <f>ROUND(Source!AC257*Source!I257, 2)+ROUND(Source!AD257*Source!I257, 2)+ROUND(Source!AF257*Source!I257, 2)</f>
        <v>3930.9</v>
      </c>
      <c r="I422" s="33"/>
      <c r="J422" s="33">
        <f>IF(Source!BC257&lt;&gt; 0, Source!BC257, 1)</f>
        <v>7.59</v>
      </c>
      <c r="K422" s="32">
        <f>Source!O257</f>
        <v>29835.53</v>
      </c>
      <c r="L422" s="39"/>
      <c r="S422">
        <f>ROUND((Source!FX257/100)*((ROUND(Source!AF257*Source!I257, 2)+ROUND(Source!AE257*Source!I257, 2))), 2)</f>
        <v>0</v>
      </c>
      <c r="T422">
        <f>Source!X257</f>
        <v>0</v>
      </c>
      <c r="U422">
        <f>ROUND((Source!FY257/100)*((ROUND(Source!AF257*Source!I257, 2)+ROUND(Source!AE257*Source!I257, 2))), 2)</f>
        <v>0</v>
      </c>
      <c r="V422">
        <f>Source!Y257</f>
        <v>0</v>
      </c>
      <c r="W422">
        <f>IF(Source!BI257&lt;=1,H422, 0)</f>
        <v>3930.9</v>
      </c>
      <c r="X422">
        <f>IF(Source!BI257=2,H422, 0)</f>
        <v>0</v>
      </c>
      <c r="Y422">
        <f>IF(Source!BI257=3,H422, 0)</f>
        <v>0</v>
      </c>
      <c r="Z422">
        <f>IF(Source!BI257=4,H422, 0)</f>
        <v>0</v>
      </c>
    </row>
    <row r="423" spans="1:26" ht="15" x14ac:dyDescent="0.25">
      <c r="G423" s="50">
        <f>H416+H417+H419+H420+SUM(H422:H422)</f>
        <v>4743.8500000000004</v>
      </c>
      <c r="H423" s="50"/>
      <c r="J423" s="50">
        <f>K416+K417+K419+K420+SUM(K422:K422)</f>
        <v>36010.869999999995</v>
      </c>
      <c r="K423" s="50"/>
      <c r="L423" s="35">
        <f>Source!U255</f>
        <v>31.049999999999997</v>
      </c>
      <c r="O423" s="21">
        <f>G423</f>
        <v>4743.8500000000004</v>
      </c>
      <c r="P423" s="21">
        <f>J423</f>
        <v>36010.869999999995</v>
      </c>
      <c r="Q423" s="21">
        <f>L423</f>
        <v>31.049999999999997</v>
      </c>
      <c r="W423">
        <f>IF(Source!BI255&lt;=1,H416+H417+H419+H420, 0)</f>
        <v>812.95</v>
      </c>
      <c r="X423">
        <f>IF(Source!BI255=2,H416+H417+H419+H420, 0)</f>
        <v>0</v>
      </c>
      <c r="Y423">
        <f>IF(Source!BI255=3,H416+H417+H419+H420, 0)</f>
        <v>0</v>
      </c>
      <c r="Z423">
        <f>IF(Source!BI255=4,H416+H417+H419+H420, 0)</f>
        <v>0</v>
      </c>
    </row>
    <row r="424" spans="1:26" ht="42.75" x14ac:dyDescent="0.2">
      <c r="A424" s="40" t="str">
        <f>Source!E259</f>
        <v>42</v>
      </c>
      <c r="B424" s="41" t="str">
        <f>Source!F259</f>
        <v>46-03-010-04</v>
      </c>
      <c r="C424" s="41" t="str">
        <f>Source!G259</f>
        <v>Пробивка в бетонных потолках толщиной 100 мм отверстий площадью до 20 см2</v>
      </c>
      <c r="D424" s="24" t="str">
        <f>Source!H259</f>
        <v>100 ШТ</v>
      </c>
      <c r="E424" s="12">
        <f>Source!I259</f>
        <v>0.03</v>
      </c>
      <c r="F424" s="25">
        <f>Source!AL259+Source!AM259+Source!AO259</f>
        <v>401.21000000000004</v>
      </c>
      <c r="G424" s="26"/>
      <c r="H424" s="25"/>
      <c r="I424" s="26" t="str">
        <f>Source!BO259</f>
        <v/>
      </c>
      <c r="J424" s="26"/>
      <c r="K424" s="25"/>
      <c r="L424" s="27"/>
      <c r="S424">
        <f>ROUND((Source!FX259/100)*((ROUND(Source!AF259*Source!I259, 2)+ROUND(Source!AE259*Source!I259, 2))), 2)</f>
        <v>5.79</v>
      </c>
      <c r="T424">
        <f>Source!X259</f>
        <v>43.95</v>
      </c>
      <c r="U424">
        <f>ROUND((Source!FY259/100)*((ROUND(Source!AF259*Source!I259, 2)+ROUND(Source!AE259*Source!I259, 2))), 2)</f>
        <v>3.48</v>
      </c>
      <c r="V424">
        <f>Source!Y259</f>
        <v>26.63</v>
      </c>
    </row>
    <row r="425" spans="1:26" ht="14.25" x14ac:dyDescent="0.2">
      <c r="A425" s="40"/>
      <c r="B425" s="41"/>
      <c r="C425" s="41" t="s">
        <v>855</v>
      </c>
      <c r="D425" s="24"/>
      <c r="E425" s="12"/>
      <c r="F425" s="25">
        <f>Source!AO259</f>
        <v>194.96</v>
      </c>
      <c r="G425" s="26" t="str">
        <f>Source!DG259</f>
        <v/>
      </c>
      <c r="H425" s="25">
        <f>ROUND(Source!AF259*Source!I259, 2)</f>
        <v>5.85</v>
      </c>
      <c r="I425" s="26"/>
      <c r="J425" s="26">
        <f>IF(Source!BA259&lt;&gt; 0, Source!BA259, 1)</f>
        <v>7.59</v>
      </c>
      <c r="K425" s="25">
        <f>Source!S259</f>
        <v>44.39</v>
      </c>
      <c r="L425" s="27"/>
      <c r="R425">
        <f>H425</f>
        <v>5.85</v>
      </c>
    </row>
    <row r="426" spans="1:26" ht="14.25" x14ac:dyDescent="0.2">
      <c r="A426" s="40"/>
      <c r="B426" s="41"/>
      <c r="C426" s="41" t="s">
        <v>284</v>
      </c>
      <c r="D426" s="24"/>
      <c r="E426" s="12"/>
      <c r="F426" s="25">
        <f>Source!AM259</f>
        <v>206.25</v>
      </c>
      <c r="G426" s="26" t="str">
        <f>Source!DE259</f>
        <v/>
      </c>
      <c r="H426" s="25">
        <f>ROUND(Source!AD259*Source!I259, 2)</f>
        <v>6.19</v>
      </c>
      <c r="I426" s="26"/>
      <c r="J426" s="26">
        <f>IF(Source!BB259&lt;&gt; 0, Source!BB259, 1)</f>
        <v>7.59</v>
      </c>
      <c r="K426" s="25">
        <f>Source!Q259</f>
        <v>46.96</v>
      </c>
      <c r="L426" s="27"/>
    </row>
    <row r="427" spans="1:26" ht="14.25" x14ac:dyDescent="0.2">
      <c r="A427" s="40"/>
      <c r="B427" s="41"/>
      <c r="C427" s="41" t="s">
        <v>857</v>
      </c>
      <c r="D427" s="24" t="s">
        <v>858</v>
      </c>
      <c r="E427" s="12">
        <f>Source!BZ259</f>
        <v>110</v>
      </c>
      <c r="F427" s="45" t="str">
        <f>CONCATENATE(" )", Source!DL259, Source!FT259, "=", Source!FX259)</f>
        <v xml:space="preserve"> )*0,9=99</v>
      </c>
      <c r="G427" s="46"/>
      <c r="H427" s="25">
        <f>SUM(S424:S429)</f>
        <v>5.79</v>
      </c>
      <c r="I427" s="29"/>
      <c r="J427" s="23">
        <f>Source!AT259</f>
        <v>99</v>
      </c>
      <c r="K427" s="25">
        <f>SUM(T424:T429)</f>
        <v>43.95</v>
      </c>
      <c r="L427" s="27"/>
    </row>
    <row r="428" spans="1:26" ht="14.25" x14ac:dyDescent="0.2">
      <c r="A428" s="40"/>
      <c r="B428" s="41"/>
      <c r="C428" s="41" t="s">
        <v>859</v>
      </c>
      <c r="D428" s="24" t="s">
        <v>858</v>
      </c>
      <c r="E428" s="12">
        <f>Source!CA259</f>
        <v>70</v>
      </c>
      <c r="F428" s="45" t="str">
        <f>CONCATENATE(" )", Source!DM259, Source!FU259, "=", Source!FY259)</f>
        <v xml:space="preserve"> )*0,85=59,5</v>
      </c>
      <c r="G428" s="46"/>
      <c r="H428" s="25">
        <f>SUM(U424:U429)</f>
        <v>3.48</v>
      </c>
      <c r="I428" s="29"/>
      <c r="J428" s="23">
        <f>Source!AU259</f>
        <v>60</v>
      </c>
      <c r="K428" s="25">
        <f>SUM(V424:V429)</f>
        <v>26.63</v>
      </c>
      <c r="L428" s="27"/>
    </row>
    <row r="429" spans="1:26" ht="14.25" x14ac:dyDescent="0.2">
      <c r="A429" s="42"/>
      <c r="B429" s="43"/>
      <c r="C429" s="43" t="s">
        <v>860</v>
      </c>
      <c r="D429" s="30" t="s">
        <v>861</v>
      </c>
      <c r="E429" s="31">
        <f>Source!AQ259</f>
        <v>20.5</v>
      </c>
      <c r="F429" s="32"/>
      <c r="G429" s="33" t="str">
        <f>Source!DI259</f>
        <v/>
      </c>
      <c r="H429" s="32"/>
      <c r="I429" s="33"/>
      <c r="J429" s="33"/>
      <c r="K429" s="32"/>
      <c r="L429" s="34">
        <f>Source!U259</f>
        <v>0.61499999999999999</v>
      </c>
    </row>
    <row r="430" spans="1:26" ht="15" x14ac:dyDescent="0.25">
      <c r="G430" s="50">
        <f>H425+H426+H427+H428</f>
        <v>21.31</v>
      </c>
      <c r="H430" s="50"/>
      <c r="J430" s="50">
        <f>K425+K426+K427+K428</f>
        <v>161.93</v>
      </c>
      <c r="K430" s="50"/>
      <c r="L430" s="35">
        <f>Source!U259</f>
        <v>0.61499999999999999</v>
      </c>
      <c r="O430" s="21">
        <f>G430</f>
        <v>21.31</v>
      </c>
      <c r="P430" s="21">
        <f>J430</f>
        <v>161.93</v>
      </c>
      <c r="Q430" s="21">
        <f>L430</f>
        <v>0.61499999999999999</v>
      </c>
      <c r="W430">
        <f>IF(Source!BI259&lt;=1,H425+H426+H427+H428, 0)</f>
        <v>21.31</v>
      </c>
      <c r="X430">
        <f>IF(Source!BI259=2,H425+H426+H427+H428, 0)</f>
        <v>0</v>
      </c>
      <c r="Y430">
        <f>IF(Source!BI259=3,H425+H426+H427+H428, 0)</f>
        <v>0</v>
      </c>
      <c r="Z430">
        <f>IF(Source!BI259=4,H425+H426+H427+H428, 0)</f>
        <v>0</v>
      </c>
    </row>
    <row r="431" spans="1:26" ht="15" x14ac:dyDescent="0.25">
      <c r="A431" s="49" t="str">
        <f>CONCATENATE("Итого по разделу: ",IF(Source!G261&lt;&gt;"Новый раздел", Source!G261, ""))</f>
        <v>Итого по разделу: 3 Вентиляционные работы</v>
      </c>
      <c r="B431" s="49"/>
      <c r="C431" s="49"/>
      <c r="D431" s="49"/>
      <c r="E431" s="49"/>
      <c r="F431" s="49"/>
      <c r="G431" s="48">
        <f>SUM(O392:O430)</f>
        <v>14416.120000000003</v>
      </c>
      <c r="H431" s="48"/>
      <c r="I431" s="22"/>
      <c r="J431" s="48">
        <f>SUM(P392:P430)</f>
        <v>109436.01999999999</v>
      </c>
      <c r="K431" s="48"/>
      <c r="L431" s="35">
        <f>SUM(Q392:Q430)</f>
        <v>76.844819999999984</v>
      </c>
    </row>
    <row r="432" spans="1:26" ht="15" x14ac:dyDescent="0.25">
      <c r="A432" s="49" t="str">
        <f>CONCATENATE("Итого по локальной смете: ",IF(Source!G290&lt;&gt;"Новая локальная смета", Source!G290, ""))</f>
        <v xml:space="preserve">Итого по локальной смете: </v>
      </c>
      <c r="B432" s="49"/>
      <c r="C432" s="49"/>
      <c r="D432" s="49"/>
      <c r="E432" s="49"/>
      <c r="F432" s="49"/>
      <c r="G432" s="48">
        <f>SUM(O23:O431)</f>
        <v>406185.78999999986</v>
      </c>
      <c r="H432" s="48"/>
      <c r="I432" s="22"/>
      <c r="J432" s="48">
        <f>SUM(P23:P431)</f>
        <v>3084361.69</v>
      </c>
      <c r="K432" s="48"/>
      <c r="L432" s="35">
        <f>SUM(Q23:Q431)</f>
        <v>3845.4223276500011</v>
      </c>
    </row>
    <row r="433" spans="3:11" ht="15" x14ac:dyDescent="0.25">
      <c r="C433" s="49" t="str">
        <f>Source!H318</f>
        <v>Итого</v>
      </c>
      <c r="D433" s="49"/>
      <c r="E433" s="49"/>
      <c r="F433" s="49"/>
      <c r="G433" s="49"/>
      <c r="H433" s="49"/>
      <c r="I433" s="49"/>
      <c r="J433" s="48">
        <f>IF(Source!P318=0, "", Source!P318)</f>
        <v>3084361.69</v>
      </c>
      <c r="K433" s="48"/>
    </row>
    <row r="434" spans="3:11" ht="14.25" x14ac:dyDescent="0.2">
      <c r="C434" s="55" t="str">
        <f>Source!H319</f>
        <v>НДС 18%</v>
      </c>
      <c r="D434" s="55"/>
      <c r="E434" s="55"/>
      <c r="F434" s="55"/>
      <c r="G434" s="55"/>
      <c r="H434" s="55"/>
      <c r="I434" s="55"/>
      <c r="J434" s="52">
        <f>IF(Source!P319=0, "", Source!P319)</f>
        <v>555185.1</v>
      </c>
      <c r="K434" s="52"/>
    </row>
    <row r="435" spans="3:11" ht="15" x14ac:dyDescent="0.25">
      <c r="C435" s="49" t="str">
        <f>Source!H320</f>
        <v>Всего</v>
      </c>
      <c r="D435" s="49"/>
      <c r="E435" s="49"/>
      <c r="F435" s="49"/>
      <c r="G435" s="49"/>
      <c r="H435" s="49"/>
      <c r="I435" s="49"/>
      <c r="J435" s="48">
        <f>IF(Source!P320=0, "", Source!P320)</f>
        <v>3639546.79</v>
      </c>
      <c r="K435" s="48"/>
    </row>
  </sheetData>
  <mergeCells count="191">
    <mergeCell ref="C13:F13"/>
    <mergeCell ref="G13:H13"/>
    <mergeCell ref="I13:J13"/>
    <mergeCell ref="K13:L13"/>
    <mergeCell ref="B5:K5"/>
    <mergeCell ref="B6:K6"/>
    <mergeCell ref="B8:K8"/>
    <mergeCell ref="G11:H11"/>
    <mergeCell ref="I11:J11"/>
    <mergeCell ref="C12:F12"/>
    <mergeCell ref="G12:H12"/>
    <mergeCell ref="I12:J12"/>
    <mergeCell ref="K12:L12"/>
    <mergeCell ref="C16:F16"/>
    <mergeCell ref="G16:H16"/>
    <mergeCell ref="I16:J16"/>
    <mergeCell ref="K16:L16"/>
    <mergeCell ref="C17:F17"/>
    <mergeCell ref="G17:H17"/>
    <mergeCell ref="I17:J17"/>
    <mergeCell ref="K17:L17"/>
    <mergeCell ref="C14:F14"/>
    <mergeCell ref="G14:H14"/>
    <mergeCell ref="I14:J14"/>
    <mergeCell ref="K14:L14"/>
    <mergeCell ref="C15:F15"/>
    <mergeCell ref="G15:H15"/>
    <mergeCell ref="I15:J15"/>
    <mergeCell ref="K15:L15"/>
    <mergeCell ref="C435:I435"/>
    <mergeCell ref="J435:K435"/>
    <mergeCell ref="C18:F18"/>
    <mergeCell ref="G18:H18"/>
    <mergeCell ref="I18:J18"/>
    <mergeCell ref="K18:L18"/>
    <mergeCell ref="A20:L20"/>
    <mergeCell ref="C433:I433"/>
    <mergeCell ref="J433:K433"/>
    <mergeCell ref="J87:K87"/>
    <mergeCell ref="G87:H87"/>
    <mergeCell ref="F83:G83"/>
    <mergeCell ref="G48:H48"/>
    <mergeCell ref="F82:G82"/>
    <mergeCell ref="J75:K75"/>
    <mergeCell ref="G75:H75"/>
    <mergeCell ref="F71:G71"/>
    <mergeCell ref="F70:G70"/>
    <mergeCell ref="J64:K64"/>
    <mergeCell ref="G64:H64"/>
    <mergeCell ref="C434:I434"/>
    <mergeCell ref="J434:K434"/>
    <mergeCell ref="G114:H114"/>
    <mergeCell ref="F112:G112"/>
    <mergeCell ref="F111:G111"/>
    <mergeCell ref="F30:G30"/>
    <mergeCell ref="F29:G29"/>
    <mergeCell ref="A23:L23"/>
    <mergeCell ref="F142:G142"/>
    <mergeCell ref="J135:K135"/>
    <mergeCell ref="G135:H135"/>
    <mergeCell ref="F131:G131"/>
    <mergeCell ref="F130:G130"/>
    <mergeCell ref="J124:K124"/>
    <mergeCell ref="G124:H124"/>
    <mergeCell ref="J41:K41"/>
    <mergeCell ref="G41:H41"/>
    <mergeCell ref="F39:G39"/>
    <mergeCell ref="F38:G38"/>
    <mergeCell ref="J32:K32"/>
    <mergeCell ref="G32:H32"/>
    <mergeCell ref="F62:G62"/>
    <mergeCell ref="F61:G61"/>
    <mergeCell ref="J55:K55"/>
    <mergeCell ref="G55:H55"/>
    <mergeCell ref="J48:K48"/>
    <mergeCell ref="G181:H181"/>
    <mergeCell ref="F177:G177"/>
    <mergeCell ref="F176:G176"/>
    <mergeCell ref="J169:K169"/>
    <mergeCell ref="G169:H169"/>
    <mergeCell ref="F95:G95"/>
    <mergeCell ref="F94:G94"/>
    <mergeCell ref="J204:K204"/>
    <mergeCell ref="G204:H204"/>
    <mergeCell ref="F201:G201"/>
    <mergeCell ref="F200:G200"/>
    <mergeCell ref="J193:K193"/>
    <mergeCell ref="G193:H193"/>
    <mergeCell ref="F188:G188"/>
    <mergeCell ref="F187:G187"/>
    <mergeCell ref="J105:K105"/>
    <mergeCell ref="G105:H105"/>
    <mergeCell ref="F103:G103"/>
    <mergeCell ref="F102:G102"/>
    <mergeCell ref="J97:K97"/>
    <mergeCell ref="G97:H97"/>
    <mergeCell ref="F120:G120"/>
    <mergeCell ref="F119:G119"/>
    <mergeCell ref="J114:K114"/>
    <mergeCell ref="F211:G211"/>
    <mergeCell ref="J236:K236"/>
    <mergeCell ref="G236:H236"/>
    <mergeCell ref="F233:G233"/>
    <mergeCell ref="F232:G232"/>
    <mergeCell ref="J226:K226"/>
    <mergeCell ref="G226:H226"/>
    <mergeCell ref="F143:G143"/>
    <mergeCell ref="F267:G267"/>
    <mergeCell ref="J260:K260"/>
    <mergeCell ref="G260:H260"/>
    <mergeCell ref="F256:G256"/>
    <mergeCell ref="F255:G255"/>
    <mergeCell ref="J248:K248"/>
    <mergeCell ref="G248:H248"/>
    <mergeCell ref="F244:G244"/>
    <mergeCell ref="F243:G243"/>
    <mergeCell ref="F165:G165"/>
    <mergeCell ref="F164:G164"/>
    <mergeCell ref="J157:K157"/>
    <mergeCell ref="G157:H157"/>
    <mergeCell ref="J147:K147"/>
    <mergeCell ref="G147:H147"/>
    <mergeCell ref="J181:K181"/>
    <mergeCell ref="F224:G224"/>
    <mergeCell ref="F223:G223"/>
    <mergeCell ref="J216:K216"/>
    <mergeCell ref="G216:H216"/>
    <mergeCell ref="F212:G212"/>
    <mergeCell ref="J272:K272"/>
    <mergeCell ref="G272:H272"/>
    <mergeCell ref="F268:G268"/>
    <mergeCell ref="J283:K283"/>
    <mergeCell ref="G283:H283"/>
    <mergeCell ref="F280:G280"/>
    <mergeCell ref="F279:G279"/>
    <mergeCell ref="J340:K340"/>
    <mergeCell ref="G340:H340"/>
    <mergeCell ref="J330:K330"/>
    <mergeCell ref="G330:H330"/>
    <mergeCell ref="J320:K320"/>
    <mergeCell ref="G320:H320"/>
    <mergeCell ref="J370:K370"/>
    <mergeCell ref="J305:K305"/>
    <mergeCell ref="G305:H305"/>
    <mergeCell ref="G370:H370"/>
    <mergeCell ref="J360:K360"/>
    <mergeCell ref="G360:H360"/>
    <mergeCell ref="J350:K350"/>
    <mergeCell ref="G350:H350"/>
    <mergeCell ref="J285:K285"/>
    <mergeCell ref="G285:H285"/>
    <mergeCell ref="A289:L289"/>
    <mergeCell ref="G288:H288"/>
    <mergeCell ref="J288:K288"/>
    <mergeCell ref="A288:F288"/>
    <mergeCell ref="J287:K287"/>
    <mergeCell ref="G287:H287"/>
    <mergeCell ref="J311:K311"/>
    <mergeCell ref="G311:H311"/>
    <mergeCell ref="J297:K297"/>
    <mergeCell ref="G297:H297"/>
    <mergeCell ref="G432:H432"/>
    <mergeCell ref="J414:K414"/>
    <mergeCell ref="G414:H414"/>
    <mergeCell ref="F412:G412"/>
    <mergeCell ref="F411:G411"/>
    <mergeCell ref="J404:K404"/>
    <mergeCell ref="G404:H404"/>
    <mergeCell ref="F428:G428"/>
    <mergeCell ref="F427:G427"/>
    <mergeCell ref="J423:K423"/>
    <mergeCell ref="G423:H423"/>
    <mergeCell ref="F420:G420"/>
    <mergeCell ref="F419:G419"/>
    <mergeCell ref="J432:K432"/>
    <mergeCell ref="A432:F432"/>
    <mergeCell ref="G431:H431"/>
    <mergeCell ref="J431:K431"/>
    <mergeCell ref="A431:F431"/>
    <mergeCell ref="J430:K430"/>
    <mergeCell ref="G430:H430"/>
    <mergeCell ref="F400:G400"/>
    <mergeCell ref="F399:G399"/>
    <mergeCell ref="A392:L392"/>
    <mergeCell ref="G391:H391"/>
    <mergeCell ref="J391:K391"/>
    <mergeCell ref="A391:F391"/>
    <mergeCell ref="J390:K390"/>
    <mergeCell ref="G390:H390"/>
    <mergeCell ref="J380:K380"/>
    <mergeCell ref="G380:H380"/>
  </mergeCells>
  <pageMargins left="0.4" right="0.2" top="0.2" bottom="0.4" header="0.2" footer="0.2"/>
  <pageSetup paperSize="9" scale="1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86"/>
  <sheetViews>
    <sheetView topLeftCell="A106" workbookViewId="0">
      <selection activeCell="G125" sqref="G125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380</v>
      </c>
      <c r="C12" s="1">
        <v>0</v>
      </c>
      <c r="D12" s="1">
        <f>ROW(A322)</f>
        <v>322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B322</f>
        <v>380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Ремонт база отдыха "Волга" НИЯУ МИФИ</v>
      </c>
      <c r="H18" s="3"/>
      <c r="I18" s="3"/>
      <c r="J18" s="3"/>
      <c r="K18" s="3"/>
      <c r="L18" s="3"/>
      <c r="M18" s="3"/>
      <c r="N18" s="3"/>
      <c r="O18" s="3">
        <f t="shared" ref="O18:AT18" si="1">O322</f>
        <v>423594.74</v>
      </c>
      <c r="P18" s="3">
        <f t="shared" si="1"/>
        <v>380930.85</v>
      </c>
      <c r="Q18" s="3">
        <f t="shared" si="1"/>
        <v>8545.65</v>
      </c>
      <c r="R18" s="3">
        <f t="shared" si="1"/>
        <v>1900.86</v>
      </c>
      <c r="S18" s="3">
        <f t="shared" si="1"/>
        <v>34118.239999999998</v>
      </c>
      <c r="T18" s="3">
        <f t="shared" si="1"/>
        <v>0</v>
      </c>
      <c r="U18" s="3">
        <f t="shared" si="1"/>
        <v>3845.4223276500002</v>
      </c>
      <c r="V18" s="3">
        <f t="shared" si="1"/>
        <v>164.65275025</v>
      </c>
      <c r="W18" s="3">
        <f t="shared" si="1"/>
        <v>0</v>
      </c>
      <c r="X18" s="3">
        <f t="shared" si="1"/>
        <v>36242.080000000002</v>
      </c>
      <c r="Y18" s="3">
        <f t="shared" si="1"/>
        <v>20539.900000000001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481323.04</v>
      </c>
      <c r="AS18" s="3">
        <f t="shared" si="1"/>
        <v>440546.91</v>
      </c>
      <c r="AT18" s="3">
        <f t="shared" si="1"/>
        <v>40776.129999999997</v>
      </c>
      <c r="AU18" s="3">
        <f t="shared" ref="AU18:BZ18" si="2">AU322</f>
        <v>0</v>
      </c>
      <c r="AV18" s="3">
        <f t="shared" si="2"/>
        <v>380930.85</v>
      </c>
      <c r="AW18" s="3">
        <f t="shared" si="2"/>
        <v>380930.85</v>
      </c>
      <c r="AX18" s="3">
        <f t="shared" si="2"/>
        <v>0</v>
      </c>
      <c r="AY18" s="3">
        <f t="shared" si="2"/>
        <v>380930.85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CA322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DG322</f>
        <v>2646204.36</v>
      </c>
      <c r="DH18" s="4">
        <f t="shared" si="4"/>
        <v>2322385.5099999998</v>
      </c>
      <c r="DI18" s="4">
        <f t="shared" si="4"/>
        <v>64861.43</v>
      </c>
      <c r="DJ18" s="4">
        <f t="shared" si="4"/>
        <v>14427.42</v>
      </c>
      <c r="DK18" s="4">
        <f t="shared" si="4"/>
        <v>258957.42</v>
      </c>
      <c r="DL18" s="4">
        <f t="shared" si="4"/>
        <v>0</v>
      </c>
      <c r="DM18" s="4">
        <f t="shared" si="4"/>
        <v>3845.4223276500002</v>
      </c>
      <c r="DN18" s="4">
        <f t="shared" si="4"/>
        <v>164.65275025</v>
      </c>
      <c r="DO18" s="4">
        <f t="shared" si="4"/>
        <v>0</v>
      </c>
      <c r="DP18" s="4">
        <f t="shared" si="4"/>
        <v>275077.15999999997</v>
      </c>
      <c r="DQ18" s="4">
        <f t="shared" si="4"/>
        <v>155897.56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3084361.69</v>
      </c>
      <c r="EK18" s="4">
        <f t="shared" si="4"/>
        <v>2774870.93</v>
      </c>
      <c r="EL18" s="4">
        <f t="shared" si="4"/>
        <v>309490.76</v>
      </c>
      <c r="EM18" s="4">
        <f t="shared" ref="EM18:FR18" si="5">EM322</f>
        <v>0</v>
      </c>
      <c r="EN18" s="4">
        <f t="shared" si="5"/>
        <v>2322385.5099999998</v>
      </c>
      <c r="EO18" s="4">
        <f t="shared" si="5"/>
        <v>2322385.5099999998</v>
      </c>
      <c r="EP18" s="4">
        <f t="shared" si="5"/>
        <v>0</v>
      </c>
      <c r="EQ18" s="4">
        <f t="shared" si="5"/>
        <v>2322385.5099999998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FS322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ROW(A290)</f>
        <v>290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B290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O290</f>
        <v>423594.74</v>
      </c>
      <c r="P22" s="3">
        <f t="shared" si="8"/>
        <v>380930.85</v>
      </c>
      <c r="Q22" s="3">
        <f t="shared" si="8"/>
        <v>8545.65</v>
      </c>
      <c r="R22" s="3">
        <f t="shared" si="8"/>
        <v>1900.86</v>
      </c>
      <c r="S22" s="3">
        <f t="shared" si="8"/>
        <v>34118.239999999998</v>
      </c>
      <c r="T22" s="3">
        <f t="shared" si="8"/>
        <v>0</v>
      </c>
      <c r="U22" s="3">
        <f t="shared" si="8"/>
        <v>3845.4223276500002</v>
      </c>
      <c r="V22" s="3">
        <f t="shared" si="8"/>
        <v>164.65275025</v>
      </c>
      <c r="W22" s="3">
        <f t="shared" si="8"/>
        <v>0</v>
      </c>
      <c r="X22" s="3">
        <f t="shared" si="8"/>
        <v>36242.080000000002</v>
      </c>
      <c r="Y22" s="3">
        <f t="shared" si="8"/>
        <v>20539.900000000001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481323.04</v>
      </c>
      <c r="AS22" s="3">
        <f t="shared" si="8"/>
        <v>440546.91</v>
      </c>
      <c r="AT22" s="3">
        <f t="shared" si="8"/>
        <v>40776.129999999997</v>
      </c>
      <c r="AU22" s="3">
        <f t="shared" ref="AU22:BZ22" si="9">AU290</f>
        <v>0</v>
      </c>
      <c r="AV22" s="3">
        <f t="shared" si="9"/>
        <v>380930.85</v>
      </c>
      <c r="AW22" s="3">
        <f t="shared" si="9"/>
        <v>380930.85</v>
      </c>
      <c r="AX22" s="3">
        <f t="shared" si="9"/>
        <v>0</v>
      </c>
      <c r="AY22" s="3">
        <f t="shared" si="9"/>
        <v>380930.85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CA290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DG290</f>
        <v>2646204.36</v>
      </c>
      <c r="DH22" s="4">
        <f t="shared" si="11"/>
        <v>2322385.5099999998</v>
      </c>
      <c r="DI22" s="4">
        <f t="shared" si="11"/>
        <v>64861.43</v>
      </c>
      <c r="DJ22" s="4">
        <f t="shared" si="11"/>
        <v>14427.42</v>
      </c>
      <c r="DK22" s="4">
        <f t="shared" si="11"/>
        <v>258957.42</v>
      </c>
      <c r="DL22" s="4">
        <f t="shared" si="11"/>
        <v>0</v>
      </c>
      <c r="DM22" s="4">
        <f t="shared" si="11"/>
        <v>3845.4223276500002</v>
      </c>
      <c r="DN22" s="4">
        <f t="shared" si="11"/>
        <v>164.65275025</v>
      </c>
      <c r="DO22" s="4">
        <f t="shared" si="11"/>
        <v>0</v>
      </c>
      <c r="DP22" s="4">
        <f t="shared" si="11"/>
        <v>275077.15999999997</v>
      </c>
      <c r="DQ22" s="4">
        <f t="shared" si="11"/>
        <v>155897.56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3084361.69</v>
      </c>
      <c r="EK22" s="4">
        <f t="shared" si="11"/>
        <v>2774870.93</v>
      </c>
      <c r="EL22" s="4">
        <f t="shared" si="11"/>
        <v>309490.76</v>
      </c>
      <c r="EM22" s="4">
        <f t="shared" ref="EM22:FR22" si="12">EM290</f>
        <v>0</v>
      </c>
      <c r="EN22" s="4">
        <f t="shared" si="12"/>
        <v>2322385.5099999998</v>
      </c>
      <c r="EO22" s="4">
        <f t="shared" si="12"/>
        <v>2322385.5099999998</v>
      </c>
      <c r="EP22" s="4">
        <f t="shared" si="12"/>
        <v>0</v>
      </c>
      <c r="EQ22" s="4">
        <f t="shared" si="12"/>
        <v>2322385.5099999998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FS290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ROW(A139)</f>
        <v>139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B139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1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O139</f>
        <v>372190.35</v>
      </c>
      <c r="P26" s="3">
        <f t="shared" si="15"/>
        <v>333189.76000000001</v>
      </c>
      <c r="Q26" s="3">
        <f t="shared" si="15"/>
        <v>7825.93</v>
      </c>
      <c r="R26" s="3">
        <f t="shared" si="15"/>
        <v>1827.39</v>
      </c>
      <c r="S26" s="3">
        <f t="shared" si="15"/>
        <v>31174.66</v>
      </c>
      <c r="T26" s="3">
        <f t="shared" si="15"/>
        <v>0</v>
      </c>
      <c r="U26" s="3">
        <f t="shared" si="15"/>
        <v>3518.9766076500005</v>
      </c>
      <c r="V26" s="3">
        <f t="shared" si="15"/>
        <v>158.97407525</v>
      </c>
      <c r="W26" s="3">
        <f t="shared" si="15"/>
        <v>0</v>
      </c>
      <c r="X26" s="3">
        <f t="shared" si="15"/>
        <v>33363.440000000002</v>
      </c>
      <c r="Y26" s="3">
        <f t="shared" si="15"/>
        <v>18564.63</v>
      </c>
      <c r="Z26" s="3">
        <f t="shared" si="15"/>
        <v>0</v>
      </c>
      <c r="AA26" s="3">
        <f t="shared" si="15"/>
        <v>0</v>
      </c>
      <c r="AB26" s="3">
        <f t="shared" si="15"/>
        <v>372190.35</v>
      </c>
      <c r="AC26" s="3">
        <f t="shared" si="15"/>
        <v>333189.76000000001</v>
      </c>
      <c r="AD26" s="3">
        <f t="shared" si="15"/>
        <v>7825.93</v>
      </c>
      <c r="AE26" s="3">
        <f t="shared" si="15"/>
        <v>1827.39</v>
      </c>
      <c r="AF26" s="3">
        <f t="shared" si="15"/>
        <v>31174.66</v>
      </c>
      <c r="AG26" s="3">
        <f t="shared" si="15"/>
        <v>0</v>
      </c>
      <c r="AH26" s="3">
        <f t="shared" si="15"/>
        <v>3518.9766076500005</v>
      </c>
      <c r="AI26" s="3">
        <f t="shared" si="15"/>
        <v>158.97407525</v>
      </c>
      <c r="AJ26" s="3">
        <f t="shared" si="15"/>
        <v>0</v>
      </c>
      <c r="AK26" s="3">
        <f t="shared" si="15"/>
        <v>33363.440000000002</v>
      </c>
      <c r="AL26" s="3">
        <f t="shared" si="15"/>
        <v>18564.63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425064.74</v>
      </c>
      <c r="AS26" s="3">
        <f t="shared" si="15"/>
        <v>425064.74</v>
      </c>
      <c r="AT26" s="3">
        <f t="shared" si="15"/>
        <v>0</v>
      </c>
      <c r="AU26" s="3">
        <f t="shared" ref="AU26:BZ26" si="16">AU139</f>
        <v>0</v>
      </c>
      <c r="AV26" s="3">
        <f t="shared" si="16"/>
        <v>333189.76000000001</v>
      </c>
      <c r="AW26" s="3">
        <f t="shared" si="16"/>
        <v>333189.76000000001</v>
      </c>
      <c r="AX26" s="3">
        <f t="shared" si="16"/>
        <v>0</v>
      </c>
      <c r="AY26" s="3">
        <f t="shared" si="16"/>
        <v>333189.76000000001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CA139</f>
        <v>425064.74</v>
      </c>
      <c r="CB26" s="3">
        <f t="shared" si="17"/>
        <v>425064.74</v>
      </c>
      <c r="CC26" s="3">
        <f t="shared" si="17"/>
        <v>0</v>
      </c>
      <c r="CD26" s="3">
        <f t="shared" si="17"/>
        <v>0</v>
      </c>
      <c r="CE26" s="3">
        <f t="shared" si="17"/>
        <v>333189.76000000001</v>
      </c>
      <c r="CF26" s="3">
        <f t="shared" si="17"/>
        <v>333189.76000000001</v>
      </c>
      <c r="CG26" s="3">
        <f t="shared" si="17"/>
        <v>0</v>
      </c>
      <c r="CH26" s="3">
        <f t="shared" si="17"/>
        <v>333189.76000000001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DG139</f>
        <v>2256045.2599999998</v>
      </c>
      <c r="DH26" s="4">
        <f t="shared" si="18"/>
        <v>1960030.66</v>
      </c>
      <c r="DI26" s="4">
        <f t="shared" si="18"/>
        <v>59398.89</v>
      </c>
      <c r="DJ26" s="4">
        <f t="shared" si="18"/>
        <v>13869.84</v>
      </c>
      <c r="DK26" s="4">
        <f t="shared" si="18"/>
        <v>236615.71</v>
      </c>
      <c r="DL26" s="4">
        <f t="shared" si="18"/>
        <v>0</v>
      </c>
      <c r="DM26" s="4">
        <f t="shared" si="18"/>
        <v>3518.9766076500005</v>
      </c>
      <c r="DN26" s="4">
        <f t="shared" si="18"/>
        <v>158.97407525</v>
      </c>
      <c r="DO26" s="4">
        <f t="shared" si="18"/>
        <v>0</v>
      </c>
      <c r="DP26" s="4">
        <f t="shared" si="18"/>
        <v>253228.38</v>
      </c>
      <c r="DQ26" s="4">
        <f t="shared" si="18"/>
        <v>140905.32</v>
      </c>
      <c r="DR26" s="4">
        <f t="shared" si="18"/>
        <v>0</v>
      </c>
      <c r="DS26" s="4">
        <f t="shared" si="18"/>
        <v>0</v>
      </c>
      <c r="DT26" s="4">
        <f t="shared" si="18"/>
        <v>2256045.2599999998</v>
      </c>
      <c r="DU26" s="4">
        <f t="shared" si="18"/>
        <v>1960030.66</v>
      </c>
      <c r="DV26" s="4">
        <f t="shared" si="18"/>
        <v>59398.89</v>
      </c>
      <c r="DW26" s="4">
        <f t="shared" si="18"/>
        <v>13869.84</v>
      </c>
      <c r="DX26" s="4">
        <f t="shared" si="18"/>
        <v>236615.71</v>
      </c>
      <c r="DY26" s="4">
        <f t="shared" si="18"/>
        <v>0</v>
      </c>
      <c r="DZ26" s="4">
        <f t="shared" si="18"/>
        <v>3518.9766076500005</v>
      </c>
      <c r="EA26" s="4">
        <f t="shared" si="18"/>
        <v>158.97407525</v>
      </c>
      <c r="EB26" s="4">
        <f t="shared" si="18"/>
        <v>0</v>
      </c>
      <c r="EC26" s="4">
        <f t="shared" si="18"/>
        <v>253228.38</v>
      </c>
      <c r="ED26" s="4">
        <f t="shared" si="18"/>
        <v>140905.32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2657361.5699999998</v>
      </c>
      <c r="EK26" s="4">
        <f t="shared" si="18"/>
        <v>2657361.5699999998</v>
      </c>
      <c r="EL26" s="4">
        <f t="shared" si="18"/>
        <v>0</v>
      </c>
      <c r="EM26" s="4">
        <f t="shared" ref="EM26:FR26" si="19">EM139</f>
        <v>0</v>
      </c>
      <c r="EN26" s="4">
        <f t="shared" si="19"/>
        <v>1960030.66</v>
      </c>
      <c r="EO26" s="4">
        <f t="shared" si="19"/>
        <v>1960030.66</v>
      </c>
      <c r="EP26" s="4">
        <f t="shared" si="19"/>
        <v>0</v>
      </c>
      <c r="EQ26" s="4">
        <f t="shared" si="19"/>
        <v>1960030.66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FS139</f>
        <v>2657361.5699999998</v>
      </c>
      <c r="FT26" s="4">
        <f t="shared" si="20"/>
        <v>2657361.5699999998</v>
      </c>
      <c r="FU26" s="4">
        <f t="shared" si="20"/>
        <v>0</v>
      </c>
      <c r="FV26" s="4">
        <f t="shared" si="20"/>
        <v>0</v>
      </c>
      <c r="FW26" s="4">
        <f t="shared" si="20"/>
        <v>1960030.66</v>
      </c>
      <c r="FX26" s="4">
        <f t="shared" si="20"/>
        <v>1960030.66</v>
      </c>
      <c r="FY26" s="4">
        <f t="shared" si="20"/>
        <v>0</v>
      </c>
      <c r="FZ26" s="4">
        <f t="shared" si="20"/>
        <v>1960030.66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14</v>
      </c>
      <c r="F28" s="2" t="s">
        <v>15</v>
      </c>
      <c r="G28" s="2" t="s">
        <v>16</v>
      </c>
      <c r="H28" s="2" t="s">
        <v>17</v>
      </c>
      <c r="I28" s="2">
        <f>ROUND(23.39/100,9)</f>
        <v>0.2339</v>
      </c>
      <c r="J28" s="2">
        <v>0</v>
      </c>
      <c r="K28" s="2"/>
      <c r="L28" s="2"/>
      <c r="M28" s="2"/>
      <c r="N28" s="2"/>
      <c r="O28" s="2">
        <f t="shared" ref="O28:O59" si="21">ROUND(CP28,2)</f>
        <v>253.21</v>
      </c>
      <c r="P28" s="2">
        <f t="shared" ref="P28:P59" si="22">ROUND(CQ28*I28,2)</f>
        <v>0</v>
      </c>
      <c r="Q28" s="2">
        <f t="shared" ref="Q28:Q59" si="23">ROUND(CR28*I28,2)</f>
        <v>56.59</v>
      </c>
      <c r="R28" s="2">
        <f t="shared" ref="R28:R59" si="24">ROUND(CS28*I28,2)</f>
        <v>24.44</v>
      </c>
      <c r="S28" s="2">
        <f t="shared" ref="S28:S59" si="25">ROUND(CT28*I28,2)</f>
        <v>196.62</v>
      </c>
      <c r="T28" s="2">
        <f t="shared" ref="T28:T59" si="26">ROUND(CU28*I28,2)</f>
        <v>0</v>
      </c>
      <c r="U28" s="2">
        <f t="shared" ref="U28:U59" si="27">CV28*I28</f>
        <v>24.304548999999998</v>
      </c>
      <c r="V28" s="2">
        <f t="shared" ref="V28:V59" si="28">CW28*I28</f>
        <v>1.8103860000000001</v>
      </c>
      <c r="W28" s="2">
        <f t="shared" ref="W28:W59" si="29">ROUND(CX28*I28,2)</f>
        <v>0</v>
      </c>
      <c r="X28" s="2">
        <f t="shared" ref="X28:X59" si="30">ROUND(CY28,2)</f>
        <v>218.85</v>
      </c>
      <c r="Y28" s="2">
        <f t="shared" ref="Y28:Y59" si="31">ROUND(CZ28,2)</f>
        <v>132.63999999999999</v>
      </c>
      <c r="Z28" s="2"/>
      <c r="AA28" s="2">
        <v>39272396</v>
      </c>
      <c r="AB28" s="2">
        <f t="shared" ref="AB28:AB59" si="32">ROUND((AC28+AD28+AF28),2)</f>
        <v>1082.58</v>
      </c>
      <c r="AC28" s="2">
        <f t="shared" ref="AC28:AC53" si="33">ROUND((ES28),2)</f>
        <v>0</v>
      </c>
      <c r="AD28" s="2">
        <f t="shared" ref="AD28:AD37" si="34">ROUND((((ET28)-(EU28))+AE28),2)</f>
        <v>241.95</v>
      </c>
      <c r="AE28" s="2">
        <f t="shared" ref="AE28:AE37" si="35">ROUND((EU28),2)</f>
        <v>104.49</v>
      </c>
      <c r="AF28" s="2">
        <f t="shared" ref="AF28:AF37" si="36">ROUND((EV28),2)</f>
        <v>840.63</v>
      </c>
      <c r="AG28" s="2">
        <f t="shared" ref="AG28:AG59" si="37">ROUND((AP28),2)</f>
        <v>0</v>
      </c>
      <c r="AH28" s="2">
        <f t="shared" ref="AH28:AH37" si="38">(EW28)</f>
        <v>103.91</v>
      </c>
      <c r="AI28" s="2">
        <f t="shared" ref="AI28:AI37" si="39">(EX28)</f>
        <v>7.74</v>
      </c>
      <c r="AJ28" s="2">
        <f t="shared" ref="AJ28:AJ59" si="40">ROUND((AS28),2)</f>
        <v>0</v>
      </c>
      <c r="AK28" s="2">
        <v>1082.58</v>
      </c>
      <c r="AL28" s="2">
        <v>0</v>
      </c>
      <c r="AM28" s="2">
        <v>241.95</v>
      </c>
      <c r="AN28" s="2">
        <v>104.49</v>
      </c>
      <c r="AO28" s="2">
        <v>840.63</v>
      </c>
      <c r="AP28" s="2">
        <v>0</v>
      </c>
      <c r="AQ28" s="2">
        <v>103.91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18</v>
      </c>
      <c r="BK28" s="2"/>
      <c r="BL28" s="2"/>
      <c r="BM28" s="2">
        <v>46001</v>
      </c>
      <c r="BN28" s="2">
        <v>0</v>
      </c>
      <c r="BO28" s="2" t="s">
        <v>3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ref="CP28:CP59" si="41">(P28+Q28+S28)</f>
        <v>253.21</v>
      </c>
      <c r="CQ28" s="2">
        <f t="shared" ref="CQ28:CQ59" si="42">AC28*BC28</f>
        <v>0</v>
      </c>
      <c r="CR28" s="2">
        <f t="shared" ref="CR28:CR59" si="43">AD28*BB28</f>
        <v>241.95</v>
      </c>
      <c r="CS28" s="2">
        <f t="shared" ref="CS28:CS59" si="44">AE28*BS28</f>
        <v>104.49</v>
      </c>
      <c r="CT28" s="2">
        <f t="shared" ref="CT28:CT59" si="45">AF28*BA28</f>
        <v>840.63</v>
      </c>
      <c r="CU28" s="2">
        <f t="shared" ref="CU28:CU59" si="46">AG28</f>
        <v>0</v>
      </c>
      <c r="CV28" s="2">
        <f t="shared" ref="CV28:CV59" si="47">AH28</f>
        <v>103.91</v>
      </c>
      <c r="CW28" s="2">
        <f t="shared" ref="CW28:CW59" si="48">AI28</f>
        <v>7.74</v>
      </c>
      <c r="CX28" s="2">
        <f t="shared" ref="CX28:CX59" si="49">AJ28</f>
        <v>0</v>
      </c>
      <c r="CY28" s="2">
        <f t="shared" ref="CY28:CY59" si="50">(((S28+R28)*AT28)/100)</f>
        <v>218.84939999999997</v>
      </c>
      <c r="CZ28" s="2">
        <f t="shared" ref="CZ28:CZ59" si="51">(((S28+R28)*AU28)/100)</f>
        <v>132.636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17</v>
      </c>
      <c r="DW28" s="2" t="s">
        <v>17</v>
      </c>
      <c r="DX28" s="2">
        <v>100</v>
      </c>
      <c r="DY28" s="2"/>
      <c r="DZ28" s="2"/>
      <c r="EA28" s="2"/>
      <c r="EB28" s="2"/>
      <c r="EC28" s="2"/>
      <c r="ED28" s="2"/>
      <c r="EE28" s="2">
        <v>39174571</v>
      </c>
      <c r="EF28" s="2">
        <v>2</v>
      </c>
      <c r="EG28" s="2" t="s">
        <v>19</v>
      </c>
      <c r="EH28" s="2">
        <v>0</v>
      </c>
      <c r="EI28" s="2" t="s">
        <v>3</v>
      </c>
      <c r="EJ28" s="2">
        <v>1</v>
      </c>
      <c r="EK28" s="2">
        <v>46001</v>
      </c>
      <c r="EL28" s="2" t="s">
        <v>20</v>
      </c>
      <c r="EM28" s="2" t="s">
        <v>21</v>
      </c>
      <c r="EN28" s="2"/>
      <c r="EO28" s="2" t="s">
        <v>3</v>
      </c>
      <c r="EP28" s="2"/>
      <c r="EQ28" s="2">
        <v>0</v>
      </c>
      <c r="ER28" s="2">
        <v>1082.58</v>
      </c>
      <c r="ES28" s="2">
        <v>0</v>
      </c>
      <c r="ET28" s="2">
        <v>241.95</v>
      </c>
      <c r="EU28" s="2">
        <v>104.49</v>
      </c>
      <c r="EV28" s="2">
        <v>840.63</v>
      </c>
      <c r="EW28" s="2">
        <v>103.91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52">ROUND(IF(AND(BH28=3,BI28=3),P28,0),2)</f>
        <v>0</v>
      </c>
      <c r="FS28" s="2">
        <v>0</v>
      </c>
      <c r="FT28" s="2" t="s">
        <v>22</v>
      </c>
      <c r="FU28" s="2" t="s">
        <v>23</v>
      </c>
      <c r="FV28" s="2"/>
      <c r="FW28" s="2"/>
      <c r="FX28" s="2">
        <v>99</v>
      </c>
      <c r="FY28" s="2">
        <v>59.5</v>
      </c>
      <c r="FZ28" s="2"/>
      <c r="GA28" s="2" t="s">
        <v>3</v>
      </c>
      <c r="GB28" s="2"/>
      <c r="GC28" s="2"/>
      <c r="GD28" s="2">
        <v>0</v>
      </c>
      <c r="GE28" s="2"/>
      <c r="GF28" s="2">
        <v>-96754396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53">ROUND(IF(AND(BH28=3,BI28=3,FS28&lt;&gt;0),P28,0),2)</f>
        <v>0</v>
      </c>
      <c r="GM28" s="2">
        <f t="shared" ref="GM28:GM59" si="54">ROUND(O28+X28+Y28+GK28,2)+GX28</f>
        <v>604.70000000000005</v>
      </c>
      <c r="GN28" s="2">
        <f t="shared" ref="GN28:GN59" si="55">IF(OR(BI28=0,BI28=1),ROUND(O28+X28+Y28+GK28,2),0)</f>
        <v>604.70000000000005</v>
      </c>
      <c r="GO28" s="2">
        <f t="shared" ref="GO28:GO59" si="56">IF(BI28=2,ROUND(O28+X28+Y28+GK28,2),0)</f>
        <v>0</v>
      </c>
      <c r="GP28" s="2">
        <f t="shared" ref="GP28:GP59" si="57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3</v>
      </c>
      <c r="GV28" s="2">
        <f t="shared" ref="GV28:GV59" si="58">ROUND(GT28,2)</f>
        <v>0</v>
      </c>
      <c r="GW28" s="2">
        <v>1</v>
      </c>
      <c r="GX28" s="2">
        <f t="shared" ref="GX28:GX59" si="59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14</v>
      </c>
      <c r="F29" t="s">
        <v>15</v>
      </c>
      <c r="G29" t="s">
        <v>16</v>
      </c>
      <c r="H29" t="s">
        <v>17</v>
      </c>
      <c r="I29">
        <f>ROUND(23.39/100,9)</f>
        <v>0.2339</v>
      </c>
      <c r="J29">
        <v>0</v>
      </c>
      <c r="O29">
        <f t="shared" si="21"/>
        <v>1921.9</v>
      </c>
      <c r="P29">
        <f t="shared" si="22"/>
        <v>0</v>
      </c>
      <c r="Q29">
        <f t="shared" si="23"/>
        <v>429.53</v>
      </c>
      <c r="R29">
        <f t="shared" si="24"/>
        <v>185.5</v>
      </c>
      <c r="S29">
        <f t="shared" si="25"/>
        <v>1492.37</v>
      </c>
      <c r="T29">
        <f t="shared" si="26"/>
        <v>0</v>
      </c>
      <c r="U29">
        <f t="shared" si="27"/>
        <v>24.304548999999998</v>
      </c>
      <c r="V29">
        <f t="shared" si="28"/>
        <v>1.8103860000000001</v>
      </c>
      <c r="W29">
        <f t="shared" si="29"/>
        <v>0</v>
      </c>
      <c r="X29">
        <f t="shared" si="30"/>
        <v>1661.09</v>
      </c>
      <c r="Y29">
        <f t="shared" si="31"/>
        <v>1006.72</v>
      </c>
      <c r="AA29">
        <v>39272397</v>
      </c>
      <c r="AB29">
        <f t="shared" si="32"/>
        <v>1082.58</v>
      </c>
      <c r="AC29">
        <f t="shared" si="33"/>
        <v>0</v>
      </c>
      <c r="AD29">
        <f t="shared" si="34"/>
        <v>241.95</v>
      </c>
      <c r="AE29">
        <f t="shared" si="35"/>
        <v>104.49</v>
      </c>
      <c r="AF29">
        <f t="shared" si="36"/>
        <v>840.63</v>
      </c>
      <c r="AG29">
        <f t="shared" si="37"/>
        <v>0</v>
      </c>
      <c r="AH29">
        <f t="shared" si="38"/>
        <v>103.91</v>
      </c>
      <c r="AI29">
        <f t="shared" si="39"/>
        <v>7.74</v>
      </c>
      <c r="AJ29">
        <f t="shared" si="40"/>
        <v>0</v>
      </c>
      <c r="AK29">
        <v>1082.58</v>
      </c>
      <c r="AL29">
        <v>0</v>
      </c>
      <c r="AM29">
        <v>241.95</v>
      </c>
      <c r="AN29">
        <v>104.49</v>
      </c>
      <c r="AO29">
        <v>840.63</v>
      </c>
      <c r="AP29">
        <v>0</v>
      </c>
      <c r="AQ29">
        <v>103.91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7.59</v>
      </c>
      <c r="BA29">
        <v>7.59</v>
      </c>
      <c r="BB29">
        <v>7.59</v>
      </c>
      <c r="BC29">
        <v>7.59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18</v>
      </c>
      <c r="BM29">
        <v>46001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7.59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41"/>
        <v>1921.8999999999999</v>
      </c>
      <c r="CQ29">
        <f t="shared" si="42"/>
        <v>0</v>
      </c>
      <c r="CR29">
        <f t="shared" si="43"/>
        <v>1836.4005</v>
      </c>
      <c r="CS29">
        <f t="shared" si="44"/>
        <v>793.07909999999993</v>
      </c>
      <c r="CT29">
        <f t="shared" si="45"/>
        <v>6380.3816999999999</v>
      </c>
      <c r="CU29">
        <f t="shared" si="46"/>
        <v>0</v>
      </c>
      <c r="CV29">
        <f t="shared" si="47"/>
        <v>103.91</v>
      </c>
      <c r="CW29">
        <f t="shared" si="48"/>
        <v>7.74</v>
      </c>
      <c r="CX29">
        <f t="shared" si="49"/>
        <v>0</v>
      </c>
      <c r="CY29">
        <f t="shared" si="50"/>
        <v>1661.0912999999998</v>
      </c>
      <c r="CZ29">
        <f t="shared" si="51"/>
        <v>1006.722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17</v>
      </c>
      <c r="DW29" t="s">
        <v>17</v>
      </c>
      <c r="DX29">
        <v>100</v>
      </c>
      <c r="EE29">
        <v>39174571</v>
      </c>
      <c r="EF29">
        <v>2</v>
      </c>
      <c r="EG29" t="s">
        <v>19</v>
      </c>
      <c r="EH29">
        <v>0</v>
      </c>
      <c r="EI29" t="s">
        <v>3</v>
      </c>
      <c r="EJ29">
        <v>1</v>
      </c>
      <c r="EK29">
        <v>46001</v>
      </c>
      <c r="EL29" t="s">
        <v>20</v>
      </c>
      <c r="EM29" t="s">
        <v>21</v>
      </c>
      <c r="EO29" t="s">
        <v>3</v>
      </c>
      <c r="EQ29">
        <v>0</v>
      </c>
      <c r="ER29">
        <v>1082.58</v>
      </c>
      <c r="ES29">
        <v>0</v>
      </c>
      <c r="ET29">
        <v>241.95</v>
      </c>
      <c r="EU29">
        <v>104.49</v>
      </c>
      <c r="EV29">
        <v>840.63</v>
      </c>
      <c r="EW29">
        <v>103.91</v>
      </c>
      <c r="EX29">
        <v>7.74</v>
      </c>
      <c r="EY29">
        <v>0</v>
      </c>
      <c r="FQ29">
        <v>0</v>
      </c>
      <c r="FR29">
        <f t="shared" si="52"/>
        <v>0</v>
      </c>
      <c r="FS29">
        <v>0</v>
      </c>
      <c r="FT29" t="s">
        <v>22</v>
      </c>
      <c r="FU29" t="s">
        <v>23</v>
      </c>
      <c r="FX29">
        <v>99</v>
      </c>
      <c r="FY29">
        <v>59.5</v>
      </c>
      <c r="GA29" t="s">
        <v>3</v>
      </c>
      <c r="GD29">
        <v>0</v>
      </c>
      <c r="GF29">
        <v>-96754396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53"/>
        <v>0</v>
      </c>
      <c r="GM29">
        <f t="shared" si="54"/>
        <v>4589.71</v>
      </c>
      <c r="GN29">
        <f t="shared" si="55"/>
        <v>4589.71</v>
      </c>
      <c r="GO29">
        <f t="shared" si="56"/>
        <v>0</v>
      </c>
      <c r="GP29">
        <f t="shared" si="57"/>
        <v>0</v>
      </c>
      <c r="GR29">
        <v>0</v>
      </c>
      <c r="GS29">
        <v>3</v>
      </c>
      <c r="GT29">
        <v>0</v>
      </c>
      <c r="GU29" t="s">
        <v>3</v>
      </c>
      <c r="GV29">
        <f t="shared" si="58"/>
        <v>0</v>
      </c>
      <c r="GW29">
        <v>1</v>
      </c>
      <c r="GX29">
        <f t="shared" si="59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ROW(SmtRes!A9)</f>
        <v>9</v>
      </c>
      <c r="D30" s="2">
        <f>ROW(EtalonRes!A9)</f>
        <v>9</v>
      </c>
      <c r="E30" s="2" t="s">
        <v>24</v>
      </c>
      <c r="F30" s="2" t="s">
        <v>25</v>
      </c>
      <c r="G30" s="2" t="s">
        <v>26</v>
      </c>
      <c r="H30" s="2" t="s">
        <v>17</v>
      </c>
      <c r="I30" s="2">
        <f>ROUND(80.4/100,9)</f>
        <v>0.80400000000000005</v>
      </c>
      <c r="J30" s="2">
        <v>0</v>
      </c>
      <c r="K30" s="2"/>
      <c r="L30" s="2"/>
      <c r="M30" s="2"/>
      <c r="N30" s="2"/>
      <c r="O30" s="2">
        <f t="shared" si="21"/>
        <v>1420.86</v>
      </c>
      <c r="P30" s="2">
        <f t="shared" si="22"/>
        <v>0</v>
      </c>
      <c r="Q30" s="2">
        <f t="shared" si="23"/>
        <v>194.53</v>
      </c>
      <c r="R30" s="2">
        <f t="shared" si="24"/>
        <v>84.01</v>
      </c>
      <c r="S30" s="2">
        <f t="shared" si="25"/>
        <v>1226.33</v>
      </c>
      <c r="T30" s="2">
        <f t="shared" si="26"/>
        <v>0</v>
      </c>
      <c r="U30" s="2">
        <f t="shared" si="27"/>
        <v>151.58616000000001</v>
      </c>
      <c r="V30" s="2">
        <f t="shared" si="28"/>
        <v>6.2229600000000005</v>
      </c>
      <c r="W30" s="2">
        <f t="shared" si="29"/>
        <v>0</v>
      </c>
      <c r="X30" s="2">
        <f t="shared" si="30"/>
        <v>1297.24</v>
      </c>
      <c r="Y30" s="2">
        <f t="shared" si="31"/>
        <v>786.2</v>
      </c>
      <c r="Z30" s="2"/>
      <c r="AA30" s="2">
        <v>39272396</v>
      </c>
      <c r="AB30" s="2">
        <f t="shared" si="32"/>
        <v>1767.24</v>
      </c>
      <c r="AC30" s="2">
        <f t="shared" si="33"/>
        <v>0</v>
      </c>
      <c r="AD30" s="2">
        <f t="shared" si="34"/>
        <v>241.95</v>
      </c>
      <c r="AE30" s="2">
        <f t="shared" si="35"/>
        <v>104.49</v>
      </c>
      <c r="AF30" s="2">
        <f t="shared" si="36"/>
        <v>1525.29</v>
      </c>
      <c r="AG30" s="2">
        <f t="shared" si="37"/>
        <v>0</v>
      </c>
      <c r="AH30" s="2">
        <f t="shared" si="38"/>
        <v>188.54</v>
      </c>
      <c r="AI30" s="2">
        <f t="shared" si="39"/>
        <v>7.74</v>
      </c>
      <c r="AJ30" s="2">
        <f t="shared" si="40"/>
        <v>0</v>
      </c>
      <c r="AK30" s="2">
        <v>1767.24</v>
      </c>
      <c r="AL30" s="2">
        <v>0</v>
      </c>
      <c r="AM30" s="2">
        <v>241.95</v>
      </c>
      <c r="AN30" s="2">
        <v>104.49</v>
      </c>
      <c r="AO30" s="2">
        <v>1525.29</v>
      </c>
      <c r="AP30" s="2">
        <v>0</v>
      </c>
      <c r="AQ30" s="2">
        <v>188.54</v>
      </c>
      <c r="AR30" s="2">
        <v>7.74</v>
      </c>
      <c r="AS30" s="2">
        <v>0</v>
      </c>
      <c r="AT30" s="2">
        <v>99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0</v>
      </c>
      <c r="BI30" s="2">
        <v>1</v>
      </c>
      <c r="BJ30" s="2" t="s">
        <v>27</v>
      </c>
      <c r="BK30" s="2"/>
      <c r="BL30" s="2"/>
      <c r="BM30" s="2">
        <v>46001</v>
      </c>
      <c r="BN30" s="2">
        <v>0</v>
      </c>
      <c r="BO30" s="2" t="s">
        <v>3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110</v>
      </c>
      <c r="CA30" s="2">
        <v>70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41"/>
        <v>1420.86</v>
      </c>
      <c r="CQ30" s="2">
        <f t="shared" si="42"/>
        <v>0</v>
      </c>
      <c r="CR30" s="2">
        <f t="shared" si="43"/>
        <v>241.95</v>
      </c>
      <c r="CS30" s="2">
        <f t="shared" si="44"/>
        <v>104.49</v>
      </c>
      <c r="CT30" s="2">
        <f t="shared" si="45"/>
        <v>1525.29</v>
      </c>
      <c r="CU30" s="2">
        <f t="shared" si="46"/>
        <v>0</v>
      </c>
      <c r="CV30" s="2">
        <f t="shared" si="47"/>
        <v>188.54</v>
      </c>
      <c r="CW30" s="2">
        <f t="shared" si="48"/>
        <v>7.74</v>
      </c>
      <c r="CX30" s="2">
        <f t="shared" si="49"/>
        <v>0</v>
      </c>
      <c r="CY30" s="2">
        <f t="shared" si="50"/>
        <v>1297.2366</v>
      </c>
      <c r="CZ30" s="2">
        <f t="shared" si="51"/>
        <v>786.20399999999995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17</v>
      </c>
      <c r="DW30" s="2" t="s">
        <v>17</v>
      </c>
      <c r="DX30" s="2">
        <v>100</v>
      </c>
      <c r="DY30" s="2"/>
      <c r="DZ30" s="2"/>
      <c r="EA30" s="2"/>
      <c r="EB30" s="2"/>
      <c r="EC30" s="2"/>
      <c r="ED30" s="2"/>
      <c r="EE30" s="2">
        <v>39174571</v>
      </c>
      <c r="EF30" s="2">
        <v>2</v>
      </c>
      <c r="EG30" s="2" t="s">
        <v>19</v>
      </c>
      <c r="EH30" s="2">
        <v>0</v>
      </c>
      <c r="EI30" s="2" t="s">
        <v>3</v>
      </c>
      <c r="EJ30" s="2">
        <v>1</v>
      </c>
      <c r="EK30" s="2">
        <v>46001</v>
      </c>
      <c r="EL30" s="2" t="s">
        <v>20</v>
      </c>
      <c r="EM30" s="2" t="s">
        <v>21</v>
      </c>
      <c r="EN30" s="2"/>
      <c r="EO30" s="2" t="s">
        <v>3</v>
      </c>
      <c r="EP30" s="2"/>
      <c r="EQ30" s="2">
        <v>0</v>
      </c>
      <c r="ER30" s="2">
        <v>1767.24</v>
      </c>
      <c r="ES30" s="2">
        <v>0</v>
      </c>
      <c r="ET30" s="2">
        <v>241.95</v>
      </c>
      <c r="EU30" s="2">
        <v>104.49</v>
      </c>
      <c r="EV30" s="2">
        <v>1525.29</v>
      </c>
      <c r="EW30" s="2">
        <v>188.54</v>
      </c>
      <c r="EX30" s="2">
        <v>7.74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52"/>
        <v>0</v>
      </c>
      <c r="FS30" s="2">
        <v>0</v>
      </c>
      <c r="FT30" s="2" t="s">
        <v>22</v>
      </c>
      <c r="FU30" s="2" t="s">
        <v>23</v>
      </c>
      <c r="FV30" s="2"/>
      <c r="FW30" s="2"/>
      <c r="FX30" s="2">
        <v>99</v>
      </c>
      <c r="FY30" s="2">
        <v>59.5</v>
      </c>
      <c r="FZ30" s="2"/>
      <c r="GA30" s="2" t="s">
        <v>3</v>
      </c>
      <c r="GB30" s="2"/>
      <c r="GC30" s="2"/>
      <c r="GD30" s="2">
        <v>0</v>
      </c>
      <c r="GE30" s="2"/>
      <c r="GF30" s="2">
        <v>1630687704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53"/>
        <v>0</v>
      </c>
      <c r="GM30" s="2">
        <f t="shared" si="54"/>
        <v>3504.3</v>
      </c>
      <c r="GN30" s="2">
        <f t="shared" si="55"/>
        <v>3504.3</v>
      </c>
      <c r="GO30" s="2">
        <f t="shared" si="56"/>
        <v>0</v>
      </c>
      <c r="GP30" s="2">
        <f t="shared" si="57"/>
        <v>0</v>
      </c>
      <c r="GQ30" s="2"/>
      <c r="GR30" s="2">
        <v>0</v>
      </c>
      <c r="GS30" s="2">
        <v>3</v>
      </c>
      <c r="GT30" s="2">
        <v>0</v>
      </c>
      <c r="GU30" s="2" t="s">
        <v>3</v>
      </c>
      <c r="GV30" s="2">
        <f t="shared" si="58"/>
        <v>0</v>
      </c>
      <c r="GW30" s="2">
        <v>1</v>
      </c>
      <c r="GX30" s="2">
        <f t="shared" si="59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ROW(SmtRes!A12)</f>
        <v>12</v>
      </c>
      <c r="D31">
        <f>ROW(EtalonRes!A12)</f>
        <v>12</v>
      </c>
      <c r="E31" t="s">
        <v>24</v>
      </c>
      <c r="F31" t="s">
        <v>25</v>
      </c>
      <c r="G31" t="s">
        <v>26</v>
      </c>
      <c r="H31" t="s">
        <v>17</v>
      </c>
      <c r="I31">
        <f>ROUND(80.4/100,9)</f>
        <v>0.80400000000000005</v>
      </c>
      <c r="J31">
        <v>0</v>
      </c>
      <c r="O31">
        <f t="shared" si="21"/>
        <v>10784.34</v>
      </c>
      <c r="P31">
        <f t="shared" si="22"/>
        <v>0</v>
      </c>
      <c r="Q31">
        <f t="shared" si="23"/>
        <v>1476.47</v>
      </c>
      <c r="R31">
        <f t="shared" si="24"/>
        <v>637.64</v>
      </c>
      <c r="S31">
        <f t="shared" si="25"/>
        <v>9307.8700000000008</v>
      </c>
      <c r="T31">
        <f t="shared" si="26"/>
        <v>0</v>
      </c>
      <c r="U31">
        <f t="shared" si="27"/>
        <v>151.58616000000001</v>
      </c>
      <c r="V31">
        <f t="shared" si="28"/>
        <v>6.2229600000000005</v>
      </c>
      <c r="W31">
        <f t="shared" si="29"/>
        <v>0</v>
      </c>
      <c r="X31">
        <f t="shared" si="30"/>
        <v>9846.0499999999993</v>
      </c>
      <c r="Y31">
        <f t="shared" si="31"/>
        <v>5967.31</v>
      </c>
      <c r="AA31">
        <v>39272397</v>
      </c>
      <c r="AB31">
        <f t="shared" si="32"/>
        <v>1767.24</v>
      </c>
      <c r="AC31">
        <f t="shared" si="33"/>
        <v>0</v>
      </c>
      <c r="AD31">
        <f t="shared" si="34"/>
        <v>241.95</v>
      </c>
      <c r="AE31">
        <f t="shared" si="35"/>
        <v>104.49</v>
      </c>
      <c r="AF31">
        <f t="shared" si="36"/>
        <v>1525.29</v>
      </c>
      <c r="AG31">
        <f t="shared" si="37"/>
        <v>0</v>
      </c>
      <c r="AH31">
        <f t="shared" si="38"/>
        <v>188.54</v>
      </c>
      <c r="AI31">
        <f t="shared" si="39"/>
        <v>7.74</v>
      </c>
      <c r="AJ31">
        <f t="shared" si="40"/>
        <v>0</v>
      </c>
      <c r="AK31">
        <v>1767.24</v>
      </c>
      <c r="AL31">
        <v>0</v>
      </c>
      <c r="AM31">
        <v>241.95</v>
      </c>
      <c r="AN31">
        <v>104.49</v>
      </c>
      <c r="AO31">
        <v>1525.29</v>
      </c>
      <c r="AP31">
        <v>0</v>
      </c>
      <c r="AQ31">
        <v>188.54</v>
      </c>
      <c r="AR31">
        <v>7.74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7.59</v>
      </c>
      <c r="BA31">
        <v>7.59</v>
      </c>
      <c r="BB31">
        <v>7.59</v>
      </c>
      <c r="BC31">
        <v>7.59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27</v>
      </c>
      <c r="BM31">
        <v>46001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7.59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41"/>
        <v>10784.34</v>
      </c>
      <c r="CQ31">
        <f t="shared" si="42"/>
        <v>0</v>
      </c>
      <c r="CR31">
        <f t="shared" si="43"/>
        <v>1836.4005</v>
      </c>
      <c r="CS31">
        <f t="shared" si="44"/>
        <v>793.07909999999993</v>
      </c>
      <c r="CT31">
        <f t="shared" si="45"/>
        <v>11576.9511</v>
      </c>
      <c r="CU31">
        <f t="shared" si="46"/>
        <v>0</v>
      </c>
      <c r="CV31">
        <f t="shared" si="47"/>
        <v>188.54</v>
      </c>
      <c r="CW31">
        <f t="shared" si="48"/>
        <v>7.74</v>
      </c>
      <c r="CX31">
        <f t="shared" si="49"/>
        <v>0</v>
      </c>
      <c r="CY31">
        <f t="shared" si="50"/>
        <v>9846.0548999999992</v>
      </c>
      <c r="CZ31">
        <f t="shared" si="51"/>
        <v>5967.3059999999996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17</v>
      </c>
      <c r="DW31" t="s">
        <v>17</v>
      </c>
      <c r="DX31">
        <v>100</v>
      </c>
      <c r="EE31">
        <v>39174571</v>
      </c>
      <c r="EF31">
        <v>2</v>
      </c>
      <c r="EG31" t="s">
        <v>19</v>
      </c>
      <c r="EH31">
        <v>0</v>
      </c>
      <c r="EI31" t="s">
        <v>3</v>
      </c>
      <c r="EJ31">
        <v>1</v>
      </c>
      <c r="EK31">
        <v>46001</v>
      </c>
      <c r="EL31" t="s">
        <v>20</v>
      </c>
      <c r="EM31" t="s">
        <v>21</v>
      </c>
      <c r="EO31" t="s">
        <v>3</v>
      </c>
      <c r="EQ31">
        <v>0</v>
      </c>
      <c r="ER31">
        <v>1767.24</v>
      </c>
      <c r="ES31">
        <v>0</v>
      </c>
      <c r="ET31">
        <v>241.95</v>
      </c>
      <c r="EU31">
        <v>104.49</v>
      </c>
      <c r="EV31">
        <v>1525.29</v>
      </c>
      <c r="EW31">
        <v>188.54</v>
      </c>
      <c r="EX31">
        <v>7.74</v>
      </c>
      <c r="EY31">
        <v>0</v>
      </c>
      <c r="FQ31">
        <v>0</v>
      </c>
      <c r="FR31">
        <f t="shared" si="52"/>
        <v>0</v>
      </c>
      <c r="FS31">
        <v>0</v>
      </c>
      <c r="FT31" t="s">
        <v>22</v>
      </c>
      <c r="FU31" t="s">
        <v>23</v>
      </c>
      <c r="FX31">
        <v>99</v>
      </c>
      <c r="FY31">
        <v>59.5</v>
      </c>
      <c r="GA31" t="s">
        <v>3</v>
      </c>
      <c r="GD31">
        <v>0</v>
      </c>
      <c r="GF31">
        <v>1630687704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53"/>
        <v>0</v>
      </c>
      <c r="GM31">
        <f t="shared" si="54"/>
        <v>26597.7</v>
      </c>
      <c r="GN31">
        <f t="shared" si="55"/>
        <v>26597.7</v>
      </c>
      <c r="GO31">
        <f t="shared" si="56"/>
        <v>0</v>
      </c>
      <c r="GP31">
        <f t="shared" si="57"/>
        <v>0</v>
      </c>
      <c r="GR31">
        <v>0</v>
      </c>
      <c r="GS31">
        <v>3</v>
      </c>
      <c r="GT31">
        <v>0</v>
      </c>
      <c r="GU31" t="s">
        <v>3</v>
      </c>
      <c r="GV31">
        <f t="shared" si="58"/>
        <v>0</v>
      </c>
      <c r="GW31">
        <v>1</v>
      </c>
      <c r="GX31">
        <f t="shared" si="59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ROW(SmtRes!A13)</f>
        <v>13</v>
      </c>
      <c r="D32" s="2">
        <f>ROW(EtalonRes!A14)</f>
        <v>14</v>
      </c>
      <c r="E32" s="2" t="s">
        <v>28</v>
      </c>
      <c r="F32" s="2" t="s">
        <v>29</v>
      </c>
      <c r="G32" s="2" t="s">
        <v>30</v>
      </c>
      <c r="H32" s="2" t="s">
        <v>31</v>
      </c>
      <c r="I32" s="2">
        <f>ROUND(99.8/100,9)</f>
        <v>0.998</v>
      </c>
      <c r="J32" s="2">
        <v>0</v>
      </c>
      <c r="K32" s="2"/>
      <c r="L32" s="2"/>
      <c r="M32" s="2"/>
      <c r="N32" s="2"/>
      <c r="O32" s="2">
        <f t="shared" si="21"/>
        <v>29.35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29.35</v>
      </c>
      <c r="T32" s="2">
        <f t="shared" si="26"/>
        <v>0</v>
      </c>
      <c r="U32" s="2">
        <f t="shared" si="27"/>
        <v>3.7624599999999999</v>
      </c>
      <c r="V32" s="2">
        <f t="shared" si="28"/>
        <v>0</v>
      </c>
      <c r="W32" s="2">
        <f t="shared" si="29"/>
        <v>0</v>
      </c>
      <c r="X32" s="2">
        <f t="shared" si="30"/>
        <v>23.48</v>
      </c>
      <c r="Y32" s="2">
        <f t="shared" si="31"/>
        <v>19.96</v>
      </c>
      <c r="Z32" s="2"/>
      <c r="AA32" s="2">
        <v>39272396</v>
      </c>
      <c r="AB32" s="2">
        <f t="shared" si="32"/>
        <v>29.41</v>
      </c>
      <c r="AC32" s="2">
        <f t="shared" si="33"/>
        <v>0</v>
      </c>
      <c r="AD32" s="2">
        <f t="shared" si="34"/>
        <v>0</v>
      </c>
      <c r="AE32" s="2">
        <f t="shared" si="35"/>
        <v>0</v>
      </c>
      <c r="AF32" s="2">
        <f t="shared" si="36"/>
        <v>29.41</v>
      </c>
      <c r="AG32" s="2">
        <f t="shared" si="37"/>
        <v>0</v>
      </c>
      <c r="AH32" s="2">
        <f t="shared" si="38"/>
        <v>3.77</v>
      </c>
      <c r="AI32" s="2">
        <f t="shared" si="39"/>
        <v>0</v>
      </c>
      <c r="AJ32" s="2">
        <f t="shared" si="40"/>
        <v>0</v>
      </c>
      <c r="AK32" s="2">
        <v>29.41</v>
      </c>
      <c r="AL32" s="2">
        <v>0</v>
      </c>
      <c r="AM32" s="2">
        <v>0</v>
      </c>
      <c r="AN32" s="2">
        <v>0</v>
      </c>
      <c r="AO32" s="2">
        <v>29.41</v>
      </c>
      <c r="AP32" s="2">
        <v>0</v>
      </c>
      <c r="AQ32" s="2">
        <v>3.77</v>
      </c>
      <c r="AR32" s="2">
        <v>0</v>
      </c>
      <c r="AS32" s="2">
        <v>0</v>
      </c>
      <c r="AT32" s="2">
        <v>80</v>
      </c>
      <c r="AU32" s="2">
        <v>68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32</v>
      </c>
      <c r="BK32" s="2"/>
      <c r="BL32" s="2"/>
      <c r="BM32" s="2">
        <v>57001</v>
      </c>
      <c r="BN32" s="2">
        <v>0</v>
      </c>
      <c r="BO32" s="2" t="s">
        <v>3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80</v>
      </c>
      <c r="CA32" s="2">
        <v>68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</v>
      </c>
      <c r="CO32" s="2">
        <v>0</v>
      </c>
      <c r="CP32" s="2">
        <f t="shared" si="41"/>
        <v>29.35</v>
      </c>
      <c r="CQ32" s="2">
        <f t="shared" si="42"/>
        <v>0</v>
      </c>
      <c r="CR32" s="2">
        <f t="shared" si="43"/>
        <v>0</v>
      </c>
      <c r="CS32" s="2">
        <f t="shared" si="44"/>
        <v>0</v>
      </c>
      <c r="CT32" s="2">
        <f t="shared" si="45"/>
        <v>29.41</v>
      </c>
      <c r="CU32" s="2">
        <f t="shared" si="46"/>
        <v>0</v>
      </c>
      <c r="CV32" s="2">
        <f t="shared" si="47"/>
        <v>3.77</v>
      </c>
      <c r="CW32" s="2">
        <f t="shared" si="48"/>
        <v>0</v>
      </c>
      <c r="CX32" s="2">
        <f t="shared" si="49"/>
        <v>0</v>
      </c>
      <c r="CY32" s="2">
        <f t="shared" si="50"/>
        <v>23.48</v>
      </c>
      <c r="CZ32" s="2">
        <f t="shared" si="51"/>
        <v>19.958000000000002</v>
      </c>
      <c r="DA32" s="2"/>
      <c r="DB32" s="2"/>
      <c r="DC32" s="2" t="s">
        <v>3</v>
      </c>
      <c r="DD32" s="2" t="s">
        <v>3</v>
      </c>
      <c r="DE32" s="2" t="s">
        <v>3</v>
      </c>
      <c r="DF32" s="2" t="s">
        <v>3</v>
      </c>
      <c r="DG32" s="2" t="s">
        <v>3</v>
      </c>
      <c r="DH32" s="2" t="s">
        <v>3</v>
      </c>
      <c r="DI32" s="2" t="s">
        <v>3</v>
      </c>
      <c r="DJ32" s="2" t="s">
        <v>3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31</v>
      </c>
      <c r="DW32" s="2" t="s">
        <v>31</v>
      </c>
      <c r="DX32" s="2">
        <v>100</v>
      </c>
      <c r="DY32" s="2"/>
      <c r="DZ32" s="2"/>
      <c r="EA32" s="2"/>
      <c r="EB32" s="2"/>
      <c r="EC32" s="2"/>
      <c r="ED32" s="2"/>
      <c r="EE32" s="2">
        <v>39174582</v>
      </c>
      <c r="EF32" s="2">
        <v>6</v>
      </c>
      <c r="EG32" s="2" t="s">
        <v>33</v>
      </c>
      <c r="EH32" s="2">
        <v>0</v>
      </c>
      <c r="EI32" s="2" t="s">
        <v>3</v>
      </c>
      <c r="EJ32" s="2">
        <v>1</v>
      </c>
      <c r="EK32" s="2">
        <v>57001</v>
      </c>
      <c r="EL32" s="2" t="s">
        <v>34</v>
      </c>
      <c r="EM32" s="2" t="s">
        <v>35</v>
      </c>
      <c r="EN32" s="2"/>
      <c r="EO32" s="2" t="s">
        <v>3</v>
      </c>
      <c r="EP32" s="2"/>
      <c r="EQ32" s="2">
        <v>0</v>
      </c>
      <c r="ER32" s="2">
        <v>29.41</v>
      </c>
      <c r="ES32" s="2">
        <v>0</v>
      </c>
      <c r="ET32" s="2">
        <v>0</v>
      </c>
      <c r="EU32" s="2">
        <v>0</v>
      </c>
      <c r="EV32" s="2">
        <v>29.41</v>
      </c>
      <c r="EW32" s="2">
        <v>3.77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52"/>
        <v>0</v>
      </c>
      <c r="FS32" s="2">
        <v>0</v>
      </c>
      <c r="FT32" s="2"/>
      <c r="FU32" s="2"/>
      <c r="FV32" s="2"/>
      <c r="FW32" s="2"/>
      <c r="FX32" s="2">
        <v>80</v>
      </c>
      <c r="FY32" s="2">
        <v>68</v>
      </c>
      <c r="FZ32" s="2"/>
      <c r="GA32" s="2" t="s">
        <v>3</v>
      </c>
      <c r="GB32" s="2"/>
      <c r="GC32" s="2"/>
      <c r="GD32" s="2">
        <v>0</v>
      </c>
      <c r="GE32" s="2"/>
      <c r="GF32" s="2">
        <v>-1389370821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3"/>
        <v>0</v>
      </c>
      <c r="GM32" s="2">
        <f t="shared" si="54"/>
        <v>72.790000000000006</v>
      </c>
      <c r="GN32" s="2">
        <f t="shared" si="55"/>
        <v>72.790000000000006</v>
      </c>
      <c r="GO32" s="2">
        <f t="shared" si="56"/>
        <v>0</v>
      </c>
      <c r="GP32" s="2">
        <f t="shared" si="57"/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58"/>
        <v>0</v>
      </c>
      <c r="GW32" s="2">
        <v>1</v>
      </c>
      <c r="GX32" s="2">
        <f t="shared" si="59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ROW(SmtRes!A14)</f>
        <v>14</v>
      </c>
      <c r="D33">
        <f>ROW(EtalonRes!A16)</f>
        <v>16</v>
      </c>
      <c r="E33" t="s">
        <v>28</v>
      </c>
      <c r="F33" t="s">
        <v>29</v>
      </c>
      <c r="G33" t="s">
        <v>30</v>
      </c>
      <c r="H33" t="s">
        <v>31</v>
      </c>
      <c r="I33">
        <f>ROUND(99.8/100,9)</f>
        <v>0.998</v>
      </c>
      <c r="J33">
        <v>0</v>
      </c>
      <c r="O33">
        <f t="shared" si="21"/>
        <v>222.78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222.78</v>
      </c>
      <c r="T33">
        <f t="shared" si="26"/>
        <v>0</v>
      </c>
      <c r="U33">
        <f t="shared" si="27"/>
        <v>3.7624599999999999</v>
      </c>
      <c r="V33">
        <f t="shared" si="28"/>
        <v>0</v>
      </c>
      <c r="W33">
        <f t="shared" si="29"/>
        <v>0</v>
      </c>
      <c r="X33">
        <f t="shared" si="30"/>
        <v>178.22</v>
      </c>
      <c r="Y33">
        <f t="shared" si="31"/>
        <v>151.49</v>
      </c>
      <c r="AA33">
        <v>39272397</v>
      </c>
      <c r="AB33">
        <f t="shared" si="32"/>
        <v>29.41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6"/>
        <v>29.41</v>
      </c>
      <c r="AG33">
        <f t="shared" si="37"/>
        <v>0</v>
      </c>
      <c r="AH33">
        <f t="shared" si="38"/>
        <v>3.77</v>
      </c>
      <c r="AI33">
        <f t="shared" si="39"/>
        <v>0</v>
      </c>
      <c r="AJ33">
        <f t="shared" si="40"/>
        <v>0</v>
      </c>
      <c r="AK33">
        <v>29.41</v>
      </c>
      <c r="AL33">
        <v>0</v>
      </c>
      <c r="AM33">
        <v>0</v>
      </c>
      <c r="AN33">
        <v>0</v>
      </c>
      <c r="AO33">
        <v>29.41</v>
      </c>
      <c r="AP33">
        <v>0</v>
      </c>
      <c r="AQ33">
        <v>3.77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7.59</v>
      </c>
      <c r="BA33">
        <v>7.59</v>
      </c>
      <c r="BB33">
        <v>7.59</v>
      </c>
      <c r="BC33">
        <v>7.59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32</v>
      </c>
      <c r="BM33">
        <v>57001</v>
      </c>
      <c r="BN33">
        <v>0</v>
      </c>
      <c r="BO33" t="s">
        <v>3</v>
      </c>
      <c r="BP33">
        <v>0</v>
      </c>
      <c r="BQ33">
        <v>6</v>
      </c>
      <c r="BR33">
        <v>0</v>
      </c>
      <c r="BS33">
        <v>7.59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41"/>
        <v>222.78</v>
      </c>
      <c r="CQ33">
        <f t="shared" si="42"/>
        <v>0</v>
      </c>
      <c r="CR33">
        <f t="shared" si="43"/>
        <v>0</v>
      </c>
      <c r="CS33">
        <f t="shared" si="44"/>
        <v>0</v>
      </c>
      <c r="CT33">
        <f t="shared" si="45"/>
        <v>223.22190000000001</v>
      </c>
      <c r="CU33">
        <f t="shared" si="46"/>
        <v>0</v>
      </c>
      <c r="CV33">
        <f t="shared" si="47"/>
        <v>3.77</v>
      </c>
      <c r="CW33">
        <f t="shared" si="48"/>
        <v>0</v>
      </c>
      <c r="CX33">
        <f t="shared" si="49"/>
        <v>0</v>
      </c>
      <c r="CY33">
        <f t="shared" si="50"/>
        <v>178.22400000000002</v>
      </c>
      <c r="CZ33">
        <f t="shared" si="51"/>
        <v>151.49040000000002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31</v>
      </c>
      <c r="DW33" t="s">
        <v>31</v>
      </c>
      <c r="DX33">
        <v>100</v>
      </c>
      <c r="EE33">
        <v>39174582</v>
      </c>
      <c r="EF33">
        <v>6</v>
      </c>
      <c r="EG33" t="s">
        <v>33</v>
      </c>
      <c r="EH33">
        <v>0</v>
      </c>
      <c r="EI33" t="s">
        <v>3</v>
      </c>
      <c r="EJ33">
        <v>1</v>
      </c>
      <c r="EK33">
        <v>57001</v>
      </c>
      <c r="EL33" t="s">
        <v>34</v>
      </c>
      <c r="EM33" t="s">
        <v>35</v>
      </c>
      <c r="EO33" t="s">
        <v>3</v>
      </c>
      <c r="EQ33">
        <v>0</v>
      </c>
      <c r="ER33">
        <v>29.41</v>
      </c>
      <c r="ES33">
        <v>0</v>
      </c>
      <c r="ET33">
        <v>0</v>
      </c>
      <c r="EU33">
        <v>0</v>
      </c>
      <c r="EV33">
        <v>29.41</v>
      </c>
      <c r="EW33">
        <v>3.77</v>
      </c>
      <c r="EX33">
        <v>0</v>
      </c>
      <c r="EY33">
        <v>0</v>
      </c>
      <c r="FQ33">
        <v>0</v>
      </c>
      <c r="FR33">
        <f t="shared" si="52"/>
        <v>0</v>
      </c>
      <c r="FS33">
        <v>0</v>
      </c>
      <c r="FX33">
        <v>80</v>
      </c>
      <c r="FY33">
        <v>68</v>
      </c>
      <c r="GA33" t="s">
        <v>3</v>
      </c>
      <c r="GD33">
        <v>0</v>
      </c>
      <c r="GF33">
        <v>-1389370821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53"/>
        <v>0</v>
      </c>
      <c r="GM33">
        <f t="shared" si="54"/>
        <v>552.49</v>
      </c>
      <c r="GN33">
        <f t="shared" si="55"/>
        <v>552.49</v>
      </c>
      <c r="GO33">
        <f t="shared" si="56"/>
        <v>0</v>
      </c>
      <c r="GP33">
        <f t="shared" si="57"/>
        <v>0</v>
      </c>
      <c r="GR33">
        <v>0</v>
      </c>
      <c r="GS33">
        <v>3</v>
      </c>
      <c r="GT33">
        <v>0</v>
      </c>
      <c r="GU33" t="s">
        <v>3</v>
      </c>
      <c r="GV33">
        <f t="shared" si="58"/>
        <v>0</v>
      </c>
      <c r="GW33">
        <v>1</v>
      </c>
      <c r="GX33">
        <f t="shared" si="59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ROW(SmtRes!A15)</f>
        <v>15</v>
      </c>
      <c r="D34" s="2">
        <f>ROW(EtalonRes!A18)</f>
        <v>18</v>
      </c>
      <c r="E34" s="2" t="s">
        <v>36</v>
      </c>
      <c r="F34" s="2" t="s">
        <v>37</v>
      </c>
      <c r="G34" s="2" t="s">
        <v>38</v>
      </c>
      <c r="H34" s="2" t="s">
        <v>17</v>
      </c>
      <c r="I34" s="2">
        <f>ROUND(328.4/100,9)</f>
        <v>3.2839999999999998</v>
      </c>
      <c r="J34" s="2">
        <v>0</v>
      </c>
      <c r="K34" s="2"/>
      <c r="L34" s="2"/>
      <c r="M34" s="2"/>
      <c r="N34" s="2"/>
      <c r="O34" s="2">
        <f t="shared" si="21"/>
        <v>196.48</v>
      </c>
      <c r="P34" s="2">
        <f t="shared" si="22"/>
        <v>0</v>
      </c>
      <c r="Q34" s="2">
        <f t="shared" si="23"/>
        <v>0</v>
      </c>
      <c r="R34" s="2">
        <f t="shared" si="24"/>
        <v>0</v>
      </c>
      <c r="S34" s="2">
        <f t="shared" si="25"/>
        <v>196.48</v>
      </c>
      <c r="T34" s="2">
        <f t="shared" si="26"/>
        <v>0</v>
      </c>
      <c r="U34" s="2">
        <f t="shared" si="27"/>
        <v>25.188279999999999</v>
      </c>
      <c r="V34" s="2">
        <f t="shared" si="28"/>
        <v>0</v>
      </c>
      <c r="W34" s="2">
        <f t="shared" si="29"/>
        <v>0</v>
      </c>
      <c r="X34" s="2">
        <f t="shared" si="30"/>
        <v>157.18</v>
      </c>
      <c r="Y34" s="2">
        <f t="shared" si="31"/>
        <v>133.61000000000001</v>
      </c>
      <c r="Z34" s="2"/>
      <c r="AA34" s="2">
        <v>39272396</v>
      </c>
      <c r="AB34" s="2">
        <f t="shared" si="32"/>
        <v>59.83</v>
      </c>
      <c r="AC34" s="2">
        <f t="shared" si="33"/>
        <v>0</v>
      </c>
      <c r="AD34" s="2">
        <f t="shared" si="34"/>
        <v>0</v>
      </c>
      <c r="AE34" s="2">
        <f t="shared" si="35"/>
        <v>0</v>
      </c>
      <c r="AF34" s="2">
        <f t="shared" si="36"/>
        <v>59.83</v>
      </c>
      <c r="AG34" s="2">
        <f t="shared" si="37"/>
        <v>0</v>
      </c>
      <c r="AH34" s="2">
        <f t="shared" si="38"/>
        <v>7.67</v>
      </c>
      <c r="AI34" s="2">
        <f t="shared" si="39"/>
        <v>0</v>
      </c>
      <c r="AJ34" s="2">
        <f t="shared" si="40"/>
        <v>0</v>
      </c>
      <c r="AK34" s="2">
        <v>59.83</v>
      </c>
      <c r="AL34" s="2">
        <v>0</v>
      </c>
      <c r="AM34" s="2">
        <v>0</v>
      </c>
      <c r="AN34" s="2">
        <v>0</v>
      </c>
      <c r="AO34" s="2">
        <v>59.83</v>
      </c>
      <c r="AP34" s="2">
        <v>0</v>
      </c>
      <c r="AQ34" s="2">
        <v>7.67</v>
      </c>
      <c r="AR34" s="2">
        <v>0</v>
      </c>
      <c r="AS34" s="2">
        <v>0</v>
      </c>
      <c r="AT34" s="2">
        <v>80</v>
      </c>
      <c r="AU34" s="2">
        <v>68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0</v>
      </c>
      <c r="BI34" s="2">
        <v>1</v>
      </c>
      <c r="BJ34" s="2" t="s">
        <v>39</v>
      </c>
      <c r="BK34" s="2"/>
      <c r="BL34" s="2"/>
      <c r="BM34" s="2">
        <v>57001</v>
      </c>
      <c r="BN34" s="2">
        <v>0</v>
      </c>
      <c r="BO34" s="2" t="s">
        <v>3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80</v>
      </c>
      <c r="CA34" s="2">
        <v>68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41"/>
        <v>196.48</v>
      </c>
      <c r="CQ34" s="2">
        <f t="shared" si="42"/>
        <v>0</v>
      </c>
      <c r="CR34" s="2">
        <f t="shared" si="43"/>
        <v>0</v>
      </c>
      <c r="CS34" s="2">
        <f t="shared" si="44"/>
        <v>0</v>
      </c>
      <c r="CT34" s="2">
        <f t="shared" si="45"/>
        <v>59.83</v>
      </c>
      <c r="CU34" s="2">
        <f t="shared" si="46"/>
        <v>0</v>
      </c>
      <c r="CV34" s="2">
        <f t="shared" si="47"/>
        <v>7.67</v>
      </c>
      <c r="CW34" s="2">
        <f t="shared" si="48"/>
        <v>0</v>
      </c>
      <c r="CX34" s="2">
        <f t="shared" si="49"/>
        <v>0</v>
      </c>
      <c r="CY34" s="2">
        <f t="shared" si="50"/>
        <v>157.184</v>
      </c>
      <c r="CZ34" s="2">
        <f t="shared" si="51"/>
        <v>133.60640000000001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17</v>
      </c>
      <c r="DW34" s="2" t="s">
        <v>17</v>
      </c>
      <c r="DX34" s="2">
        <v>100</v>
      </c>
      <c r="DY34" s="2"/>
      <c r="DZ34" s="2"/>
      <c r="EA34" s="2"/>
      <c r="EB34" s="2"/>
      <c r="EC34" s="2"/>
      <c r="ED34" s="2"/>
      <c r="EE34" s="2">
        <v>39174582</v>
      </c>
      <c r="EF34" s="2">
        <v>6</v>
      </c>
      <c r="EG34" s="2" t="s">
        <v>33</v>
      </c>
      <c r="EH34" s="2">
        <v>0</v>
      </c>
      <c r="EI34" s="2" t="s">
        <v>3</v>
      </c>
      <c r="EJ34" s="2">
        <v>1</v>
      </c>
      <c r="EK34" s="2">
        <v>57001</v>
      </c>
      <c r="EL34" s="2" t="s">
        <v>34</v>
      </c>
      <c r="EM34" s="2" t="s">
        <v>35</v>
      </c>
      <c r="EN34" s="2"/>
      <c r="EO34" s="2" t="s">
        <v>3</v>
      </c>
      <c r="EP34" s="2"/>
      <c r="EQ34" s="2">
        <v>0</v>
      </c>
      <c r="ER34" s="2">
        <v>59.83</v>
      </c>
      <c r="ES34" s="2">
        <v>0</v>
      </c>
      <c r="ET34" s="2">
        <v>0</v>
      </c>
      <c r="EU34" s="2">
        <v>0</v>
      </c>
      <c r="EV34" s="2">
        <v>59.83</v>
      </c>
      <c r="EW34" s="2">
        <v>7.67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2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68</v>
      </c>
      <c r="FZ34" s="2"/>
      <c r="GA34" s="2" t="s">
        <v>3</v>
      </c>
      <c r="GB34" s="2"/>
      <c r="GC34" s="2"/>
      <c r="GD34" s="2">
        <v>0</v>
      </c>
      <c r="GE34" s="2"/>
      <c r="GF34" s="2">
        <v>530355128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53"/>
        <v>0</v>
      </c>
      <c r="GM34" s="2">
        <f t="shared" si="54"/>
        <v>487.27</v>
      </c>
      <c r="GN34" s="2">
        <f t="shared" si="55"/>
        <v>487.27</v>
      </c>
      <c r="GO34" s="2">
        <f t="shared" si="56"/>
        <v>0</v>
      </c>
      <c r="GP34" s="2">
        <f t="shared" si="57"/>
        <v>0</v>
      </c>
      <c r="GQ34" s="2"/>
      <c r="GR34" s="2">
        <v>0</v>
      </c>
      <c r="GS34" s="2">
        <v>3</v>
      </c>
      <c r="GT34" s="2">
        <v>0</v>
      </c>
      <c r="GU34" s="2" t="s">
        <v>3</v>
      </c>
      <c r="GV34" s="2">
        <f t="shared" si="58"/>
        <v>0</v>
      </c>
      <c r="GW34" s="2">
        <v>1</v>
      </c>
      <c r="GX34" s="2">
        <f t="shared" si="59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ROW(SmtRes!A16)</f>
        <v>16</v>
      </c>
      <c r="D35">
        <f>ROW(EtalonRes!A20)</f>
        <v>20</v>
      </c>
      <c r="E35" t="s">
        <v>36</v>
      </c>
      <c r="F35" t="s">
        <v>37</v>
      </c>
      <c r="G35" t="s">
        <v>38</v>
      </c>
      <c r="H35" t="s">
        <v>17</v>
      </c>
      <c r="I35">
        <f>ROUND(328.4/100,9)</f>
        <v>3.2839999999999998</v>
      </c>
      <c r="J35">
        <v>0</v>
      </c>
      <c r="O35">
        <f t="shared" si="21"/>
        <v>1491.3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1491.3</v>
      </c>
      <c r="T35">
        <f t="shared" si="26"/>
        <v>0</v>
      </c>
      <c r="U35">
        <f t="shared" si="27"/>
        <v>25.188279999999999</v>
      </c>
      <c r="V35">
        <f t="shared" si="28"/>
        <v>0</v>
      </c>
      <c r="W35">
        <f t="shared" si="29"/>
        <v>0</v>
      </c>
      <c r="X35">
        <f t="shared" si="30"/>
        <v>1193.04</v>
      </c>
      <c r="Y35">
        <f t="shared" si="31"/>
        <v>1014.08</v>
      </c>
      <c r="AA35">
        <v>39272397</v>
      </c>
      <c r="AB35">
        <f t="shared" si="32"/>
        <v>59.83</v>
      </c>
      <c r="AC35">
        <f t="shared" si="33"/>
        <v>0</v>
      </c>
      <c r="AD35">
        <f t="shared" si="34"/>
        <v>0</v>
      </c>
      <c r="AE35">
        <f t="shared" si="35"/>
        <v>0</v>
      </c>
      <c r="AF35">
        <f t="shared" si="36"/>
        <v>59.83</v>
      </c>
      <c r="AG35">
        <f t="shared" si="37"/>
        <v>0</v>
      </c>
      <c r="AH35">
        <f t="shared" si="38"/>
        <v>7.67</v>
      </c>
      <c r="AI35">
        <f t="shared" si="39"/>
        <v>0</v>
      </c>
      <c r="AJ35">
        <f t="shared" si="40"/>
        <v>0</v>
      </c>
      <c r="AK35">
        <v>59.83</v>
      </c>
      <c r="AL35">
        <v>0</v>
      </c>
      <c r="AM35">
        <v>0</v>
      </c>
      <c r="AN35">
        <v>0</v>
      </c>
      <c r="AO35">
        <v>59.83</v>
      </c>
      <c r="AP35">
        <v>0</v>
      </c>
      <c r="AQ35">
        <v>7.67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7.59</v>
      </c>
      <c r="BA35">
        <v>7.59</v>
      </c>
      <c r="BB35">
        <v>7.59</v>
      </c>
      <c r="BC35">
        <v>7.59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39</v>
      </c>
      <c r="BM35">
        <v>57001</v>
      </c>
      <c r="BN35">
        <v>0</v>
      </c>
      <c r="BO35" t="s">
        <v>3</v>
      </c>
      <c r="BP35">
        <v>0</v>
      </c>
      <c r="BQ35">
        <v>6</v>
      </c>
      <c r="BR35">
        <v>0</v>
      </c>
      <c r="BS35">
        <v>7.59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41"/>
        <v>1491.3</v>
      </c>
      <c r="CQ35">
        <f t="shared" si="42"/>
        <v>0</v>
      </c>
      <c r="CR35">
        <f t="shared" si="43"/>
        <v>0</v>
      </c>
      <c r="CS35">
        <f t="shared" si="44"/>
        <v>0</v>
      </c>
      <c r="CT35">
        <f t="shared" si="45"/>
        <v>454.10969999999998</v>
      </c>
      <c r="CU35">
        <f t="shared" si="46"/>
        <v>0</v>
      </c>
      <c r="CV35">
        <f t="shared" si="47"/>
        <v>7.67</v>
      </c>
      <c r="CW35">
        <f t="shared" si="48"/>
        <v>0</v>
      </c>
      <c r="CX35">
        <f t="shared" si="49"/>
        <v>0</v>
      </c>
      <c r="CY35">
        <f t="shared" si="50"/>
        <v>1193.04</v>
      </c>
      <c r="CZ35">
        <f t="shared" si="51"/>
        <v>1014.0839999999999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17</v>
      </c>
      <c r="DW35" t="s">
        <v>17</v>
      </c>
      <c r="DX35">
        <v>100</v>
      </c>
      <c r="EE35">
        <v>39174582</v>
      </c>
      <c r="EF35">
        <v>6</v>
      </c>
      <c r="EG35" t="s">
        <v>33</v>
      </c>
      <c r="EH35">
        <v>0</v>
      </c>
      <c r="EI35" t="s">
        <v>3</v>
      </c>
      <c r="EJ35">
        <v>1</v>
      </c>
      <c r="EK35">
        <v>57001</v>
      </c>
      <c r="EL35" t="s">
        <v>34</v>
      </c>
      <c r="EM35" t="s">
        <v>35</v>
      </c>
      <c r="EO35" t="s">
        <v>3</v>
      </c>
      <c r="EQ35">
        <v>0</v>
      </c>
      <c r="ER35">
        <v>59.83</v>
      </c>
      <c r="ES35">
        <v>0</v>
      </c>
      <c r="ET35">
        <v>0</v>
      </c>
      <c r="EU35">
        <v>0</v>
      </c>
      <c r="EV35">
        <v>59.83</v>
      </c>
      <c r="EW35">
        <v>7.67</v>
      </c>
      <c r="EX35">
        <v>0</v>
      </c>
      <c r="EY35">
        <v>0</v>
      </c>
      <c r="FQ35">
        <v>0</v>
      </c>
      <c r="FR35">
        <f t="shared" si="52"/>
        <v>0</v>
      </c>
      <c r="FS35">
        <v>0</v>
      </c>
      <c r="FX35">
        <v>80</v>
      </c>
      <c r="FY35">
        <v>68</v>
      </c>
      <c r="GA35" t="s">
        <v>3</v>
      </c>
      <c r="GD35">
        <v>0</v>
      </c>
      <c r="GF35">
        <v>530355128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53"/>
        <v>0</v>
      </c>
      <c r="GM35">
        <f t="shared" si="54"/>
        <v>3698.42</v>
      </c>
      <c r="GN35">
        <f t="shared" si="55"/>
        <v>3698.42</v>
      </c>
      <c r="GO35">
        <f t="shared" si="56"/>
        <v>0</v>
      </c>
      <c r="GP35">
        <f t="shared" si="57"/>
        <v>0</v>
      </c>
      <c r="GR35">
        <v>0</v>
      </c>
      <c r="GS35">
        <v>3</v>
      </c>
      <c r="GT35">
        <v>0</v>
      </c>
      <c r="GU35" t="s">
        <v>3</v>
      </c>
      <c r="GV35">
        <f t="shared" si="58"/>
        <v>0</v>
      </c>
      <c r="GW35">
        <v>1</v>
      </c>
      <c r="GX35">
        <f t="shared" si="59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ROW(SmtRes!A19)</f>
        <v>19</v>
      </c>
      <c r="D36" s="2">
        <f>ROW(EtalonRes!A23)</f>
        <v>23</v>
      </c>
      <c r="E36" s="2" t="s">
        <v>40</v>
      </c>
      <c r="F36" s="2" t="s">
        <v>41</v>
      </c>
      <c r="G36" s="2" t="s">
        <v>42</v>
      </c>
      <c r="H36" s="2" t="s">
        <v>17</v>
      </c>
      <c r="I36" s="2">
        <f>ROUND(328.4/100,9)</f>
        <v>3.2839999999999998</v>
      </c>
      <c r="J36" s="2">
        <v>0</v>
      </c>
      <c r="K36" s="2"/>
      <c r="L36" s="2"/>
      <c r="M36" s="2"/>
      <c r="N36" s="2"/>
      <c r="O36" s="2">
        <f t="shared" si="21"/>
        <v>1156.72</v>
      </c>
      <c r="P36" s="2">
        <f t="shared" si="22"/>
        <v>0</v>
      </c>
      <c r="Q36" s="2">
        <f t="shared" si="23"/>
        <v>374.7</v>
      </c>
      <c r="R36" s="2">
        <f t="shared" si="24"/>
        <v>161.84</v>
      </c>
      <c r="S36" s="2">
        <f t="shared" si="25"/>
        <v>782.02</v>
      </c>
      <c r="T36" s="2">
        <f t="shared" si="26"/>
        <v>0</v>
      </c>
      <c r="U36" s="2">
        <f t="shared" si="27"/>
        <v>100.26052</v>
      </c>
      <c r="V36" s="2">
        <f t="shared" si="28"/>
        <v>11.986599999999999</v>
      </c>
      <c r="W36" s="2">
        <f t="shared" si="29"/>
        <v>0</v>
      </c>
      <c r="X36" s="2">
        <f t="shared" si="30"/>
        <v>934.42</v>
      </c>
      <c r="Y36" s="2">
        <f t="shared" si="31"/>
        <v>566.32000000000005</v>
      </c>
      <c r="Z36" s="2"/>
      <c r="AA36" s="2">
        <v>39272396</v>
      </c>
      <c r="AB36" s="2">
        <f t="shared" si="32"/>
        <v>352.23</v>
      </c>
      <c r="AC36" s="2">
        <f t="shared" si="33"/>
        <v>0</v>
      </c>
      <c r="AD36" s="2">
        <f t="shared" si="34"/>
        <v>114.1</v>
      </c>
      <c r="AE36" s="2">
        <f t="shared" si="35"/>
        <v>49.28</v>
      </c>
      <c r="AF36" s="2">
        <f t="shared" si="36"/>
        <v>238.13</v>
      </c>
      <c r="AG36" s="2">
        <f t="shared" si="37"/>
        <v>0</v>
      </c>
      <c r="AH36" s="2">
        <f t="shared" si="38"/>
        <v>30.53</v>
      </c>
      <c r="AI36" s="2">
        <f t="shared" si="39"/>
        <v>3.65</v>
      </c>
      <c r="AJ36" s="2">
        <f t="shared" si="40"/>
        <v>0</v>
      </c>
      <c r="AK36" s="2">
        <v>352.23</v>
      </c>
      <c r="AL36" s="2">
        <v>0</v>
      </c>
      <c r="AM36" s="2">
        <v>114.1</v>
      </c>
      <c r="AN36" s="2">
        <v>49.28</v>
      </c>
      <c r="AO36" s="2">
        <v>238.13</v>
      </c>
      <c r="AP36" s="2">
        <v>0</v>
      </c>
      <c r="AQ36" s="2">
        <v>30.53</v>
      </c>
      <c r="AR36" s="2">
        <v>3.65</v>
      </c>
      <c r="AS36" s="2">
        <v>0</v>
      </c>
      <c r="AT36" s="2">
        <v>99</v>
      </c>
      <c r="AU36" s="2">
        <v>60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0</v>
      </c>
      <c r="BI36" s="2">
        <v>1</v>
      </c>
      <c r="BJ36" s="2" t="s">
        <v>43</v>
      </c>
      <c r="BK36" s="2"/>
      <c r="BL36" s="2"/>
      <c r="BM36" s="2">
        <v>46001</v>
      </c>
      <c r="BN36" s="2">
        <v>0</v>
      </c>
      <c r="BO36" s="2" t="s">
        <v>3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110</v>
      </c>
      <c r="CA36" s="2">
        <v>70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41"/>
        <v>1156.72</v>
      </c>
      <c r="CQ36" s="2">
        <f t="shared" si="42"/>
        <v>0</v>
      </c>
      <c r="CR36" s="2">
        <f t="shared" si="43"/>
        <v>114.1</v>
      </c>
      <c r="CS36" s="2">
        <f t="shared" si="44"/>
        <v>49.28</v>
      </c>
      <c r="CT36" s="2">
        <f t="shared" si="45"/>
        <v>238.13</v>
      </c>
      <c r="CU36" s="2">
        <f t="shared" si="46"/>
        <v>0</v>
      </c>
      <c r="CV36" s="2">
        <f t="shared" si="47"/>
        <v>30.53</v>
      </c>
      <c r="CW36" s="2">
        <f t="shared" si="48"/>
        <v>3.65</v>
      </c>
      <c r="CX36" s="2">
        <f t="shared" si="49"/>
        <v>0</v>
      </c>
      <c r="CY36" s="2">
        <f t="shared" si="50"/>
        <v>934.42139999999995</v>
      </c>
      <c r="CZ36" s="2">
        <f t="shared" si="51"/>
        <v>566.31600000000003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17</v>
      </c>
      <c r="DW36" s="2" t="s">
        <v>17</v>
      </c>
      <c r="DX36" s="2">
        <v>100</v>
      </c>
      <c r="DY36" s="2"/>
      <c r="DZ36" s="2"/>
      <c r="EA36" s="2"/>
      <c r="EB36" s="2"/>
      <c r="EC36" s="2"/>
      <c r="ED36" s="2"/>
      <c r="EE36" s="2">
        <v>39174571</v>
      </c>
      <c r="EF36" s="2">
        <v>2</v>
      </c>
      <c r="EG36" s="2" t="s">
        <v>19</v>
      </c>
      <c r="EH36" s="2">
        <v>0</v>
      </c>
      <c r="EI36" s="2" t="s">
        <v>3</v>
      </c>
      <c r="EJ36" s="2">
        <v>1</v>
      </c>
      <c r="EK36" s="2">
        <v>46001</v>
      </c>
      <c r="EL36" s="2" t="s">
        <v>20</v>
      </c>
      <c r="EM36" s="2" t="s">
        <v>21</v>
      </c>
      <c r="EN36" s="2"/>
      <c r="EO36" s="2" t="s">
        <v>3</v>
      </c>
      <c r="EP36" s="2"/>
      <c r="EQ36" s="2">
        <v>0</v>
      </c>
      <c r="ER36" s="2">
        <v>352.23</v>
      </c>
      <c r="ES36" s="2">
        <v>0</v>
      </c>
      <c r="ET36" s="2">
        <v>114.1</v>
      </c>
      <c r="EU36" s="2">
        <v>49.28</v>
      </c>
      <c r="EV36" s="2">
        <v>238.13</v>
      </c>
      <c r="EW36" s="2">
        <v>30.53</v>
      </c>
      <c r="EX36" s="2">
        <v>3.65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2"/>
        <v>0</v>
      </c>
      <c r="FS36" s="2">
        <v>0</v>
      </c>
      <c r="FT36" s="2" t="s">
        <v>22</v>
      </c>
      <c r="FU36" s="2" t="s">
        <v>23</v>
      </c>
      <c r="FV36" s="2"/>
      <c r="FW36" s="2"/>
      <c r="FX36" s="2">
        <v>99</v>
      </c>
      <c r="FY36" s="2">
        <v>59.5</v>
      </c>
      <c r="FZ36" s="2"/>
      <c r="GA36" s="2" t="s">
        <v>3</v>
      </c>
      <c r="GB36" s="2"/>
      <c r="GC36" s="2"/>
      <c r="GD36" s="2">
        <v>0</v>
      </c>
      <c r="GE36" s="2"/>
      <c r="GF36" s="2">
        <v>1684720523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3"/>
        <v>0</v>
      </c>
      <c r="GM36" s="2">
        <f t="shared" si="54"/>
        <v>2657.46</v>
      </c>
      <c r="GN36" s="2">
        <f t="shared" si="55"/>
        <v>2657.46</v>
      </c>
      <c r="GO36" s="2">
        <f t="shared" si="56"/>
        <v>0</v>
      </c>
      <c r="GP36" s="2">
        <f t="shared" si="57"/>
        <v>0</v>
      </c>
      <c r="GQ36" s="2"/>
      <c r="GR36" s="2">
        <v>0</v>
      </c>
      <c r="GS36" s="2">
        <v>3</v>
      </c>
      <c r="GT36" s="2">
        <v>0</v>
      </c>
      <c r="GU36" s="2" t="s">
        <v>3</v>
      </c>
      <c r="GV36" s="2">
        <f t="shared" si="58"/>
        <v>0</v>
      </c>
      <c r="GW36" s="2">
        <v>1</v>
      </c>
      <c r="GX36" s="2">
        <f t="shared" si="59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ROW(SmtRes!A22)</f>
        <v>22</v>
      </c>
      <c r="D37">
        <f>ROW(EtalonRes!A26)</f>
        <v>26</v>
      </c>
      <c r="E37" t="s">
        <v>40</v>
      </c>
      <c r="F37" t="s">
        <v>41</v>
      </c>
      <c r="G37" t="s">
        <v>42</v>
      </c>
      <c r="H37" t="s">
        <v>17</v>
      </c>
      <c r="I37">
        <f>ROUND(328.4/100,9)</f>
        <v>3.2839999999999998</v>
      </c>
      <c r="J37">
        <v>0</v>
      </c>
      <c r="O37">
        <f t="shared" si="21"/>
        <v>8779.5300000000007</v>
      </c>
      <c r="P37">
        <f t="shared" si="22"/>
        <v>0</v>
      </c>
      <c r="Q37">
        <f t="shared" si="23"/>
        <v>2844.01</v>
      </c>
      <c r="R37">
        <f t="shared" si="24"/>
        <v>1228.33</v>
      </c>
      <c r="S37">
        <f t="shared" si="25"/>
        <v>5935.52</v>
      </c>
      <c r="T37">
        <f t="shared" si="26"/>
        <v>0</v>
      </c>
      <c r="U37">
        <f t="shared" si="27"/>
        <v>100.26052</v>
      </c>
      <c r="V37">
        <f t="shared" si="28"/>
        <v>11.986599999999999</v>
      </c>
      <c r="W37">
        <f t="shared" si="29"/>
        <v>0</v>
      </c>
      <c r="X37">
        <f t="shared" si="30"/>
        <v>7092.21</v>
      </c>
      <c r="Y37">
        <f t="shared" si="31"/>
        <v>4298.3100000000004</v>
      </c>
      <c r="AA37">
        <v>39272397</v>
      </c>
      <c r="AB37">
        <f t="shared" si="32"/>
        <v>352.23</v>
      </c>
      <c r="AC37">
        <f t="shared" si="33"/>
        <v>0</v>
      </c>
      <c r="AD37">
        <f t="shared" si="34"/>
        <v>114.1</v>
      </c>
      <c r="AE37">
        <f t="shared" si="35"/>
        <v>49.28</v>
      </c>
      <c r="AF37">
        <f t="shared" si="36"/>
        <v>238.13</v>
      </c>
      <c r="AG37">
        <f t="shared" si="37"/>
        <v>0</v>
      </c>
      <c r="AH37">
        <f t="shared" si="38"/>
        <v>30.53</v>
      </c>
      <c r="AI37">
        <f t="shared" si="39"/>
        <v>3.65</v>
      </c>
      <c r="AJ37">
        <f t="shared" si="40"/>
        <v>0</v>
      </c>
      <c r="AK37">
        <v>352.23</v>
      </c>
      <c r="AL37">
        <v>0</v>
      </c>
      <c r="AM37">
        <v>114.1</v>
      </c>
      <c r="AN37">
        <v>49.28</v>
      </c>
      <c r="AO37">
        <v>238.13</v>
      </c>
      <c r="AP37">
        <v>0</v>
      </c>
      <c r="AQ37">
        <v>30.53</v>
      </c>
      <c r="AR37">
        <v>3.65</v>
      </c>
      <c r="AS37">
        <v>0</v>
      </c>
      <c r="AT37">
        <v>99</v>
      </c>
      <c r="AU37">
        <v>60</v>
      </c>
      <c r="AV37">
        <v>1</v>
      </c>
      <c r="AW37">
        <v>1</v>
      </c>
      <c r="AZ37">
        <v>7.59</v>
      </c>
      <c r="BA37">
        <v>7.59</v>
      </c>
      <c r="BB37">
        <v>7.59</v>
      </c>
      <c r="BC37">
        <v>7.59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43</v>
      </c>
      <c r="BM37">
        <v>46001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7.59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110</v>
      </c>
      <c r="CA37">
        <v>70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41"/>
        <v>8779.5300000000007</v>
      </c>
      <c r="CQ37">
        <f t="shared" si="42"/>
        <v>0</v>
      </c>
      <c r="CR37">
        <f t="shared" si="43"/>
        <v>866.01899999999989</v>
      </c>
      <c r="CS37">
        <f t="shared" si="44"/>
        <v>374.03519999999997</v>
      </c>
      <c r="CT37">
        <f t="shared" si="45"/>
        <v>1807.4067</v>
      </c>
      <c r="CU37">
        <f t="shared" si="46"/>
        <v>0</v>
      </c>
      <c r="CV37">
        <f t="shared" si="47"/>
        <v>30.53</v>
      </c>
      <c r="CW37">
        <f t="shared" si="48"/>
        <v>3.65</v>
      </c>
      <c r="CX37">
        <f t="shared" si="49"/>
        <v>0</v>
      </c>
      <c r="CY37">
        <f t="shared" si="50"/>
        <v>7092.2115000000003</v>
      </c>
      <c r="CZ37">
        <f t="shared" si="51"/>
        <v>4298.3100000000004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17</v>
      </c>
      <c r="DW37" t="s">
        <v>17</v>
      </c>
      <c r="DX37">
        <v>100</v>
      </c>
      <c r="EE37">
        <v>39174571</v>
      </c>
      <c r="EF37">
        <v>2</v>
      </c>
      <c r="EG37" t="s">
        <v>19</v>
      </c>
      <c r="EH37">
        <v>0</v>
      </c>
      <c r="EI37" t="s">
        <v>3</v>
      </c>
      <c r="EJ37">
        <v>1</v>
      </c>
      <c r="EK37">
        <v>46001</v>
      </c>
      <c r="EL37" t="s">
        <v>20</v>
      </c>
      <c r="EM37" t="s">
        <v>21</v>
      </c>
      <c r="EO37" t="s">
        <v>3</v>
      </c>
      <c r="EQ37">
        <v>0</v>
      </c>
      <c r="ER37">
        <v>352.23</v>
      </c>
      <c r="ES37">
        <v>0</v>
      </c>
      <c r="ET37">
        <v>114.1</v>
      </c>
      <c r="EU37">
        <v>49.28</v>
      </c>
      <c r="EV37">
        <v>238.13</v>
      </c>
      <c r="EW37">
        <v>30.53</v>
      </c>
      <c r="EX37">
        <v>3.65</v>
      </c>
      <c r="EY37">
        <v>0</v>
      </c>
      <c r="FQ37">
        <v>0</v>
      </c>
      <c r="FR37">
        <f t="shared" si="52"/>
        <v>0</v>
      </c>
      <c r="FS37">
        <v>0</v>
      </c>
      <c r="FT37" t="s">
        <v>22</v>
      </c>
      <c r="FU37" t="s">
        <v>23</v>
      </c>
      <c r="FX37">
        <v>99</v>
      </c>
      <c r="FY37">
        <v>59.5</v>
      </c>
      <c r="GA37" t="s">
        <v>3</v>
      </c>
      <c r="GD37">
        <v>0</v>
      </c>
      <c r="GF37">
        <v>1684720523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53"/>
        <v>0</v>
      </c>
      <c r="GM37">
        <f t="shared" si="54"/>
        <v>20170.05</v>
      </c>
      <c r="GN37">
        <f t="shared" si="55"/>
        <v>20170.05</v>
      </c>
      <c r="GO37">
        <f t="shared" si="56"/>
        <v>0</v>
      </c>
      <c r="GP37">
        <f t="shared" si="57"/>
        <v>0</v>
      </c>
      <c r="GR37">
        <v>0</v>
      </c>
      <c r="GS37">
        <v>3</v>
      </c>
      <c r="GT37">
        <v>0</v>
      </c>
      <c r="GU37" t="s">
        <v>3</v>
      </c>
      <c r="GV37">
        <f t="shared" si="58"/>
        <v>0</v>
      </c>
      <c r="GW37">
        <v>1</v>
      </c>
      <c r="GX37">
        <f t="shared" si="59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ROW(SmtRes!A30)</f>
        <v>30</v>
      </c>
      <c r="D38" s="2">
        <f>ROW(EtalonRes!A33)</f>
        <v>33</v>
      </c>
      <c r="E38" s="2" t="s">
        <v>44</v>
      </c>
      <c r="F38" s="2" t="s">
        <v>45</v>
      </c>
      <c r="G38" s="2" t="s">
        <v>46</v>
      </c>
      <c r="H38" s="2" t="s">
        <v>47</v>
      </c>
      <c r="I38" s="2">
        <v>98.52</v>
      </c>
      <c r="J38" s="2">
        <v>0</v>
      </c>
      <c r="K38" s="2"/>
      <c r="L38" s="2"/>
      <c r="M38" s="2"/>
      <c r="N38" s="2"/>
      <c r="O38" s="2">
        <f t="shared" si="21"/>
        <v>6728.92</v>
      </c>
      <c r="P38" s="2">
        <f t="shared" si="22"/>
        <v>36.450000000000003</v>
      </c>
      <c r="Q38" s="2">
        <f t="shared" si="23"/>
        <v>3354.61</v>
      </c>
      <c r="R38" s="2">
        <f t="shared" si="24"/>
        <v>370.44</v>
      </c>
      <c r="S38" s="2">
        <f t="shared" si="25"/>
        <v>3337.86</v>
      </c>
      <c r="T38" s="2">
        <f t="shared" si="26"/>
        <v>0</v>
      </c>
      <c r="U38" s="2">
        <f t="shared" si="27"/>
        <v>386.34618</v>
      </c>
      <c r="V38" s="2">
        <f t="shared" si="28"/>
        <v>36.945</v>
      </c>
      <c r="W38" s="2">
        <f t="shared" si="29"/>
        <v>0</v>
      </c>
      <c r="X38" s="2">
        <f t="shared" si="30"/>
        <v>4116.21</v>
      </c>
      <c r="Y38" s="2">
        <f t="shared" si="31"/>
        <v>2373.31</v>
      </c>
      <c r="Z38" s="2"/>
      <c r="AA38" s="2">
        <v>39272396</v>
      </c>
      <c r="AB38" s="2">
        <f t="shared" si="32"/>
        <v>68.3</v>
      </c>
      <c r="AC38" s="2">
        <f t="shared" si="33"/>
        <v>0.37</v>
      </c>
      <c r="AD38" s="2">
        <f>ROUND(((((ET38*1.25))-((EU38*1.25)))+AE38),2)</f>
        <v>34.049999999999997</v>
      </c>
      <c r="AE38" s="2">
        <f>ROUND(((EU38*1.25)),2)</f>
        <v>3.76</v>
      </c>
      <c r="AF38" s="2">
        <f>ROUND(((EV38*1.15)),2)</f>
        <v>33.880000000000003</v>
      </c>
      <c r="AG38" s="2">
        <f t="shared" si="37"/>
        <v>0</v>
      </c>
      <c r="AH38" s="2">
        <f>((EW38*1.15))</f>
        <v>3.9215</v>
      </c>
      <c r="AI38" s="2">
        <f>((EX38*1.25))</f>
        <v>0.375</v>
      </c>
      <c r="AJ38" s="2">
        <f t="shared" si="40"/>
        <v>0</v>
      </c>
      <c r="AK38" s="2">
        <v>57.07</v>
      </c>
      <c r="AL38" s="2">
        <v>0.37</v>
      </c>
      <c r="AM38" s="2">
        <v>27.24</v>
      </c>
      <c r="AN38" s="2">
        <v>3.01</v>
      </c>
      <c r="AO38" s="2">
        <v>29.46</v>
      </c>
      <c r="AP38" s="2">
        <v>0</v>
      </c>
      <c r="AQ38" s="2">
        <v>3.41</v>
      </c>
      <c r="AR38" s="2">
        <v>0.3</v>
      </c>
      <c r="AS38" s="2">
        <v>0</v>
      </c>
      <c r="AT38" s="2">
        <v>111</v>
      </c>
      <c r="AU38" s="2">
        <v>64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1</v>
      </c>
      <c r="BJ38" s="2" t="s">
        <v>48</v>
      </c>
      <c r="BK38" s="2"/>
      <c r="BL38" s="2"/>
      <c r="BM38" s="2">
        <v>11001</v>
      </c>
      <c r="BN38" s="2">
        <v>0</v>
      </c>
      <c r="BO38" s="2" t="s">
        <v>3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123</v>
      </c>
      <c r="CA38" s="2">
        <v>75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830</v>
      </c>
      <c r="CO38" s="2">
        <v>0</v>
      </c>
      <c r="CP38" s="2">
        <f t="shared" si="41"/>
        <v>6728.92</v>
      </c>
      <c r="CQ38" s="2">
        <f t="shared" si="42"/>
        <v>0.37</v>
      </c>
      <c r="CR38" s="2">
        <f t="shared" si="43"/>
        <v>34.049999999999997</v>
      </c>
      <c r="CS38" s="2">
        <f t="shared" si="44"/>
        <v>3.76</v>
      </c>
      <c r="CT38" s="2">
        <f t="shared" si="45"/>
        <v>33.880000000000003</v>
      </c>
      <c r="CU38" s="2">
        <f t="shared" si="46"/>
        <v>0</v>
      </c>
      <c r="CV38" s="2">
        <f t="shared" si="47"/>
        <v>3.9215</v>
      </c>
      <c r="CW38" s="2">
        <f t="shared" si="48"/>
        <v>0.375</v>
      </c>
      <c r="CX38" s="2">
        <f t="shared" si="49"/>
        <v>0</v>
      </c>
      <c r="CY38" s="2">
        <f t="shared" si="50"/>
        <v>4116.2130000000006</v>
      </c>
      <c r="CZ38" s="2">
        <f t="shared" si="51"/>
        <v>2373.3119999999999</v>
      </c>
      <c r="DA38" s="2"/>
      <c r="DB38" s="2"/>
      <c r="DC38" s="2" t="s">
        <v>3</v>
      </c>
      <c r="DD38" s="2" t="s">
        <v>3</v>
      </c>
      <c r="DE38" s="2" t="s">
        <v>49</v>
      </c>
      <c r="DF38" s="2" t="s">
        <v>49</v>
      </c>
      <c r="DG38" s="2" t="s">
        <v>50</v>
      </c>
      <c r="DH38" s="2" t="s">
        <v>3</v>
      </c>
      <c r="DI38" s="2" t="s">
        <v>50</v>
      </c>
      <c r="DJ38" s="2" t="s">
        <v>49</v>
      </c>
      <c r="DK38" s="2" t="s">
        <v>3</v>
      </c>
      <c r="DL38" s="2" t="s">
        <v>3</v>
      </c>
      <c r="DM38" s="2" t="s">
        <v>3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1007</v>
      </c>
      <c r="DV38" s="2" t="s">
        <v>47</v>
      </c>
      <c r="DW38" s="2" t="s">
        <v>47</v>
      </c>
      <c r="DX38" s="2">
        <v>1</v>
      </c>
      <c r="DY38" s="2"/>
      <c r="DZ38" s="2"/>
      <c r="EA38" s="2"/>
      <c r="EB38" s="2"/>
      <c r="EC38" s="2"/>
      <c r="ED38" s="2"/>
      <c r="EE38" s="2">
        <v>39174504</v>
      </c>
      <c r="EF38" s="2">
        <v>2</v>
      </c>
      <c r="EG38" s="2" t="s">
        <v>19</v>
      </c>
      <c r="EH38" s="2">
        <v>0</v>
      </c>
      <c r="EI38" s="2" t="s">
        <v>3</v>
      </c>
      <c r="EJ38" s="2">
        <v>1</v>
      </c>
      <c r="EK38" s="2">
        <v>11001</v>
      </c>
      <c r="EL38" s="2" t="s">
        <v>34</v>
      </c>
      <c r="EM38" s="2" t="s">
        <v>51</v>
      </c>
      <c r="EN38" s="2"/>
      <c r="EO38" s="2" t="s">
        <v>52</v>
      </c>
      <c r="EP38" s="2"/>
      <c r="EQ38" s="2">
        <v>0</v>
      </c>
      <c r="ER38" s="2">
        <v>57.07</v>
      </c>
      <c r="ES38" s="2">
        <v>0.37</v>
      </c>
      <c r="ET38" s="2">
        <v>27.24</v>
      </c>
      <c r="EU38" s="2">
        <v>3.01</v>
      </c>
      <c r="EV38" s="2">
        <v>29.46</v>
      </c>
      <c r="EW38" s="2">
        <v>3.41</v>
      </c>
      <c r="EX38" s="2">
        <v>0.3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2"/>
        <v>0</v>
      </c>
      <c r="FS38" s="2">
        <v>0</v>
      </c>
      <c r="FT38" s="2" t="s">
        <v>22</v>
      </c>
      <c r="FU38" s="2" t="s">
        <v>23</v>
      </c>
      <c r="FV38" s="2"/>
      <c r="FW38" s="2"/>
      <c r="FX38" s="2">
        <v>110.7</v>
      </c>
      <c r="FY38" s="2">
        <v>63.75</v>
      </c>
      <c r="FZ38" s="2"/>
      <c r="GA38" s="2" t="s">
        <v>3</v>
      </c>
      <c r="GB38" s="2"/>
      <c r="GC38" s="2"/>
      <c r="GD38" s="2">
        <v>0</v>
      </c>
      <c r="GE38" s="2"/>
      <c r="GF38" s="2">
        <v>1553042583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53"/>
        <v>0</v>
      </c>
      <c r="GM38" s="2">
        <f t="shared" si="54"/>
        <v>13218.44</v>
      </c>
      <c r="GN38" s="2">
        <f t="shared" si="55"/>
        <v>13218.44</v>
      </c>
      <c r="GO38" s="2">
        <f t="shared" si="56"/>
        <v>0</v>
      </c>
      <c r="GP38" s="2">
        <f t="shared" si="57"/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58"/>
        <v>0</v>
      </c>
      <c r="GW38" s="2">
        <v>1</v>
      </c>
      <c r="GX38" s="2">
        <f t="shared" si="59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ROW(SmtRes!A38)</f>
        <v>38</v>
      </c>
      <c r="D39">
        <f>ROW(EtalonRes!A40)</f>
        <v>40</v>
      </c>
      <c r="E39" t="s">
        <v>44</v>
      </c>
      <c r="F39" t="s">
        <v>45</v>
      </c>
      <c r="G39" t="s">
        <v>46</v>
      </c>
      <c r="H39" t="s">
        <v>47</v>
      </c>
      <c r="I39">
        <v>98.52</v>
      </c>
      <c r="J39">
        <v>0</v>
      </c>
      <c r="O39">
        <f t="shared" si="21"/>
        <v>51072.47</v>
      </c>
      <c r="P39">
        <f t="shared" si="22"/>
        <v>276.67</v>
      </c>
      <c r="Q39">
        <f t="shared" si="23"/>
        <v>25461.46</v>
      </c>
      <c r="R39">
        <f t="shared" si="24"/>
        <v>2811.6</v>
      </c>
      <c r="S39">
        <f t="shared" si="25"/>
        <v>25334.34</v>
      </c>
      <c r="T39">
        <f t="shared" si="26"/>
        <v>0</v>
      </c>
      <c r="U39">
        <f t="shared" si="27"/>
        <v>386.34618</v>
      </c>
      <c r="V39">
        <f t="shared" si="28"/>
        <v>36.945</v>
      </c>
      <c r="W39">
        <f t="shared" si="29"/>
        <v>0</v>
      </c>
      <c r="X39">
        <f t="shared" si="30"/>
        <v>31241.99</v>
      </c>
      <c r="Y39">
        <f t="shared" si="31"/>
        <v>18013.400000000001</v>
      </c>
      <c r="AA39">
        <v>39272397</v>
      </c>
      <c r="AB39">
        <f t="shared" si="32"/>
        <v>68.3</v>
      </c>
      <c r="AC39">
        <f t="shared" si="33"/>
        <v>0.37</v>
      </c>
      <c r="AD39">
        <f>ROUND(((((ET39*1.25))-((EU39*1.25)))+AE39),2)</f>
        <v>34.049999999999997</v>
      </c>
      <c r="AE39">
        <f>ROUND(((EU39*1.25)),2)</f>
        <v>3.76</v>
      </c>
      <c r="AF39">
        <f>ROUND(((EV39*1.15)),2)</f>
        <v>33.880000000000003</v>
      </c>
      <c r="AG39">
        <f t="shared" si="37"/>
        <v>0</v>
      </c>
      <c r="AH39">
        <f>((EW39*1.15))</f>
        <v>3.9215</v>
      </c>
      <c r="AI39">
        <f>((EX39*1.25))</f>
        <v>0.375</v>
      </c>
      <c r="AJ39">
        <f t="shared" si="40"/>
        <v>0</v>
      </c>
      <c r="AK39">
        <v>57.07</v>
      </c>
      <c r="AL39">
        <v>0.37</v>
      </c>
      <c r="AM39">
        <v>27.24</v>
      </c>
      <c r="AN39">
        <v>3.01</v>
      </c>
      <c r="AO39">
        <v>29.46</v>
      </c>
      <c r="AP39">
        <v>0</v>
      </c>
      <c r="AQ39">
        <v>3.41</v>
      </c>
      <c r="AR39">
        <v>0.3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7.59</v>
      </c>
      <c r="BA39">
        <v>7.59</v>
      </c>
      <c r="BB39">
        <v>7.59</v>
      </c>
      <c r="BC39">
        <v>7.59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48</v>
      </c>
      <c r="BM39">
        <v>11001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7.59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830</v>
      </c>
      <c r="CO39">
        <v>0</v>
      </c>
      <c r="CP39">
        <f t="shared" si="41"/>
        <v>51072.47</v>
      </c>
      <c r="CQ39">
        <f t="shared" si="42"/>
        <v>2.8083</v>
      </c>
      <c r="CR39">
        <f t="shared" si="43"/>
        <v>258.43949999999995</v>
      </c>
      <c r="CS39">
        <f t="shared" si="44"/>
        <v>28.538399999999999</v>
      </c>
      <c r="CT39">
        <f t="shared" si="45"/>
        <v>257.14920000000001</v>
      </c>
      <c r="CU39">
        <f t="shared" si="46"/>
        <v>0</v>
      </c>
      <c r="CV39">
        <f t="shared" si="47"/>
        <v>3.9215</v>
      </c>
      <c r="CW39">
        <f t="shared" si="48"/>
        <v>0.375</v>
      </c>
      <c r="CX39">
        <f t="shared" si="49"/>
        <v>0</v>
      </c>
      <c r="CY39">
        <f t="shared" si="50"/>
        <v>31241.993399999999</v>
      </c>
      <c r="CZ39">
        <f t="shared" si="51"/>
        <v>18013.401599999997</v>
      </c>
      <c r="DC39" t="s">
        <v>3</v>
      </c>
      <c r="DD39" t="s">
        <v>3</v>
      </c>
      <c r="DE39" t="s">
        <v>49</v>
      </c>
      <c r="DF39" t="s">
        <v>49</v>
      </c>
      <c r="DG39" t="s">
        <v>50</v>
      </c>
      <c r="DH39" t="s">
        <v>3</v>
      </c>
      <c r="DI39" t="s">
        <v>50</v>
      </c>
      <c r="DJ39" t="s">
        <v>49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1007</v>
      </c>
      <c r="DV39" t="s">
        <v>47</v>
      </c>
      <c r="DW39" t="s">
        <v>47</v>
      </c>
      <c r="DX39">
        <v>1</v>
      </c>
      <c r="EE39">
        <v>39174504</v>
      </c>
      <c r="EF39">
        <v>2</v>
      </c>
      <c r="EG39" t="s">
        <v>19</v>
      </c>
      <c r="EH39">
        <v>0</v>
      </c>
      <c r="EI39" t="s">
        <v>3</v>
      </c>
      <c r="EJ39">
        <v>1</v>
      </c>
      <c r="EK39">
        <v>11001</v>
      </c>
      <c r="EL39" t="s">
        <v>34</v>
      </c>
      <c r="EM39" t="s">
        <v>51</v>
      </c>
      <c r="EO39" t="s">
        <v>52</v>
      </c>
      <c r="EQ39">
        <v>0</v>
      </c>
      <c r="ER39">
        <v>57.07</v>
      </c>
      <c r="ES39">
        <v>0.37</v>
      </c>
      <c r="ET39">
        <v>27.24</v>
      </c>
      <c r="EU39">
        <v>3.01</v>
      </c>
      <c r="EV39">
        <v>29.46</v>
      </c>
      <c r="EW39">
        <v>3.41</v>
      </c>
      <c r="EX39">
        <v>0.3</v>
      </c>
      <c r="EY39">
        <v>0</v>
      </c>
      <c r="FQ39">
        <v>0</v>
      </c>
      <c r="FR39">
        <f t="shared" si="52"/>
        <v>0</v>
      </c>
      <c r="FS39">
        <v>0</v>
      </c>
      <c r="FT39" t="s">
        <v>22</v>
      </c>
      <c r="FU39" t="s">
        <v>23</v>
      </c>
      <c r="FX39">
        <v>110.7</v>
      </c>
      <c r="FY39">
        <v>63.75</v>
      </c>
      <c r="GA39" t="s">
        <v>3</v>
      </c>
      <c r="GD39">
        <v>0</v>
      </c>
      <c r="GF39">
        <v>1553042583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53"/>
        <v>0</v>
      </c>
      <c r="GM39">
        <f t="shared" si="54"/>
        <v>100327.86</v>
      </c>
      <c r="GN39">
        <f t="shared" si="55"/>
        <v>100327.86</v>
      </c>
      <c r="GO39">
        <f t="shared" si="56"/>
        <v>0</v>
      </c>
      <c r="GP39">
        <f t="shared" si="57"/>
        <v>0</v>
      </c>
      <c r="GR39">
        <v>0</v>
      </c>
      <c r="GS39">
        <v>3</v>
      </c>
      <c r="GT39">
        <v>0</v>
      </c>
      <c r="GU39" t="s">
        <v>3</v>
      </c>
      <c r="GV39">
        <f t="shared" si="58"/>
        <v>0</v>
      </c>
      <c r="GW39">
        <v>1</v>
      </c>
      <c r="GX39">
        <f t="shared" si="59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30</v>
      </c>
      <c r="D40" s="2"/>
      <c r="E40" s="2" t="s">
        <v>53</v>
      </c>
      <c r="F40" s="2" t="s">
        <v>54</v>
      </c>
      <c r="G40" s="2" t="s">
        <v>55</v>
      </c>
      <c r="H40" s="2" t="s">
        <v>47</v>
      </c>
      <c r="I40" s="2">
        <f>I38*J40</f>
        <v>118.22400000000002</v>
      </c>
      <c r="J40" s="2">
        <v>1.2000000000000002</v>
      </c>
      <c r="K40" s="2"/>
      <c r="L40" s="2"/>
      <c r="M40" s="2"/>
      <c r="N40" s="2"/>
      <c r="O40" s="2">
        <f t="shared" si="21"/>
        <v>5298.8</v>
      </c>
      <c r="P40" s="2">
        <f t="shared" si="22"/>
        <v>5298.8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39272396</v>
      </c>
      <c r="AB40" s="2">
        <f t="shared" si="32"/>
        <v>44.82</v>
      </c>
      <c r="AC40" s="2">
        <f t="shared" si="33"/>
        <v>44.82</v>
      </c>
      <c r="AD40" s="2">
        <f>ROUND((((ET40)-(EU40))+AE40),2)</f>
        <v>0</v>
      </c>
      <c r="AE40" s="2">
        <f t="shared" ref="AE40:AF43" si="60">ROUND((EU40),2)</f>
        <v>0</v>
      </c>
      <c r="AF40" s="2">
        <f t="shared" si="60"/>
        <v>0</v>
      </c>
      <c r="AG40" s="2">
        <f t="shared" si="37"/>
        <v>0</v>
      </c>
      <c r="AH40" s="2">
        <f t="shared" ref="AH40:AI43" si="61">(EW40)</f>
        <v>0</v>
      </c>
      <c r="AI40" s="2">
        <f t="shared" si="61"/>
        <v>0</v>
      </c>
      <c r="AJ40" s="2">
        <f t="shared" si="40"/>
        <v>0</v>
      </c>
      <c r="AK40" s="2">
        <v>44.82</v>
      </c>
      <c r="AL40" s="2">
        <v>44.82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111</v>
      </c>
      <c r="AU40" s="2">
        <v>64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3</v>
      </c>
      <c r="BI40" s="2">
        <v>1</v>
      </c>
      <c r="BJ40" s="2" t="s">
        <v>56</v>
      </c>
      <c r="BK40" s="2"/>
      <c r="BL40" s="2"/>
      <c r="BM40" s="2">
        <v>11001</v>
      </c>
      <c r="BN40" s="2">
        <v>0</v>
      </c>
      <c r="BO40" s="2" t="s">
        <v>3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123</v>
      </c>
      <c r="CA40" s="2">
        <v>75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41"/>
        <v>5298.8</v>
      </c>
      <c r="CQ40" s="2">
        <f t="shared" si="42"/>
        <v>44.82</v>
      </c>
      <c r="CR40" s="2">
        <f t="shared" si="43"/>
        <v>0</v>
      </c>
      <c r="CS40" s="2">
        <f t="shared" si="44"/>
        <v>0</v>
      </c>
      <c r="CT40" s="2">
        <f t="shared" si="45"/>
        <v>0</v>
      </c>
      <c r="CU40" s="2">
        <f t="shared" si="46"/>
        <v>0</v>
      </c>
      <c r="CV40" s="2">
        <f t="shared" si="47"/>
        <v>0</v>
      </c>
      <c r="CW40" s="2">
        <f t="shared" si="48"/>
        <v>0</v>
      </c>
      <c r="CX40" s="2">
        <f t="shared" si="49"/>
        <v>0</v>
      </c>
      <c r="CY40" s="2">
        <f t="shared" si="50"/>
        <v>0</v>
      </c>
      <c r="CZ40" s="2">
        <f t="shared" si="51"/>
        <v>0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1007</v>
      </c>
      <c r="DV40" s="2" t="s">
        <v>47</v>
      </c>
      <c r="DW40" s="2" t="s">
        <v>47</v>
      </c>
      <c r="DX40" s="2">
        <v>1</v>
      </c>
      <c r="DY40" s="2"/>
      <c r="DZ40" s="2"/>
      <c r="EA40" s="2"/>
      <c r="EB40" s="2"/>
      <c r="EC40" s="2"/>
      <c r="ED40" s="2"/>
      <c r="EE40" s="2">
        <v>39174504</v>
      </c>
      <c r="EF40" s="2">
        <v>2</v>
      </c>
      <c r="EG40" s="2" t="s">
        <v>19</v>
      </c>
      <c r="EH40" s="2">
        <v>0</v>
      </c>
      <c r="EI40" s="2" t="s">
        <v>3</v>
      </c>
      <c r="EJ40" s="2">
        <v>1</v>
      </c>
      <c r="EK40" s="2">
        <v>11001</v>
      </c>
      <c r="EL40" s="2" t="s">
        <v>34</v>
      </c>
      <c r="EM40" s="2" t="s">
        <v>51</v>
      </c>
      <c r="EN40" s="2"/>
      <c r="EO40" s="2" t="s">
        <v>3</v>
      </c>
      <c r="EP40" s="2"/>
      <c r="EQ40" s="2">
        <v>0</v>
      </c>
      <c r="ER40" s="2">
        <v>44.82</v>
      </c>
      <c r="ES40" s="2">
        <v>44.82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2"/>
        <v>0</v>
      </c>
      <c r="FS40" s="2">
        <v>0</v>
      </c>
      <c r="FT40" s="2" t="s">
        <v>22</v>
      </c>
      <c r="FU40" s="2" t="s">
        <v>23</v>
      </c>
      <c r="FV40" s="2"/>
      <c r="FW40" s="2"/>
      <c r="FX40" s="2">
        <v>110.7</v>
      </c>
      <c r="FY40" s="2">
        <v>63.75</v>
      </c>
      <c r="FZ40" s="2"/>
      <c r="GA40" s="2" t="s">
        <v>3</v>
      </c>
      <c r="GB40" s="2"/>
      <c r="GC40" s="2"/>
      <c r="GD40" s="2">
        <v>0</v>
      </c>
      <c r="GE40" s="2"/>
      <c r="GF40" s="2">
        <v>-1848809516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53"/>
        <v>0</v>
      </c>
      <c r="GM40" s="2">
        <f t="shared" si="54"/>
        <v>5298.8</v>
      </c>
      <c r="GN40" s="2">
        <f t="shared" si="55"/>
        <v>5298.8</v>
      </c>
      <c r="GO40" s="2">
        <f t="shared" si="56"/>
        <v>0</v>
      </c>
      <c r="GP40" s="2">
        <f t="shared" si="57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58"/>
        <v>0</v>
      </c>
      <c r="GW40" s="2">
        <v>1</v>
      </c>
      <c r="GX40" s="2">
        <f t="shared" si="59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38</v>
      </c>
      <c r="E41" t="s">
        <v>53</v>
      </c>
      <c r="F41" t="s">
        <v>54</v>
      </c>
      <c r="G41" t="s">
        <v>55</v>
      </c>
      <c r="H41" t="s">
        <v>47</v>
      </c>
      <c r="I41">
        <f>I39*J41</f>
        <v>118.22400000000002</v>
      </c>
      <c r="J41">
        <v>1.2000000000000002</v>
      </c>
      <c r="O41">
        <f t="shared" si="21"/>
        <v>40217.89</v>
      </c>
      <c r="P41">
        <f t="shared" si="22"/>
        <v>40217.89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39272397</v>
      </c>
      <c r="AB41">
        <f t="shared" si="32"/>
        <v>44.82</v>
      </c>
      <c r="AC41">
        <f t="shared" si="33"/>
        <v>44.82</v>
      </c>
      <c r="AD41">
        <f>ROUND((((ET41)-(EU41))+AE41),2)</f>
        <v>0</v>
      </c>
      <c r="AE41">
        <f t="shared" si="60"/>
        <v>0</v>
      </c>
      <c r="AF41">
        <f t="shared" si="60"/>
        <v>0</v>
      </c>
      <c r="AG41">
        <f t="shared" si="37"/>
        <v>0</v>
      </c>
      <c r="AH41">
        <f t="shared" si="61"/>
        <v>0</v>
      </c>
      <c r="AI41">
        <f t="shared" si="61"/>
        <v>0</v>
      </c>
      <c r="AJ41">
        <f t="shared" si="40"/>
        <v>0</v>
      </c>
      <c r="AK41">
        <v>44.82</v>
      </c>
      <c r="AL41">
        <v>44.82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7.59</v>
      </c>
      <c r="BA41">
        <v>1</v>
      </c>
      <c r="BB41">
        <v>1</v>
      </c>
      <c r="BC41">
        <v>7.59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56</v>
      </c>
      <c r="BM41">
        <v>11001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41"/>
        <v>40217.89</v>
      </c>
      <c r="CQ41">
        <f t="shared" si="42"/>
        <v>340.18380000000002</v>
      </c>
      <c r="CR41">
        <f t="shared" si="43"/>
        <v>0</v>
      </c>
      <c r="CS41">
        <f t="shared" si="44"/>
        <v>0</v>
      </c>
      <c r="CT41">
        <f t="shared" si="45"/>
        <v>0</v>
      </c>
      <c r="CU41">
        <f t="shared" si="46"/>
        <v>0</v>
      </c>
      <c r="CV41">
        <f t="shared" si="47"/>
        <v>0</v>
      </c>
      <c r="CW41">
        <f t="shared" si="48"/>
        <v>0</v>
      </c>
      <c r="CX41">
        <f t="shared" si="49"/>
        <v>0</v>
      </c>
      <c r="CY41">
        <f t="shared" si="50"/>
        <v>0</v>
      </c>
      <c r="CZ41">
        <f t="shared" si="51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1007</v>
      </c>
      <c r="DV41" t="s">
        <v>47</v>
      </c>
      <c r="DW41" t="s">
        <v>47</v>
      </c>
      <c r="DX41">
        <v>1</v>
      </c>
      <c r="EE41">
        <v>39174504</v>
      </c>
      <c r="EF41">
        <v>2</v>
      </c>
      <c r="EG41" t="s">
        <v>19</v>
      </c>
      <c r="EH41">
        <v>0</v>
      </c>
      <c r="EI41" t="s">
        <v>3</v>
      </c>
      <c r="EJ41">
        <v>1</v>
      </c>
      <c r="EK41">
        <v>11001</v>
      </c>
      <c r="EL41" t="s">
        <v>34</v>
      </c>
      <c r="EM41" t="s">
        <v>51</v>
      </c>
      <c r="EO41" t="s">
        <v>3</v>
      </c>
      <c r="EQ41">
        <v>0</v>
      </c>
      <c r="ER41">
        <v>44.82</v>
      </c>
      <c r="ES41">
        <v>44.82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2"/>
        <v>0</v>
      </c>
      <c r="FS41">
        <v>0</v>
      </c>
      <c r="FT41" t="s">
        <v>22</v>
      </c>
      <c r="FU41" t="s">
        <v>23</v>
      </c>
      <c r="FX41">
        <v>110.7</v>
      </c>
      <c r="FY41">
        <v>63.75</v>
      </c>
      <c r="GA41" t="s">
        <v>3</v>
      </c>
      <c r="GD41">
        <v>0</v>
      </c>
      <c r="GF41">
        <v>-1848809516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53"/>
        <v>0</v>
      </c>
      <c r="GM41">
        <f t="shared" si="54"/>
        <v>40217.89</v>
      </c>
      <c r="GN41">
        <f t="shared" si="55"/>
        <v>40217.89</v>
      </c>
      <c r="GO41">
        <f t="shared" si="56"/>
        <v>0</v>
      </c>
      <c r="GP41">
        <f t="shared" si="57"/>
        <v>0</v>
      </c>
      <c r="GR41">
        <v>0</v>
      </c>
      <c r="GS41">
        <v>3</v>
      </c>
      <c r="GT41">
        <v>0</v>
      </c>
      <c r="GU41" t="s">
        <v>3</v>
      </c>
      <c r="GV41">
        <f t="shared" si="58"/>
        <v>0</v>
      </c>
      <c r="GW41">
        <v>1</v>
      </c>
      <c r="GX41">
        <f t="shared" si="59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29</v>
      </c>
      <c r="D42" s="2"/>
      <c r="E42" s="2" t="s">
        <v>57</v>
      </c>
      <c r="F42" s="2" t="s">
        <v>58</v>
      </c>
      <c r="G42" s="2" t="s">
        <v>59</v>
      </c>
      <c r="H42" s="2" t="s">
        <v>47</v>
      </c>
      <c r="I42" s="2">
        <f>I38*J42</f>
        <v>118.22400000000002</v>
      </c>
      <c r="J42" s="2">
        <v>1.2000000000000002</v>
      </c>
      <c r="K42" s="2"/>
      <c r="L42" s="2"/>
      <c r="M42" s="2"/>
      <c r="N42" s="2"/>
      <c r="O42" s="2">
        <f t="shared" si="21"/>
        <v>0</v>
      </c>
      <c r="P42" s="2">
        <f t="shared" si="22"/>
        <v>0</v>
      </c>
      <c r="Q42" s="2">
        <f t="shared" si="23"/>
        <v>0</v>
      </c>
      <c r="R42" s="2">
        <f t="shared" si="24"/>
        <v>0</v>
      </c>
      <c r="S42" s="2">
        <f t="shared" si="25"/>
        <v>0</v>
      </c>
      <c r="T42" s="2">
        <f t="shared" si="26"/>
        <v>0</v>
      </c>
      <c r="U42" s="2">
        <f t="shared" si="27"/>
        <v>0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39272396</v>
      </c>
      <c r="AB42" s="2">
        <f t="shared" si="32"/>
        <v>0</v>
      </c>
      <c r="AC42" s="2">
        <f t="shared" si="33"/>
        <v>0</v>
      </c>
      <c r="AD42" s="2">
        <f>ROUND((((ET42)-(EU42))+AE42),2)</f>
        <v>0</v>
      </c>
      <c r="AE42" s="2">
        <f t="shared" si="60"/>
        <v>0</v>
      </c>
      <c r="AF42" s="2">
        <f t="shared" si="60"/>
        <v>0</v>
      </c>
      <c r="AG42" s="2">
        <f t="shared" si="37"/>
        <v>0</v>
      </c>
      <c r="AH42" s="2">
        <f t="shared" si="61"/>
        <v>0</v>
      </c>
      <c r="AI42" s="2">
        <f t="shared" si="61"/>
        <v>0</v>
      </c>
      <c r="AJ42" s="2">
        <f t="shared" si="40"/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111</v>
      </c>
      <c r="AU42" s="2">
        <v>64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3</v>
      </c>
      <c r="BI42" s="2">
        <v>1</v>
      </c>
      <c r="BJ42" s="2" t="s">
        <v>3</v>
      </c>
      <c r="BK42" s="2"/>
      <c r="BL42" s="2"/>
      <c r="BM42" s="2">
        <v>11001</v>
      </c>
      <c r="BN42" s="2">
        <v>0</v>
      </c>
      <c r="BO42" s="2" t="s">
        <v>3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123</v>
      </c>
      <c r="CA42" s="2">
        <v>75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41"/>
        <v>0</v>
      </c>
      <c r="CQ42" s="2">
        <f t="shared" si="42"/>
        <v>0</v>
      </c>
      <c r="CR42" s="2">
        <f t="shared" si="43"/>
        <v>0</v>
      </c>
      <c r="CS42" s="2">
        <f t="shared" si="44"/>
        <v>0</v>
      </c>
      <c r="CT42" s="2">
        <f t="shared" si="45"/>
        <v>0</v>
      </c>
      <c r="CU42" s="2">
        <f t="shared" si="46"/>
        <v>0</v>
      </c>
      <c r="CV42" s="2">
        <f t="shared" si="47"/>
        <v>0</v>
      </c>
      <c r="CW42" s="2">
        <f t="shared" si="48"/>
        <v>0</v>
      </c>
      <c r="CX42" s="2">
        <f t="shared" si="49"/>
        <v>0</v>
      </c>
      <c r="CY42" s="2">
        <f t="shared" si="50"/>
        <v>0</v>
      </c>
      <c r="CZ42" s="2">
        <f t="shared" si="51"/>
        <v>0</v>
      </c>
      <c r="DA42" s="2"/>
      <c r="DB42" s="2"/>
      <c r="DC42" s="2" t="s">
        <v>3</v>
      </c>
      <c r="DD42" s="2" t="s">
        <v>3</v>
      </c>
      <c r="DE42" s="2" t="s">
        <v>3</v>
      </c>
      <c r="DF42" s="2" t="s">
        <v>3</v>
      </c>
      <c r="DG42" s="2" t="s">
        <v>3</v>
      </c>
      <c r="DH42" s="2" t="s">
        <v>3</v>
      </c>
      <c r="DI42" s="2" t="s">
        <v>3</v>
      </c>
      <c r="DJ42" s="2" t="s">
        <v>3</v>
      </c>
      <c r="DK42" s="2" t="s">
        <v>3</v>
      </c>
      <c r="DL42" s="2" t="s">
        <v>3</v>
      </c>
      <c r="DM42" s="2" t="s">
        <v>3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1007</v>
      </c>
      <c r="DV42" s="2" t="s">
        <v>47</v>
      </c>
      <c r="DW42" s="2" t="s">
        <v>47</v>
      </c>
      <c r="DX42" s="2">
        <v>1</v>
      </c>
      <c r="DY42" s="2"/>
      <c r="DZ42" s="2"/>
      <c r="EA42" s="2"/>
      <c r="EB42" s="2"/>
      <c r="EC42" s="2"/>
      <c r="ED42" s="2"/>
      <c r="EE42" s="2">
        <v>39174504</v>
      </c>
      <c r="EF42" s="2">
        <v>2</v>
      </c>
      <c r="EG42" s="2" t="s">
        <v>19</v>
      </c>
      <c r="EH42" s="2">
        <v>0</v>
      </c>
      <c r="EI42" s="2" t="s">
        <v>3</v>
      </c>
      <c r="EJ42" s="2">
        <v>1</v>
      </c>
      <c r="EK42" s="2">
        <v>11001</v>
      </c>
      <c r="EL42" s="2" t="s">
        <v>34</v>
      </c>
      <c r="EM42" s="2" t="s">
        <v>51</v>
      </c>
      <c r="EN42" s="2"/>
      <c r="EO42" s="2" t="s">
        <v>3</v>
      </c>
      <c r="EP42" s="2"/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2"/>
        <v>0</v>
      </c>
      <c r="FS42" s="2">
        <v>0</v>
      </c>
      <c r="FT42" s="2" t="s">
        <v>22</v>
      </c>
      <c r="FU42" s="2" t="s">
        <v>23</v>
      </c>
      <c r="FV42" s="2"/>
      <c r="FW42" s="2"/>
      <c r="FX42" s="2">
        <v>110.7</v>
      </c>
      <c r="FY42" s="2">
        <v>63.75</v>
      </c>
      <c r="FZ42" s="2"/>
      <c r="GA42" s="2" t="s">
        <v>3</v>
      </c>
      <c r="GB42" s="2"/>
      <c r="GC42" s="2"/>
      <c r="GD42" s="2">
        <v>0</v>
      </c>
      <c r="GE42" s="2"/>
      <c r="GF42" s="2">
        <v>220090467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3"/>
        <v>0</v>
      </c>
      <c r="GM42" s="2">
        <f t="shared" si="54"/>
        <v>0</v>
      </c>
      <c r="GN42" s="2">
        <f t="shared" si="55"/>
        <v>0</v>
      </c>
      <c r="GO42" s="2">
        <f t="shared" si="56"/>
        <v>0</v>
      </c>
      <c r="GP42" s="2">
        <f t="shared" si="57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58"/>
        <v>0</v>
      </c>
      <c r="GW42" s="2">
        <v>1</v>
      </c>
      <c r="GX42" s="2">
        <f t="shared" si="59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37</v>
      </c>
      <c r="E43" t="s">
        <v>57</v>
      </c>
      <c r="F43" t="s">
        <v>58</v>
      </c>
      <c r="G43" t="s">
        <v>59</v>
      </c>
      <c r="H43" t="s">
        <v>47</v>
      </c>
      <c r="I43">
        <f>I39*J43</f>
        <v>118.22400000000002</v>
      </c>
      <c r="J43">
        <v>1.2000000000000002</v>
      </c>
      <c r="O43">
        <f t="shared" si="21"/>
        <v>0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39272397</v>
      </c>
      <c r="AB43">
        <f t="shared" si="32"/>
        <v>0</v>
      </c>
      <c r="AC43">
        <f t="shared" si="33"/>
        <v>0</v>
      </c>
      <c r="AD43">
        <f>ROUND((((ET43)-(EU43))+AE43),2)</f>
        <v>0</v>
      </c>
      <c r="AE43">
        <f t="shared" si="60"/>
        <v>0</v>
      </c>
      <c r="AF43">
        <f t="shared" si="60"/>
        <v>0</v>
      </c>
      <c r="AG43">
        <f t="shared" si="37"/>
        <v>0</v>
      </c>
      <c r="AH43">
        <f t="shared" si="61"/>
        <v>0</v>
      </c>
      <c r="AI43">
        <f t="shared" si="61"/>
        <v>0</v>
      </c>
      <c r="AJ43">
        <f t="shared" si="40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7.59</v>
      </c>
      <c r="BA43">
        <v>1</v>
      </c>
      <c r="BB43">
        <v>1</v>
      </c>
      <c r="BC43">
        <v>7.59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3</v>
      </c>
      <c r="BM43">
        <v>11001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41"/>
        <v>0</v>
      </c>
      <c r="CQ43">
        <f t="shared" si="42"/>
        <v>0</v>
      </c>
      <c r="CR43">
        <f t="shared" si="43"/>
        <v>0</v>
      </c>
      <c r="CS43">
        <f t="shared" si="44"/>
        <v>0</v>
      </c>
      <c r="CT43">
        <f t="shared" si="45"/>
        <v>0</v>
      </c>
      <c r="CU43">
        <f t="shared" si="46"/>
        <v>0</v>
      </c>
      <c r="CV43">
        <f t="shared" si="47"/>
        <v>0</v>
      </c>
      <c r="CW43">
        <f t="shared" si="48"/>
        <v>0</v>
      </c>
      <c r="CX43">
        <f t="shared" si="49"/>
        <v>0</v>
      </c>
      <c r="CY43">
        <f t="shared" si="50"/>
        <v>0</v>
      </c>
      <c r="CZ43">
        <f t="shared" si="51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1007</v>
      </c>
      <c r="DV43" t="s">
        <v>47</v>
      </c>
      <c r="DW43" t="s">
        <v>47</v>
      </c>
      <c r="DX43">
        <v>1</v>
      </c>
      <c r="EE43">
        <v>39174504</v>
      </c>
      <c r="EF43">
        <v>2</v>
      </c>
      <c r="EG43" t="s">
        <v>19</v>
      </c>
      <c r="EH43">
        <v>0</v>
      </c>
      <c r="EI43" t="s">
        <v>3</v>
      </c>
      <c r="EJ43">
        <v>1</v>
      </c>
      <c r="EK43">
        <v>11001</v>
      </c>
      <c r="EL43" t="s">
        <v>34</v>
      </c>
      <c r="EM43" t="s">
        <v>51</v>
      </c>
      <c r="EO43" t="s">
        <v>3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2"/>
        <v>0</v>
      </c>
      <c r="FS43">
        <v>0</v>
      </c>
      <c r="FT43" t="s">
        <v>22</v>
      </c>
      <c r="FU43" t="s">
        <v>23</v>
      </c>
      <c r="FX43">
        <v>110.7</v>
      </c>
      <c r="FY43">
        <v>63.75</v>
      </c>
      <c r="GA43" t="s">
        <v>3</v>
      </c>
      <c r="GD43">
        <v>0</v>
      </c>
      <c r="GF43">
        <v>220090467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53"/>
        <v>0</v>
      </c>
      <c r="GM43">
        <f t="shared" si="54"/>
        <v>0</v>
      </c>
      <c r="GN43">
        <f t="shared" si="55"/>
        <v>0</v>
      </c>
      <c r="GO43">
        <f t="shared" si="56"/>
        <v>0</v>
      </c>
      <c r="GP43">
        <f t="shared" si="57"/>
        <v>0</v>
      </c>
      <c r="GR43">
        <v>0</v>
      </c>
      <c r="GS43">
        <v>3</v>
      </c>
      <c r="GT43">
        <v>0</v>
      </c>
      <c r="GU43" t="s">
        <v>3</v>
      </c>
      <c r="GV43">
        <f t="shared" si="58"/>
        <v>0</v>
      </c>
      <c r="GW43">
        <v>1</v>
      </c>
      <c r="GX43">
        <f t="shared" si="59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ROW(SmtRes!A45)</f>
        <v>45</v>
      </c>
      <c r="D44" s="2">
        <f>ROW(EtalonRes!A46)</f>
        <v>46</v>
      </c>
      <c r="E44" s="2" t="s">
        <v>60</v>
      </c>
      <c r="F44" s="2" t="s">
        <v>61</v>
      </c>
      <c r="G44" s="2" t="s">
        <v>62</v>
      </c>
      <c r="H44" s="2" t="s">
        <v>17</v>
      </c>
      <c r="I44" s="2">
        <f>ROUND(328.4/100,9)</f>
        <v>3.2839999999999998</v>
      </c>
      <c r="J44" s="2">
        <v>0</v>
      </c>
      <c r="K44" s="2"/>
      <c r="L44" s="2"/>
      <c r="M44" s="2"/>
      <c r="N44" s="2"/>
      <c r="O44" s="2">
        <f t="shared" si="21"/>
        <v>2366.02</v>
      </c>
      <c r="P44" s="2">
        <f t="shared" si="22"/>
        <v>283.97000000000003</v>
      </c>
      <c r="Q44" s="2">
        <f t="shared" si="23"/>
        <v>864.97</v>
      </c>
      <c r="R44" s="2">
        <f t="shared" si="24"/>
        <v>579.99</v>
      </c>
      <c r="S44" s="2">
        <f t="shared" si="25"/>
        <v>1217.08</v>
      </c>
      <c r="T44" s="2">
        <f t="shared" si="26"/>
        <v>0</v>
      </c>
      <c r="U44" s="2">
        <f t="shared" si="27"/>
        <v>126.51609999999999</v>
      </c>
      <c r="V44" s="2">
        <f t="shared" si="28"/>
        <v>49.998899999999999</v>
      </c>
      <c r="W44" s="2">
        <f t="shared" si="29"/>
        <v>0</v>
      </c>
      <c r="X44" s="2">
        <f t="shared" si="30"/>
        <v>1994.75</v>
      </c>
      <c r="Y44" s="2">
        <f t="shared" si="31"/>
        <v>1150.1199999999999</v>
      </c>
      <c r="Z44" s="2"/>
      <c r="AA44" s="2">
        <v>39272396</v>
      </c>
      <c r="AB44" s="2">
        <f t="shared" si="32"/>
        <v>720.47</v>
      </c>
      <c r="AC44" s="2">
        <f t="shared" si="33"/>
        <v>86.47</v>
      </c>
      <c r="AD44" s="2">
        <f>ROUND(((((ET44*1.25))-((EU44*1.25)))+AE44),2)</f>
        <v>263.39</v>
      </c>
      <c r="AE44" s="2">
        <f>ROUND(((EU44*1.25)),2)</f>
        <v>176.61</v>
      </c>
      <c r="AF44" s="2">
        <f>ROUND(((EV44*1.15)),2)</f>
        <v>370.61</v>
      </c>
      <c r="AG44" s="2">
        <f t="shared" si="37"/>
        <v>0</v>
      </c>
      <c r="AH44" s="2">
        <f>((EW44*1.15))</f>
        <v>38.524999999999999</v>
      </c>
      <c r="AI44" s="2">
        <f>((EX44*1.25))</f>
        <v>15.225</v>
      </c>
      <c r="AJ44" s="2">
        <f t="shared" si="40"/>
        <v>0</v>
      </c>
      <c r="AK44" s="2">
        <v>619.45000000000005</v>
      </c>
      <c r="AL44" s="2">
        <v>86.47</v>
      </c>
      <c r="AM44" s="2">
        <v>210.71</v>
      </c>
      <c r="AN44" s="2">
        <v>141.29</v>
      </c>
      <c r="AO44" s="2">
        <v>322.27</v>
      </c>
      <c r="AP44" s="2">
        <v>0</v>
      </c>
      <c r="AQ44" s="2">
        <v>33.5</v>
      </c>
      <c r="AR44" s="2">
        <v>12.18</v>
      </c>
      <c r="AS44" s="2">
        <v>0</v>
      </c>
      <c r="AT44" s="2">
        <v>111</v>
      </c>
      <c r="AU44" s="2">
        <v>64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0</v>
      </c>
      <c r="BI44" s="2">
        <v>1</v>
      </c>
      <c r="BJ44" s="2" t="s">
        <v>63</v>
      </c>
      <c r="BK44" s="2"/>
      <c r="BL44" s="2"/>
      <c r="BM44" s="2">
        <v>11001</v>
      </c>
      <c r="BN44" s="2">
        <v>0</v>
      </c>
      <c r="BO44" s="2" t="s">
        <v>3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123</v>
      </c>
      <c r="CA44" s="2">
        <v>75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830</v>
      </c>
      <c r="CO44" s="2">
        <v>0</v>
      </c>
      <c r="CP44" s="2">
        <f t="shared" si="41"/>
        <v>2366.02</v>
      </c>
      <c r="CQ44" s="2">
        <f t="shared" si="42"/>
        <v>86.47</v>
      </c>
      <c r="CR44" s="2">
        <f t="shared" si="43"/>
        <v>263.39</v>
      </c>
      <c r="CS44" s="2">
        <f t="shared" si="44"/>
        <v>176.61</v>
      </c>
      <c r="CT44" s="2">
        <f t="shared" si="45"/>
        <v>370.61</v>
      </c>
      <c r="CU44" s="2">
        <f t="shared" si="46"/>
        <v>0</v>
      </c>
      <c r="CV44" s="2">
        <f t="shared" si="47"/>
        <v>38.524999999999999</v>
      </c>
      <c r="CW44" s="2">
        <f t="shared" si="48"/>
        <v>15.225</v>
      </c>
      <c r="CX44" s="2">
        <f t="shared" si="49"/>
        <v>0</v>
      </c>
      <c r="CY44" s="2">
        <f t="shared" si="50"/>
        <v>1994.7476999999999</v>
      </c>
      <c r="CZ44" s="2">
        <f t="shared" si="51"/>
        <v>1150.1248000000001</v>
      </c>
      <c r="DA44" s="2"/>
      <c r="DB44" s="2"/>
      <c r="DC44" s="2" t="s">
        <v>3</v>
      </c>
      <c r="DD44" s="2" t="s">
        <v>3</v>
      </c>
      <c r="DE44" s="2" t="s">
        <v>49</v>
      </c>
      <c r="DF44" s="2" t="s">
        <v>49</v>
      </c>
      <c r="DG44" s="2" t="s">
        <v>50</v>
      </c>
      <c r="DH44" s="2" t="s">
        <v>3</v>
      </c>
      <c r="DI44" s="2" t="s">
        <v>50</v>
      </c>
      <c r="DJ44" s="2" t="s">
        <v>49</v>
      </c>
      <c r="DK44" s="2" t="s">
        <v>3</v>
      </c>
      <c r="DL44" s="2" t="s">
        <v>3</v>
      </c>
      <c r="DM44" s="2" t="s">
        <v>3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17</v>
      </c>
      <c r="DW44" s="2" t="s">
        <v>17</v>
      </c>
      <c r="DX44" s="2">
        <v>100</v>
      </c>
      <c r="DY44" s="2"/>
      <c r="DZ44" s="2"/>
      <c r="EA44" s="2"/>
      <c r="EB44" s="2"/>
      <c r="EC44" s="2"/>
      <c r="ED44" s="2"/>
      <c r="EE44" s="2">
        <v>39174504</v>
      </c>
      <c r="EF44" s="2">
        <v>2</v>
      </c>
      <c r="EG44" s="2" t="s">
        <v>19</v>
      </c>
      <c r="EH44" s="2">
        <v>0</v>
      </c>
      <c r="EI44" s="2" t="s">
        <v>3</v>
      </c>
      <c r="EJ44" s="2">
        <v>1</v>
      </c>
      <c r="EK44" s="2">
        <v>11001</v>
      </c>
      <c r="EL44" s="2" t="s">
        <v>34</v>
      </c>
      <c r="EM44" s="2" t="s">
        <v>51</v>
      </c>
      <c r="EN44" s="2"/>
      <c r="EO44" s="2" t="s">
        <v>52</v>
      </c>
      <c r="EP44" s="2"/>
      <c r="EQ44" s="2">
        <v>0</v>
      </c>
      <c r="ER44" s="2">
        <v>619.45000000000005</v>
      </c>
      <c r="ES44" s="2">
        <v>86.47</v>
      </c>
      <c r="ET44" s="2">
        <v>210.71</v>
      </c>
      <c r="EU44" s="2">
        <v>141.29</v>
      </c>
      <c r="EV44" s="2">
        <v>322.27</v>
      </c>
      <c r="EW44" s="2">
        <v>33.5</v>
      </c>
      <c r="EX44" s="2">
        <v>12.18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2"/>
        <v>0</v>
      </c>
      <c r="FS44" s="2">
        <v>0</v>
      </c>
      <c r="FT44" s="2" t="s">
        <v>22</v>
      </c>
      <c r="FU44" s="2" t="s">
        <v>23</v>
      </c>
      <c r="FV44" s="2"/>
      <c r="FW44" s="2"/>
      <c r="FX44" s="2">
        <v>110.7</v>
      </c>
      <c r="FY44" s="2">
        <v>63.75</v>
      </c>
      <c r="FZ44" s="2"/>
      <c r="GA44" s="2" t="s">
        <v>3</v>
      </c>
      <c r="GB44" s="2"/>
      <c r="GC44" s="2"/>
      <c r="GD44" s="2">
        <v>0</v>
      </c>
      <c r="GE44" s="2"/>
      <c r="GF44" s="2">
        <v>-1197378874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53"/>
        <v>0</v>
      </c>
      <c r="GM44" s="2">
        <f t="shared" si="54"/>
        <v>5510.89</v>
      </c>
      <c r="GN44" s="2">
        <f t="shared" si="55"/>
        <v>5510.89</v>
      </c>
      <c r="GO44" s="2">
        <f t="shared" si="56"/>
        <v>0</v>
      </c>
      <c r="GP44" s="2">
        <f t="shared" si="57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58"/>
        <v>0</v>
      </c>
      <c r="GW44" s="2">
        <v>1</v>
      </c>
      <c r="GX44" s="2">
        <f t="shared" si="59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ROW(SmtRes!A52)</f>
        <v>52</v>
      </c>
      <c r="D45">
        <f>ROW(EtalonRes!A52)</f>
        <v>52</v>
      </c>
      <c r="E45" t="s">
        <v>60</v>
      </c>
      <c r="F45" t="s">
        <v>61</v>
      </c>
      <c r="G45" t="s">
        <v>62</v>
      </c>
      <c r="H45" t="s">
        <v>17</v>
      </c>
      <c r="I45">
        <f>ROUND(328.4/100,9)</f>
        <v>3.2839999999999998</v>
      </c>
      <c r="J45">
        <v>0</v>
      </c>
      <c r="O45">
        <f t="shared" si="21"/>
        <v>17958.11</v>
      </c>
      <c r="P45">
        <f t="shared" si="22"/>
        <v>2155.31</v>
      </c>
      <c r="Q45">
        <f t="shared" si="23"/>
        <v>6565.14</v>
      </c>
      <c r="R45">
        <f t="shared" si="24"/>
        <v>4402.1000000000004</v>
      </c>
      <c r="S45">
        <f t="shared" si="25"/>
        <v>9237.66</v>
      </c>
      <c r="T45">
        <f t="shared" si="26"/>
        <v>0</v>
      </c>
      <c r="U45">
        <f t="shared" si="27"/>
        <v>126.51609999999999</v>
      </c>
      <c r="V45">
        <f t="shared" si="28"/>
        <v>49.998899999999999</v>
      </c>
      <c r="W45">
        <f t="shared" si="29"/>
        <v>0</v>
      </c>
      <c r="X45">
        <f t="shared" si="30"/>
        <v>15140.13</v>
      </c>
      <c r="Y45">
        <f t="shared" si="31"/>
        <v>8729.4500000000007</v>
      </c>
      <c r="AA45">
        <v>39272397</v>
      </c>
      <c r="AB45">
        <f t="shared" si="32"/>
        <v>720.47</v>
      </c>
      <c r="AC45">
        <f t="shared" si="33"/>
        <v>86.47</v>
      </c>
      <c r="AD45">
        <f>ROUND(((((ET45*1.25))-((EU45*1.25)))+AE45),2)</f>
        <v>263.39</v>
      </c>
      <c r="AE45">
        <f>ROUND(((EU45*1.25)),2)</f>
        <v>176.61</v>
      </c>
      <c r="AF45">
        <f>ROUND(((EV45*1.15)),2)</f>
        <v>370.61</v>
      </c>
      <c r="AG45">
        <f t="shared" si="37"/>
        <v>0</v>
      </c>
      <c r="AH45">
        <f>((EW45*1.15))</f>
        <v>38.524999999999999</v>
      </c>
      <c r="AI45">
        <f>((EX45*1.25))</f>
        <v>15.225</v>
      </c>
      <c r="AJ45">
        <f t="shared" si="40"/>
        <v>0</v>
      </c>
      <c r="AK45">
        <v>619.45000000000005</v>
      </c>
      <c r="AL45">
        <v>86.47</v>
      </c>
      <c r="AM45">
        <v>210.71</v>
      </c>
      <c r="AN45">
        <v>141.29</v>
      </c>
      <c r="AO45">
        <v>322.27</v>
      </c>
      <c r="AP45">
        <v>0</v>
      </c>
      <c r="AQ45">
        <v>33.5</v>
      </c>
      <c r="AR45">
        <v>12.18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7.59</v>
      </c>
      <c r="BA45">
        <v>7.59</v>
      </c>
      <c r="BB45">
        <v>7.59</v>
      </c>
      <c r="BC45">
        <v>7.59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1</v>
      </c>
      <c r="BJ45" t="s">
        <v>63</v>
      </c>
      <c r="BM45">
        <v>11001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7.59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830</v>
      </c>
      <c r="CO45">
        <v>0</v>
      </c>
      <c r="CP45">
        <f t="shared" si="41"/>
        <v>17958.11</v>
      </c>
      <c r="CQ45">
        <f t="shared" si="42"/>
        <v>656.30729999999994</v>
      </c>
      <c r="CR45">
        <f t="shared" si="43"/>
        <v>1999.1300999999999</v>
      </c>
      <c r="CS45">
        <f t="shared" si="44"/>
        <v>1340.4699000000001</v>
      </c>
      <c r="CT45">
        <f t="shared" si="45"/>
        <v>2812.9299000000001</v>
      </c>
      <c r="CU45">
        <f t="shared" si="46"/>
        <v>0</v>
      </c>
      <c r="CV45">
        <f t="shared" si="47"/>
        <v>38.524999999999999</v>
      </c>
      <c r="CW45">
        <f t="shared" si="48"/>
        <v>15.225</v>
      </c>
      <c r="CX45">
        <f t="shared" si="49"/>
        <v>0</v>
      </c>
      <c r="CY45">
        <f t="shared" si="50"/>
        <v>15140.133600000001</v>
      </c>
      <c r="CZ45">
        <f t="shared" si="51"/>
        <v>8729.4464000000007</v>
      </c>
      <c r="DC45" t="s">
        <v>3</v>
      </c>
      <c r="DD45" t="s">
        <v>3</v>
      </c>
      <c r="DE45" t="s">
        <v>49</v>
      </c>
      <c r="DF45" t="s">
        <v>49</v>
      </c>
      <c r="DG45" t="s">
        <v>50</v>
      </c>
      <c r="DH45" t="s">
        <v>3</v>
      </c>
      <c r="DI45" t="s">
        <v>50</v>
      </c>
      <c r="DJ45" t="s">
        <v>49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17</v>
      </c>
      <c r="DW45" t="s">
        <v>17</v>
      </c>
      <c r="DX45">
        <v>100</v>
      </c>
      <c r="EE45">
        <v>39174504</v>
      </c>
      <c r="EF45">
        <v>2</v>
      </c>
      <c r="EG45" t="s">
        <v>19</v>
      </c>
      <c r="EH45">
        <v>0</v>
      </c>
      <c r="EI45" t="s">
        <v>3</v>
      </c>
      <c r="EJ45">
        <v>1</v>
      </c>
      <c r="EK45">
        <v>11001</v>
      </c>
      <c r="EL45" t="s">
        <v>34</v>
      </c>
      <c r="EM45" t="s">
        <v>51</v>
      </c>
      <c r="EO45" t="s">
        <v>52</v>
      </c>
      <c r="EQ45">
        <v>0</v>
      </c>
      <c r="ER45">
        <v>619.45000000000005</v>
      </c>
      <c r="ES45">
        <v>86.47</v>
      </c>
      <c r="ET45">
        <v>210.71</v>
      </c>
      <c r="EU45">
        <v>141.29</v>
      </c>
      <c r="EV45">
        <v>322.27</v>
      </c>
      <c r="EW45">
        <v>33.5</v>
      </c>
      <c r="EX45">
        <v>12.18</v>
      </c>
      <c r="EY45">
        <v>0</v>
      </c>
      <c r="FQ45">
        <v>0</v>
      </c>
      <c r="FR45">
        <f t="shared" si="52"/>
        <v>0</v>
      </c>
      <c r="FS45">
        <v>0</v>
      </c>
      <c r="FT45" t="s">
        <v>22</v>
      </c>
      <c r="FU45" t="s">
        <v>23</v>
      </c>
      <c r="FX45">
        <v>110.7</v>
      </c>
      <c r="FY45">
        <v>63.75</v>
      </c>
      <c r="GA45" t="s">
        <v>3</v>
      </c>
      <c r="GD45">
        <v>0</v>
      </c>
      <c r="GF45">
        <v>-1197378874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53"/>
        <v>0</v>
      </c>
      <c r="GM45">
        <f t="shared" si="54"/>
        <v>41827.69</v>
      </c>
      <c r="GN45">
        <f t="shared" si="55"/>
        <v>41827.69</v>
      </c>
      <c r="GO45">
        <f t="shared" si="56"/>
        <v>0</v>
      </c>
      <c r="GP45">
        <f t="shared" si="57"/>
        <v>0</v>
      </c>
      <c r="GR45">
        <v>0</v>
      </c>
      <c r="GS45">
        <v>3</v>
      </c>
      <c r="GT45">
        <v>0</v>
      </c>
      <c r="GU45" t="s">
        <v>3</v>
      </c>
      <c r="GV45">
        <f t="shared" si="58"/>
        <v>0</v>
      </c>
      <c r="GW45">
        <v>1</v>
      </c>
      <c r="GX45">
        <f t="shared" si="59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43</v>
      </c>
      <c r="D46" s="2"/>
      <c r="E46" s="2" t="s">
        <v>64</v>
      </c>
      <c r="F46" s="2" t="s">
        <v>65</v>
      </c>
      <c r="G46" s="2" t="s">
        <v>66</v>
      </c>
      <c r="H46" s="2" t="s">
        <v>47</v>
      </c>
      <c r="I46" s="2">
        <f>I44*J46</f>
        <v>50.245199999999997</v>
      </c>
      <c r="J46" s="2">
        <v>15.3</v>
      </c>
      <c r="K46" s="2"/>
      <c r="L46" s="2"/>
      <c r="M46" s="2"/>
      <c r="N46" s="2"/>
      <c r="O46" s="2">
        <f t="shared" si="21"/>
        <v>32329.27</v>
      </c>
      <c r="P46" s="2">
        <f t="shared" si="22"/>
        <v>32329.27</v>
      </c>
      <c r="Q46" s="2">
        <f t="shared" si="23"/>
        <v>0</v>
      </c>
      <c r="R46" s="2">
        <f t="shared" si="24"/>
        <v>0</v>
      </c>
      <c r="S46" s="2">
        <f t="shared" si="25"/>
        <v>0</v>
      </c>
      <c r="T46" s="2">
        <f t="shared" si="26"/>
        <v>0</v>
      </c>
      <c r="U46" s="2">
        <f t="shared" si="27"/>
        <v>0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39272396</v>
      </c>
      <c r="AB46" s="2">
        <f t="shared" si="32"/>
        <v>643.42999999999995</v>
      </c>
      <c r="AC46" s="2">
        <f t="shared" si="33"/>
        <v>643.42999999999995</v>
      </c>
      <c r="AD46" s="2">
        <f>ROUND((((ET46)-(EU46))+AE46),2)</f>
        <v>0</v>
      </c>
      <c r="AE46" s="2">
        <f t="shared" ref="AE46:AF49" si="62">ROUND((EU46),2)</f>
        <v>0</v>
      </c>
      <c r="AF46" s="2">
        <f t="shared" si="62"/>
        <v>0</v>
      </c>
      <c r="AG46" s="2">
        <f t="shared" si="37"/>
        <v>0</v>
      </c>
      <c r="AH46" s="2">
        <f t="shared" ref="AH46:AI49" si="63">(EW46)</f>
        <v>0</v>
      </c>
      <c r="AI46" s="2">
        <f t="shared" si="63"/>
        <v>0</v>
      </c>
      <c r="AJ46" s="2">
        <f t="shared" si="40"/>
        <v>0</v>
      </c>
      <c r="AK46" s="2">
        <v>643.42999999999995</v>
      </c>
      <c r="AL46" s="2">
        <v>643.42999999999995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111</v>
      </c>
      <c r="AU46" s="2">
        <v>64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3</v>
      </c>
      <c r="BI46" s="2">
        <v>1</v>
      </c>
      <c r="BJ46" s="2" t="s">
        <v>67</v>
      </c>
      <c r="BK46" s="2"/>
      <c r="BL46" s="2"/>
      <c r="BM46" s="2">
        <v>11001</v>
      </c>
      <c r="BN46" s="2">
        <v>0</v>
      </c>
      <c r="BO46" s="2" t="s">
        <v>3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123</v>
      </c>
      <c r="CA46" s="2">
        <v>75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41"/>
        <v>32329.27</v>
      </c>
      <c r="CQ46" s="2">
        <f t="shared" si="42"/>
        <v>643.42999999999995</v>
      </c>
      <c r="CR46" s="2">
        <f t="shared" si="43"/>
        <v>0</v>
      </c>
      <c r="CS46" s="2">
        <f t="shared" si="44"/>
        <v>0</v>
      </c>
      <c r="CT46" s="2">
        <f t="shared" si="45"/>
        <v>0</v>
      </c>
      <c r="CU46" s="2">
        <f t="shared" si="46"/>
        <v>0</v>
      </c>
      <c r="CV46" s="2">
        <f t="shared" si="47"/>
        <v>0</v>
      </c>
      <c r="CW46" s="2">
        <f t="shared" si="48"/>
        <v>0</v>
      </c>
      <c r="CX46" s="2">
        <f t="shared" si="49"/>
        <v>0</v>
      </c>
      <c r="CY46" s="2">
        <f t="shared" si="50"/>
        <v>0</v>
      </c>
      <c r="CZ46" s="2">
        <f t="shared" si="51"/>
        <v>0</v>
      </c>
      <c r="DA46" s="2"/>
      <c r="DB46" s="2"/>
      <c r="DC46" s="2" t="s">
        <v>3</v>
      </c>
      <c r="DD46" s="2" t="s">
        <v>3</v>
      </c>
      <c r="DE46" s="2" t="s">
        <v>3</v>
      </c>
      <c r="DF46" s="2" t="s">
        <v>3</v>
      </c>
      <c r="DG46" s="2" t="s">
        <v>3</v>
      </c>
      <c r="DH46" s="2" t="s">
        <v>3</v>
      </c>
      <c r="DI46" s="2" t="s">
        <v>3</v>
      </c>
      <c r="DJ46" s="2" t="s">
        <v>3</v>
      </c>
      <c r="DK46" s="2" t="s">
        <v>3</v>
      </c>
      <c r="DL46" s="2" t="s">
        <v>3</v>
      </c>
      <c r="DM46" s="2" t="s">
        <v>3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1007</v>
      </c>
      <c r="DV46" s="2" t="s">
        <v>47</v>
      </c>
      <c r="DW46" s="2" t="s">
        <v>47</v>
      </c>
      <c r="DX46" s="2">
        <v>1</v>
      </c>
      <c r="DY46" s="2"/>
      <c r="DZ46" s="2"/>
      <c r="EA46" s="2"/>
      <c r="EB46" s="2"/>
      <c r="EC46" s="2"/>
      <c r="ED46" s="2"/>
      <c r="EE46" s="2">
        <v>39174504</v>
      </c>
      <c r="EF46" s="2">
        <v>2</v>
      </c>
      <c r="EG46" s="2" t="s">
        <v>19</v>
      </c>
      <c r="EH46" s="2">
        <v>0</v>
      </c>
      <c r="EI46" s="2" t="s">
        <v>3</v>
      </c>
      <c r="EJ46" s="2">
        <v>1</v>
      </c>
      <c r="EK46" s="2">
        <v>11001</v>
      </c>
      <c r="EL46" s="2" t="s">
        <v>34</v>
      </c>
      <c r="EM46" s="2" t="s">
        <v>51</v>
      </c>
      <c r="EN46" s="2"/>
      <c r="EO46" s="2" t="s">
        <v>3</v>
      </c>
      <c r="EP46" s="2"/>
      <c r="EQ46" s="2">
        <v>0</v>
      </c>
      <c r="ER46" s="2">
        <v>643.42999999999995</v>
      </c>
      <c r="ES46" s="2">
        <v>643.42999999999995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2"/>
        <v>0</v>
      </c>
      <c r="FS46" s="2">
        <v>0</v>
      </c>
      <c r="FT46" s="2" t="s">
        <v>22</v>
      </c>
      <c r="FU46" s="2" t="s">
        <v>23</v>
      </c>
      <c r="FV46" s="2"/>
      <c r="FW46" s="2"/>
      <c r="FX46" s="2">
        <v>110.7</v>
      </c>
      <c r="FY46" s="2">
        <v>63.75</v>
      </c>
      <c r="FZ46" s="2"/>
      <c r="GA46" s="2" t="s">
        <v>3</v>
      </c>
      <c r="GB46" s="2"/>
      <c r="GC46" s="2"/>
      <c r="GD46" s="2">
        <v>0</v>
      </c>
      <c r="GE46" s="2"/>
      <c r="GF46" s="2">
        <v>1435212761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53"/>
        <v>0</v>
      </c>
      <c r="GM46" s="2">
        <f t="shared" si="54"/>
        <v>32329.27</v>
      </c>
      <c r="GN46" s="2">
        <f t="shared" si="55"/>
        <v>32329.27</v>
      </c>
      <c r="GO46" s="2">
        <f t="shared" si="56"/>
        <v>0</v>
      </c>
      <c r="GP46" s="2">
        <f t="shared" si="57"/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58"/>
        <v>0</v>
      </c>
      <c r="GW46" s="2">
        <v>1</v>
      </c>
      <c r="GX46" s="2">
        <f t="shared" si="59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50</v>
      </c>
      <c r="E47" t="s">
        <v>64</v>
      </c>
      <c r="F47" t="s">
        <v>65</v>
      </c>
      <c r="G47" t="s">
        <v>66</v>
      </c>
      <c r="H47" t="s">
        <v>47</v>
      </c>
      <c r="I47">
        <f>I45*J47</f>
        <v>50.245199999999997</v>
      </c>
      <c r="J47">
        <v>15.3</v>
      </c>
      <c r="O47">
        <f t="shared" si="21"/>
        <v>245379.15</v>
      </c>
      <c r="P47">
        <f t="shared" si="22"/>
        <v>245379.15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39272397</v>
      </c>
      <c r="AB47">
        <f t="shared" si="32"/>
        <v>643.42999999999995</v>
      </c>
      <c r="AC47">
        <f t="shared" si="33"/>
        <v>643.42999999999995</v>
      </c>
      <c r="AD47">
        <f>ROUND((((ET47)-(EU47))+AE47),2)</f>
        <v>0</v>
      </c>
      <c r="AE47">
        <f t="shared" si="62"/>
        <v>0</v>
      </c>
      <c r="AF47">
        <f t="shared" si="62"/>
        <v>0</v>
      </c>
      <c r="AG47">
        <f t="shared" si="37"/>
        <v>0</v>
      </c>
      <c r="AH47">
        <f t="shared" si="63"/>
        <v>0</v>
      </c>
      <c r="AI47">
        <f t="shared" si="63"/>
        <v>0</v>
      </c>
      <c r="AJ47">
        <f t="shared" si="40"/>
        <v>0</v>
      </c>
      <c r="AK47">
        <v>643.42999999999995</v>
      </c>
      <c r="AL47">
        <v>643.42999999999995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7.59</v>
      </c>
      <c r="BA47">
        <v>1</v>
      </c>
      <c r="BB47">
        <v>1</v>
      </c>
      <c r="BC47">
        <v>7.59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67</v>
      </c>
      <c r="BM47">
        <v>11001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41"/>
        <v>245379.15</v>
      </c>
      <c r="CQ47">
        <f t="shared" si="42"/>
        <v>4883.6336999999994</v>
      </c>
      <c r="CR47">
        <f t="shared" si="43"/>
        <v>0</v>
      </c>
      <c r="CS47">
        <f t="shared" si="44"/>
        <v>0</v>
      </c>
      <c r="CT47">
        <f t="shared" si="45"/>
        <v>0</v>
      </c>
      <c r="CU47">
        <f t="shared" si="46"/>
        <v>0</v>
      </c>
      <c r="CV47">
        <f t="shared" si="47"/>
        <v>0</v>
      </c>
      <c r="CW47">
        <f t="shared" si="48"/>
        <v>0</v>
      </c>
      <c r="CX47">
        <f t="shared" si="49"/>
        <v>0</v>
      </c>
      <c r="CY47">
        <f t="shared" si="50"/>
        <v>0</v>
      </c>
      <c r="CZ47">
        <f t="shared" si="51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1007</v>
      </c>
      <c r="DV47" t="s">
        <v>47</v>
      </c>
      <c r="DW47" t="s">
        <v>47</v>
      </c>
      <c r="DX47">
        <v>1</v>
      </c>
      <c r="EE47">
        <v>39174504</v>
      </c>
      <c r="EF47">
        <v>2</v>
      </c>
      <c r="EG47" t="s">
        <v>19</v>
      </c>
      <c r="EH47">
        <v>0</v>
      </c>
      <c r="EI47" t="s">
        <v>3</v>
      </c>
      <c r="EJ47">
        <v>1</v>
      </c>
      <c r="EK47">
        <v>11001</v>
      </c>
      <c r="EL47" t="s">
        <v>34</v>
      </c>
      <c r="EM47" t="s">
        <v>51</v>
      </c>
      <c r="EO47" t="s">
        <v>3</v>
      </c>
      <c r="EQ47">
        <v>0</v>
      </c>
      <c r="ER47">
        <v>643.42999999999995</v>
      </c>
      <c r="ES47">
        <v>643.42999999999995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52"/>
        <v>0</v>
      </c>
      <c r="FS47">
        <v>0</v>
      </c>
      <c r="FT47" t="s">
        <v>22</v>
      </c>
      <c r="FU47" t="s">
        <v>23</v>
      </c>
      <c r="FX47">
        <v>110.7</v>
      </c>
      <c r="FY47">
        <v>63.75</v>
      </c>
      <c r="GA47" t="s">
        <v>3</v>
      </c>
      <c r="GD47">
        <v>0</v>
      </c>
      <c r="GF47">
        <v>1435212761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53"/>
        <v>0</v>
      </c>
      <c r="GM47">
        <f t="shared" si="54"/>
        <v>245379.15</v>
      </c>
      <c r="GN47">
        <f t="shared" si="55"/>
        <v>245379.15</v>
      </c>
      <c r="GO47">
        <f t="shared" si="56"/>
        <v>0</v>
      </c>
      <c r="GP47">
        <f t="shared" si="57"/>
        <v>0</v>
      </c>
      <c r="GR47">
        <v>0</v>
      </c>
      <c r="GS47">
        <v>3</v>
      </c>
      <c r="GT47">
        <v>0</v>
      </c>
      <c r="GU47" t="s">
        <v>3</v>
      </c>
      <c r="GV47">
        <f t="shared" si="58"/>
        <v>0</v>
      </c>
      <c r="GW47">
        <v>1</v>
      </c>
      <c r="GX47">
        <f t="shared" si="59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44</v>
      </c>
      <c r="D48" s="2"/>
      <c r="E48" s="2" t="s">
        <v>68</v>
      </c>
      <c r="F48" s="2" t="s">
        <v>69</v>
      </c>
      <c r="G48" s="2" t="s">
        <v>70</v>
      </c>
      <c r="H48" s="2" t="s">
        <v>47</v>
      </c>
      <c r="I48" s="2">
        <f>I44*J48</f>
        <v>50.245199999999997</v>
      </c>
      <c r="J48" s="2">
        <v>15.3</v>
      </c>
      <c r="K48" s="2"/>
      <c r="L48" s="2"/>
      <c r="M48" s="2"/>
      <c r="N48" s="2"/>
      <c r="O48" s="2">
        <f t="shared" si="21"/>
        <v>0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39272396</v>
      </c>
      <c r="AB48" s="2">
        <f t="shared" si="32"/>
        <v>0</v>
      </c>
      <c r="AC48" s="2">
        <f t="shared" si="33"/>
        <v>0</v>
      </c>
      <c r="AD48" s="2">
        <f>ROUND((((ET48)-(EU48))+AE48),2)</f>
        <v>0</v>
      </c>
      <c r="AE48" s="2">
        <f t="shared" si="62"/>
        <v>0</v>
      </c>
      <c r="AF48" s="2">
        <f t="shared" si="62"/>
        <v>0</v>
      </c>
      <c r="AG48" s="2">
        <f t="shared" si="37"/>
        <v>0</v>
      </c>
      <c r="AH48" s="2">
        <f t="shared" si="63"/>
        <v>0</v>
      </c>
      <c r="AI48" s="2">
        <f t="shared" si="63"/>
        <v>0</v>
      </c>
      <c r="AJ48" s="2">
        <f t="shared" si="40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111</v>
      </c>
      <c r="AU48" s="2">
        <v>64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1</v>
      </c>
      <c r="BJ48" s="2" t="s">
        <v>3</v>
      </c>
      <c r="BK48" s="2"/>
      <c r="BL48" s="2"/>
      <c r="BM48" s="2">
        <v>11001</v>
      </c>
      <c r="BN48" s="2">
        <v>0</v>
      </c>
      <c r="BO48" s="2" t="s">
        <v>3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123</v>
      </c>
      <c r="CA48" s="2">
        <v>75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41"/>
        <v>0</v>
      </c>
      <c r="CQ48" s="2">
        <f t="shared" si="42"/>
        <v>0</v>
      </c>
      <c r="CR48" s="2">
        <f t="shared" si="43"/>
        <v>0</v>
      </c>
      <c r="CS48" s="2">
        <f t="shared" si="44"/>
        <v>0</v>
      </c>
      <c r="CT48" s="2">
        <f t="shared" si="45"/>
        <v>0</v>
      </c>
      <c r="CU48" s="2">
        <f t="shared" si="46"/>
        <v>0</v>
      </c>
      <c r="CV48" s="2">
        <f t="shared" si="47"/>
        <v>0</v>
      </c>
      <c r="CW48" s="2">
        <f t="shared" si="48"/>
        <v>0</v>
      </c>
      <c r="CX48" s="2">
        <f t="shared" si="49"/>
        <v>0</v>
      </c>
      <c r="CY48" s="2">
        <f t="shared" si="50"/>
        <v>0</v>
      </c>
      <c r="CZ48" s="2">
        <f t="shared" si="51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1007</v>
      </c>
      <c r="DV48" s="2" t="s">
        <v>47</v>
      </c>
      <c r="DW48" s="2" t="s">
        <v>47</v>
      </c>
      <c r="DX48" s="2">
        <v>1</v>
      </c>
      <c r="DY48" s="2"/>
      <c r="DZ48" s="2"/>
      <c r="EA48" s="2"/>
      <c r="EB48" s="2"/>
      <c r="EC48" s="2"/>
      <c r="ED48" s="2"/>
      <c r="EE48" s="2">
        <v>39174504</v>
      </c>
      <c r="EF48" s="2">
        <v>2</v>
      </c>
      <c r="EG48" s="2" t="s">
        <v>19</v>
      </c>
      <c r="EH48" s="2">
        <v>0</v>
      </c>
      <c r="EI48" s="2" t="s">
        <v>3</v>
      </c>
      <c r="EJ48" s="2">
        <v>1</v>
      </c>
      <c r="EK48" s="2">
        <v>11001</v>
      </c>
      <c r="EL48" s="2" t="s">
        <v>34</v>
      </c>
      <c r="EM48" s="2" t="s">
        <v>51</v>
      </c>
      <c r="EN48" s="2"/>
      <c r="EO48" s="2" t="s">
        <v>3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2"/>
        <v>0</v>
      </c>
      <c r="FS48" s="2">
        <v>0</v>
      </c>
      <c r="FT48" s="2" t="s">
        <v>22</v>
      </c>
      <c r="FU48" s="2" t="s">
        <v>23</v>
      </c>
      <c r="FV48" s="2"/>
      <c r="FW48" s="2"/>
      <c r="FX48" s="2">
        <v>110.7</v>
      </c>
      <c r="FY48" s="2">
        <v>63.75</v>
      </c>
      <c r="FZ48" s="2"/>
      <c r="GA48" s="2" t="s">
        <v>3</v>
      </c>
      <c r="GB48" s="2"/>
      <c r="GC48" s="2"/>
      <c r="GD48" s="2">
        <v>0</v>
      </c>
      <c r="GE48" s="2"/>
      <c r="GF48" s="2">
        <v>-355906858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3"/>
        <v>0</v>
      </c>
      <c r="GM48" s="2">
        <f t="shared" si="54"/>
        <v>0</v>
      </c>
      <c r="GN48" s="2">
        <f t="shared" si="55"/>
        <v>0</v>
      </c>
      <c r="GO48" s="2">
        <f t="shared" si="56"/>
        <v>0</v>
      </c>
      <c r="GP48" s="2">
        <f t="shared" si="57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58"/>
        <v>0</v>
      </c>
      <c r="GW48" s="2">
        <v>1</v>
      </c>
      <c r="GX48" s="2">
        <f t="shared" si="59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51</v>
      </c>
      <c r="E49" t="s">
        <v>68</v>
      </c>
      <c r="F49" t="s">
        <v>69</v>
      </c>
      <c r="G49" t="s">
        <v>70</v>
      </c>
      <c r="H49" t="s">
        <v>47</v>
      </c>
      <c r="I49">
        <f>I45*J49</f>
        <v>50.245199999999997</v>
      </c>
      <c r="J49">
        <v>15.3</v>
      </c>
      <c r="O49">
        <f t="shared" si="21"/>
        <v>0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39272397</v>
      </c>
      <c r="AB49">
        <f t="shared" si="32"/>
        <v>0</v>
      </c>
      <c r="AC49">
        <f t="shared" si="33"/>
        <v>0</v>
      </c>
      <c r="AD49">
        <f>ROUND((((ET49)-(EU49))+AE49),2)</f>
        <v>0</v>
      </c>
      <c r="AE49">
        <f t="shared" si="62"/>
        <v>0</v>
      </c>
      <c r="AF49">
        <f t="shared" si="62"/>
        <v>0</v>
      </c>
      <c r="AG49">
        <f t="shared" si="37"/>
        <v>0</v>
      </c>
      <c r="AH49">
        <f t="shared" si="63"/>
        <v>0</v>
      </c>
      <c r="AI49">
        <f t="shared" si="63"/>
        <v>0</v>
      </c>
      <c r="AJ49">
        <f t="shared" si="40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7.59</v>
      </c>
      <c r="BA49">
        <v>1</v>
      </c>
      <c r="BB49">
        <v>1</v>
      </c>
      <c r="BC49">
        <v>7.59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3</v>
      </c>
      <c r="BM49">
        <v>11001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41"/>
        <v>0</v>
      </c>
      <c r="CQ49">
        <f t="shared" si="42"/>
        <v>0</v>
      </c>
      <c r="CR49">
        <f t="shared" si="43"/>
        <v>0</v>
      </c>
      <c r="CS49">
        <f t="shared" si="44"/>
        <v>0</v>
      </c>
      <c r="CT49">
        <f t="shared" si="45"/>
        <v>0</v>
      </c>
      <c r="CU49">
        <f t="shared" si="46"/>
        <v>0</v>
      </c>
      <c r="CV49">
        <f t="shared" si="47"/>
        <v>0</v>
      </c>
      <c r="CW49">
        <f t="shared" si="48"/>
        <v>0</v>
      </c>
      <c r="CX49">
        <f t="shared" si="49"/>
        <v>0</v>
      </c>
      <c r="CY49">
        <f t="shared" si="50"/>
        <v>0</v>
      </c>
      <c r="CZ49">
        <f t="shared" si="51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1007</v>
      </c>
      <c r="DV49" t="s">
        <v>47</v>
      </c>
      <c r="DW49" t="s">
        <v>47</v>
      </c>
      <c r="DX49">
        <v>1</v>
      </c>
      <c r="EE49">
        <v>39174504</v>
      </c>
      <c r="EF49">
        <v>2</v>
      </c>
      <c r="EG49" t="s">
        <v>19</v>
      </c>
      <c r="EH49">
        <v>0</v>
      </c>
      <c r="EI49" t="s">
        <v>3</v>
      </c>
      <c r="EJ49">
        <v>1</v>
      </c>
      <c r="EK49">
        <v>11001</v>
      </c>
      <c r="EL49" t="s">
        <v>34</v>
      </c>
      <c r="EM49" t="s">
        <v>51</v>
      </c>
      <c r="EO49" t="s">
        <v>3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2"/>
        <v>0</v>
      </c>
      <c r="FS49">
        <v>0</v>
      </c>
      <c r="FT49" t="s">
        <v>22</v>
      </c>
      <c r="FU49" t="s">
        <v>23</v>
      </c>
      <c r="FX49">
        <v>110.7</v>
      </c>
      <c r="FY49">
        <v>63.75</v>
      </c>
      <c r="GA49" t="s">
        <v>3</v>
      </c>
      <c r="GD49">
        <v>0</v>
      </c>
      <c r="GF49">
        <v>-355906858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53"/>
        <v>0</v>
      </c>
      <c r="GM49">
        <f t="shared" si="54"/>
        <v>0</v>
      </c>
      <c r="GN49">
        <f t="shared" si="55"/>
        <v>0</v>
      </c>
      <c r="GO49">
        <f t="shared" si="56"/>
        <v>0</v>
      </c>
      <c r="GP49">
        <f t="shared" si="57"/>
        <v>0</v>
      </c>
      <c r="GR49">
        <v>0</v>
      </c>
      <c r="GS49">
        <v>3</v>
      </c>
      <c r="GT49">
        <v>0</v>
      </c>
      <c r="GU49" t="s">
        <v>3</v>
      </c>
      <c r="GV49">
        <f t="shared" si="58"/>
        <v>0</v>
      </c>
      <c r="GW49">
        <v>1</v>
      </c>
      <c r="GX49">
        <f t="shared" si="59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ROW(SmtRes!A62)</f>
        <v>62</v>
      </c>
      <c r="D50" s="2">
        <f>ROW(EtalonRes!A64)</f>
        <v>64</v>
      </c>
      <c r="E50" s="2" t="s">
        <v>71</v>
      </c>
      <c r="F50" s="2" t="s">
        <v>72</v>
      </c>
      <c r="G50" s="2" t="s">
        <v>73</v>
      </c>
      <c r="H50" s="2" t="s">
        <v>17</v>
      </c>
      <c r="I50" s="2">
        <f>ROUND(328.4/100,9)</f>
        <v>3.2839999999999998</v>
      </c>
      <c r="J50" s="2">
        <v>0</v>
      </c>
      <c r="K50" s="2"/>
      <c r="L50" s="2"/>
      <c r="M50" s="2"/>
      <c r="N50" s="2"/>
      <c r="O50" s="2">
        <f t="shared" si="21"/>
        <v>90220.87</v>
      </c>
      <c r="P50" s="2">
        <f t="shared" si="22"/>
        <v>82367.61</v>
      </c>
      <c r="Q50" s="2">
        <f t="shared" si="23"/>
        <v>99.14</v>
      </c>
      <c r="R50" s="2">
        <f t="shared" si="24"/>
        <v>71.89</v>
      </c>
      <c r="S50" s="2">
        <f t="shared" si="25"/>
        <v>7754.12</v>
      </c>
      <c r="T50" s="2">
        <f t="shared" si="26"/>
        <v>0</v>
      </c>
      <c r="U50" s="2">
        <f t="shared" si="27"/>
        <v>887.19887199999982</v>
      </c>
      <c r="V50" s="2">
        <f t="shared" si="28"/>
        <v>7.1016500000000002</v>
      </c>
      <c r="W50" s="2">
        <f t="shared" si="29"/>
        <v>0</v>
      </c>
      <c r="X50" s="2">
        <f t="shared" si="30"/>
        <v>8686.8700000000008</v>
      </c>
      <c r="Y50" s="2">
        <f t="shared" si="31"/>
        <v>5008.6499999999996</v>
      </c>
      <c r="Z50" s="2"/>
      <c r="AA50" s="2">
        <v>39272396</v>
      </c>
      <c r="AB50" s="2">
        <f t="shared" si="32"/>
        <v>27472.86</v>
      </c>
      <c r="AC50" s="2">
        <f t="shared" si="33"/>
        <v>25081.49</v>
      </c>
      <c r="AD50" s="2">
        <f>ROUND(((((ET50*1.25))-((EU50*1.25)))+AE50),2)</f>
        <v>30.19</v>
      </c>
      <c r="AE50" s="2">
        <f>ROUND(((EU50*1.25)),2)</f>
        <v>21.89</v>
      </c>
      <c r="AF50" s="2">
        <f>ROUND(((EV50*1.15)),2)</f>
        <v>2361.1799999999998</v>
      </c>
      <c r="AG50" s="2">
        <f t="shared" si="37"/>
        <v>0</v>
      </c>
      <c r="AH50" s="2">
        <f>((EW50*1.15))</f>
        <v>270.15799999999996</v>
      </c>
      <c r="AI50" s="2">
        <f>((EX50*1.25))</f>
        <v>2.1625000000000001</v>
      </c>
      <c r="AJ50" s="2">
        <f t="shared" si="40"/>
        <v>0</v>
      </c>
      <c r="AK50" s="2">
        <v>27158.84</v>
      </c>
      <c r="AL50" s="2">
        <v>25081.49</v>
      </c>
      <c r="AM50" s="2">
        <v>24.15</v>
      </c>
      <c r="AN50" s="2">
        <v>17.510000000000002</v>
      </c>
      <c r="AO50" s="2">
        <v>2053.1999999999998</v>
      </c>
      <c r="AP50" s="2">
        <v>0</v>
      </c>
      <c r="AQ50" s="2">
        <v>234.92</v>
      </c>
      <c r="AR50" s="2">
        <v>1.73</v>
      </c>
      <c r="AS50" s="2">
        <v>0</v>
      </c>
      <c r="AT50" s="2">
        <v>111</v>
      </c>
      <c r="AU50" s="2">
        <v>64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0</v>
      </c>
      <c r="BI50" s="2">
        <v>1</v>
      </c>
      <c r="BJ50" s="2" t="s">
        <v>74</v>
      </c>
      <c r="BK50" s="2"/>
      <c r="BL50" s="2"/>
      <c r="BM50" s="2">
        <v>11001</v>
      </c>
      <c r="BN50" s="2">
        <v>0</v>
      </c>
      <c r="BO50" s="2" t="s">
        <v>3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123</v>
      </c>
      <c r="CA50" s="2">
        <v>75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830</v>
      </c>
      <c r="CO50" s="2">
        <v>0</v>
      </c>
      <c r="CP50" s="2">
        <f t="shared" si="41"/>
        <v>90220.87</v>
      </c>
      <c r="CQ50" s="2">
        <f t="shared" si="42"/>
        <v>25081.49</v>
      </c>
      <c r="CR50" s="2">
        <f t="shared" si="43"/>
        <v>30.19</v>
      </c>
      <c r="CS50" s="2">
        <f t="shared" si="44"/>
        <v>21.89</v>
      </c>
      <c r="CT50" s="2">
        <f t="shared" si="45"/>
        <v>2361.1799999999998</v>
      </c>
      <c r="CU50" s="2">
        <f t="shared" si="46"/>
        <v>0</v>
      </c>
      <c r="CV50" s="2">
        <f t="shared" si="47"/>
        <v>270.15799999999996</v>
      </c>
      <c r="CW50" s="2">
        <f t="shared" si="48"/>
        <v>2.1625000000000001</v>
      </c>
      <c r="CX50" s="2">
        <f t="shared" si="49"/>
        <v>0</v>
      </c>
      <c r="CY50" s="2">
        <f t="shared" si="50"/>
        <v>8686.8711000000003</v>
      </c>
      <c r="CZ50" s="2">
        <f t="shared" si="51"/>
        <v>5008.6464000000005</v>
      </c>
      <c r="DA50" s="2"/>
      <c r="DB50" s="2"/>
      <c r="DC50" s="2" t="s">
        <v>3</v>
      </c>
      <c r="DD50" s="2" t="s">
        <v>3</v>
      </c>
      <c r="DE50" s="2" t="s">
        <v>49</v>
      </c>
      <c r="DF50" s="2" t="s">
        <v>49</v>
      </c>
      <c r="DG50" s="2" t="s">
        <v>50</v>
      </c>
      <c r="DH50" s="2" t="s">
        <v>3</v>
      </c>
      <c r="DI50" s="2" t="s">
        <v>50</v>
      </c>
      <c r="DJ50" s="2" t="s">
        <v>49</v>
      </c>
      <c r="DK50" s="2" t="s">
        <v>3</v>
      </c>
      <c r="DL50" s="2" t="s">
        <v>3</v>
      </c>
      <c r="DM50" s="2" t="s">
        <v>3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17</v>
      </c>
      <c r="DW50" s="2" t="s">
        <v>17</v>
      </c>
      <c r="DX50" s="2">
        <v>100</v>
      </c>
      <c r="DY50" s="2"/>
      <c r="DZ50" s="2"/>
      <c r="EA50" s="2"/>
      <c r="EB50" s="2"/>
      <c r="EC50" s="2"/>
      <c r="ED50" s="2"/>
      <c r="EE50" s="2">
        <v>39174504</v>
      </c>
      <c r="EF50" s="2">
        <v>2</v>
      </c>
      <c r="EG50" s="2" t="s">
        <v>19</v>
      </c>
      <c r="EH50" s="2">
        <v>0</v>
      </c>
      <c r="EI50" s="2" t="s">
        <v>3</v>
      </c>
      <c r="EJ50" s="2">
        <v>1</v>
      </c>
      <c r="EK50" s="2">
        <v>11001</v>
      </c>
      <c r="EL50" s="2" t="s">
        <v>34</v>
      </c>
      <c r="EM50" s="2" t="s">
        <v>51</v>
      </c>
      <c r="EN50" s="2"/>
      <c r="EO50" s="2" t="s">
        <v>52</v>
      </c>
      <c r="EP50" s="2"/>
      <c r="EQ50" s="2">
        <v>0</v>
      </c>
      <c r="ER50" s="2">
        <v>27158.84</v>
      </c>
      <c r="ES50" s="2">
        <v>25081.49</v>
      </c>
      <c r="ET50" s="2">
        <v>24.15</v>
      </c>
      <c r="EU50" s="2">
        <v>17.510000000000002</v>
      </c>
      <c r="EV50" s="2">
        <v>2053.1999999999998</v>
      </c>
      <c r="EW50" s="2">
        <v>234.92</v>
      </c>
      <c r="EX50" s="2">
        <v>1.73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2"/>
        <v>0</v>
      </c>
      <c r="FS50" s="2">
        <v>0</v>
      </c>
      <c r="FT50" s="2" t="s">
        <v>22</v>
      </c>
      <c r="FU50" s="2" t="s">
        <v>23</v>
      </c>
      <c r="FV50" s="2"/>
      <c r="FW50" s="2"/>
      <c r="FX50" s="2">
        <v>110.7</v>
      </c>
      <c r="FY50" s="2">
        <v>63.75</v>
      </c>
      <c r="FZ50" s="2"/>
      <c r="GA50" s="2" t="s">
        <v>3</v>
      </c>
      <c r="GB50" s="2"/>
      <c r="GC50" s="2"/>
      <c r="GD50" s="2">
        <v>0</v>
      </c>
      <c r="GE50" s="2"/>
      <c r="GF50" s="2">
        <v>828904307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53"/>
        <v>0</v>
      </c>
      <c r="GM50" s="2">
        <f t="shared" si="54"/>
        <v>103916.39</v>
      </c>
      <c r="GN50" s="2">
        <f t="shared" si="55"/>
        <v>103916.39</v>
      </c>
      <c r="GO50" s="2">
        <f t="shared" si="56"/>
        <v>0</v>
      </c>
      <c r="GP50" s="2">
        <f t="shared" si="57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58"/>
        <v>0</v>
      </c>
      <c r="GW50" s="2">
        <v>1</v>
      </c>
      <c r="GX50" s="2">
        <f t="shared" si="59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ROW(SmtRes!A72)</f>
        <v>72</v>
      </c>
      <c r="D51">
        <f>ROW(EtalonRes!A76)</f>
        <v>76</v>
      </c>
      <c r="E51" t="s">
        <v>71</v>
      </c>
      <c r="F51" t="s">
        <v>72</v>
      </c>
      <c r="G51" t="s">
        <v>73</v>
      </c>
      <c r="H51" t="s">
        <v>17</v>
      </c>
      <c r="I51">
        <f>ROUND(328.4/100,9)</f>
        <v>3.2839999999999998</v>
      </c>
      <c r="J51">
        <v>0</v>
      </c>
      <c r="O51">
        <f t="shared" si="21"/>
        <v>684776.41</v>
      </c>
      <c r="P51">
        <f t="shared" si="22"/>
        <v>625170.18000000005</v>
      </c>
      <c r="Q51">
        <f t="shared" si="23"/>
        <v>752.5</v>
      </c>
      <c r="R51">
        <f t="shared" si="24"/>
        <v>545.62</v>
      </c>
      <c r="S51">
        <f t="shared" si="25"/>
        <v>58853.73</v>
      </c>
      <c r="T51">
        <f t="shared" si="26"/>
        <v>0</v>
      </c>
      <c r="U51">
        <f t="shared" si="27"/>
        <v>887.19887199999982</v>
      </c>
      <c r="V51">
        <f t="shared" si="28"/>
        <v>7.1016500000000002</v>
      </c>
      <c r="W51">
        <f t="shared" si="29"/>
        <v>0</v>
      </c>
      <c r="X51">
        <f t="shared" si="30"/>
        <v>65933.279999999999</v>
      </c>
      <c r="Y51">
        <f t="shared" si="31"/>
        <v>38015.58</v>
      </c>
      <c r="AA51">
        <v>39272397</v>
      </c>
      <c r="AB51">
        <f t="shared" si="32"/>
        <v>27472.86</v>
      </c>
      <c r="AC51">
        <f t="shared" si="33"/>
        <v>25081.49</v>
      </c>
      <c r="AD51">
        <f>ROUND(((((ET51*1.25))-((EU51*1.25)))+AE51),2)</f>
        <v>30.19</v>
      </c>
      <c r="AE51">
        <f>ROUND(((EU51*1.25)),2)</f>
        <v>21.89</v>
      </c>
      <c r="AF51">
        <f>ROUND(((EV51*1.15)),2)</f>
        <v>2361.1799999999998</v>
      </c>
      <c r="AG51">
        <f t="shared" si="37"/>
        <v>0</v>
      </c>
      <c r="AH51">
        <f>((EW51*1.15))</f>
        <v>270.15799999999996</v>
      </c>
      <c r="AI51">
        <f>((EX51*1.25))</f>
        <v>2.1625000000000001</v>
      </c>
      <c r="AJ51">
        <f t="shared" si="40"/>
        <v>0</v>
      </c>
      <c r="AK51">
        <v>27158.84</v>
      </c>
      <c r="AL51">
        <v>25081.49</v>
      </c>
      <c r="AM51">
        <v>24.15</v>
      </c>
      <c r="AN51">
        <v>17.510000000000002</v>
      </c>
      <c r="AO51">
        <v>2053.1999999999998</v>
      </c>
      <c r="AP51">
        <v>0</v>
      </c>
      <c r="AQ51">
        <v>234.92</v>
      </c>
      <c r="AR51">
        <v>1.73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7.59</v>
      </c>
      <c r="BA51">
        <v>7.59</v>
      </c>
      <c r="BB51">
        <v>7.59</v>
      </c>
      <c r="BC51">
        <v>7.59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1</v>
      </c>
      <c r="BJ51" t="s">
        <v>74</v>
      </c>
      <c r="BM51">
        <v>11001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7.59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830</v>
      </c>
      <c r="CO51">
        <v>0</v>
      </c>
      <c r="CP51">
        <f t="shared" si="41"/>
        <v>684776.41</v>
      </c>
      <c r="CQ51">
        <f t="shared" si="42"/>
        <v>190368.5091</v>
      </c>
      <c r="CR51">
        <f t="shared" si="43"/>
        <v>229.1421</v>
      </c>
      <c r="CS51">
        <f t="shared" si="44"/>
        <v>166.14510000000001</v>
      </c>
      <c r="CT51">
        <f t="shared" si="45"/>
        <v>17921.356199999998</v>
      </c>
      <c r="CU51">
        <f t="shared" si="46"/>
        <v>0</v>
      </c>
      <c r="CV51">
        <f t="shared" si="47"/>
        <v>270.15799999999996</v>
      </c>
      <c r="CW51">
        <f t="shared" si="48"/>
        <v>2.1625000000000001</v>
      </c>
      <c r="CX51">
        <f t="shared" si="49"/>
        <v>0</v>
      </c>
      <c r="CY51">
        <f t="shared" si="50"/>
        <v>65933.2785</v>
      </c>
      <c r="CZ51">
        <f t="shared" si="51"/>
        <v>38015.584000000003</v>
      </c>
      <c r="DC51" t="s">
        <v>3</v>
      </c>
      <c r="DD51" t="s">
        <v>3</v>
      </c>
      <c r="DE51" t="s">
        <v>49</v>
      </c>
      <c r="DF51" t="s">
        <v>49</v>
      </c>
      <c r="DG51" t="s">
        <v>50</v>
      </c>
      <c r="DH51" t="s">
        <v>3</v>
      </c>
      <c r="DI51" t="s">
        <v>50</v>
      </c>
      <c r="DJ51" t="s">
        <v>49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17</v>
      </c>
      <c r="DW51" t="s">
        <v>17</v>
      </c>
      <c r="DX51">
        <v>100</v>
      </c>
      <c r="EE51">
        <v>39174504</v>
      </c>
      <c r="EF51">
        <v>2</v>
      </c>
      <c r="EG51" t="s">
        <v>19</v>
      </c>
      <c r="EH51">
        <v>0</v>
      </c>
      <c r="EI51" t="s">
        <v>3</v>
      </c>
      <c r="EJ51">
        <v>1</v>
      </c>
      <c r="EK51">
        <v>11001</v>
      </c>
      <c r="EL51" t="s">
        <v>34</v>
      </c>
      <c r="EM51" t="s">
        <v>51</v>
      </c>
      <c r="EO51" t="s">
        <v>52</v>
      </c>
      <c r="EQ51">
        <v>0</v>
      </c>
      <c r="ER51">
        <v>27158.84</v>
      </c>
      <c r="ES51">
        <v>25081.49</v>
      </c>
      <c r="ET51">
        <v>24.15</v>
      </c>
      <c r="EU51">
        <v>17.510000000000002</v>
      </c>
      <c r="EV51">
        <v>2053.1999999999998</v>
      </c>
      <c r="EW51">
        <v>234.92</v>
      </c>
      <c r="EX51">
        <v>1.73</v>
      </c>
      <c r="EY51">
        <v>0</v>
      </c>
      <c r="FQ51">
        <v>0</v>
      </c>
      <c r="FR51">
        <f t="shared" si="52"/>
        <v>0</v>
      </c>
      <c r="FS51">
        <v>0</v>
      </c>
      <c r="FT51" t="s">
        <v>22</v>
      </c>
      <c r="FU51" t="s">
        <v>23</v>
      </c>
      <c r="FX51">
        <v>110.7</v>
      </c>
      <c r="FY51">
        <v>63.75</v>
      </c>
      <c r="GA51" t="s">
        <v>3</v>
      </c>
      <c r="GD51">
        <v>0</v>
      </c>
      <c r="GF51">
        <v>828904307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53"/>
        <v>0</v>
      </c>
      <c r="GM51">
        <f t="shared" si="54"/>
        <v>788725.27</v>
      </c>
      <c r="GN51">
        <f t="shared" si="55"/>
        <v>788725.27</v>
      </c>
      <c r="GO51">
        <f t="shared" si="56"/>
        <v>0</v>
      </c>
      <c r="GP51">
        <f t="shared" si="57"/>
        <v>0</v>
      </c>
      <c r="GR51">
        <v>0</v>
      </c>
      <c r="GS51">
        <v>3</v>
      </c>
      <c r="GT51">
        <v>0</v>
      </c>
      <c r="GU51" t="s">
        <v>3</v>
      </c>
      <c r="GV51">
        <f t="shared" si="58"/>
        <v>0</v>
      </c>
      <c r="GW51">
        <v>1</v>
      </c>
      <c r="GX51">
        <f t="shared" si="59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ROW(SmtRes!A75)</f>
        <v>75</v>
      </c>
      <c r="D52" s="2">
        <f>ROW(EtalonRes!A79)</f>
        <v>79</v>
      </c>
      <c r="E52" s="2" t="s">
        <v>75</v>
      </c>
      <c r="F52" s="2" t="s">
        <v>76</v>
      </c>
      <c r="G52" s="2" t="s">
        <v>77</v>
      </c>
      <c r="H52" s="2" t="s">
        <v>31</v>
      </c>
      <c r="I52" s="2">
        <f>ROUND(68.5/100,9)</f>
        <v>0.68500000000000005</v>
      </c>
      <c r="J52" s="2">
        <v>0</v>
      </c>
      <c r="K52" s="2"/>
      <c r="L52" s="2"/>
      <c r="M52" s="2"/>
      <c r="N52" s="2"/>
      <c r="O52" s="2">
        <f t="shared" si="21"/>
        <v>197.24</v>
      </c>
      <c r="P52" s="2">
        <f t="shared" si="22"/>
        <v>0</v>
      </c>
      <c r="Q52" s="2">
        <f t="shared" si="23"/>
        <v>98.89</v>
      </c>
      <c r="R52" s="2">
        <f t="shared" si="24"/>
        <v>0</v>
      </c>
      <c r="S52" s="2">
        <f t="shared" si="25"/>
        <v>98.35</v>
      </c>
      <c r="T52" s="2">
        <f t="shared" si="26"/>
        <v>0</v>
      </c>
      <c r="U52" s="2">
        <f t="shared" si="27"/>
        <v>10.713400000000002</v>
      </c>
      <c r="V52" s="2">
        <f t="shared" si="28"/>
        <v>0</v>
      </c>
      <c r="W52" s="2">
        <f t="shared" si="29"/>
        <v>0</v>
      </c>
      <c r="X52" s="2">
        <f t="shared" si="30"/>
        <v>97.37</v>
      </c>
      <c r="Y52" s="2">
        <f t="shared" si="31"/>
        <v>59.01</v>
      </c>
      <c r="Z52" s="2"/>
      <c r="AA52" s="2">
        <v>39272396</v>
      </c>
      <c r="AB52" s="2">
        <f t="shared" si="32"/>
        <v>287.95</v>
      </c>
      <c r="AC52" s="2">
        <f t="shared" si="33"/>
        <v>0</v>
      </c>
      <c r="AD52" s="2">
        <f>ROUND((((ET52)-(EU52))+AE52),2)</f>
        <v>144.37</v>
      </c>
      <c r="AE52" s="2">
        <f>ROUND((EU52),2)</f>
        <v>0</v>
      </c>
      <c r="AF52" s="2">
        <f>ROUND((EV52),2)</f>
        <v>143.58000000000001</v>
      </c>
      <c r="AG52" s="2">
        <f t="shared" si="37"/>
        <v>0</v>
      </c>
      <c r="AH52" s="2">
        <f>(EW52)</f>
        <v>15.64</v>
      </c>
      <c r="AI52" s="2">
        <f>(EX52)</f>
        <v>0</v>
      </c>
      <c r="AJ52" s="2">
        <f t="shared" si="40"/>
        <v>0</v>
      </c>
      <c r="AK52" s="2">
        <v>287.95</v>
      </c>
      <c r="AL52" s="2">
        <v>0</v>
      </c>
      <c r="AM52" s="2">
        <v>144.37</v>
      </c>
      <c r="AN52" s="2">
        <v>0</v>
      </c>
      <c r="AO52" s="2">
        <v>143.58000000000001</v>
      </c>
      <c r="AP52" s="2">
        <v>0</v>
      </c>
      <c r="AQ52" s="2">
        <v>15.64</v>
      </c>
      <c r="AR52" s="2">
        <v>0</v>
      </c>
      <c r="AS52" s="2">
        <v>0</v>
      </c>
      <c r="AT52" s="2">
        <v>99</v>
      </c>
      <c r="AU52" s="2">
        <v>60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0</v>
      </c>
      <c r="BI52" s="2">
        <v>1</v>
      </c>
      <c r="BJ52" s="2" t="s">
        <v>78</v>
      </c>
      <c r="BK52" s="2"/>
      <c r="BL52" s="2"/>
      <c r="BM52" s="2">
        <v>46001</v>
      </c>
      <c r="BN52" s="2">
        <v>0</v>
      </c>
      <c r="BO52" s="2" t="s">
        <v>3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110</v>
      </c>
      <c r="CA52" s="2">
        <v>70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41"/>
        <v>197.24</v>
      </c>
      <c r="CQ52" s="2">
        <f t="shared" si="42"/>
        <v>0</v>
      </c>
      <c r="CR52" s="2">
        <f t="shared" si="43"/>
        <v>144.37</v>
      </c>
      <c r="CS52" s="2">
        <f t="shared" si="44"/>
        <v>0</v>
      </c>
      <c r="CT52" s="2">
        <f t="shared" si="45"/>
        <v>143.58000000000001</v>
      </c>
      <c r="CU52" s="2">
        <f t="shared" si="46"/>
        <v>0</v>
      </c>
      <c r="CV52" s="2">
        <f t="shared" si="47"/>
        <v>15.64</v>
      </c>
      <c r="CW52" s="2">
        <f t="shared" si="48"/>
        <v>0</v>
      </c>
      <c r="CX52" s="2">
        <f t="shared" si="49"/>
        <v>0</v>
      </c>
      <c r="CY52" s="2">
        <f t="shared" si="50"/>
        <v>97.366500000000002</v>
      </c>
      <c r="CZ52" s="2">
        <f t="shared" si="51"/>
        <v>59.01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1003</v>
      </c>
      <c r="DV52" s="2" t="s">
        <v>31</v>
      </c>
      <c r="DW52" s="2" t="s">
        <v>31</v>
      </c>
      <c r="DX52" s="2">
        <v>100</v>
      </c>
      <c r="DY52" s="2"/>
      <c r="DZ52" s="2"/>
      <c r="EA52" s="2"/>
      <c r="EB52" s="2"/>
      <c r="EC52" s="2"/>
      <c r="ED52" s="2"/>
      <c r="EE52" s="2">
        <v>39174571</v>
      </c>
      <c r="EF52" s="2">
        <v>2</v>
      </c>
      <c r="EG52" s="2" t="s">
        <v>19</v>
      </c>
      <c r="EH52" s="2">
        <v>0</v>
      </c>
      <c r="EI52" s="2" t="s">
        <v>3</v>
      </c>
      <c r="EJ52" s="2">
        <v>1</v>
      </c>
      <c r="EK52" s="2">
        <v>46001</v>
      </c>
      <c r="EL52" s="2" t="s">
        <v>20</v>
      </c>
      <c r="EM52" s="2" t="s">
        <v>21</v>
      </c>
      <c r="EN52" s="2"/>
      <c r="EO52" s="2" t="s">
        <v>3</v>
      </c>
      <c r="EP52" s="2"/>
      <c r="EQ52" s="2">
        <v>0</v>
      </c>
      <c r="ER52" s="2">
        <v>287.95</v>
      </c>
      <c r="ES52" s="2">
        <v>0</v>
      </c>
      <c r="ET52" s="2">
        <v>144.37</v>
      </c>
      <c r="EU52" s="2">
        <v>0</v>
      </c>
      <c r="EV52" s="2">
        <v>143.58000000000001</v>
      </c>
      <c r="EW52" s="2">
        <v>15.64</v>
      </c>
      <c r="EX52" s="2">
        <v>0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2"/>
        <v>0</v>
      </c>
      <c r="FS52" s="2">
        <v>0</v>
      </c>
      <c r="FT52" s="2" t="s">
        <v>22</v>
      </c>
      <c r="FU52" s="2" t="s">
        <v>23</v>
      </c>
      <c r="FV52" s="2"/>
      <c r="FW52" s="2"/>
      <c r="FX52" s="2">
        <v>99</v>
      </c>
      <c r="FY52" s="2">
        <v>59.5</v>
      </c>
      <c r="FZ52" s="2"/>
      <c r="GA52" s="2" t="s">
        <v>3</v>
      </c>
      <c r="GB52" s="2"/>
      <c r="GC52" s="2"/>
      <c r="GD52" s="2">
        <v>0</v>
      </c>
      <c r="GE52" s="2"/>
      <c r="GF52" s="2">
        <v>1483479153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53"/>
        <v>0</v>
      </c>
      <c r="GM52" s="2">
        <f t="shared" si="54"/>
        <v>353.62</v>
      </c>
      <c r="GN52" s="2">
        <f t="shared" si="55"/>
        <v>353.62</v>
      </c>
      <c r="GO52" s="2">
        <f t="shared" si="56"/>
        <v>0</v>
      </c>
      <c r="GP52" s="2">
        <f t="shared" si="57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58"/>
        <v>0</v>
      </c>
      <c r="GW52" s="2">
        <v>1</v>
      </c>
      <c r="GX52" s="2">
        <f t="shared" si="59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ROW(SmtRes!A78)</f>
        <v>78</v>
      </c>
      <c r="D53">
        <f>ROW(EtalonRes!A82)</f>
        <v>82</v>
      </c>
      <c r="E53" t="s">
        <v>75</v>
      </c>
      <c r="F53" t="s">
        <v>76</v>
      </c>
      <c r="G53" t="s">
        <v>77</v>
      </c>
      <c r="H53" t="s">
        <v>31</v>
      </c>
      <c r="I53">
        <f>ROUND(68.5/100,9)</f>
        <v>0.68500000000000005</v>
      </c>
      <c r="J53">
        <v>0</v>
      </c>
      <c r="O53">
        <f t="shared" si="21"/>
        <v>1497.09</v>
      </c>
      <c r="P53">
        <f t="shared" si="22"/>
        <v>0</v>
      </c>
      <c r="Q53">
        <f t="shared" si="23"/>
        <v>750.6</v>
      </c>
      <c r="R53">
        <f t="shared" si="24"/>
        <v>0</v>
      </c>
      <c r="S53">
        <f t="shared" si="25"/>
        <v>746.49</v>
      </c>
      <c r="T53">
        <f t="shared" si="26"/>
        <v>0</v>
      </c>
      <c r="U53">
        <f t="shared" si="27"/>
        <v>10.713400000000002</v>
      </c>
      <c r="V53">
        <f t="shared" si="28"/>
        <v>0</v>
      </c>
      <c r="W53">
        <f t="shared" si="29"/>
        <v>0</v>
      </c>
      <c r="X53">
        <f t="shared" si="30"/>
        <v>739.03</v>
      </c>
      <c r="Y53">
        <f t="shared" si="31"/>
        <v>447.89</v>
      </c>
      <c r="AA53">
        <v>39272397</v>
      </c>
      <c r="AB53">
        <f t="shared" si="32"/>
        <v>287.95</v>
      </c>
      <c r="AC53">
        <f t="shared" si="33"/>
        <v>0</v>
      </c>
      <c r="AD53">
        <f>ROUND((((ET53)-(EU53))+AE53),2)</f>
        <v>144.37</v>
      </c>
      <c r="AE53">
        <f>ROUND((EU53),2)</f>
        <v>0</v>
      </c>
      <c r="AF53">
        <f>ROUND((EV53),2)</f>
        <v>143.58000000000001</v>
      </c>
      <c r="AG53">
        <f t="shared" si="37"/>
        <v>0</v>
      </c>
      <c r="AH53">
        <f>(EW53)</f>
        <v>15.64</v>
      </c>
      <c r="AI53">
        <f>(EX53)</f>
        <v>0</v>
      </c>
      <c r="AJ53">
        <f t="shared" si="40"/>
        <v>0</v>
      </c>
      <c r="AK53">
        <v>287.95</v>
      </c>
      <c r="AL53">
        <v>0</v>
      </c>
      <c r="AM53">
        <v>144.37</v>
      </c>
      <c r="AN53">
        <v>0</v>
      </c>
      <c r="AO53">
        <v>143.58000000000001</v>
      </c>
      <c r="AP53">
        <v>0</v>
      </c>
      <c r="AQ53">
        <v>15.64</v>
      </c>
      <c r="AR53">
        <v>0</v>
      </c>
      <c r="AS53">
        <v>0</v>
      </c>
      <c r="AT53">
        <v>99</v>
      </c>
      <c r="AU53">
        <v>60</v>
      </c>
      <c r="AV53">
        <v>1</v>
      </c>
      <c r="AW53">
        <v>1</v>
      </c>
      <c r="AZ53">
        <v>7.59</v>
      </c>
      <c r="BA53">
        <v>7.59</v>
      </c>
      <c r="BB53">
        <v>7.59</v>
      </c>
      <c r="BC53">
        <v>7.59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1</v>
      </c>
      <c r="BJ53" t="s">
        <v>78</v>
      </c>
      <c r="BM53">
        <v>46001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7.59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110</v>
      </c>
      <c r="CA53">
        <v>70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41"/>
        <v>1497.0900000000001</v>
      </c>
      <c r="CQ53">
        <f t="shared" si="42"/>
        <v>0</v>
      </c>
      <c r="CR53">
        <f t="shared" si="43"/>
        <v>1095.7683</v>
      </c>
      <c r="CS53">
        <f t="shared" si="44"/>
        <v>0</v>
      </c>
      <c r="CT53">
        <f t="shared" si="45"/>
        <v>1089.7722000000001</v>
      </c>
      <c r="CU53">
        <f t="shared" si="46"/>
        <v>0</v>
      </c>
      <c r="CV53">
        <f t="shared" si="47"/>
        <v>15.64</v>
      </c>
      <c r="CW53">
        <f t="shared" si="48"/>
        <v>0</v>
      </c>
      <c r="CX53">
        <f t="shared" si="49"/>
        <v>0</v>
      </c>
      <c r="CY53">
        <f t="shared" si="50"/>
        <v>739.02509999999995</v>
      </c>
      <c r="CZ53">
        <f t="shared" si="51"/>
        <v>447.89400000000001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1003</v>
      </c>
      <c r="DV53" t="s">
        <v>31</v>
      </c>
      <c r="DW53" t="s">
        <v>31</v>
      </c>
      <c r="DX53">
        <v>100</v>
      </c>
      <c r="EE53">
        <v>39174571</v>
      </c>
      <c r="EF53">
        <v>2</v>
      </c>
      <c r="EG53" t="s">
        <v>19</v>
      </c>
      <c r="EH53">
        <v>0</v>
      </c>
      <c r="EI53" t="s">
        <v>3</v>
      </c>
      <c r="EJ53">
        <v>1</v>
      </c>
      <c r="EK53">
        <v>46001</v>
      </c>
      <c r="EL53" t="s">
        <v>20</v>
      </c>
      <c r="EM53" t="s">
        <v>21</v>
      </c>
      <c r="EO53" t="s">
        <v>3</v>
      </c>
      <c r="EQ53">
        <v>0</v>
      </c>
      <c r="ER53">
        <v>287.95</v>
      </c>
      <c r="ES53">
        <v>0</v>
      </c>
      <c r="ET53">
        <v>144.37</v>
      </c>
      <c r="EU53">
        <v>0</v>
      </c>
      <c r="EV53">
        <v>143.58000000000001</v>
      </c>
      <c r="EW53">
        <v>15.64</v>
      </c>
      <c r="EX53">
        <v>0</v>
      </c>
      <c r="EY53">
        <v>0</v>
      </c>
      <c r="FQ53">
        <v>0</v>
      </c>
      <c r="FR53">
        <f t="shared" si="52"/>
        <v>0</v>
      </c>
      <c r="FS53">
        <v>0</v>
      </c>
      <c r="FT53" t="s">
        <v>22</v>
      </c>
      <c r="FU53" t="s">
        <v>23</v>
      </c>
      <c r="FX53">
        <v>99</v>
      </c>
      <c r="FY53">
        <v>59.5</v>
      </c>
      <c r="GA53" t="s">
        <v>3</v>
      </c>
      <c r="GD53">
        <v>0</v>
      </c>
      <c r="GF53">
        <v>1483479153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53"/>
        <v>0</v>
      </c>
      <c r="GM53">
        <f t="shared" si="54"/>
        <v>2684.01</v>
      </c>
      <c r="GN53">
        <f t="shared" si="55"/>
        <v>2684.01</v>
      </c>
      <c r="GO53">
        <f t="shared" si="56"/>
        <v>0</v>
      </c>
      <c r="GP53">
        <f t="shared" si="57"/>
        <v>0</v>
      </c>
      <c r="GR53">
        <v>0</v>
      </c>
      <c r="GS53">
        <v>3</v>
      </c>
      <c r="GT53">
        <v>0</v>
      </c>
      <c r="GU53" t="s">
        <v>3</v>
      </c>
      <c r="GV53">
        <f t="shared" si="58"/>
        <v>0</v>
      </c>
      <c r="GW53">
        <v>1</v>
      </c>
      <c r="GX53">
        <f t="shared" si="59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ROW(SmtRes!A83)</f>
        <v>83</v>
      </c>
      <c r="D54" s="2">
        <f>ROW(EtalonRes!A87)</f>
        <v>87</v>
      </c>
      <c r="E54" s="2" t="s">
        <v>79</v>
      </c>
      <c r="F54" s="2" t="s">
        <v>80</v>
      </c>
      <c r="G54" s="2" t="s">
        <v>81</v>
      </c>
      <c r="H54" s="2" t="s">
        <v>17</v>
      </c>
      <c r="I54" s="2">
        <f>ROUND(328.4/100,9)</f>
        <v>3.2839999999999998</v>
      </c>
      <c r="J54" s="2">
        <v>0</v>
      </c>
      <c r="K54" s="2"/>
      <c r="L54" s="2"/>
      <c r="M54" s="2"/>
      <c r="N54" s="2"/>
      <c r="O54" s="2">
        <f t="shared" si="21"/>
        <v>3383.4</v>
      </c>
      <c r="P54" s="2">
        <f t="shared" si="22"/>
        <v>0</v>
      </c>
      <c r="Q54" s="2">
        <f t="shared" si="23"/>
        <v>853.08</v>
      </c>
      <c r="R54" s="2">
        <f t="shared" si="24"/>
        <v>166.53</v>
      </c>
      <c r="S54" s="2">
        <f t="shared" si="25"/>
        <v>2530.3200000000002</v>
      </c>
      <c r="T54" s="2">
        <f t="shared" si="26"/>
        <v>0</v>
      </c>
      <c r="U54" s="2">
        <f t="shared" si="27"/>
        <v>269.18291199999999</v>
      </c>
      <c r="V54" s="2">
        <f t="shared" si="28"/>
        <v>14.029248000000001</v>
      </c>
      <c r="W54" s="2">
        <f t="shared" si="29"/>
        <v>0</v>
      </c>
      <c r="X54" s="2">
        <f t="shared" si="30"/>
        <v>2562.0100000000002</v>
      </c>
      <c r="Y54" s="2">
        <f t="shared" si="31"/>
        <v>1267.52</v>
      </c>
      <c r="Z54" s="2"/>
      <c r="AA54" s="2">
        <v>39272396</v>
      </c>
      <c r="AB54" s="2">
        <f t="shared" si="32"/>
        <v>1030.27</v>
      </c>
      <c r="AC54" s="2">
        <f>ROUND(((ES54*0)),2)</f>
        <v>0</v>
      </c>
      <c r="AD54" s="2">
        <f>ROUND(((((ET54*0.8))-((EU54*0.8)))+AE54),2)</f>
        <v>259.77</v>
      </c>
      <c r="AE54" s="2">
        <f>ROUND(((EU54*0.8)),2)</f>
        <v>50.71</v>
      </c>
      <c r="AF54" s="2">
        <f>ROUND(((EV54*0.8)),2)</f>
        <v>770.5</v>
      </c>
      <c r="AG54" s="2">
        <f t="shared" si="37"/>
        <v>0</v>
      </c>
      <c r="AH54" s="2">
        <f>((EW54*0.8))</f>
        <v>81.968000000000004</v>
      </c>
      <c r="AI54" s="2">
        <f>((EX54*0.8))</f>
        <v>4.2720000000000002</v>
      </c>
      <c r="AJ54" s="2">
        <f t="shared" si="40"/>
        <v>0</v>
      </c>
      <c r="AK54" s="2">
        <v>6623.23</v>
      </c>
      <c r="AL54" s="2">
        <v>5335.4</v>
      </c>
      <c r="AM54" s="2">
        <v>324.70999999999998</v>
      </c>
      <c r="AN54" s="2">
        <v>63.39</v>
      </c>
      <c r="AO54" s="2">
        <v>963.12</v>
      </c>
      <c r="AP54" s="2">
        <v>0</v>
      </c>
      <c r="AQ54" s="2">
        <v>102.46</v>
      </c>
      <c r="AR54" s="2">
        <v>5.34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0</v>
      </c>
      <c r="BI54" s="2">
        <v>1</v>
      </c>
      <c r="BJ54" s="2" t="s">
        <v>82</v>
      </c>
      <c r="BK54" s="2"/>
      <c r="BL54" s="2"/>
      <c r="BM54" s="2">
        <v>15001</v>
      </c>
      <c r="BN54" s="2">
        <v>0</v>
      </c>
      <c r="BO54" s="2" t="s">
        <v>3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105</v>
      </c>
      <c r="CA54" s="2">
        <v>55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83</v>
      </c>
      <c r="CO54" s="2">
        <v>0</v>
      </c>
      <c r="CP54" s="2">
        <f t="shared" si="41"/>
        <v>3383.4</v>
      </c>
      <c r="CQ54" s="2">
        <f t="shared" si="42"/>
        <v>0</v>
      </c>
      <c r="CR54" s="2">
        <f t="shared" si="43"/>
        <v>259.77</v>
      </c>
      <c r="CS54" s="2">
        <f t="shared" si="44"/>
        <v>50.71</v>
      </c>
      <c r="CT54" s="2">
        <f t="shared" si="45"/>
        <v>770.5</v>
      </c>
      <c r="CU54" s="2">
        <f t="shared" si="46"/>
        <v>0</v>
      </c>
      <c r="CV54" s="2">
        <f t="shared" si="47"/>
        <v>81.968000000000004</v>
      </c>
      <c r="CW54" s="2">
        <f t="shared" si="48"/>
        <v>4.2720000000000002</v>
      </c>
      <c r="CX54" s="2">
        <f t="shared" si="49"/>
        <v>0</v>
      </c>
      <c r="CY54" s="2">
        <f t="shared" si="50"/>
        <v>2562.0075000000002</v>
      </c>
      <c r="CZ54" s="2">
        <f t="shared" si="51"/>
        <v>1267.5195000000001</v>
      </c>
      <c r="DA54" s="2"/>
      <c r="DB54" s="2"/>
      <c r="DC54" s="2" t="s">
        <v>3</v>
      </c>
      <c r="DD54" s="2" t="s">
        <v>84</v>
      </c>
      <c r="DE54" s="2" t="s">
        <v>85</v>
      </c>
      <c r="DF54" s="2" t="s">
        <v>85</v>
      </c>
      <c r="DG54" s="2" t="s">
        <v>85</v>
      </c>
      <c r="DH54" s="2" t="s">
        <v>3</v>
      </c>
      <c r="DI54" s="2" t="s">
        <v>85</v>
      </c>
      <c r="DJ54" s="2" t="s">
        <v>85</v>
      </c>
      <c r="DK54" s="2" t="s">
        <v>3</v>
      </c>
      <c r="DL54" s="2" t="s">
        <v>3</v>
      </c>
      <c r="DM54" s="2" t="s">
        <v>3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17</v>
      </c>
      <c r="DW54" s="2" t="s">
        <v>17</v>
      </c>
      <c r="DX54" s="2">
        <v>100</v>
      </c>
      <c r="DY54" s="2"/>
      <c r="DZ54" s="2"/>
      <c r="EA54" s="2"/>
      <c r="EB54" s="2"/>
      <c r="EC54" s="2"/>
      <c r="ED54" s="2"/>
      <c r="EE54" s="2">
        <v>39174529</v>
      </c>
      <c r="EF54" s="2">
        <v>2</v>
      </c>
      <c r="EG54" s="2" t="s">
        <v>19</v>
      </c>
      <c r="EH54" s="2">
        <v>0</v>
      </c>
      <c r="EI54" s="2" t="s">
        <v>3</v>
      </c>
      <c r="EJ54" s="2">
        <v>1</v>
      </c>
      <c r="EK54" s="2">
        <v>15001</v>
      </c>
      <c r="EL54" s="2" t="s">
        <v>86</v>
      </c>
      <c r="EM54" s="2" t="s">
        <v>87</v>
      </c>
      <c r="EN54" s="2"/>
      <c r="EO54" s="2" t="s">
        <v>88</v>
      </c>
      <c r="EP54" s="2"/>
      <c r="EQ54" s="2">
        <v>0</v>
      </c>
      <c r="ER54" s="2">
        <v>6623.23</v>
      </c>
      <c r="ES54" s="2">
        <v>5335.4</v>
      </c>
      <c r="ET54" s="2">
        <v>324.70999999999998</v>
      </c>
      <c r="EU54" s="2">
        <v>63.39</v>
      </c>
      <c r="EV54" s="2">
        <v>963.12</v>
      </c>
      <c r="EW54" s="2">
        <v>102.46</v>
      </c>
      <c r="EX54" s="2">
        <v>5.34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2"/>
        <v>0</v>
      </c>
      <c r="FS54" s="2">
        <v>0</v>
      </c>
      <c r="FT54" s="2" t="s">
        <v>22</v>
      </c>
      <c r="FU54" s="2" t="s">
        <v>23</v>
      </c>
      <c r="FV54" s="2"/>
      <c r="FW54" s="2"/>
      <c r="FX54" s="2">
        <v>94.5</v>
      </c>
      <c r="FY54" s="2">
        <v>46.75</v>
      </c>
      <c r="FZ54" s="2"/>
      <c r="GA54" s="2" t="s">
        <v>3</v>
      </c>
      <c r="GB54" s="2"/>
      <c r="GC54" s="2"/>
      <c r="GD54" s="2">
        <v>0</v>
      </c>
      <c r="GE54" s="2"/>
      <c r="GF54" s="2">
        <v>-1504586664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53"/>
        <v>0</v>
      </c>
      <c r="GM54" s="2">
        <f t="shared" si="54"/>
        <v>7212.93</v>
      </c>
      <c r="GN54" s="2">
        <f t="shared" si="55"/>
        <v>7212.93</v>
      </c>
      <c r="GO54" s="2">
        <f t="shared" si="56"/>
        <v>0</v>
      </c>
      <c r="GP54" s="2">
        <f t="shared" si="57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58"/>
        <v>0</v>
      </c>
      <c r="GW54" s="2">
        <v>1</v>
      </c>
      <c r="GX54" s="2">
        <f t="shared" si="59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ROW(SmtRes!A88)</f>
        <v>88</v>
      </c>
      <c r="D55">
        <f>ROW(EtalonRes!A92)</f>
        <v>92</v>
      </c>
      <c r="E55" t="s">
        <v>79</v>
      </c>
      <c r="F55" t="s">
        <v>80</v>
      </c>
      <c r="G55" t="s">
        <v>81</v>
      </c>
      <c r="H55" t="s">
        <v>17</v>
      </c>
      <c r="I55">
        <f>ROUND(328.4/100,9)</f>
        <v>3.2839999999999998</v>
      </c>
      <c r="J55">
        <v>0</v>
      </c>
      <c r="O55">
        <f t="shared" si="21"/>
        <v>25680.05</v>
      </c>
      <c r="P55">
        <f t="shared" si="22"/>
        <v>0</v>
      </c>
      <c r="Q55">
        <f t="shared" si="23"/>
        <v>6474.91</v>
      </c>
      <c r="R55">
        <f t="shared" si="24"/>
        <v>1263.98</v>
      </c>
      <c r="S55">
        <f t="shared" si="25"/>
        <v>19205.14</v>
      </c>
      <c r="T55">
        <f t="shared" si="26"/>
        <v>0</v>
      </c>
      <c r="U55">
        <f t="shared" si="27"/>
        <v>269.18291199999999</v>
      </c>
      <c r="V55">
        <f t="shared" si="28"/>
        <v>14.029248000000001</v>
      </c>
      <c r="W55">
        <f t="shared" si="29"/>
        <v>0</v>
      </c>
      <c r="X55">
        <f t="shared" si="30"/>
        <v>19445.66</v>
      </c>
      <c r="Y55">
        <f t="shared" si="31"/>
        <v>9620.49</v>
      </c>
      <c r="AA55">
        <v>39272397</v>
      </c>
      <c r="AB55">
        <f t="shared" si="32"/>
        <v>1030.27</v>
      </c>
      <c r="AC55">
        <f>ROUND(((ES55*0)),2)</f>
        <v>0</v>
      </c>
      <c r="AD55">
        <f>ROUND(((((ET55*0.8))-((EU55*0.8)))+AE55),2)</f>
        <v>259.77</v>
      </c>
      <c r="AE55">
        <f>ROUND(((EU55*0.8)),2)</f>
        <v>50.71</v>
      </c>
      <c r="AF55">
        <f>ROUND(((EV55*0.8)),2)</f>
        <v>770.5</v>
      </c>
      <c r="AG55">
        <f t="shared" si="37"/>
        <v>0</v>
      </c>
      <c r="AH55">
        <f>((EW55*0.8))</f>
        <v>81.968000000000004</v>
      </c>
      <c r="AI55">
        <f>((EX55*0.8))</f>
        <v>4.2720000000000002</v>
      </c>
      <c r="AJ55">
        <f t="shared" si="40"/>
        <v>0</v>
      </c>
      <c r="AK55">
        <v>6623.23</v>
      </c>
      <c r="AL55">
        <v>5335.4</v>
      </c>
      <c r="AM55">
        <v>324.70999999999998</v>
      </c>
      <c r="AN55">
        <v>63.39</v>
      </c>
      <c r="AO55">
        <v>963.12</v>
      </c>
      <c r="AP55">
        <v>0</v>
      </c>
      <c r="AQ55">
        <v>102.46</v>
      </c>
      <c r="AR55">
        <v>5.34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7.59</v>
      </c>
      <c r="BA55">
        <v>7.59</v>
      </c>
      <c r="BB55">
        <v>7.59</v>
      </c>
      <c r="BC55">
        <v>7.59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82</v>
      </c>
      <c r="BM55">
        <v>15001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7.59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83</v>
      </c>
      <c r="CO55">
        <v>0</v>
      </c>
      <c r="CP55">
        <f t="shared" si="41"/>
        <v>25680.05</v>
      </c>
      <c r="CQ55">
        <f t="shared" si="42"/>
        <v>0</v>
      </c>
      <c r="CR55">
        <f t="shared" si="43"/>
        <v>1971.6542999999999</v>
      </c>
      <c r="CS55">
        <f t="shared" si="44"/>
        <v>384.88889999999998</v>
      </c>
      <c r="CT55">
        <f t="shared" si="45"/>
        <v>5848.0950000000003</v>
      </c>
      <c r="CU55">
        <f t="shared" si="46"/>
        <v>0</v>
      </c>
      <c r="CV55">
        <f t="shared" si="47"/>
        <v>81.968000000000004</v>
      </c>
      <c r="CW55">
        <f t="shared" si="48"/>
        <v>4.2720000000000002</v>
      </c>
      <c r="CX55">
        <f t="shared" si="49"/>
        <v>0</v>
      </c>
      <c r="CY55">
        <f t="shared" si="50"/>
        <v>19445.664000000001</v>
      </c>
      <c r="CZ55">
        <f t="shared" si="51"/>
        <v>9620.4863999999998</v>
      </c>
      <c r="DC55" t="s">
        <v>3</v>
      </c>
      <c r="DD55" t="s">
        <v>84</v>
      </c>
      <c r="DE55" t="s">
        <v>85</v>
      </c>
      <c r="DF55" t="s">
        <v>85</v>
      </c>
      <c r="DG55" t="s">
        <v>85</v>
      </c>
      <c r="DH55" t="s">
        <v>3</v>
      </c>
      <c r="DI55" t="s">
        <v>85</v>
      </c>
      <c r="DJ55" t="s">
        <v>85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17</v>
      </c>
      <c r="DW55" t="s">
        <v>17</v>
      </c>
      <c r="DX55">
        <v>100</v>
      </c>
      <c r="EE55">
        <v>39174529</v>
      </c>
      <c r="EF55">
        <v>2</v>
      </c>
      <c r="EG55" t="s">
        <v>19</v>
      </c>
      <c r="EH55">
        <v>0</v>
      </c>
      <c r="EI55" t="s">
        <v>3</v>
      </c>
      <c r="EJ55">
        <v>1</v>
      </c>
      <c r="EK55">
        <v>15001</v>
      </c>
      <c r="EL55" t="s">
        <v>86</v>
      </c>
      <c r="EM55" t="s">
        <v>87</v>
      </c>
      <c r="EO55" t="s">
        <v>88</v>
      </c>
      <c r="EQ55">
        <v>0</v>
      </c>
      <c r="ER55">
        <v>6623.23</v>
      </c>
      <c r="ES55">
        <v>5335.4</v>
      </c>
      <c r="ET55">
        <v>324.70999999999998</v>
      </c>
      <c r="EU55">
        <v>63.39</v>
      </c>
      <c r="EV55">
        <v>963.12</v>
      </c>
      <c r="EW55">
        <v>102.46</v>
      </c>
      <c r="EX55">
        <v>5.34</v>
      </c>
      <c r="EY55">
        <v>0</v>
      </c>
      <c r="FQ55">
        <v>0</v>
      </c>
      <c r="FR55">
        <f t="shared" si="52"/>
        <v>0</v>
      </c>
      <c r="FS55">
        <v>0</v>
      </c>
      <c r="FT55" t="s">
        <v>22</v>
      </c>
      <c r="FU55" t="s">
        <v>23</v>
      </c>
      <c r="FX55">
        <v>94.5</v>
      </c>
      <c r="FY55">
        <v>46.75</v>
      </c>
      <c r="GA55" t="s">
        <v>3</v>
      </c>
      <c r="GD55">
        <v>0</v>
      </c>
      <c r="GF55">
        <v>-1504586664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53"/>
        <v>0</v>
      </c>
      <c r="GM55">
        <f t="shared" si="54"/>
        <v>54746.2</v>
      </c>
      <c r="GN55">
        <f t="shared" si="55"/>
        <v>54746.2</v>
      </c>
      <c r="GO55">
        <f t="shared" si="56"/>
        <v>0</v>
      </c>
      <c r="GP55">
        <f t="shared" si="57"/>
        <v>0</v>
      </c>
      <c r="GR55">
        <v>0</v>
      </c>
      <c r="GS55">
        <v>3</v>
      </c>
      <c r="GT55">
        <v>0</v>
      </c>
      <c r="GU55" t="s">
        <v>3</v>
      </c>
      <c r="GV55">
        <f t="shared" si="58"/>
        <v>0</v>
      </c>
      <c r="GW55">
        <v>1</v>
      </c>
      <c r="GX55">
        <f t="shared" si="59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ROW(SmtRes!A93)</f>
        <v>93</v>
      </c>
      <c r="D56" s="2">
        <f>ROW(EtalonRes!A96)</f>
        <v>96</v>
      </c>
      <c r="E56" s="2" t="s">
        <v>89</v>
      </c>
      <c r="F56" s="2" t="s">
        <v>90</v>
      </c>
      <c r="G56" s="2" t="s">
        <v>91</v>
      </c>
      <c r="H56" s="2" t="s">
        <v>47</v>
      </c>
      <c r="I56" s="2">
        <v>8.1</v>
      </c>
      <c r="J56" s="2">
        <v>0</v>
      </c>
      <c r="K56" s="2"/>
      <c r="L56" s="2"/>
      <c r="M56" s="2"/>
      <c r="N56" s="2"/>
      <c r="O56" s="2">
        <f t="shared" si="21"/>
        <v>1497.61</v>
      </c>
      <c r="P56" s="2">
        <f t="shared" si="22"/>
        <v>1010.48</v>
      </c>
      <c r="Q56" s="2">
        <f t="shared" si="23"/>
        <v>17.25</v>
      </c>
      <c r="R56" s="2">
        <f t="shared" si="24"/>
        <v>0</v>
      </c>
      <c r="S56" s="2">
        <f t="shared" si="25"/>
        <v>469.88</v>
      </c>
      <c r="T56" s="2">
        <f t="shared" si="26"/>
        <v>0</v>
      </c>
      <c r="U56" s="2">
        <f t="shared" si="27"/>
        <v>57.51</v>
      </c>
      <c r="V56" s="2">
        <f t="shared" si="28"/>
        <v>0</v>
      </c>
      <c r="W56" s="2">
        <f t="shared" si="29"/>
        <v>0</v>
      </c>
      <c r="X56" s="2">
        <f t="shared" si="30"/>
        <v>465.18</v>
      </c>
      <c r="Y56" s="2">
        <f t="shared" si="31"/>
        <v>281.93</v>
      </c>
      <c r="Z56" s="2"/>
      <c r="AA56" s="2">
        <v>39272396</v>
      </c>
      <c r="AB56" s="2">
        <f t="shared" si="32"/>
        <v>184.89</v>
      </c>
      <c r="AC56" s="2">
        <f t="shared" ref="AC56:AC87" si="64">ROUND((ES56),2)</f>
        <v>124.75</v>
      </c>
      <c r="AD56" s="2">
        <f t="shared" ref="AD56:AD61" si="65">ROUND((((ET56)-(EU56))+AE56),2)</f>
        <v>2.13</v>
      </c>
      <c r="AE56" s="2">
        <f t="shared" ref="AE56:AF61" si="66">ROUND((EU56),2)</f>
        <v>0</v>
      </c>
      <c r="AF56" s="2">
        <f t="shared" si="66"/>
        <v>58.01</v>
      </c>
      <c r="AG56" s="2">
        <f t="shared" si="37"/>
        <v>0</v>
      </c>
      <c r="AH56" s="2">
        <f t="shared" ref="AH56:AI61" si="67">(EW56)</f>
        <v>7.1</v>
      </c>
      <c r="AI56" s="2">
        <f t="shared" si="67"/>
        <v>0</v>
      </c>
      <c r="AJ56" s="2">
        <f t="shared" si="40"/>
        <v>0</v>
      </c>
      <c r="AK56" s="2">
        <v>184.89</v>
      </c>
      <c r="AL56" s="2">
        <v>124.75</v>
      </c>
      <c r="AM56" s="2">
        <v>2.13</v>
      </c>
      <c r="AN56" s="2">
        <v>0</v>
      </c>
      <c r="AO56" s="2">
        <v>58.01</v>
      </c>
      <c r="AP56" s="2">
        <v>0</v>
      </c>
      <c r="AQ56" s="2">
        <v>7.1</v>
      </c>
      <c r="AR56" s="2">
        <v>0</v>
      </c>
      <c r="AS56" s="2">
        <v>0</v>
      </c>
      <c r="AT56" s="2">
        <v>99</v>
      </c>
      <c r="AU56" s="2">
        <v>60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0</v>
      </c>
      <c r="BI56" s="2">
        <v>1</v>
      </c>
      <c r="BJ56" s="2" t="s">
        <v>92</v>
      </c>
      <c r="BK56" s="2"/>
      <c r="BL56" s="2"/>
      <c r="BM56" s="2">
        <v>46001</v>
      </c>
      <c r="BN56" s="2">
        <v>0</v>
      </c>
      <c r="BO56" s="2" t="s">
        <v>3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110</v>
      </c>
      <c r="CA56" s="2">
        <v>70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si="41"/>
        <v>1497.6100000000001</v>
      </c>
      <c r="CQ56" s="2">
        <f t="shared" si="42"/>
        <v>124.75</v>
      </c>
      <c r="CR56" s="2">
        <f t="shared" si="43"/>
        <v>2.13</v>
      </c>
      <c r="CS56" s="2">
        <f t="shared" si="44"/>
        <v>0</v>
      </c>
      <c r="CT56" s="2">
        <f t="shared" si="45"/>
        <v>58.01</v>
      </c>
      <c r="CU56" s="2">
        <f t="shared" si="46"/>
        <v>0</v>
      </c>
      <c r="CV56" s="2">
        <f t="shared" si="47"/>
        <v>7.1</v>
      </c>
      <c r="CW56" s="2">
        <f t="shared" si="48"/>
        <v>0</v>
      </c>
      <c r="CX56" s="2">
        <f t="shared" si="49"/>
        <v>0</v>
      </c>
      <c r="CY56" s="2">
        <f t="shared" si="50"/>
        <v>465.18120000000005</v>
      </c>
      <c r="CZ56" s="2">
        <f t="shared" si="51"/>
        <v>281.928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1007</v>
      </c>
      <c r="DV56" s="2" t="s">
        <v>47</v>
      </c>
      <c r="DW56" s="2" t="s">
        <v>47</v>
      </c>
      <c r="DX56" s="2">
        <v>1</v>
      </c>
      <c r="DY56" s="2"/>
      <c r="DZ56" s="2"/>
      <c r="EA56" s="2"/>
      <c r="EB56" s="2"/>
      <c r="EC56" s="2"/>
      <c r="ED56" s="2"/>
      <c r="EE56" s="2">
        <v>39174571</v>
      </c>
      <c r="EF56" s="2">
        <v>2</v>
      </c>
      <c r="EG56" s="2" t="s">
        <v>19</v>
      </c>
      <c r="EH56" s="2">
        <v>0</v>
      </c>
      <c r="EI56" s="2" t="s">
        <v>3</v>
      </c>
      <c r="EJ56" s="2">
        <v>1</v>
      </c>
      <c r="EK56" s="2">
        <v>46001</v>
      </c>
      <c r="EL56" s="2" t="s">
        <v>20</v>
      </c>
      <c r="EM56" s="2" t="s">
        <v>21</v>
      </c>
      <c r="EN56" s="2"/>
      <c r="EO56" s="2" t="s">
        <v>3</v>
      </c>
      <c r="EP56" s="2"/>
      <c r="EQ56" s="2">
        <v>131072</v>
      </c>
      <c r="ER56" s="2">
        <v>184.89</v>
      </c>
      <c r="ES56" s="2">
        <v>124.75</v>
      </c>
      <c r="ET56" s="2">
        <v>2.13</v>
      </c>
      <c r="EU56" s="2">
        <v>0</v>
      </c>
      <c r="EV56" s="2">
        <v>58.01</v>
      </c>
      <c r="EW56" s="2">
        <v>7.1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2"/>
        <v>0</v>
      </c>
      <c r="FS56" s="2">
        <v>0</v>
      </c>
      <c r="FT56" s="2" t="s">
        <v>22</v>
      </c>
      <c r="FU56" s="2" t="s">
        <v>23</v>
      </c>
      <c r="FV56" s="2"/>
      <c r="FW56" s="2"/>
      <c r="FX56" s="2">
        <v>99</v>
      </c>
      <c r="FY56" s="2">
        <v>59.5</v>
      </c>
      <c r="FZ56" s="2"/>
      <c r="GA56" s="2" t="s">
        <v>3</v>
      </c>
      <c r="GB56" s="2"/>
      <c r="GC56" s="2"/>
      <c r="GD56" s="2">
        <v>0</v>
      </c>
      <c r="GE56" s="2"/>
      <c r="GF56" s="2">
        <v>-1443886388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3"/>
        <v>0</v>
      </c>
      <c r="GM56" s="2">
        <f t="shared" si="54"/>
        <v>2244.7199999999998</v>
      </c>
      <c r="GN56" s="2">
        <f t="shared" si="55"/>
        <v>2244.7199999999998</v>
      </c>
      <c r="GO56" s="2">
        <f t="shared" si="56"/>
        <v>0</v>
      </c>
      <c r="GP56" s="2">
        <f t="shared" si="57"/>
        <v>0</v>
      </c>
      <c r="GQ56" s="2"/>
      <c r="GR56" s="2">
        <v>0</v>
      </c>
      <c r="GS56" s="2">
        <v>3</v>
      </c>
      <c r="GT56" s="2">
        <v>0</v>
      </c>
      <c r="GU56" s="2" t="s">
        <v>3</v>
      </c>
      <c r="GV56" s="2">
        <f t="shared" si="58"/>
        <v>0</v>
      </c>
      <c r="GW56" s="2">
        <v>1</v>
      </c>
      <c r="GX56" s="2">
        <f t="shared" si="59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ROW(SmtRes!A98)</f>
        <v>98</v>
      </c>
      <c r="D57">
        <f>ROW(EtalonRes!A100)</f>
        <v>100</v>
      </c>
      <c r="E57" t="s">
        <v>89</v>
      </c>
      <c r="F57" t="s">
        <v>90</v>
      </c>
      <c r="G57" t="s">
        <v>91</v>
      </c>
      <c r="H57" t="s">
        <v>47</v>
      </c>
      <c r="I57">
        <v>8.1</v>
      </c>
      <c r="J57">
        <v>0</v>
      </c>
      <c r="O57">
        <f t="shared" si="21"/>
        <v>11366.86</v>
      </c>
      <c r="P57">
        <f t="shared" si="22"/>
        <v>7669.51</v>
      </c>
      <c r="Q57">
        <f t="shared" si="23"/>
        <v>130.94999999999999</v>
      </c>
      <c r="R57">
        <f t="shared" si="24"/>
        <v>0</v>
      </c>
      <c r="S57">
        <f t="shared" si="25"/>
        <v>3566.4</v>
      </c>
      <c r="T57">
        <f t="shared" si="26"/>
        <v>0</v>
      </c>
      <c r="U57">
        <f t="shared" si="27"/>
        <v>57.51</v>
      </c>
      <c r="V57">
        <f t="shared" si="28"/>
        <v>0</v>
      </c>
      <c r="W57">
        <f t="shared" si="29"/>
        <v>0</v>
      </c>
      <c r="X57">
        <f t="shared" si="30"/>
        <v>3530.74</v>
      </c>
      <c r="Y57">
        <f t="shared" si="31"/>
        <v>2139.84</v>
      </c>
      <c r="AA57">
        <v>39272397</v>
      </c>
      <c r="AB57">
        <f t="shared" si="32"/>
        <v>184.89</v>
      </c>
      <c r="AC57">
        <f t="shared" si="64"/>
        <v>124.75</v>
      </c>
      <c r="AD57">
        <f t="shared" si="65"/>
        <v>2.13</v>
      </c>
      <c r="AE57">
        <f t="shared" si="66"/>
        <v>0</v>
      </c>
      <c r="AF57">
        <f t="shared" si="66"/>
        <v>58.01</v>
      </c>
      <c r="AG57">
        <f t="shared" si="37"/>
        <v>0</v>
      </c>
      <c r="AH57">
        <f t="shared" si="67"/>
        <v>7.1</v>
      </c>
      <c r="AI57">
        <f t="shared" si="67"/>
        <v>0</v>
      </c>
      <c r="AJ57">
        <f t="shared" si="40"/>
        <v>0</v>
      </c>
      <c r="AK57">
        <v>184.89</v>
      </c>
      <c r="AL57">
        <v>124.75</v>
      </c>
      <c r="AM57">
        <v>2.13</v>
      </c>
      <c r="AN57">
        <v>0</v>
      </c>
      <c r="AO57">
        <v>58.01</v>
      </c>
      <c r="AP57">
        <v>0</v>
      </c>
      <c r="AQ57">
        <v>7.1</v>
      </c>
      <c r="AR57">
        <v>0</v>
      </c>
      <c r="AS57">
        <v>0</v>
      </c>
      <c r="AT57">
        <v>99</v>
      </c>
      <c r="AU57">
        <v>60</v>
      </c>
      <c r="AV57">
        <v>1</v>
      </c>
      <c r="AW57">
        <v>1</v>
      </c>
      <c r="AZ57">
        <v>7.59</v>
      </c>
      <c r="BA57">
        <v>7.59</v>
      </c>
      <c r="BB57">
        <v>7.59</v>
      </c>
      <c r="BC57">
        <v>7.59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1</v>
      </c>
      <c r="BJ57" t="s">
        <v>92</v>
      </c>
      <c r="BM57">
        <v>46001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7.59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110</v>
      </c>
      <c r="CA57">
        <v>70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41"/>
        <v>11366.86</v>
      </c>
      <c r="CQ57">
        <f t="shared" si="42"/>
        <v>946.85249999999996</v>
      </c>
      <c r="CR57">
        <f t="shared" si="43"/>
        <v>16.166699999999999</v>
      </c>
      <c r="CS57">
        <f t="shared" si="44"/>
        <v>0</v>
      </c>
      <c r="CT57">
        <f t="shared" si="45"/>
        <v>440.29589999999996</v>
      </c>
      <c r="CU57">
        <f t="shared" si="46"/>
        <v>0</v>
      </c>
      <c r="CV57">
        <f t="shared" si="47"/>
        <v>7.1</v>
      </c>
      <c r="CW57">
        <f t="shared" si="48"/>
        <v>0</v>
      </c>
      <c r="CX57">
        <f t="shared" si="49"/>
        <v>0</v>
      </c>
      <c r="CY57">
        <f t="shared" si="50"/>
        <v>3530.7360000000003</v>
      </c>
      <c r="CZ57">
        <f t="shared" si="51"/>
        <v>2139.84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1007</v>
      </c>
      <c r="DV57" t="s">
        <v>47</v>
      </c>
      <c r="DW57" t="s">
        <v>47</v>
      </c>
      <c r="DX57">
        <v>1</v>
      </c>
      <c r="EE57">
        <v>39174571</v>
      </c>
      <c r="EF57">
        <v>2</v>
      </c>
      <c r="EG57" t="s">
        <v>19</v>
      </c>
      <c r="EH57">
        <v>0</v>
      </c>
      <c r="EI57" t="s">
        <v>3</v>
      </c>
      <c r="EJ57">
        <v>1</v>
      </c>
      <c r="EK57">
        <v>46001</v>
      </c>
      <c r="EL57" t="s">
        <v>20</v>
      </c>
      <c r="EM57" t="s">
        <v>21</v>
      </c>
      <c r="EO57" t="s">
        <v>3</v>
      </c>
      <c r="EQ57">
        <v>131072</v>
      </c>
      <c r="ER57">
        <v>184.89</v>
      </c>
      <c r="ES57">
        <v>124.75</v>
      </c>
      <c r="ET57">
        <v>2.13</v>
      </c>
      <c r="EU57">
        <v>0</v>
      </c>
      <c r="EV57">
        <v>58.01</v>
      </c>
      <c r="EW57">
        <v>7.1</v>
      </c>
      <c r="EX57">
        <v>0</v>
      </c>
      <c r="EY57">
        <v>0</v>
      </c>
      <c r="FQ57">
        <v>0</v>
      </c>
      <c r="FR57">
        <f t="shared" si="52"/>
        <v>0</v>
      </c>
      <c r="FS57">
        <v>0</v>
      </c>
      <c r="FT57" t="s">
        <v>22</v>
      </c>
      <c r="FU57" t="s">
        <v>23</v>
      </c>
      <c r="FX57">
        <v>99</v>
      </c>
      <c r="FY57">
        <v>59.5</v>
      </c>
      <c r="GA57" t="s">
        <v>3</v>
      </c>
      <c r="GD57">
        <v>0</v>
      </c>
      <c r="GF57">
        <v>-1443886388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53"/>
        <v>0</v>
      </c>
      <c r="GM57">
        <f t="shared" si="54"/>
        <v>17037.439999999999</v>
      </c>
      <c r="GN57">
        <f t="shared" si="55"/>
        <v>17037.439999999999</v>
      </c>
      <c r="GO57">
        <f t="shared" si="56"/>
        <v>0</v>
      </c>
      <c r="GP57">
        <f t="shared" si="57"/>
        <v>0</v>
      </c>
      <c r="GR57">
        <v>0</v>
      </c>
      <c r="GS57">
        <v>3</v>
      </c>
      <c r="GT57">
        <v>0</v>
      </c>
      <c r="GU57" t="s">
        <v>3</v>
      </c>
      <c r="GV57">
        <f t="shared" si="58"/>
        <v>0</v>
      </c>
      <c r="GW57">
        <v>1</v>
      </c>
      <c r="GX57">
        <f t="shared" si="59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92</v>
      </c>
      <c r="D58" s="2"/>
      <c r="E58" s="2" t="s">
        <v>93</v>
      </c>
      <c r="F58" s="2" t="s">
        <v>94</v>
      </c>
      <c r="G58" s="2" t="s">
        <v>95</v>
      </c>
      <c r="H58" s="2" t="s">
        <v>96</v>
      </c>
      <c r="I58" s="2">
        <f>I56*J58</f>
        <v>3.24</v>
      </c>
      <c r="J58" s="2">
        <v>0.4</v>
      </c>
      <c r="K58" s="2"/>
      <c r="L58" s="2"/>
      <c r="M58" s="2"/>
      <c r="N58" s="2"/>
      <c r="O58" s="2">
        <f t="shared" si="21"/>
        <v>0</v>
      </c>
      <c r="P58" s="2">
        <f t="shared" si="22"/>
        <v>0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39272396</v>
      </c>
      <c r="AB58" s="2">
        <f t="shared" si="32"/>
        <v>0</v>
      </c>
      <c r="AC58" s="2">
        <f t="shared" si="64"/>
        <v>0</v>
      </c>
      <c r="AD58" s="2">
        <f t="shared" si="65"/>
        <v>0</v>
      </c>
      <c r="AE58" s="2">
        <f t="shared" si="66"/>
        <v>0</v>
      </c>
      <c r="AF58" s="2">
        <f t="shared" si="66"/>
        <v>0</v>
      </c>
      <c r="AG58" s="2">
        <f t="shared" si="37"/>
        <v>0</v>
      </c>
      <c r="AH58" s="2">
        <f t="shared" si="67"/>
        <v>0</v>
      </c>
      <c r="AI58" s="2">
        <f t="shared" si="67"/>
        <v>0</v>
      </c>
      <c r="AJ58" s="2">
        <f t="shared" si="40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99</v>
      </c>
      <c r="AU58" s="2">
        <v>60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3</v>
      </c>
      <c r="BI58" s="2">
        <v>1</v>
      </c>
      <c r="BJ58" s="2" t="s">
        <v>3</v>
      </c>
      <c r="BK58" s="2"/>
      <c r="BL58" s="2"/>
      <c r="BM58" s="2">
        <v>46001</v>
      </c>
      <c r="BN58" s="2">
        <v>0</v>
      </c>
      <c r="BO58" s="2" t="s">
        <v>3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110</v>
      </c>
      <c r="CA58" s="2">
        <v>70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41"/>
        <v>0</v>
      </c>
      <c r="CQ58" s="2">
        <f t="shared" si="42"/>
        <v>0</v>
      </c>
      <c r="CR58" s="2">
        <f t="shared" si="43"/>
        <v>0</v>
      </c>
      <c r="CS58" s="2">
        <f t="shared" si="44"/>
        <v>0</v>
      </c>
      <c r="CT58" s="2">
        <f t="shared" si="45"/>
        <v>0</v>
      </c>
      <c r="CU58" s="2">
        <f t="shared" si="46"/>
        <v>0</v>
      </c>
      <c r="CV58" s="2">
        <f t="shared" si="47"/>
        <v>0</v>
      </c>
      <c r="CW58" s="2">
        <f t="shared" si="48"/>
        <v>0</v>
      </c>
      <c r="CX58" s="2">
        <f t="shared" si="49"/>
        <v>0</v>
      </c>
      <c r="CY58" s="2">
        <f t="shared" si="50"/>
        <v>0</v>
      </c>
      <c r="CZ58" s="2">
        <f t="shared" si="51"/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1010</v>
      </c>
      <c r="DV58" s="2" t="s">
        <v>96</v>
      </c>
      <c r="DW58" s="2" t="s">
        <v>96</v>
      </c>
      <c r="DX58" s="2">
        <v>1000</v>
      </c>
      <c r="DY58" s="2"/>
      <c r="DZ58" s="2"/>
      <c r="EA58" s="2"/>
      <c r="EB58" s="2"/>
      <c r="EC58" s="2"/>
      <c r="ED58" s="2"/>
      <c r="EE58" s="2">
        <v>39174571</v>
      </c>
      <c r="EF58" s="2">
        <v>2</v>
      </c>
      <c r="EG58" s="2" t="s">
        <v>19</v>
      </c>
      <c r="EH58" s="2">
        <v>0</v>
      </c>
      <c r="EI58" s="2" t="s">
        <v>3</v>
      </c>
      <c r="EJ58" s="2">
        <v>1</v>
      </c>
      <c r="EK58" s="2">
        <v>46001</v>
      </c>
      <c r="EL58" s="2" t="s">
        <v>20</v>
      </c>
      <c r="EM58" s="2" t="s">
        <v>21</v>
      </c>
      <c r="EN58" s="2"/>
      <c r="EO58" s="2" t="s">
        <v>3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2"/>
        <v>0</v>
      </c>
      <c r="FS58" s="2">
        <v>0</v>
      </c>
      <c r="FT58" s="2" t="s">
        <v>22</v>
      </c>
      <c r="FU58" s="2" t="s">
        <v>23</v>
      </c>
      <c r="FV58" s="2"/>
      <c r="FW58" s="2"/>
      <c r="FX58" s="2">
        <v>99</v>
      </c>
      <c r="FY58" s="2">
        <v>59.5</v>
      </c>
      <c r="FZ58" s="2"/>
      <c r="GA58" s="2" t="s">
        <v>3</v>
      </c>
      <c r="GB58" s="2"/>
      <c r="GC58" s="2"/>
      <c r="GD58" s="2">
        <v>0</v>
      </c>
      <c r="GE58" s="2"/>
      <c r="GF58" s="2">
        <v>1453754496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53"/>
        <v>0</v>
      </c>
      <c r="GM58" s="2">
        <f t="shared" si="54"/>
        <v>0</v>
      </c>
      <c r="GN58" s="2">
        <f t="shared" si="55"/>
        <v>0</v>
      </c>
      <c r="GO58" s="2">
        <f t="shared" si="56"/>
        <v>0</v>
      </c>
      <c r="GP58" s="2">
        <f t="shared" si="57"/>
        <v>0</v>
      </c>
      <c r="GQ58" s="2"/>
      <c r="GR58" s="2">
        <v>0</v>
      </c>
      <c r="GS58" s="2">
        <v>3</v>
      </c>
      <c r="GT58" s="2">
        <v>0</v>
      </c>
      <c r="GU58" s="2" t="s">
        <v>3</v>
      </c>
      <c r="GV58" s="2">
        <f t="shared" si="58"/>
        <v>0</v>
      </c>
      <c r="GW58" s="2">
        <v>1</v>
      </c>
      <c r="GX58" s="2">
        <f t="shared" si="59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97</v>
      </c>
      <c r="E59" t="s">
        <v>93</v>
      </c>
      <c r="F59" t="s">
        <v>94</v>
      </c>
      <c r="G59" t="s">
        <v>95</v>
      </c>
      <c r="H59" t="s">
        <v>96</v>
      </c>
      <c r="I59">
        <f>I57*J59</f>
        <v>3.24</v>
      </c>
      <c r="J59">
        <v>0.4</v>
      </c>
      <c r="O59">
        <f t="shared" si="21"/>
        <v>0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39272397</v>
      </c>
      <c r="AB59">
        <f t="shared" si="32"/>
        <v>0</v>
      </c>
      <c r="AC59">
        <f t="shared" si="64"/>
        <v>0</v>
      </c>
      <c r="AD59">
        <f t="shared" si="65"/>
        <v>0</v>
      </c>
      <c r="AE59">
        <f t="shared" si="66"/>
        <v>0</v>
      </c>
      <c r="AF59">
        <f t="shared" si="66"/>
        <v>0</v>
      </c>
      <c r="AG59">
        <f t="shared" si="37"/>
        <v>0</v>
      </c>
      <c r="AH59">
        <f t="shared" si="67"/>
        <v>0</v>
      </c>
      <c r="AI59">
        <f t="shared" si="67"/>
        <v>0</v>
      </c>
      <c r="AJ59">
        <f t="shared" si="40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99</v>
      </c>
      <c r="AU59">
        <v>60</v>
      </c>
      <c r="AV59">
        <v>1</v>
      </c>
      <c r="AW59">
        <v>1</v>
      </c>
      <c r="AZ59">
        <v>7.59</v>
      </c>
      <c r="BA59">
        <v>1</v>
      </c>
      <c r="BB59">
        <v>1</v>
      </c>
      <c r="BC59">
        <v>7.59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3</v>
      </c>
      <c r="BM59">
        <v>46001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110</v>
      </c>
      <c r="CA59">
        <v>70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41"/>
        <v>0</v>
      </c>
      <c r="CQ59">
        <f t="shared" si="42"/>
        <v>0</v>
      </c>
      <c r="CR59">
        <f t="shared" si="43"/>
        <v>0</v>
      </c>
      <c r="CS59">
        <f t="shared" si="44"/>
        <v>0</v>
      </c>
      <c r="CT59">
        <f t="shared" si="45"/>
        <v>0</v>
      </c>
      <c r="CU59">
        <f t="shared" si="46"/>
        <v>0</v>
      </c>
      <c r="CV59">
        <f t="shared" si="47"/>
        <v>0</v>
      </c>
      <c r="CW59">
        <f t="shared" si="48"/>
        <v>0</v>
      </c>
      <c r="CX59">
        <f t="shared" si="49"/>
        <v>0</v>
      </c>
      <c r="CY59">
        <f t="shared" si="50"/>
        <v>0</v>
      </c>
      <c r="CZ59">
        <f t="shared" si="51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96</v>
      </c>
      <c r="DW59" t="s">
        <v>96</v>
      </c>
      <c r="DX59">
        <v>1000</v>
      </c>
      <c r="EE59">
        <v>39174571</v>
      </c>
      <c r="EF59">
        <v>2</v>
      </c>
      <c r="EG59" t="s">
        <v>19</v>
      </c>
      <c r="EH59">
        <v>0</v>
      </c>
      <c r="EI59" t="s">
        <v>3</v>
      </c>
      <c r="EJ59">
        <v>1</v>
      </c>
      <c r="EK59">
        <v>46001</v>
      </c>
      <c r="EL59" t="s">
        <v>20</v>
      </c>
      <c r="EM59" t="s">
        <v>21</v>
      </c>
      <c r="EO59" t="s">
        <v>3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52"/>
        <v>0</v>
      </c>
      <c r="FS59">
        <v>0</v>
      </c>
      <c r="FT59" t="s">
        <v>22</v>
      </c>
      <c r="FU59" t="s">
        <v>23</v>
      </c>
      <c r="FX59">
        <v>99</v>
      </c>
      <c r="FY59">
        <v>59.5</v>
      </c>
      <c r="GA59" t="s">
        <v>3</v>
      </c>
      <c r="GD59">
        <v>0</v>
      </c>
      <c r="GF59">
        <v>1453754496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53"/>
        <v>0</v>
      </c>
      <c r="GM59">
        <f t="shared" si="54"/>
        <v>0</v>
      </c>
      <c r="GN59">
        <f t="shared" si="55"/>
        <v>0</v>
      </c>
      <c r="GO59">
        <f t="shared" si="56"/>
        <v>0</v>
      </c>
      <c r="GP59">
        <f t="shared" si="57"/>
        <v>0</v>
      </c>
      <c r="GR59">
        <v>0</v>
      </c>
      <c r="GS59">
        <v>3</v>
      </c>
      <c r="GT59">
        <v>0</v>
      </c>
      <c r="GU59" t="s">
        <v>3</v>
      </c>
      <c r="GV59">
        <f t="shared" si="58"/>
        <v>0</v>
      </c>
      <c r="GW59">
        <v>1</v>
      </c>
      <c r="GX59">
        <f t="shared" si="59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93</v>
      </c>
      <c r="D60" s="2"/>
      <c r="E60" s="2" t="s">
        <v>97</v>
      </c>
      <c r="F60" s="2" t="s">
        <v>98</v>
      </c>
      <c r="G60" s="2" t="s">
        <v>99</v>
      </c>
      <c r="H60" s="2" t="s">
        <v>96</v>
      </c>
      <c r="I60" s="2">
        <f>I56*J60</f>
        <v>3.24</v>
      </c>
      <c r="J60" s="2">
        <v>0.4</v>
      </c>
      <c r="K60" s="2"/>
      <c r="L60" s="2"/>
      <c r="M60" s="2"/>
      <c r="N60" s="2"/>
      <c r="O60" s="2">
        <f t="shared" ref="O60:O91" si="68">ROUND(CP60,2)</f>
        <v>6099.56</v>
      </c>
      <c r="P60" s="2">
        <f t="shared" ref="P60:P91" si="69">ROUND(CQ60*I60,2)</f>
        <v>6099.56</v>
      </c>
      <c r="Q60" s="2">
        <f t="shared" ref="Q60:Q91" si="70">ROUND(CR60*I60,2)</f>
        <v>0</v>
      </c>
      <c r="R60" s="2">
        <f t="shared" ref="R60:R91" si="71">ROUND(CS60*I60,2)</f>
        <v>0</v>
      </c>
      <c r="S60" s="2">
        <f t="shared" ref="S60:S91" si="72">ROUND(CT60*I60,2)</f>
        <v>0</v>
      </c>
      <c r="T60" s="2">
        <f t="shared" ref="T60:T91" si="73">ROUND(CU60*I60,2)</f>
        <v>0</v>
      </c>
      <c r="U60" s="2">
        <f t="shared" ref="U60:U91" si="74">CV60*I60</f>
        <v>0</v>
      </c>
      <c r="V60" s="2">
        <f t="shared" ref="V60:V91" si="75">CW60*I60</f>
        <v>0</v>
      </c>
      <c r="W60" s="2">
        <f t="shared" ref="W60:W91" si="76">ROUND(CX60*I60,2)</f>
        <v>0</v>
      </c>
      <c r="X60" s="2">
        <f t="shared" ref="X60:X91" si="77">ROUND(CY60,2)</f>
        <v>0</v>
      </c>
      <c r="Y60" s="2">
        <f t="shared" ref="Y60:Y91" si="78">ROUND(CZ60,2)</f>
        <v>0</v>
      </c>
      <c r="Z60" s="2"/>
      <c r="AA60" s="2">
        <v>39272396</v>
      </c>
      <c r="AB60" s="2">
        <f t="shared" ref="AB60:AB91" si="79">ROUND((AC60+AD60+AF60),2)</f>
        <v>1882.58</v>
      </c>
      <c r="AC60" s="2">
        <f t="shared" si="64"/>
        <v>1882.58</v>
      </c>
      <c r="AD60" s="2">
        <f t="shared" si="65"/>
        <v>0</v>
      </c>
      <c r="AE60" s="2">
        <f t="shared" si="66"/>
        <v>0</v>
      </c>
      <c r="AF60" s="2">
        <f t="shared" si="66"/>
        <v>0</v>
      </c>
      <c r="AG60" s="2">
        <f t="shared" ref="AG60:AG91" si="80">ROUND((AP60),2)</f>
        <v>0</v>
      </c>
      <c r="AH60" s="2">
        <f t="shared" si="67"/>
        <v>0</v>
      </c>
      <c r="AI60" s="2">
        <f t="shared" si="67"/>
        <v>0</v>
      </c>
      <c r="AJ60" s="2">
        <f t="shared" ref="AJ60:AJ91" si="81">ROUND((AS60),2)</f>
        <v>0</v>
      </c>
      <c r="AK60" s="2">
        <v>1882.58</v>
      </c>
      <c r="AL60" s="2">
        <v>1882.58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99</v>
      </c>
      <c r="AU60" s="2">
        <v>60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3</v>
      </c>
      <c r="BI60" s="2">
        <v>1</v>
      </c>
      <c r="BJ60" s="2" t="s">
        <v>100</v>
      </c>
      <c r="BK60" s="2"/>
      <c r="BL60" s="2"/>
      <c r="BM60" s="2">
        <v>46001</v>
      </c>
      <c r="BN60" s="2">
        <v>0</v>
      </c>
      <c r="BO60" s="2" t="s">
        <v>3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110</v>
      </c>
      <c r="CA60" s="2">
        <v>70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3</v>
      </c>
      <c r="CO60" s="2">
        <v>0</v>
      </c>
      <c r="CP60" s="2">
        <f t="shared" ref="CP60:CP91" si="82">(P60+Q60+S60)</f>
        <v>6099.56</v>
      </c>
      <c r="CQ60" s="2">
        <f t="shared" ref="CQ60:CQ91" si="83">AC60*BC60</f>
        <v>1882.58</v>
      </c>
      <c r="CR60" s="2">
        <f t="shared" ref="CR60:CR91" si="84">AD60*BB60</f>
        <v>0</v>
      </c>
      <c r="CS60" s="2">
        <f t="shared" ref="CS60:CS91" si="85">AE60*BS60</f>
        <v>0</v>
      </c>
      <c r="CT60" s="2">
        <f t="shared" ref="CT60:CT91" si="86">AF60*BA60</f>
        <v>0</v>
      </c>
      <c r="CU60" s="2">
        <f t="shared" ref="CU60:CU91" si="87">AG60</f>
        <v>0</v>
      </c>
      <c r="CV60" s="2">
        <f t="shared" ref="CV60:CV91" si="88">AH60</f>
        <v>0</v>
      </c>
      <c r="CW60" s="2">
        <f t="shared" ref="CW60:CW91" si="89">AI60</f>
        <v>0</v>
      </c>
      <c r="CX60" s="2">
        <f t="shared" ref="CX60:CX91" si="90">AJ60</f>
        <v>0</v>
      </c>
      <c r="CY60" s="2">
        <f t="shared" ref="CY60:CY91" si="91">(((S60+R60)*AT60)/100)</f>
        <v>0</v>
      </c>
      <c r="CZ60" s="2">
        <f t="shared" ref="CZ60:CZ91" si="92">(((S60+R60)*AU60)/100)</f>
        <v>0</v>
      </c>
      <c r="DA60" s="2"/>
      <c r="DB60" s="2"/>
      <c r="DC60" s="2" t="s">
        <v>3</v>
      </c>
      <c r="DD60" s="2" t="s">
        <v>3</v>
      </c>
      <c r="DE60" s="2" t="s">
        <v>3</v>
      </c>
      <c r="DF60" s="2" t="s">
        <v>3</v>
      </c>
      <c r="DG60" s="2" t="s">
        <v>3</v>
      </c>
      <c r="DH60" s="2" t="s">
        <v>3</v>
      </c>
      <c r="DI60" s="2" t="s">
        <v>3</v>
      </c>
      <c r="DJ60" s="2" t="s">
        <v>3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1010</v>
      </c>
      <c r="DV60" s="2" t="s">
        <v>96</v>
      </c>
      <c r="DW60" s="2" t="s">
        <v>96</v>
      </c>
      <c r="DX60" s="2">
        <v>1000</v>
      </c>
      <c r="DY60" s="2"/>
      <c r="DZ60" s="2"/>
      <c r="EA60" s="2"/>
      <c r="EB60" s="2"/>
      <c r="EC60" s="2"/>
      <c r="ED60" s="2"/>
      <c r="EE60" s="2">
        <v>39174571</v>
      </c>
      <c r="EF60" s="2">
        <v>2</v>
      </c>
      <c r="EG60" s="2" t="s">
        <v>19</v>
      </c>
      <c r="EH60" s="2">
        <v>0</v>
      </c>
      <c r="EI60" s="2" t="s">
        <v>3</v>
      </c>
      <c r="EJ60" s="2">
        <v>1</v>
      </c>
      <c r="EK60" s="2">
        <v>46001</v>
      </c>
      <c r="EL60" s="2" t="s">
        <v>20</v>
      </c>
      <c r="EM60" s="2" t="s">
        <v>21</v>
      </c>
      <c r="EN60" s="2"/>
      <c r="EO60" s="2" t="s">
        <v>3</v>
      </c>
      <c r="EP60" s="2"/>
      <c r="EQ60" s="2">
        <v>0</v>
      </c>
      <c r="ER60" s="2">
        <v>1882.58</v>
      </c>
      <c r="ES60" s="2">
        <v>1882.58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3">ROUND(IF(AND(BH60=3,BI60=3),P60,0),2)</f>
        <v>0</v>
      </c>
      <c r="FS60" s="2">
        <v>0</v>
      </c>
      <c r="FT60" s="2" t="s">
        <v>22</v>
      </c>
      <c r="FU60" s="2" t="s">
        <v>23</v>
      </c>
      <c r="FV60" s="2"/>
      <c r="FW60" s="2"/>
      <c r="FX60" s="2">
        <v>99</v>
      </c>
      <c r="FY60" s="2">
        <v>59.5</v>
      </c>
      <c r="FZ60" s="2"/>
      <c r="GA60" s="2" t="s">
        <v>3</v>
      </c>
      <c r="GB60" s="2"/>
      <c r="GC60" s="2"/>
      <c r="GD60" s="2">
        <v>0</v>
      </c>
      <c r="GE60" s="2"/>
      <c r="GF60" s="2">
        <v>1593203468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4">ROUND(IF(AND(BH60=3,BI60=3,FS60&lt;&gt;0),P60,0),2)</f>
        <v>0</v>
      </c>
      <c r="GM60" s="2">
        <f t="shared" ref="GM60:GM91" si="95">ROUND(O60+X60+Y60+GK60,2)+GX60</f>
        <v>6099.56</v>
      </c>
      <c r="GN60" s="2">
        <f t="shared" ref="GN60:GN91" si="96">IF(OR(BI60=0,BI60=1),ROUND(O60+X60+Y60+GK60,2),0)</f>
        <v>6099.56</v>
      </c>
      <c r="GO60" s="2">
        <f t="shared" ref="GO60:GO91" si="97">IF(BI60=2,ROUND(O60+X60+Y60+GK60,2),0)</f>
        <v>0</v>
      </c>
      <c r="GP60" s="2">
        <f t="shared" ref="GP60:GP91" si="98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3</v>
      </c>
      <c r="GV60" s="2">
        <f t="shared" ref="GV60:GV91" si="99">ROUND(GT60,2)</f>
        <v>0</v>
      </c>
      <c r="GW60" s="2">
        <v>1</v>
      </c>
      <c r="GX60" s="2">
        <f t="shared" ref="GX60:GX91" si="100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98</v>
      </c>
      <c r="E61" t="s">
        <v>97</v>
      </c>
      <c r="F61" t="s">
        <v>98</v>
      </c>
      <c r="G61" t="s">
        <v>99</v>
      </c>
      <c r="H61" t="s">
        <v>96</v>
      </c>
      <c r="I61">
        <f>I57*J61</f>
        <v>3.24</v>
      </c>
      <c r="J61">
        <v>0.4</v>
      </c>
      <c r="O61">
        <f t="shared" si="68"/>
        <v>46295.65</v>
      </c>
      <c r="P61">
        <f t="shared" si="69"/>
        <v>46295.65</v>
      </c>
      <c r="Q61">
        <f t="shared" si="70"/>
        <v>0</v>
      </c>
      <c r="R61">
        <f t="shared" si="71"/>
        <v>0</v>
      </c>
      <c r="S61">
        <f t="shared" si="72"/>
        <v>0</v>
      </c>
      <c r="T61">
        <f t="shared" si="73"/>
        <v>0</v>
      </c>
      <c r="U61">
        <f t="shared" si="74"/>
        <v>0</v>
      </c>
      <c r="V61">
        <f t="shared" si="75"/>
        <v>0</v>
      </c>
      <c r="W61">
        <f t="shared" si="76"/>
        <v>0</v>
      </c>
      <c r="X61">
        <f t="shared" si="77"/>
        <v>0</v>
      </c>
      <c r="Y61">
        <f t="shared" si="78"/>
        <v>0</v>
      </c>
      <c r="AA61">
        <v>39272397</v>
      </c>
      <c r="AB61">
        <f t="shared" si="79"/>
        <v>1882.58</v>
      </c>
      <c r="AC61">
        <f t="shared" si="64"/>
        <v>1882.58</v>
      </c>
      <c r="AD61">
        <f t="shared" si="65"/>
        <v>0</v>
      </c>
      <c r="AE61">
        <f t="shared" si="66"/>
        <v>0</v>
      </c>
      <c r="AF61">
        <f t="shared" si="66"/>
        <v>0</v>
      </c>
      <c r="AG61">
        <f t="shared" si="80"/>
        <v>0</v>
      </c>
      <c r="AH61">
        <f t="shared" si="67"/>
        <v>0</v>
      </c>
      <c r="AI61">
        <f t="shared" si="67"/>
        <v>0</v>
      </c>
      <c r="AJ61">
        <f t="shared" si="81"/>
        <v>0</v>
      </c>
      <c r="AK61">
        <v>1882.58</v>
      </c>
      <c r="AL61">
        <v>1882.58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99</v>
      </c>
      <c r="AU61">
        <v>60</v>
      </c>
      <c r="AV61">
        <v>1</v>
      </c>
      <c r="AW61">
        <v>1</v>
      </c>
      <c r="AZ61">
        <v>7.59</v>
      </c>
      <c r="BA61">
        <v>1</v>
      </c>
      <c r="BB61">
        <v>1</v>
      </c>
      <c r="BC61">
        <v>7.59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1</v>
      </c>
      <c r="BJ61" t="s">
        <v>100</v>
      </c>
      <c r="BM61">
        <v>46001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110</v>
      </c>
      <c r="CA61">
        <v>70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82"/>
        <v>46295.65</v>
      </c>
      <c r="CQ61">
        <f t="shared" si="83"/>
        <v>14288.7822</v>
      </c>
      <c r="CR61">
        <f t="shared" si="84"/>
        <v>0</v>
      </c>
      <c r="CS61">
        <f t="shared" si="85"/>
        <v>0</v>
      </c>
      <c r="CT61">
        <f t="shared" si="86"/>
        <v>0</v>
      </c>
      <c r="CU61">
        <f t="shared" si="87"/>
        <v>0</v>
      </c>
      <c r="CV61">
        <f t="shared" si="88"/>
        <v>0</v>
      </c>
      <c r="CW61">
        <f t="shared" si="89"/>
        <v>0</v>
      </c>
      <c r="CX61">
        <f t="shared" si="90"/>
        <v>0</v>
      </c>
      <c r="CY61">
        <f t="shared" si="91"/>
        <v>0</v>
      </c>
      <c r="CZ61">
        <f t="shared" si="92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96</v>
      </c>
      <c r="DW61" t="s">
        <v>96</v>
      </c>
      <c r="DX61">
        <v>1000</v>
      </c>
      <c r="EE61">
        <v>39174571</v>
      </c>
      <c r="EF61">
        <v>2</v>
      </c>
      <c r="EG61" t="s">
        <v>19</v>
      </c>
      <c r="EH61">
        <v>0</v>
      </c>
      <c r="EI61" t="s">
        <v>3</v>
      </c>
      <c r="EJ61">
        <v>1</v>
      </c>
      <c r="EK61">
        <v>46001</v>
      </c>
      <c r="EL61" t="s">
        <v>20</v>
      </c>
      <c r="EM61" t="s">
        <v>21</v>
      </c>
      <c r="EO61" t="s">
        <v>3</v>
      </c>
      <c r="EQ61">
        <v>0</v>
      </c>
      <c r="ER61">
        <v>1882.58</v>
      </c>
      <c r="ES61">
        <v>1882.58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3"/>
        <v>0</v>
      </c>
      <c r="FS61">
        <v>0</v>
      </c>
      <c r="FT61" t="s">
        <v>22</v>
      </c>
      <c r="FU61" t="s">
        <v>23</v>
      </c>
      <c r="FX61">
        <v>99</v>
      </c>
      <c r="FY61">
        <v>59.5</v>
      </c>
      <c r="GA61" t="s">
        <v>3</v>
      </c>
      <c r="GD61">
        <v>0</v>
      </c>
      <c r="GF61">
        <v>1593203468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4"/>
        <v>0</v>
      </c>
      <c r="GM61">
        <f t="shared" si="95"/>
        <v>46295.65</v>
      </c>
      <c r="GN61">
        <f t="shared" si="96"/>
        <v>46295.65</v>
      </c>
      <c r="GO61">
        <f t="shared" si="97"/>
        <v>0</v>
      </c>
      <c r="GP61">
        <f t="shared" si="98"/>
        <v>0</v>
      </c>
      <c r="GR61">
        <v>0</v>
      </c>
      <c r="GS61">
        <v>3</v>
      </c>
      <c r="GT61">
        <v>0</v>
      </c>
      <c r="GU61" t="s">
        <v>3</v>
      </c>
      <c r="GV61">
        <f t="shared" si="99"/>
        <v>0</v>
      </c>
      <c r="GW61">
        <v>1</v>
      </c>
      <c r="GX61">
        <f t="shared" si="100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ROW(SmtRes!A108)</f>
        <v>108</v>
      </c>
      <c r="D62" s="2">
        <f>ROW(EtalonRes!A109)</f>
        <v>109</v>
      </c>
      <c r="E62" s="2" t="s">
        <v>101</v>
      </c>
      <c r="F62" s="2" t="s">
        <v>102</v>
      </c>
      <c r="G62" s="2" t="s">
        <v>103</v>
      </c>
      <c r="H62" s="2" t="s">
        <v>47</v>
      </c>
      <c r="I62" s="2">
        <v>3.2</v>
      </c>
      <c r="J62" s="2">
        <v>0</v>
      </c>
      <c r="K62" s="2"/>
      <c r="L62" s="2"/>
      <c r="M62" s="2"/>
      <c r="N62" s="2"/>
      <c r="O62" s="2">
        <f t="shared" si="68"/>
        <v>1533.38</v>
      </c>
      <c r="P62" s="2">
        <f t="shared" si="69"/>
        <v>673.57</v>
      </c>
      <c r="Q62" s="2">
        <f t="shared" si="70"/>
        <v>181.38</v>
      </c>
      <c r="R62" s="2">
        <f t="shared" si="71"/>
        <v>32</v>
      </c>
      <c r="S62" s="2">
        <f t="shared" si="72"/>
        <v>678.43</v>
      </c>
      <c r="T62" s="2">
        <f t="shared" si="73"/>
        <v>0</v>
      </c>
      <c r="U62" s="2">
        <f t="shared" si="74"/>
        <v>80.959999999999994</v>
      </c>
      <c r="V62" s="2">
        <f t="shared" si="75"/>
        <v>2.76</v>
      </c>
      <c r="W62" s="2">
        <f t="shared" si="76"/>
        <v>0</v>
      </c>
      <c r="X62" s="2">
        <f t="shared" si="77"/>
        <v>639.39</v>
      </c>
      <c r="Y62" s="2">
        <f t="shared" si="78"/>
        <v>426.26</v>
      </c>
      <c r="Z62" s="2"/>
      <c r="AA62" s="2">
        <v>39272396</v>
      </c>
      <c r="AB62" s="2">
        <f t="shared" si="79"/>
        <v>479.18</v>
      </c>
      <c r="AC62" s="2">
        <f t="shared" si="64"/>
        <v>210.49</v>
      </c>
      <c r="AD62" s="2">
        <f>ROUND(((((ET62*1.25))-((EU62*1.25)))+AE62),2)</f>
        <v>56.68</v>
      </c>
      <c r="AE62" s="2">
        <f>ROUND(((EU62*1.25)),2)</f>
        <v>10</v>
      </c>
      <c r="AF62" s="2">
        <f>ROUND(((EV62*1.15)),2)</f>
        <v>212.01</v>
      </c>
      <c r="AG62" s="2">
        <f t="shared" si="80"/>
        <v>0</v>
      </c>
      <c r="AH62" s="2">
        <f>((EW62*1.15))</f>
        <v>25.299999999999997</v>
      </c>
      <c r="AI62" s="2">
        <f>((EX62*1.25))</f>
        <v>0.86249999999999993</v>
      </c>
      <c r="AJ62" s="2">
        <f t="shared" si="81"/>
        <v>0</v>
      </c>
      <c r="AK62" s="2">
        <v>440.19</v>
      </c>
      <c r="AL62" s="2">
        <v>210.49</v>
      </c>
      <c r="AM62" s="2">
        <v>45.34</v>
      </c>
      <c r="AN62" s="2">
        <v>8</v>
      </c>
      <c r="AO62" s="2">
        <v>184.36</v>
      </c>
      <c r="AP62" s="2">
        <v>0</v>
      </c>
      <c r="AQ62" s="2">
        <v>22</v>
      </c>
      <c r="AR62" s="2">
        <v>0.69</v>
      </c>
      <c r="AS62" s="2">
        <v>0</v>
      </c>
      <c r="AT62" s="2">
        <v>90</v>
      </c>
      <c r="AU62" s="2">
        <v>60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3</v>
      </c>
      <c r="BE62" s="2" t="s">
        <v>3</v>
      </c>
      <c r="BF62" s="2" t="s">
        <v>3</v>
      </c>
      <c r="BG62" s="2" t="s">
        <v>3</v>
      </c>
      <c r="BH62" s="2">
        <v>0</v>
      </c>
      <c r="BI62" s="2">
        <v>1</v>
      </c>
      <c r="BJ62" s="2" t="s">
        <v>104</v>
      </c>
      <c r="BK62" s="2"/>
      <c r="BL62" s="2"/>
      <c r="BM62" s="2">
        <v>26001</v>
      </c>
      <c r="BN62" s="2">
        <v>0</v>
      </c>
      <c r="BO62" s="2" t="s">
        <v>3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3</v>
      </c>
      <c r="BZ62" s="2">
        <v>100</v>
      </c>
      <c r="CA62" s="2">
        <v>70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830</v>
      </c>
      <c r="CO62" s="2">
        <v>0</v>
      </c>
      <c r="CP62" s="2">
        <f t="shared" si="82"/>
        <v>1533.38</v>
      </c>
      <c r="CQ62" s="2">
        <f t="shared" si="83"/>
        <v>210.49</v>
      </c>
      <c r="CR62" s="2">
        <f t="shared" si="84"/>
        <v>56.68</v>
      </c>
      <c r="CS62" s="2">
        <f t="shared" si="85"/>
        <v>10</v>
      </c>
      <c r="CT62" s="2">
        <f t="shared" si="86"/>
        <v>212.01</v>
      </c>
      <c r="CU62" s="2">
        <f t="shared" si="87"/>
        <v>0</v>
      </c>
      <c r="CV62" s="2">
        <f t="shared" si="88"/>
        <v>25.299999999999997</v>
      </c>
      <c r="CW62" s="2">
        <f t="shared" si="89"/>
        <v>0.86249999999999993</v>
      </c>
      <c r="CX62" s="2">
        <f t="shared" si="90"/>
        <v>0</v>
      </c>
      <c r="CY62" s="2">
        <f t="shared" si="91"/>
        <v>639.38699999999994</v>
      </c>
      <c r="CZ62" s="2">
        <f t="shared" si="92"/>
        <v>426.25799999999998</v>
      </c>
      <c r="DA62" s="2"/>
      <c r="DB62" s="2"/>
      <c r="DC62" s="2" t="s">
        <v>3</v>
      </c>
      <c r="DD62" s="2" t="s">
        <v>3</v>
      </c>
      <c r="DE62" s="2" t="s">
        <v>49</v>
      </c>
      <c r="DF62" s="2" t="s">
        <v>49</v>
      </c>
      <c r="DG62" s="2" t="s">
        <v>50</v>
      </c>
      <c r="DH62" s="2" t="s">
        <v>3</v>
      </c>
      <c r="DI62" s="2" t="s">
        <v>50</v>
      </c>
      <c r="DJ62" s="2" t="s">
        <v>49</v>
      </c>
      <c r="DK62" s="2" t="s">
        <v>3</v>
      </c>
      <c r="DL62" s="2" t="s">
        <v>3</v>
      </c>
      <c r="DM62" s="2" t="s">
        <v>3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1007</v>
      </c>
      <c r="DV62" s="2" t="s">
        <v>47</v>
      </c>
      <c r="DW62" s="2" t="s">
        <v>47</v>
      </c>
      <c r="DX62" s="2">
        <v>1</v>
      </c>
      <c r="DY62" s="2"/>
      <c r="DZ62" s="2"/>
      <c r="EA62" s="2"/>
      <c r="EB62" s="2"/>
      <c r="EC62" s="2"/>
      <c r="ED62" s="2"/>
      <c r="EE62" s="2">
        <v>39174543</v>
      </c>
      <c r="EF62" s="2">
        <v>2</v>
      </c>
      <c r="EG62" s="2" t="s">
        <v>19</v>
      </c>
      <c r="EH62" s="2">
        <v>0</v>
      </c>
      <c r="EI62" s="2" t="s">
        <v>3</v>
      </c>
      <c r="EJ62" s="2">
        <v>1</v>
      </c>
      <c r="EK62" s="2">
        <v>26001</v>
      </c>
      <c r="EL62" s="2" t="s">
        <v>105</v>
      </c>
      <c r="EM62" s="2" t="s">
        <v>106</v>
      </c>
      <c r="EN62" s="2"/>
      <c r="EO62" s="2" t="s">
        <v>52</v>
      </c>
      <c r="EP62" s="2"/>
      <c r="EQ62" s="2">
        <v>0</v>
      </c>
      <c r="ER62" s="2">
        <v>440.19</v>
      </c>
      <c r="ES62" s="2">
        <v>210.49</v>
      </c>
      <c r="ET62" s="2">
        <v>45.34</v>
      </c>
      <c r="EU62" s="2">
        <v>8</v>
      </c>
      <c r="EV62" s="2">
        <v>184.36</v>
      </c>
      <c r="EW62" s="2">
        <v>22</v>
      </c>
      <c r="EX62" s="2">
        <v>0.69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3"/>
        <v>0</v>
      </c>
      <c r="FS62" s="2">
        <v>0</v>
      </c>
      <c r="FT62" s="2" t="s">
        <v>22</v>
      </c>
      <c r="FU62" s="2" t="s">
        <v>23</v>
      </c>
      <c r="FV62" s="2"/>
      <c r="FW62" s="2"/>
      <c r="FX62" s="2">
        <v>90</v>
      </c>
      <c r="FY62" s="2">
        <v>59.5</v>
      </c>
      <c r="FZ62" s="2"/>
      <c r="GA62" s="2" t="s">
        <v>3</v>
      </c>
      <c r="GB62" s="2"/>
      <c r="GC62" s="2"/>
      <c r="GD62" s="2">
        <v>0</v>
      </c>
      <c r="GE62" s="2"/>
      <c r="GF62" s="2">
        <v>923010955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4"/>
        <v>0</v>
      </c>
      <c r="GM62" s="2">
        <f t="shared" si="95"/>
        <v>2599.0300000000002</v>
      </c>
      <c r="GN62" s="2">
        <f t="shared" si="96"/>
        <v>2599.0300000000002</v>
      </c>
      <c r="GO62" s="2">
        <f t="shared" si="97"/>
        <v>0</v>
      </c>
      <c r="GP62" s="2">
        <f t="shared" si="98"/>
        <v>0</v>
      </c>
      <c r="GQ62" s="2"/>
      <c r="GR62" s="2">
        <v>0</v>
      </c>
      <c r="GS62" s="2">
        <v>3</v>
      </c>
      <c r="GT62" s="2">
        <v>0</v>
      </c>
      <c r="GU62" s="2" t="s">
        <v>3</v>
      </c>
      <c r="GV62" s="2">
        <f t="shared" si="99"/>
        <v>0</v>
      </c>
      <c r="GW62" s="2">
        <v>1</v>
      </c>
      <c r="GX62" s="2">
        <f t="shared" si="100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ROW(SmtRes!A118)</f>
        <v>118</v>
      </c>
      <c r="D63">
        <f>ROW(EtalonRes!A118)</f>
        <v>118</v>
      </c>
      <c r="E63" t="s">
        <v>101</v>
      </c>
      <c r="F63" t="s">
        <v>102</v>
      </c>
      <c r="G63" t="s">
        <v>103</v>
      </c>
      <c r="H63" t="s">
        <v>47</v>
      </c>
      <c r="I63">
        <v>3.2</v>
      </c>
      <c r="J63">
        <v>0</v>
      </c>
      <c r="O63">
        <f t="shared" si="68"/>
        <v>11638.32</v>
      </c>
      <c r="P63">
        <f t="shared" si="69"/>
        <v>5112.38</v>
      </c>
      <c r="Q63">
        <f t="shared" si="70"/>
        <v>1376.64</v>
      </c>
      <c r="R63">
        <f t="shared" si="71"/>
        <v>242.88</v>
      </c>
      <c r="S63">
        <f t="shared" si="72"/>
        <v>5149.3</v>
      </c>
      <c r="T63">
        <f t="shared" si="73"/>
        <v>0</v>
      </c>
      <c r="U63">
        <f t="shared" si="74"/>
        <v>80.959999999999994</v>
      </c>
      <c r="V63">
        <f t="shared" si="75"/>
        <v>2.76</v>
      </c>
      <c r="W63">
        <f t="shared" si="76"/>
        <v>0</v>
      </c>
      <c r="X63">
        <f t="shared" si="77"/>
        <v>4852.96</v>
      </c>
      <c r="Y63">
        <f t="shared" si="78"/>
        <v>3235.31</v>
      </c>
      <c r="AA63">
        <v>39272397</v>
      </c>
      <c r="AB63">
        <f t="shared" si="79"/>
        <v>479.18</v>
      </c>
      <c r="AC63">
        <f t="shared" si="64"/>
        <v>210.49</v>
      </c>
      <c r="AD63">
        <f>ROUND(((((ET63*1.25))-((EU63*1.25)))+AE63),2)</f>
        <v>56.68</v>
      </c>
      <c r="AE63">
        <f>ROUND(((EU63*1.25)),2)</f>
        <v>10</v>
      </c>
      <c r="AF63">
        <f>ROUND(((EV63*1.15)),2)</f>
        <v>212.01</v>
      </c>
      <c r="AG63">
        <f t="shared" si="80"/>
        <v>0</v>
      </c>
      <c r="AH63">
        <f>((EW63*1.15))</f>
        <v>25.299999999999997</v>
      </c>
      <c r="AI63">
        <f>((EX63*1.25))</f>
        <v>0.86249999999999993</v>
      </c>
      <c r="AJ63">
        <f t="shared" si="81"/>
        <v>0</v>
      </c>
      <c r="AK63">
        <v>440.19</v>
      </c>
      <c r="AL63">
        <v>210.49</v>
      </c>
      <c r="AM63">
        <v>45.34</v>
      </c>
      <c r="AN63">
        <v>8</v>
      </c>
      <c r="AO63">
        <v>184.36</v>
      </c>
      <c r="AP63">
        <v>0</v>
      </c>
      <c r="AQ63">
        <v>22</v>
      </c>
      <c r="AR63">
        <v>0.69</v>
      </c>
      <c r="AS63">
        <v>0</v>
      </c>
      <c r="AT63">
        <v>90</v>
      </c>
      <c r="AU63">
        <v>60</v>
      </c>
      <c r="AV63">
        <v>1</v>
      </c>
      <c r="AW63">
        <v>1</v>
      </c>
      <c r="AZ63">
        <v>7.59</v>
      </c>
      <c r="BA63">
        <v>7.59</v>
      </c>
      <c r="BB63">
        <v>7.59</v>
      </c>
      <c r="BC63">
        <v>7.59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104</v>
      </c>
      <c r="BM63">
        <v>26001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7.59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100</v>
      </c>
      <c r="CA63">
        <v>70</v>
      </c>
      <c r="CF63">
        <v>0</v>
      </c>
      <c r="CG63">
        <v>0</v>
      </c>
      <c r="CM63">
        <v>0</v>
      </c>
      <c r="CN63" t="s">
        <v>830</v>
      </c>
      <c r="CO63">
        <v>0</v>
      </c>
      <c r="CP63">
        <f t="shared" si="82"/>
        <v>11638.32</v>
      </c>
      <c r="CQ63">
        <f t="shared" si="83"/>
        <v>1597.6191000000001</v>
      </c>
      <c r="CR63">
        <f t="shared" si="84"/>
        <v>430.20119999999997</v>
      </c>
      <c r="CS63">
        <f t="shared" si="85"/>
        <v>75.900000000000006</v>
      </c>
      <c r="CT63">
        <f t="shared" si="86"/>
        <v>1609.1559</v>
      </c>
      <c r="CU63">
        <f t="shared" si="87"/>
        <v>0</v>
      </c>
      <c r="CV63">
        <f t="shared" si="88"/>
        <v>25.299999999999997</v>
      </c>
      <c r="CW63">
        <f t="shared" si="89"/>
        <v>0.86249999999999993</v>
      </c>
      <c r="CX63">
        <f t="shared" si="90"/>
        <v>0</v>
      </c>
      <c r="CY63">
        <f t="shared" si="91"/>
        <v>4852.9620000000004</v>
      </c>
      <c r="CZ63">
        <f t="shared" si="92"/>
        <v>3235.3080000000004</v>
      </c>
      <c r="DC63" t="s">
        <v>3</v>
      </c>
      <c r="DD63" t="s">
        <v>3</v>
      </c>
      <c r="DE63" t="s">
        <v>49</v>
      </c>
      <c r="DF63" t="s">
        <v>49</v>
      </c>
      <c r="DG63" t="s">
        <v>50</v>
      </c>
      <c r="DH63" t="s">
        <v>3</v>
      </c>
      <c r="DI63" t="s">
        <v>50</v>
      </c>
      <c r="DJ63" t="s">
        <v>49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1007</v>
      </c>
      <c r="DV63" t="s">
        <v>47</v>
      </c>
      <c r="DW63" t="s">
        <v>47</v>
      </c>
      <c r="DX63">
        <v>1</v>
      </c>
      <c r="EE63">
        <v>39174543</v>
      </c>
      <c r="EF63">
        <v>2</v>
      </c>
      <c r="EG63" t="s">
        <v>19</v>
      </c>
      <c r="EH63">
        <v>0</v>
      </c>
      <c r="EI63" t="s">
        <v>3</v>
      </c>
      <c r="EJ63">
        <v>1</v>
      </c>
      <c r="EK63">
        <v>26001</v>
      </c>
      <c r="EL63" t="s">
        <v>105</v>
      </c>
      <c r="EM63" t="s">
        <v>106</v>
      </c>
      <c r="EO63" t="s">
        <v>52</v>
      </c>
      <c r="EQ63">
        <v>0</v>
      </c>
      <c r="ER63">
        <v>440.19</v>
      </c>
      <c r="ES63">
        <v>210.49</v>
      </c>
      <c r="ET63">
        <v>45.34</v>
      </c>
      <c r="EU63">
        <v>8</v>
      </c>
      <c r="EV63">
        <v>184.36</v>
      </c>
      <c r="EW63">
        <v>22</v>
      </c>
      <c r="EX63">
        <v>0.69</v>
      </c>
      <c r="EY63">
        <v>0</v>
      </c>
      <c r="FQ63">
        <v>0</v>
      </c>
      <c r="FR63">
        <f t="shared" si="93"/>
        <v>0</v>
      </c>
      <c r="FS63">
        <v>0</v>
      </c>
      <c r="FT63" t="s">
        <v>22</v>
      </c>
      <c r="FU63" t="s">
        <v>23</v>
      </c>
      <c r="FX63">
        <v>90</v>
      </c>
      <c r="FY63">
        <v>59.5</v>
      </c>
      <c r="GA63" t="s">
        <v>3</v>
      </c>
      <c r="GD63">
        <v>0</v>
      </c>
      <c r="GF63">
        <v>923010955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4"/>
        <v>0</v>
      </c>
      <c r="GM63">
        <f t="shared" si="95"/>
        <v>19726.59</v>
      </c>
      <c r="GN63">
        <f t="shared" si="96"/>
        <v>19726.59</v>
      </c>
      <c r="GO63">
        <f t="shared" si="97"/>
        <v>0</v>
      </c>
      <c r="GP63">
        <f t="shared" si="98"/>
        <v>0</v>
      </c>
      <c r="GR63">
        <v>0</v>
      </c>
      <c r="GS63">
        <v>3</v>
      </c>
      <c r="GT63">
        <v>0</v>
      </c>
      <c r="GU63" t="s">
        <v>3</v>
      </c>
      <c r="GV63">
        <f t="shared" si="99"/>
        <v>0</v>
      </c>
      <c r="GW63">
        <v>1</v>
      </c>
      <c r="GX63">
        <f t="shared" si="100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107</v>
      </c>
      <c r="D64" s="2"/>
      <c r="E64" s="2" t="s">
        <v>107</v>
      </c>
      <c r="F64" s="2" t="s">
        <v>108</v>
      </c>
      <c r="G64" s="2" t="s">
        <v>109</v>
      </c>
      <c r="H64" s="2" t="s">
        <v>47</v>
      </c>
      <c r="I64" s="2">
        <f>I62*J64</f>
        <v>3.2959999999999994</v>
      </c>
      <c r="J64" s="2">
        <v>1.0299999999999998</v>
      </c>
      <c r="K64" s="2"/>
      <c r="L64" s="2"/>
      <c r="M64" s="2"/>
      <c r="N64" s="2"/>
      <c r="O64" s="2">
        <f t="shared" si="68"/>
        <v>4164.03</v>
      </c>
      <c r="P64" s="2">
        <f t="shared" si="69"/>
        <v>4164.03</v>
      </c>
      <c r="Q64" s="2">
        <f t="shared" si="70"/>
        <v>0</v>
      </c>
      <c r="R64" s="2">
        <f t="shared" si="71"/>
        <v>0</v>
      </c>
      <c r="S64" s="2">
        <f t="shared" si="72"/>
        <v>0</v>
      </c>
      <c r="T64" s="2">
        <f t="shared" si="73"/>
        <v>0</v>
      </c>
      <c r="U64" s="2">
        <f t="shared" si="74"/>
        <v>0</v>
      </c>
      <c r="V64" s="2">
        <f t="shared" si="75"/>
        <v>0</v>
      </c>
      <c r="W64" s="2">
        <f t="shared" si="76"/>
        <v>0</v>
      </c>
      <c r="X64" s="2">
        <f t="shared" si="77"/>
        <v>0</v>
      </c>
      <c r="Y64" s="2">
        <f t="shared" si="78"/>
        <v>0</v>
      </c>
      <c r="Z64" s="2"/>
      <c r="AA64" s="2">
        <v>39272396</v>
      </c>
      <c r="AB64" s="2">
        <f t="shared" si="79"/>
        <v>1263.3599999999999</v>
      </c>
      <c r="AC64" s="2">
        <f t="shared" si="64"/>
        <v>1263.3599999999999</v>
      </c>
      <c r="AD64" s="2">
        <f>ROUND((((ET64)-(EU64))+AE64),2)</f>
        <v>0</v>
      </c>
      <c r="AE64" s="2">
        <f t="shared" ref="AE64:AF67" si="101">ROUND((EU64),2)</f>
        <v>0</v>
      </c>
      <c r="AF64" s="2">
        <f t="shared" si="101"/>
        <v>0</v>
      </c>
      <c r="AG64" s="2">
        <f t="shared" si="80"/>
        <v>0</v>
      </c>
      <c r="AH64" s="2">
        <f t="shared" ref="AH64:AI67" si="102">(EW64)</f>
        <v>0</v>
      </c>
      <c r="AI64" s="2">
        <f t="shared" si="102"/>
        <v>0</v>
      </c>
      <c r="AJ64" s="2">
        <f t="shared" si="81"/>
        <v>0</v>
      </c>
      <c r="AK64" s="2">
        <v>1263.3599999999999</v>
      </c>
      <c r="AL64" s="2">
        <v>1263.3599999999999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90</v>
      </c>
      <c r="AU64" s="2">
        <v>60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3</v>
      </c>
      <c r="BE64" s="2" t="s">
        <v>3</v>
      </c>
      <c r="BF64" s="2" t="s">
        <v>3</v>
      </c>
      <c r="BG64" s="2" t="s">
        <v>3</v>
      </c>
      <c r="BH64" s="2">
        <v>3</v>
      </c>
      <c r="BI64" s="2">
        <v>1</v>
      </c>
      <c r="BJ64" s="2" t="s">
        <v>110</v>
      </c>
      <c r="BK64" s="2"/>
      <c r="BL64" s="2"/>
      <c r="BM64" s="2">
        <v>26001</v>
      </c>
      <c r="BN64" s="2">
        <v>0</v>
      </c>
      <c r="BO64" s="2" t="s">
        <v>3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3</v>
      </c>
      <c r="BZ64" s="2">
        <v>100</v>
      </c>
      <c r="CA64" s="2">
        <v>70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</v>
      </c>
      <c r="CO64" s="2">
        <v>0</v>
      </c>
      <c r="CP64" s="2">
        <f t="shared" si="82"/>
        <v>4164.03</v>
      </c>
      <c r="CQ64" s="2">
        <f t="shared" si="83"/>
        <v>1263.3599999999999</v>
      </c>
      <c r="CR64" s="2">
        <f t="shared" si="84"/>
        <v>0</v>
      </c>
      <c r="CS64" s="2">
        <f t="shared" si="85"/>
        <v>0</v>
      </c>
      <c r="CT64" s="2">
        <f t="shared" si="86"/>
        <v>0</v>
      </c>
      <c r="CU64" s="2">
        <f t="shared" si="87"/>
        <v>0</v>
      </c>
      <c r="CV64" s="2">
        <f t="shared" si="88"/>
        <v>0</v>
      </c>
      <c r="CW64" s="2">
        <f t="shared" si="89"/>
        <v>0</v>
      </c>
      <c r="CX64" s="2">
        <f t="shared" si="90"/>
        <v>0</v>
      </c>
      <c r="CY64" s="2">
        <f t="shared" si="91"/>
        <v>0</v>
      </c>
      <c r="CZ64" s="2">
        <f t="shared" si="92"/>
        <v>0</v>
      </c>
      <c r="DA64" s="2"/>
      <c r="DB64" s="2"/>
      <c r="DC64" s="2" t="s">
        <v>3</v>
      </c>
      <c r="DD64" s="2" t="s">
        <v>3</v>
      </c>
      <c r="DE64" s="2" t="s">
        <v>3</v>
      </c>
      <c r="DF64" s="2" t="s">
        <v>3</v>
      </c>
      <c r="DG64" s="2" t="s">
        <v>3</v>
      </c>
      <c r="DH64" s="2" t="s">
        <v>3</v>
      </c>
      <c r="DI64" s="2" t="s">
        <v>3</v>
      </c>
      <c r="DJ64" s="2" t="s">
        <v>3</v>
      </c>
      <c r="DK64" s="2" t="s">
        <v>3</v>
      </c>
      <c r="DL64" s="2" t="s">
        <v>3</v>
      </c>
      <c r="DM64" s="2" t="s">
        <v>3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1007</v>
      </c>
      <c r="DV64" s="2" t="s">
        <v>47</v>
      </c>
      <c r="DW64" s="2" t="s">
        <v>47</v>
      </c>
      <c r="DX64" s="2">
        <v>1</v>
      </c>
      <c r="DY64" s="2"/>
      <c r="DZ64" s="2"/>
      <c r="EA64" s="2"/>
      <c r="EB64" s="2"/>
      <c r="EC64" s="2"/>
      <c r="ED64" s="2"/>
      <c r="EE64" s="2">
        <v>39174543</v>
      </c>
      <c r="EF64" s="2">
        <v>2</v>
      </c>
      <c r="EG64" s="2" t="s">
        <v>19</v>
      </c>
      <c r="EH64" s="2">
        <v>0</v>
      </c>
      <c r="EI64" s="2" t="s">
        <v>3</v>
      </c>
      <c r="EJ64" s="2">
        <v>1</v>
      </c>
      <c r="EK64" s="2">
        <v>26001</v>
      </c>
      <c r="EL64" s="2" t="s">
        <v>105</v>
      </c>
      <c r="EM64" s="2" t="s">
        <v>106</v>
      </c>
      <c r="EN64" s="2"/>
      <c r="EO64" s="2" t="s">
        <v>3</v>
      </c>
      <c r="EP64" s="2"/>
      <c r="EQ64" s="2">
        <v>0</v>
      </c>
      <c r="ER64" s="2">
        <v>1263.3599999999999</v>
      </c>
      <c r="ES64" s="2">
        <v>1263.3599999999999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3"/>
        <v>0</v>
      </c>
      <c r="FS64" s="2">
        <v>0</v>
      </c>
      <c r="FT64" s="2" t="s">
        <v>22</v>
      </c>
      <c r="FU64" s="2" t="s">
        <v>23</v>
      </c>
      <c r="FV64" s="2"/>
      <c r="FW64" s="2"/>
      <c r="FX64" s="2">
        <v>90</v>
      </c>
      <c r="FY64" s="2">
        <v>59.5</v>
      </c>
      <c r="FZ64" s="2"/>
      <c r="GA64" s="2" t="s">
        <v>3</v>
      </c>
      <c r="GB64" s="2"/>
      <c r="GC64" s="2"/>
      <c r="GD64" s="2">
        <v>0</v>
      </c>
      <c r="GE64" s="2"/>
      <c r="GF64" s="2">
        <v>1158905378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4"/>
        <v>0</v>
      </c>
      <c r="GM64" s="2">
        <f t="shared" si="95"/>
        <v>4164.03</v>
      </c>
      <c r="GN64" s="2">
        <f t="shared" si="96"/>
        <v>4164.03</v>
      </c>
      <c r="GO64" s="2">
        <f t="shared" si="97"/>
        <v>0</v>
      </c>
      <c r="GP64" s="2">
        <f t="shared" si="98"/>
        <v>0</v>
      </c>
      <c r="GQ64" s="2"/>
      <c r="GR64" s="2">
        <v>0</v>
      </c>
      <c r="GS64" s="2">
        <v>3</v>
      </c>
      <c r="GT64" s="2">
        <v>0</v>
      </c>
      <c r="GU64" s="2" t="s">
        <v>3</v>
      </c>
      <c r="GV64" s="2">
        <f t="shared" si="99"/>
        <v>0</v>
      </c>
      <c r="GW64" s="2">
        <v>1</v>
      </c>
      <c r="GX64" s="2">
        <f t="shared" si="100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117</v>
      </c>
      <c r="E65" t="s">
        <v>107</v>
      </c>
      <c r="F65" t="s">
        <v>108</v>
      </c>
      <c r="G65" t="s">
        <v>109</v>
      </c>
      <c r="H65" t="s">
        <v>47</v>
      </c>
      <c r="I65">
        <f>I63*J65</f>
        <v>3.2959999999999994</v>
      </c>
      <c r="J65">
        <v>1.0299999999999998</v>
      </c>
      <c r="O65">
        <f t="shared" si="68"/>
        <v>31605.02</v>
      </c>
      <c r="P65">
        <f t="shared" si="69"/>
        <v>31605.02</v>
      </c>
      <c r="Q65">
        <f t="shared" si="70"/>
        <v>0</v>
      </c>
      <c r="R65">
        <f t="shared" si="71"/>
        <v>0</v>
      </c>
      <c r="S65">
        <f t="shared" si="72"/>
        <v>0</v>
      </c>
      <c r="T65">
        <f t="shared" si="73"/>
        <v>0</v>
      </c>
      <c r="U65">
        <f t="shared" si="74"/>
        <v>0</v>
      </c>
      <c r="V65">
        <f t="shared" si="75"/>
        <v>0</v>
      </c>
      <c r="W65">
        <f t="shared" si="76"/>
        <v>0</v>
      </c>
      <c r="X65">
        <f t="shared" si="77"/>
        <v>0</v>
      </c>
      <c r="Y65">
        <f t="shared" si="78"/>
        <v>0</v>
      </c>
      <c r="AA65">
        <v>39272397</v>
      </c>
      <c r="AB65">
        <f t="shared" si="79"/>
        <v>1263.3599999999999</v>
      </c>
      <c r="AC65">
        <f t="shared" si="64"/>
        <v>1263.3599999999999</v>
      </c>
      <c r="AD65">
        <f>ROUND((((ET65)-(EU65))+AE65),2)</f>
        <v>0</v>
      </c>
      <c r="AE65">
        <f t="shared" si="101"/>
        <v>0</v>
      </c>
      <c r="AF65">
        <f t="shared" si="101"/>
        <v>0</v>
      </c>
      <c r="AG65">
        <f t="shared" si="80"/>
        <v>0</v>
      </c>
      <c r="AH65">
        <f t="shared" si="102"/>
        <v>0</v>
      </c>
      <c r="AI65">
        <f t="shared" si="102"/>
        <v>0</v>
      </c>
      <c r="AJ65">
        <f t="shared" si="81"/>
        <v>0</v>
      </c>
      <c r="AK65">
        <v>1263.3599999999999</v>
      </c>
      <c r="AL65">
        <v>1263.3599999999999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90</v>
      </c>
      <c r="AU65">
        <v>60</v>
      </c>
      <c r="AV65">
        <v>1</v>
      </c>
      <c r="AW65">
        <v>1</v>
      </c>
      <c r="AZ65">
        <v>7.59</v>
      </c>
      <c r="BA65">
        <v>1</v>
      </c>
      <c r="BB65">
        <v>1</v>
      </c>
      <c r="BC65">
        <v>7.59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110</v>
      </c>
      <c r="BM65">
        <v>26001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100</v>
      </c>
      <c r="CA65">
        <v>70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82"/>
        <v>31605.02</v>
      </c>
      <c r="CQ65">
        <f t="shared" si="83"/>
        <v>9588.902399999999</v>
      </c>
      <c r="CR65">
        <f t="shared" si="84"/>
        <v>0</v>
      </c>
      <c r="CS65">
        <f t="shared" si="85"/>
        <v>0</v>
      </c>
      <c r="CT65">
        <f t="shared" si="86"/>
        <v>0</v>
      </c>
      <c r="CU65">
        <f t="shared" si="87"/>
        <v>0</v>
      </c>
      <c r="CV65">
        <f t="shared" si="88"/>
        <v>0</v>
      </c>
      <c r="CW65">
        <f t="shared" si="89"/>
        <v>0</v>
      </c>
      <c r="CX65">
        <f t="shared" si="90"/>
        <v>0</v>
      </c>
      <c r="CY65">
        <f t="shared" si="91"/>
        <v>0</v>
      </c>
      <c r="CZ65">
        <f t="shared" si="92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1007</v>
      </c>
      <c r="DV65" t="s">
        <v>47</v>
      </c>
      <c r="DW65" t="s">
        <v>47</v>
      </c>
      <c r="DX65">
        <v>1</v>
      </c>
      <c r="EE65">
        <v>39174543</v>
      </c>
      <c r="EF65">
        <v>2</v>
      </c>
      <c r="EG65" t="s">
        <v>19</v>
      </c>
      <c r="EH65">
        <v>0</v>
      </c>
      <c r="EI65" t="s">
        <v>3</v>
      </c>
      <c r="EJ65">
        <v>1</v>
      </c>
      <c r="EK65">
        <v>26001</v>
      </c>
      <c r="EL65" t="s">
        <v>105</v>
      </c>
      <c r="EM65" t="s">
        <v>106</v>
      </c>
      <c r="EO65" t="s">
        <v>3</v>
      </c>
      <c r="EQ65">
        <v>0</v>
      </c>
      <c r="ER65">
        <v>1263.3599999999999</v>
      </c>
      <c r="ES65">
        <v>1263.3599999999999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3"/>
        <v>0</v>
      </c>
      <c r="FS65">
        <v>0</v>
      </c>
      <c r="FT65" t="s">
        <v>22</v>
      </c>
      <c r="FU65" t="s">
        <v>23</v>
      </c>
      <c r="FX65">
        <v>90</v>
      </c>
      <c r="FY65">
        <v>59.5</v>
      </c>
      <c r="GA65" t="s">
        <v>3</v>
      </c>
      <c r="GD65">
        <v>0</v>
      </c>
      <c r="GF65">
        <v>1158905378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4"/>
        <v>0</v>
      </c>
      <c r="GM65">
        <f t="shared" si="95"/>
        <v>31605.02</v>
      </c>
      <c r="GN65">
        <f t="shared" si="96"/>
        <v>31605.02</v>
      </c>
      <c r="GO65">
        <f t="shared" si="97"/>
        <v>0</v>
      </c>
      <c r="GP65">
        <f t="shared" si="98"/>
        <v>0</v>
      </c>
      <c r="GR65">
        <v>0</v>
      </c>
      <c r="GS65">
        <v>3</v>
      </c>
      <c r="GT65">
        <v>0</v>
      </c>
      <c r="GU65" t="s">
        <v>3</v>
      </c>
      <c r="GV65">
        <f t="shared" si="99"/>
        <v>0</v>
      </c>
      <c r="GW65">
        <v>1</v>
      </c>
      <c r="GX65">
        <f t="shared" si="100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108</v>
      </c>
      <c r="D66" s="2"/>
      <c r="E66" s="2" t="s">
        <v>111</v>
      </c>
      <c r="F66" s="2" t="s">
        <v>112</v>
      </c>
      <c r="G66" s="2" t="s">
        <v>113</v>
      </c>
      <c r="H66" s="2" t="s">
        <v>47</v>
      </c>
      <c r="I66" s="2">
        <f>I62*J66</f>
        <v>3.2959999999999994</v>
      </c>
      <c r="J66" s="2">
        <v>1.0299999999999998</v>
      </c>
      <c r="K66" s="2"/>
      <c r="L66" s="2"/>
      <c r="M66" s="2"/>
      <c r="N66" s="2"/>
      <c r="O66" s="2">
        <f t="shared" si="68"/>
        <v>0</v>
      </c>
      <c r="P66" s="2">
        <f t="shared" si="69"/>
        <v>0</v>
      </c>
      <c r="Q66" s="2">
        <f t="shared" si="70"/>
        <v>0</v>
      </c>
      <c r="R66" s="2">
        <f t="shared" si="71"/>
        <v>0</v>
      </c>
      <c r="S66" s="2">
        <f t="shared" si="72"/>
        <v>0</v>
      </c>
      <c r="T66" s="2">
        <f t="shared" si="73"/>
        <v>0</v>
      </c>
      <c r="U66" s="2">
        <f t="shared" si="74"/>
        <v>0</v>
      </c>
      <c r="V66" s="2">
        <f t="shared" si="75"/>
        <v>0</v>
      </c>
      <c r="W66" s="2">
        <f t="shared" si="76"/>
        <v>0</v>
      </c>
      <c r="X66" s="2">
        <f t="shared" si="77"/>
        <v>0</v>
      </c>
      <c r="Y66" s="2">
        <f t="shared" si="78"/>
        <v>0</v>
      </c>
      <c r="Z66" s="2"/>
      <c r="AA66" s="2">
        <v>39272396</v>
      </c>
      <c r="AB66" s="2">
        <f t="shared" si="79"/>
        <v>0</v>
      </c>
      <c r="AC66" s="2">
        <f t="shared" si="64"/>
        <v>0</v>
      </c>
      <c r="AD66" s="2">
        <f>ROUND((((ET66)-(EU66))+AE66),2)</f>
        <v>0</v>
      </c>
      <c r="AE66" s="2">
        <f t="shared" si="101"/>
        <v>0</v>
      </c>
      <c r="AF66" s="2">
        <f t="shared" si="101"/>
        <v>0</v>
      </c>
      <c r="AG66" s="2">
        <f t="shared" si="80"/>
        <v>0</v>
      </c>
      <c r="AH66" s="2">
        <f t="shared" si="102"/>
        <v>0</v>
      </c>
      <c r="AI66" s="2">
        <f t="shared" si="102"/>
        <v>0</v>
      </c>
      <c r="AJ66" s="2">
        <f t="shared" si="81"/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90</v>
      </c>
      <c r="AU66" s="2">
        <v>60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3</v>
      </c>
      <c r="BE66" s="2" t="s">
        <v>3</v>
      </c>
      <c r="BF66" s="2" t="s">
        <v>3</v>
      </c>
      <c r="BG66" s="2" t="s">
        <v>3</v>
      </c>
      <c r="BH66" s="2">
        <v>3</v>
      </c>
      <c r="BI66" s="2">
        <v>1</v>
      </c>
      <c r="BJ66" s="2" t="s">
        <v>3</v>
      </c>
      <c r="BK66" s="2"/>
      <c r="BL66" s="2"/>
      <c r="BM66" s="2">
        <v>26001</v>
      </c>
      <c r="BN66" s="2">
        <v>0</v>
      </c>
      <c r="BO66" s="2" t="s">
        <v>3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3</v>
      </c>
      <c r="BZ66" s="2">
        <v>100</v>
      </c>
      <c r="CA66" s="2">
        <v>70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3</v>
      </c>
      <c r="CO66" s="2">
        <v>0</v>
      </c>
      <c r="CP66" s="2">
        <f t="shared" si="82"/>
        <v>0</v>
      </c>
      <c r="CQ66" s="2">
        <f t="shared" si="83"/>
        <v>0</v>
      </c>
      <c r="CR66" s="2">
        <f t="shared" si="84"/>
        <v>0</v>
      </c>
      <c r="CS66" s="2">
        <f t="shared" si="85"/>
        <v>0</v>
      </c>
      <c r="CT66" s="2">
        <f t="shared" si="86"/>
        <v>0</v>
      </c>
      <c r="CU66" s="2">
        <f t="shared" si="87"/>
        <v>0</v>
      </c>
      <c r="CV66" s="2">
        <f t="shared" si="88"/>
        <v>0</v>
      </c>
      <c r="CW66" s="2">
        <f t="shared" si="89"/>
        <v>0</v>
      </c>
      <c r="CX66" s="2">
        <f t="shared" si="90"/>
        <v>0</v>
      </c>
      <c r="CY66" s="2">
        <f t="shared" si="91"/>
        <v>0</v>
      </c>
      <c r="CZ66" s="2">
        <f t="shared" si="92"/>
        <v>0</v>
      </c>
      <c r="DA66" s="2"/>
      <c r="DB66" s="2"/>
      <c r="DC66" s="2" t="s">
        <v>3</v>
      </c>
      <c r="DD66" s="2" t="s">
        <v>3</v>
      </c>
      <c r="DE66" s="2" t="s">
        <v>3</v>
      </c>
      <c r="DF66" s="2" t="s">
        <v>3</v>
      </c>
      <c r="DG66" s="2" t="s">
        <v>3</v>
      </c>
      <c r="DH66" s="2" t="s">
        <v>3</v>
      </c>
      <c r="DI66" s="2" t="s">
        <v>3</v>
      </c>
      <c r="DJ66" s="2" t="s">
        <v>3</v>
      </c>
      <c r="DK66" s="2" t="s">
        <v>3</v>
      </c>
      <c r="DL66" s="2" t="s">
        <v>3</v>
      </c>
      <c r="DM66" s="2" t="s">
        <v>3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1007</v>
      </c>
      <c r="DV66" s="2" t="s">
        <v>47</v>
      </c>
      <c r="DW66" s="2" t="s">
        <v>47</v>
      </c>
      <c r="DX66" s="2">
        <v>1</v>
      </c>
      <c r="DY66" s="2"/>
      <c r="DZ66" s="2"/>
      <c r="EA66" s="2"/>
      <c r="EB66" s="2"/>
      <c r="EC66" s="2"/>
      <c r="ED66" s="2"/>
      <c r="EE66" s="2">
        <v>39174543</v>
      </c>
      <c r="EF66" s="2">
        <v>2</v>
      </c>
      <c r="EG66" s="2" t="s">
        <v>19</v>
      </c>
      <c r="EH66" s="2">
        <v>0</v>
      </c>
      <c r="EI66" s="2" t="s">
        <v>3</v>
      </c>
      <c r="EJ66" s="2">
        <v>1</v>
      </c>
      <c r="EK66" s="2">
        <v>26001</v>
      </c>
      <c r="EL66" s="2" t="s">
        <v>105</v>
      </c>
      <c r="EM66" s="2" t="s">
        <v>106</v>
      </c>
      <c r="EN66" s="2"/>
      <c r="EO66" s="2" t="s">
        <v>3</v>
      </c>
      <c r="EP66" s="2"/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3"/>
        <v>0</v>
      </c>
      <c r="FS66" s="2">
        <v>0</v>
      </c>
      <c r="FT66" s="2" t="s">
        <v>22</v>
      </c>
      <c r="FU66" s="2" t="s">
        <v>23</v>
      </c>
      <c r="FV66" s="2"/>
      <c r="FW66" s="2"/>
      <c r="FX66" s="2">
        <v>90</v>
      </c>
      <c r="FY66" s="2">
        <v>59.5</v>
      </c>
      <c r="FZ66" s="2"/>
      <c r="GA66" s="2" t="s">
        <v>3</v>
      </c>
      <c r="GB66" s="2"/>
      <c r="GC66" s="2"/>
      <c r="GD66" s="2">
        <v>0</v>
      </c>
      <c r="GE66" s="2"/>
      <c r="GF66" s="2">
        <v>-270755474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4"/>
        <v>0</v>
      </c>
      <c r="GM66" s="2">
        <f t="shared" si="95"/>
        <v>0</v>
      </c>
      <c r="GN66" s="2">
        <f t="shared" si="96"/>
        <v>0</v>
      </c>
      <c r="GO66" s="2">
        <f t="shared" si="97"/>
        <v>0</v>
      </c>
      <c r="GP66" s="2">
        <f t="shared" si="98"/>
        <v>0</v>
      </c>
      <c r="GQ66" s="2"/>
      <c r="GR66" s="2">
        <v>0</v>
      </c>
      <c r="GS66" s="2">
        <v>3</v>
      </c>
      <c r="GT66" s="2">
        <v>0</v>
      </c>
      <c r="GU66" s="2" t="s">
        <v>3</v>
      </c>
      <c r="GV66" s="2">
        <f t="shared" si="99"/>
        <v>0</v>
      </c>
      <c r="GW66" s="2">
        <v>1</v>
      </c>
      <c r="GX66" s="2">
        <f t="shared" si="100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118</v>
      </c>
      <c r="E67" t="s">
        <v>111</v>
      </c>
      <c r="F67" t="s">
        <v>112</v>
      </c>
      <c r="G67" t="s">
        <v>113</v>
      </c>
      <c r="H67" t="s">
        <v>47</v>
      </c>
      <c r="I67">
        <f>I63*J67</f>
        <v>3.2959999999999994</v>
      </c>
      <c r="J67">
        <v>1.0299999999999998</v>
      </c>
      <c r="O67">
        <f t="shared" si="68"/>
        <v>0</v>
      </c>
      <c r="P67">
        <f t="shared" si="69"/>
        <v>0</v>
      </c>
      <c r="Q67">
        <f t="shared" si="70"/>
        <v>0</v>
      </c>
      <c r="R67">
        <f t="shared" si="71"/>
        <v>0</v>
      </c>
      <c r="S67">
        <f t="shared" si="72"/>
        <v>0</v>
      </c>
      <c r="T67">
        <f t="shared" si="73"/>
        <v>0</v>
      </c>
      <c r="U67">
        <f t="shared" si="74"/>
        <v>0</v>
      </c>
      <c r="V67">
        <f t="shared" si="75"/>
        <v>0</v>
      </c>
      <c r="W67">
        <f t="shared" si="76"/>
        <v>0</v>
      </c>
      <c r="X67">
        <f t="shared" si="77"/>
        <v>0</v>
      </c>
      <c r="Y67">
        <f t="shared" si="78"/>
        <v>0</v>
      </c>
      <c r="AA67">
        <v>39272397</v>
      </c>
      <c r="AB67">
        <f t="shared" si="79"/>
        <v>0</v>
      </c>
      <c r="AC67">
        <f t="shared" si="64"/>
        <v>0</v>
      </c>
      <c r="AD67">
        <f>ROUND((((ET67)-(EU67))+AE67),2)</f>
        <v>0</v>
      </c>
      <c r="AE67">
        <f t="shared" si="101"/>
        <v>0</v>
      </c>
      <c r="AF67">
        <f t="shared" si="101"/>
        <v>0</v>
      </c>
      <c r="AG67">
        <f t="shared" si="80"/>
        <v>0</v>
      </c>
      <c r="AH67">
        <f t="shared" si="102"/>
        <v>0</v>
      </c>
      <c r="AI67">
        <f t="shared" si="102"/>
        <v>0</v>
      </c>
      <c r="AJ67">
        <f t="shared" si="81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90</v>
      </c>
      <c r="AU67">
        <v>60</v>
      </c>
      <c r="AV67">
        <v>1</v>
      </c>
      <c r="AW67">
        <v>1</v>
      </c>
      <c r="AZ67">
        <v>7.59</v>
      </c>
      <c r="BA67">
        <v>1</v>
      </c>
      <c r="BB67">
        <v>1</v>
      </c>
      <c r="BC67">
        <v>7.59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3</v>
      </c>
      <c r="BM67">
        <v>26001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100</v>
      </c>
      <c r="CA67">
        <v>70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82"/>
        <v>0</v>
      </c>
      <c r="CQ67">
        <f t="shared" si="83"/>
        <v>0</v>
      </c>
      <c r="CR67">
        <f t="shared" si="84"/>
        <v>0</v>
      </c>
      <c r="CS67">
        <f t="shared" si="85"/>
        <v>0</v>
      </c>
      <c r="CT67">
        <f t="shared" si="86"/>
        <v>0</v>
      </c>
      <c r="CU67">
        <f t="shared" si="87"/>
        <v>0</v>
      </c>
      <c r="CV67">
        <f t="shared" si="88"/>
        <v>0</v>
      </c>
      <c r="CW67">
        <f t="shared" si="89"/>
        <v>0</v>
      </c>
      <c r="CX67">
        <f t="shared" si="90"/>
        <v>0</v>
      </c>
      <c r="CY67">
        <f t="shared" si="91"/>
        <v>0</v>
      </c>
      <c r="CZ67">
        <f t="shared" si="92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1007</v>
      </c>
      <c r="DV67" t="s">
        <v>47</v>
      </c>
      <c r="DW67" t="s">
        <v>47</v>
      </c>
      <c r="DX67">
        <v>1</v>
      </c>
      <c r="EE67">
        <v>39174543</v>
      </c>
      <c r="EF67">
        <v>2</v>
      </c>
      <c r="EG67" t="s">
        <v>19</v>
      </c>
      <c r="EH67">
        <v>0</v>
      </c>
      <c r="EI67" t="s">
        <v>3</v>
      </c>
      <c r="EJ67">
        <v>1</v>
      </c>
      <c r="EK67">
        <v>26001</v>
      </c>
      <c r="EL67" t="s">
        <v>105</v>
      </c>
      <c r="EM67" t="s">
        <v>106</v>
      </c>
      <c r="EO67" t="s">
        <v>3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3"/>
        <v>0</v>
      </c>
      <c r="FS67">
        <v>0</v>
      </c>
      <c r="FT67" t="s">
        <v>22</v>
      </c>
      <c r="FU67" t="s">
        <v>23</v>
      </c>
      <c r="FX67">
        <v>90</v>
      </c>
      <c r="FY67">
        <v>59.5</v>
      </c>
      <c r="GA67" t="s">
        <v>3</v>
      </c>
      <c r="GD67">
        <v>0</v>
      </c>
      <c r="GF67">
        <v>-270755474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4"/>
        <v>0</v>
      </c>
      <c r="GM67">
        <f t="shared" si="95"/>
        <v>0</v>
      </c>
      <c r="GN67">
        <f t="shared" si="96"/>
        <v>0</v>
      </c>
      <c r="GO67">
        <f t="shared" si="97"/>
        <v>0</v>
      </c>
      <c r="GP67">
        <f t="shared" si="98"/>
        <v>0</v>
      </c>
      <c r="GR67">
        <v>0</v>
      </c>
      <c r="GS67">
        <v>3</v>
      </c>
      <c r="GT67">
        <v>0</v>
      </c>
      <c r="GU67" t="s">
        <v>3</v>
      </c>
      <c r="GV67">
        <f t="shared" si="99"/>
        <v>0</v>
      </c>
      <c r="GW67">
        <v>1</v>
      </c>
      <c r="GX67">
        <f t="shared" si="100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ROW(SmtRes!A136)</f>
        <v>136</v>
      </c>
      <c r="D68" s="2">
        <f>ROW(EtalonRes!A135)</f>
        <v>135</v>
      </c>
      <c r="E68" s="2" t="s">
        <v>114</v>
      </c>
      <c r="F68" s="2" t="s">
        <v>115</v>
      </c>
      <c r="G68" s="2" t="s">
        <v>116</v>
      </c>
      <c r="H68" s="2" t="s">
        <v>17</v>
      </c>
      <c r="I68" s="2">
        <f>ROUND(64.28/100,9)</f>
        <v>0.64280000000000004</v>
      </c>
      <c r="J68" s="2">
        <v>0</v>
      </c>
      <c r="K68" s="2"/>
      <c r="L68" s="2"/>
      <c r="M68" s="2"/>
      <c r="N68" s="2"/>
      <c r="O68" s="2">
        <f t="shared" si="68"/>
        <v>1693.76</v>
      </c>
      <c r="P68" s="2">
        <f t="shared" si="69"/>
        <v>1155.45</v>
      </c>
      <c r="Q68" s="2">
        <f t="shared" si="70"/>
        <v>2.74</v>
      </c>
      <c r="R68" s="2">
        <f t="shared" si="71"/>
        <v>1.1299999999999999</v>
      </c>
      <c r="S68" s="2">
        <f t="shared" si="72"/>
        <v>535.57000000000005</v>
      </c>
      <c r="T68" s="2">
        <f t="shared" si="73"/>
        <v>0</v>
      </c>
      <c r="U68" s="2">
        <f t="shared" si="74"/>
        <v>59.706799400000001</v>
      </c>
      <c r="V68" s="2">
        <f t="shared" si="75"/>
        <v>0.11249000000000002</v>
      </c>
      <c r="W68" s="2">
        <f t="shared" si="76"/>
        <v>0</v>
      </c>
      <c r="X68" s="2">
        <f t="shared" si="77"/>
        <v>568.9</v>
      </c>
      <c r="Y68" s="2">
        <f t="shared" si="78"/>
        <v>289.82</v>
      </c>
      <c r="Z68" s="2"/>
      <c r="AA68" s="2">
        <v>39272396</v>
      </c>
      <c r="AB68" s="2">
        <f t="shared" si="79"/>
        <v>2634.98</v>
      </c>
      <c r="AC68" s="2">
        <f t="shared" si="64"/>
        <v>1797.53</v>
      </c>
      <c r="AD68" s="2">
        <f>ROUND(((((ET68*1.25))-((EU68*1.25)))+AE68),2)</f>
        <v>4.26</v>
      </c>
      <c r="AE68" s="2">
        <f>ROUND(((EU68*1.25)),2)</f>
        <v>1.76</v>
      </c>
      <c r="AF68" s="2">
        <f>ROUND(((EV68*1.15)),2)</f>
        <v>833.19</v>
      </c>
      <c r="AG68" s="2">
        <f t="shared" si="80"/>
        <v>0</v>
      </c>
      <c r="AH68" s="2">
        <f>((EW68*1.15))</f>
        <v>92.885499999999993</v>
      </c>
      <c r="AI68" s="2">
        <f>((EX68*1.25))</f>
        <v>0.17500000000000002</v>
      </c>
      <c r="AJ68" s="2">
        <f t="shared" si="81"/>
        <v>0</v>
      </c>
      <c r="AK68" s="2">
        <v>2525.4499999999998</v>
      </c>
      <c r="AL68" s="2">
        <v>1797.53</v>
      </c>
      <c r="AM68" s="2">
        <v>3.41</v>
      </c>
      <c r="AN68" s="2">
        <v>1.41</v>
      </c>
      <c r="AO68" s="2">
        <v>724.51</v>
      </c>
      <c r="AP68" s="2">
        <v>0</v>
      </c>
      <c r="AQ68" s="2">
        <v>80.77</v>
      </c>
      <c r="AR68" s="2">
        <v>0.14000000000000001</v>
      </c>
      <c r="AS68" s="2">
        <v>0</v>
      </c>
      <c r="AT68" s="2">
        <v>106</v>
      </c>
      <c r="AU68" s="2">
        <v>54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3</v>
      </c>
      <c r="BE68" s="2" t="s">
        <v>3</v>
      </c>
      <c r="BF68" s="2" t="s">
        <v>3</v>
      </c>
      <c r="BG68" s="2" t="s">
        <v>3</v>
      </c>
      <c r="BH68" s="2">
        <v>0</v>
      </c>
      <c r="BI68" s="2">
        <v>1</v>
      </c>
      <c r="BJ68" s="2" t="s">
        <v>117</v>
      </c>
      <c r="BK68" s="2"/>
      <c r="BL68" s="2"/>
      <c r="BM68" s="2">
        <v>10001</v>
      </c>
      <c r="BN68" s="2">
        <v>0</v>
      </c>
      <c r="BO68" s="2" t="s">
        <v>3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3</v>
      </c>
      <c r="BZ68" s="2">
        <v>118</v>
      </c>
      <c r="CA68" s="2">
        <v>63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830</v>
      </c>
      <c r="CO68" s="2">
        <v>0</v>
      </c>
      <c r="CP68" s="2">
        <f t="shared" si="82"/>
        <v>1693.7600000000002</v>
      </c>
      <c r="CQ68" s="2">
        <f t="shared" si="83"/>
        <v>1797.53</v>
      </c>
      <c r="CR68" s="2">
        <f t="shared" si="84"/>
        <v>4.26</v>
      </c>
      <c r="CS68" s="2">
        <f t="shared" si="85"/>
        <v>1.76</v>
      </c>
      <c r="CT68" s="2">
        <f t="shared" si="86"/>
        <v>833.19</v>
      </c>
      <c r="CU68" s="2">
        <f t="shared" si="87"/>
        <v>0</v>
      </c>
      <c r="CV68" s="2">
        <f t="shared" si="88"/>
        <v>92.885499999999993</v>
      </c>
      <c r="CW68" s="2">
        <f t="shared" si="89"/>
        <v>0.17500000000000002</v>
      </c>
      <c r="CX68" s="2">
        <f t="shared" si="90"/>
        <v>0</v>
      </c>
      <c r="CY68" s="2">
        <f t="shared" si="91"/>
        <v>568.90200000000004</v>
      </c>
      <c r="CZ68" s="2">
        <f t="shared" si="92"/>
        <v>289.81800000000004</v>
      </c>
      <c r="DA68" s="2"/>
      <c r="DB68" s="2"/>
      <c r="DC68" s="2" t="s">
        <v>3</v>
      </c>
      <c r="DD68" s="2" t="s">
        <v>3</v>
      </c>
      <c r="DE68" s="2" t="s">
        <v>49</v>
      </c>
      <c r="DF68" s="2" t="s">
        <v>49</v>
      </c>
      <c r="DG68" s="2" t="s">
        <v>50</v>
      </c>
      <c r="DH68" s="2" t="s">
        <v>3</v>
      </c>
      <c r="DI68" s="2" t="s">
        <v>50</v>
      </c>
      <c r="DJ68" s="2" t="s">
        <v>49</v>
      </c>
      <c r="DK68" s="2" t="s">
        <v>3</v>
      </c>
      <c r="DL68" s="2" t="s">
        <v>3</v>
      </c>
      <c r="DM68" s="2" t="s">
        <v>3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17</v>
      </c>
      <c r="DW68" s="2" t="s">
        <v>17</v>
      </c>
      <c r="DX68" s="2">
        <v>100</v>
      </c>
      <c r="DY68" s="2"/>
      <c r="DZ68" s="2"/>
      <c r="EA68" s="2"/>
      <c r="EB68" s="2"/>
      <c r="EC68" s="2"/>
      <c r="ED68" s="2"/>
      <c r="EE68" s="2">
        <v>39174503</v>
      </c>
      <c r="EF68" s="2">
        <v>2</v>
      </c>
      <c r="EG68" s="2" t="s">
        <v>19</v>
      </c>
      <c r="EH68" s="2">
        <v>0</v>
      </c>
      <c r="EI68" s="2" t="s">
        <v>3</v>
      </c>
      <c r="EJ68" s="2">
        <v>1</v>
      </c>
      <c r="EK68" s="2">
        <v>10001</v>
      </c>
      <c r="EL68" s="2" t="s">
        <v>118</v>
      </c>
      <c r="EM68" s="2" t="s">
        <v>119</v>
      </c>
      <c r="EN68" s="2"/>
      <c r="EO68" s="2" t="s">
        <v>52</v>
      </c>
      <c r="EP68" s="2"/>
      <c r="EQ68" s="2">
        <v>131072</v>
      </c>
      <c r="ER68" s="2">
        <v>2525.4499999999998</v>
      </c>
      <c r="ES68" s="2">
        <v>1797.53</v>
      </c>
      <c r="ET68" s="2">
        <v>3.41</v>
      </c>
      <c r="EU68" s="2">
        <v>1.41</v>
      </c>
      <c r="EV68" s="2">
        <v>724.51</v>
      </c>
      <c r="EW68" s="2">
        <v>80.77</v>
      </c>
      <c r="EX68" s="2">
        <v>0.14000000000000001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3"/>
        <v>0</v>
      </c>
      <c r="FS68" s="2">
        <v>0</v>
      </c>
      <c r="FT68" s="2" t="s">
        <v>22</v>
      </c>
      <c r="FU68" s="2" t="s">
        <v>23</v>
      </c>
      <c r="FV68" s="2"/>
      <c r="FW68" s="2"/>
      <c r="FX68" s="2">
        <v>106.2</v>
      </c>
      <c r="FY68" s="2">
        <v>53.55</v>
      </c>
      <c r="FZ68" s="2"/>
      <c r="GA68" s="2" t="s">
        <v>3</v>
      </c>
      <c r="GB68" s="2"/>
      <c r="GC68" s="2"/>
      <c r="GD68" s="2">
        <v>0</v>
      </c>
      <c r="GE68" s="2"/>
      <c r="GF68" s="2">
        <v>1396304659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4"/>
        <v>0</v>
      </c>
      <c r="GM68" s="2">
        <f t="shared" si="95"/>
        <v>2552.48</v>
      </c>
      <c r="GN68" s="2">
        <f t="shared" si="96"/>
        <v>2552.48</v>
      </c>
      <c r="GO68" s="2">
        <f t="shared" si="97"/>
        <v>0</v>
      </c>
      <c r="GP68" s="2">
        <f t="shared" si="98"/>
        <v>0</v>
      </c>
      <c r="GQ68" s="2"/>
      <c r="GR68" s="2">
        <v>0</v>
      </c>
      <c r="GS68" s="2">
        <v>3</v>
      </c>
      <c r="GT68" s="2">
        <v>0</v>
      </c>
      <c r="GU68" s="2" t="s">
        <v>3</v>
      </c>
      <c r="GV68" s="2">
        <f t="shared" si="99"/>
        <v>0</v>
      </c>
      <c r="GW68" s="2">
        <v>1</v>
      </c>
      <c r="GX68" s="2">
        <f t="shared" si="100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ROW(SmtRes!A154)</f>
        <v>154</v>
      </c>
      <c r="D69">
        <f>ROW(EtalonRes!A152)</f>
        <v>152</v>
      </c>
      <c r="E69" t="s">
        <v>114</v>
      </c>
      <c r="F69" t="s">
        <v>115</v>
      </c>
      <c r="G69" t="s">
        <v>116</v>
      </c>
      <c r="H69" t="s">
        <v>17</v>
      </c>
      <c r="I69">
        <f>ROUND(64.28/100,9)</f>
        <v>0.64280000000000004</v>
      </c>
      <c r="J69">
        <v>0</v>
      </c>
      <c r="O69">
        <f t="shared" si="68"/>
        <v>12855.67</v>
      </c>
      <c r="P69">
        <f t="shared" si="69"/>
        <v>8769.8799999999992</v>
      </c>
      <c r="Q69">
        <f t="shared" si="70"/>
        <v>20.78</v>
      </c>
      <c r="R69">
        <f t="shared" si="71"/>
        <v>8.59</v>
      </c>
      <c r="S69">
        <f t="shared" si="72"/>
        <v>4065.01</v>
      </c>
      <c r="T69">
        <f t="shared" si="73"/>
        <v>0</v>
      </c>
      <c r="U69">
        <f t="shared" si="74"/>
        <v>59.706799400000001</v>
      </c>
      <c r="V69">
        <f t="shared" si="75"/>
        <v>0.11249000000000002</v>
      </c>
      <c r="W69">
        <f t="shared" si="76"/>
        <v>0</v>
      </c>
      <c r="X69">
        <f t="shared" si="77"/>
        <v>4318.0200000000004</v>
      </c>
      <c r="Y69">
        <f t="shared" si="78"/>
        <v>2199.7399999999998</v>
      </c>
      <c r="AA69">
        <v>39272397</v>
      </c>
      <c r="AB69">
        <f t="shared" si="79"/>
        <v>2634.98</v>
      </c>
      <c r="AC69">
        <f t="shared" si="64"/>
        <v>1797.53</v>
      </c>
      <c r="AD69">
        <f>ROUND(((((ET69*1.25))-((EU69*1.25)))+AE69),2)</f>
        <v>4.26</v>
      </c>
      <c r="AE69">
        <f>ROUND(((EU69*1.25)),2)</f>
        <v>1.76</v>
      </c>
      <c r="AF69">
        <f>ROUND(((EV69*1.15)),2)</f>
        <v>833.19</v>
      </c>
      <c r="AG69">
        <f t="shared" si="80"/>
        <v>0</v>
      </c>
      <c r="AH69">
        <f>((EW69*1.15))</f>
        <v>92.885499999999993</v>
      </c>
      <c r="AI69">
        <f>((EX69*1.25))</f>
        <v>0.17500000000000002</v>
      </c>
      <c r="AJ69">
        <f t="shared" si="81"/>
        <v>0</v>
      </c>
      <c r="AK69">
        <v>2525.4499999999998</v>
      </c>
      <c r="AL69">
        <v>1797.53</v>
      </c>
      <c r="AM69">
        <v>3.41</v>
      </c>
      <c r="AN69">
        <v>1.41</v>
      </c>
      <c r="AO69">
        <v>724.51</v>
      </c>
      <c r="AP69">
        <v>0</v>
      </c>
      <c r="AQ69">
        <v>80.77</v>
      </c>
      <c r="AR69">
        <v>0.14000000000000001</v>
      </c>
      <c r="AS69">
        <v>0</v>
      </c>
      <c r="AT69">
        <v>106</v>
      </c>
      <c r="AU69">
        <v>54</v>
      </c>
      <c r="AV69">
        <v>1</v>
      </c>
      <c r="AW69">
        <v>1</v>
      </c>
      <c r="AZ69">
        <v>7.59</v>
      </c>
      <c r="BA69">
        <v>7.59</v>
      </c>
      <c r="BB69">
        <v>7.59</v>
      </c>
      <c r="BC69">
        <v>7.59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1</v>
      </c>
      <c r="BJ69" t="s">
        <v>117</v>
      </c>
      <c r="BM69">
        <v>10001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7.59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118</v>
      </c>
      <c r="CA69">
        <v>63</v>
      </c>
      <c r="CF69">
        <v>0</v>
      </c>
      <c r="CG69">
        <v>0</v>
      </c>
      <c r="CM69">
        <v>0</v>
      </c>
      <c r="CN69" t="s">
        <v>830</v>
      </c>
      <c r="CO69">
        <v>0</v>
      </c>
      <c r="CP69">
        <f t="shared" si="82"/>
        <v>12855.67</v>
      </c>
      <c r="CQ69">
        <f t="shared" si="83"/>
        <v>13643.252699999999</v>
      </c>
      <c r="CR69">
        <f t="shared" si="84"/>
        <v>32.333399999999997</v>
      </c>
      <c r="CS69">
        <f t="shared" si="85"/>
        <v>13.3584</v>
      </c>
      <c r="CT69">
        <f t="shared" si="86"/>
        <v>6323.9121000000005</v>
      </c>
      <c r="CU69">
        <f t="shared" si="87"/>
        <v>0</v>
      </c>
      <c r="CV69">
        <f t="shared" si="88"/>
        <v>92.885499999999993</v>
      </c>
      <c r="CW69">
        <f t="shared" si="89"/>
        <v>0.17500000000000002</v>
      </c>
      <c r="CX69">
        <f t="shared" si="90"/>
        <v>0</v>
      </c>
      <c r="CY69">
        <f t="shared" si="91"/>
        <v>4318.0160000000005</v>
      </c>
      <c r="CZ69">
        <f t="shared" si="92"/>
        <v>2199.7440000000001</v>
      </c>
      <c r="DC69" t="s">
        <v>3</v>
      </c>
      <c r="DD69" t="s">
        <v>3</v>
      </c>
      <c r="DE69" t="s">
        <v>49</v>
      </c>
      <c r="DF69" t="s">
        <v>49</v>
      </c>
      <c r="DG69" t="s">
        <v>50</v>
      </c>
      <c r="DH69" t="s">
        <v>3</v>
      </c>
      <c r="DI69" t="s">
        <v>50</v>
      </c>
      <c r="DJ69" t="s">
        <v>49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17</v>
      </c>
      <c r="DW69" t="s">
        <v>17</v>
      </c>
      <c r="DX69">
        <v>100</v>
      </c>
      <c r="EE69">
        <v>39174503</v>
      </c>
      <c r="EF69">
        <v>2</v>
      </c>
      <c r="EG69" t="s">
        <v>19</v>
      </c>
      <c r="EH69">
        <v>0</v>
      </c>
      <c r="EI69" t="s">
        <v>3</v>
      </c>
      <c r="EJ69">
        <v>1</v>
      </c>
      <c r="EK69">
        <v>10001</v>
      </c>
      <c r="EL69" t="s">
        <v>118</v>
      </c>
      <c r="EM69" t="s">
        <v>119</v>
      </c>
      <c r="EO69" t="s">
        <v>52</v>
      </c>
      <c r="EQ69">
        <v>131072</v>
      </c>
      <c r="ER69">
        <v>2525.4499999999998</v>
      </c>
      <c r="ES69">
        <v>1797.53</v>
      </c>
      <c r="ET69">
        <v>3.41</v>
      </c>
      <c r="EU69">
        <v>1.41</v>
      </c>
      <c r="EV69">
        <v>724.51</v>
      </c>
      <c r="EW69">
        <v>80.77</v>
      </c>
      <c r="EX69">
        <v>0.14000000000000001</v>
      </c>
      <c r="EY69">
        <v>0</v>
      </c>
      <c r="FQ69">
        <v>0</v>
      </c>
      <c r="FR69">
        <f t="shared" si="93"/>
        <v>0</v>
      </c>
      <c r="FS69">
        <v>0</v>
      </c>
      <c r="FT69" t="s">
        <v>22</v>
      </c>
      <c r="FU69" t="s">
        <v>23</v>
      </c>
      <c r="FX69">
        <v>106.2</v>
      </c>
      <c r="FY69">
        <v>53.55</v>
      </c>
      <c r="GA69" t="s">
        <v>3</v>
      </c>
      <c r="GD69">
        <v>0</v>
      </c>
      <c r="GF69">
        <v>1396304659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4"/>
        <v>0</v>
      </c>
      <c r="GM69">
        <f t="shared" si="95"/>
        <v>19373.43</v>
      </c>
      <c r="GN69">
        <f t="shared" si="96"/>
        <v>19373.43</v>
      </c>
      <c r="GO69">
        <f t="shared" si="97"/>
        <v>0</v>
      </c>
      <c r="GP69">
        <f t="shared" si="98"/>
        <v>0</v>
      </c>
      <c r="GR69">
        <v>0</v>
      </c>
      <c r="GS69">
        <v>3</v>
      </c>
      <c r="GT69">
        <v>0</v>
      </c>
      <c r="GU69" t="s">
        <v>3</v>
      </c>
      <c r="GV69">
        <f t="shared" si="99"/>
        <v>0</v>
      </c>
      <c r="GW69">
        <v>1</v>
      </c>
      <c r="GX69">
        <f t="shared" si="100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122</v>
      </c>
      <c r="D70" s="2"/>
      <c r="E70" s="2" t="s">
        <v>120</v>
      </c>
      <c r="F70" s="2" t="s">
        <v>121</v>
      </c>
      <c r="G70" s="2" t="s">
        <v>122</v>
      </c>
      <c r="H70" s="2" t="s">
        <v>123</v>
      </c>
      <c r="I70" s="2">
        <f>I68*J70</f>
        <v>67.494</v>
      </c>
      <c r="J70" s="2">
        <v>105</v>
      </c>
      <c r="K70" s="2"/>
      <c r="L70" s="2"/>
      <c r="M70" s="2"/>
      <c r="N70" s="2"/>
      <c r="O70" s="2">
        <f t="shared" si="68"/>
        <v>0</v>
      </c>
      <c r="P70" s="2">
        <f t="shared" si="69"/>
        <v>0</v>
      </c>
      <c r="Q70" s="2">
        <f t="shared" si="70"/>
        <v>0</v>
      </c>
      <c r="R70" s="2">
        <f t="shared" si="71"/>
        <v>0</v>
      </c>
      <c r="S70" s="2">
        <f t="shared" si="72"/>
        <v>0</v>
      </c>
      <c r="T70" s="2">
        <f t="shared" si="73"/>
        <v>0</v>
      </c>
      <c r="U70" s="2">
        <f t="shared" si="74"/>
        <v>0</v>
      </c>
      <c r="V70" s="2">
        <f t="shared" si="75"/>
        <v>0</v>
      </c>
      <c r="W70" s="2">
        <f t="shared" si="76"/>
        <v>0</v>
      </c>
      <c r="X70" s="2">
        <f t="shared" si="77"/>
        <v>0</v>
      </c>
      <c r="Y70" s="2">
        <f t="shared" si="78"/>
        <v>0</v>
      </c>
      <c r="Z70" s="2"/>
      <c r="AA70" s="2">
        <v>39272396</v>
      </c>
      <c r="AB70" s="2">
        <f t="shared" si="79"/>
        <v>0</v>
      </c>
      <c r="AC70" s="2">
        <f t="shared" si="64"/>
        <v>0</v>
      </c>
      <c r="AD70" s="2">
        <f t="shared" ref="AD70:AD75" si="103">ROUND((((ET70)-(EU70))+AE70),2)</f>
        <v>0</v>
      </c>
      <c r="AE70" s="2">
        <f t="shared" ref="AE70:AF75" si="104">ROUND((EU70),2)</f>
        <v>0</v>
      </c>
      <c r="AF70" s="2">
        <f t="shared" si="104"/>
        <v>0</v>
      </c>
      <c r="AG70" s="2">
        <f t="shared" si="80"/>
        <v>0</v>
      </c>
      <c r="AH70" s="2">
        <f t="shared" ref="AH70:AI75" si="105">(EW70)</f>
        <v>0</v>
      </c>
      <c r="AI70" s="2">
        <f t="shared" si="105"/>
        <v>0</v>
      </c>
      <c r="AJ70" s="2">
        <f t="shared" si="81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106</v>
      </c>
      <c r="AU70" s="2">
        <v>54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3</v>
      </c>
      <c r="BE70" s="2" t="s">
        <v>3</v>
      </c>
      <c r="BF70" s="2" t="s">
        <v>3</v>
      </c>
      <c r="BG70" s="2" t="s">
        <v>3</v>
      </c>
      <c r="BH70" s="2">
        <v>3</v>
      </c>
      <c r="BI70" s="2">
        <v>1</v>
      </c>
      <c r="BJ70" s="2" t="s">
        <v>3</v>
      </c>
      <c r="BK70" s="2"/>
      <c r="BL70" s="2"/>
      <c r="BM70" s="2">
        <v>10001</v>
      </c>
      <c r="BN70" s="2">
        <v>0</v>
      </c>
      <c r="BO70" s="2" t="s">
        <v>3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3</v>
      </c>
      <c r="BZ70" s="2">
        <v>118</v>
      </c>
      <c r="CA70" s="2">
        <v>63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3</v>
      </c>
      <c r="CO70" s="2">
        <v>0</v>
      </c>
      <c r="CP70" s="2">
        <f t="shared" si="82"/>
        <v>0</v>
      </c>
      <c r="CQ70" s="2">
        <f t="shared" si="83"/>
        <v>0</v>
      </c>
      <c r="CR70" s="2">
        <f t="shared" si="84"/>
        <v>0</v>
      </c>
      <c r="CS70" s="2">
        <f t="shared" si="85"/>
        <v>0</v>
      </c>
      <c r="CT70" s="2">
        <f t="shared" si="86"/>
        <v>0</v>
      </c>
      <c r="CU70" s="2">
        <f t="shared" si="87"/>
        <v>0</v>
      </c>
      <c r="CV70" s="2">
        <f t="shared" si="88"/>
        <v>0</v>
      </c>
      <c r="CW70" s="2">
        <f t="shared" si="89"/>
        <v>0</v>
      </c>
      <c r="CX70" s="2">
        <f t="shared" si="90"/>
        <v>0</v>
      </c>
      <c r="CY70" s="2">
        <f t="shared" si="91"/>
        <v>0</v>
      </c>
      <c r="CZ70" s="2">
        <f t="shared" si="92"/>
        <v>0</v>
      </c>
      <c r="DA70" s="2"/>
      <c r="DB70" s="2"/>
      <c r="DC70" s="2" t="s">
        <v>3</v>
      </c>
      <c r="DD70" s="2" t="s">
        <v>3</v>
      </c>
      <c r="DE70" s="2" t="s">
        <v>3</v>
      </c>
      <c r="DF70" s="2" t="s">
        <v>3</v>
      </c>
      <c r="DG70" s="2" t="s">
        <v>3</v>
      </c>
      <c r="DH70" s="2" t="s">
        <v>3</v>
      </c>
      <c r="DI70" s="2" t="s">
        <v>3</v>
      </c>
      <c r="DJ70" s="2" t="s">
        <v>3</v>
      </c>
      <c r="DK70" s="2" t="s">
        <v>3</v>
      </c>
      <c r="DL70" s="2" t="s">
        <v>3</v>
      </c>
      <c r="DM70" s="2" t="s">
        <v>3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123</v>
      </c>
      <c r="DW70" s="2" t="s">
        <v>123</v>
      </c>
      <c r="DX70" s="2">
        <v>1</v>
      </c>
      <c r="DY70" s="2"/>
      <c r="DZ70" s="2"/>
      <c r="EA70" s="2"/>
      <c r="EB70" s="2"/>
      <c r="EC70" s="2"/>
      <c r="ED70" s="2"/>
      <c r="EE70" s="2">
        <v>39174503</v>
      </c>
      <c r="EF70" s="2">
        <v>2</v>
      </c>
      <c r="EG70" s="2" t="s">
        <v>19</v>
      </c>
      <c r="EH70" s="2">
        <v>0</v>
      </c>
      <c r="EI70" s="2" t="s">
        <v>3</v>
      </c>
      <c r="EJ70" s="2">
        <v>1</v>
      </c>
      <c r="EK70" s="2">
        <v>10001</v>
      </c>
      <c r="EL70" s="2" t="s">
        <v>118</v>
      </c>
      <c r="EM70" s="2" t="s">
        <v>119</v>
      </c>
      <c r="EN70" s="2"/>
      <c r="EO70" s="2" t="s">
        <v>3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3"/>
        <v>0</v>
      </c>
      <c r="FS70" s="2">
        <v>0</v>
      </c>
      <c r="FT70" s="2" t="s">
        <v>22</v>
      </c>
      <c r="FU70" s="2" t="s">
        <v>23</v>
      </c>
      <c r="FV70" s="2"/>
      <c r="FW70" s="2"/>
      <c r="FX70" s="2">
        <v>106.2</v>
      </c>
      <c r="FY70" s="2">
        <v>53.55</v>
      </c>
      <c r="FZ70" s="2"/>
      <c r="GA70" s="2" t="s">
        <v>3</v>
      </c>
      <c r="GB70" s="2"/>
      <c r="GC70" s="2"/>
      <c r="GD70" s="2">
        <v>0</v>
      </c>
      <c r="GE70" s="2"/>
      <c r="GF70" s="2">
        <v>-354280000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4"/>
        <v>0</v>
      </c>
      <c r="GM70" s="2">
        <f t="shared" si="95"/>
        <v>0</v>
      </c>
      <c r="GN70" s="2">
        <f t="shared" si="96"/>
        <v>0</v>
      </c>
      <c r="GO70" s="2">
        <f t="shared" si="97"/>
        <v>0</v>
      </c>
      <c r="GP70" s="2">
        <f t="shared" si="98"/>
        <v>0</v>
      </c>
      <c r="GQ70" s="2"/>
      <c r="GR70" s="2">
        <v>0</v>
      </c>
      <c r="GS70" s="2">
        <v>3</v>
      </c>
      <c r="GT70" s="2">
        <v>0</v>
      </c>
      <c r="GU70" s="2" t="s">
        <v>3</v>
      </c>
      <c r="GV70" s="2">
        <f t="shared" si="99"/>
        <v>0</v>
      </c>
      <c r="GW70" s="2">
        <v>1</v>
      </c>
      <c r="GX70" s="2">
        <f t="shared" si="100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140</v>
      </c>
      <c r="E71" t="s">
        <v>120</v>
      </c>
      <c r="F71" t="s">
        <v>121</v>
      </c>
      <c r="G71" t="s">
        <v>122</v>
      </c>
      <c r="H71" t="s">
        <v>123</v>
      </c>
      <c r="I71">
        <f>I69*J71</f>
        <v>67.494</v>
      </c>
      <c r="J71">
        <v>105</v>
      </c>
      <c r="O71">
        <f t="shared" si="68"/>
        <v>0</v>
      </c>
      <c r="P71">
        <f t="shared" si="69"/>
        <v>0</v>
      </c>
      <c r="Q71">
        <f t="shared" si="70"/>
        <v>0</v>
      </c>
      <c r="R71">
        <f t="shared" si="71"/>
        <v>0</v>
      </c>
      <c r="S71">
        <f t="shared" si="72"/>
        <v>0</v>
      </c>
      <c r="T71">
        <f t="shared" si="73"/>
        <v>0</v>
      </c>
      <c r="U71">
        <f t="shared" si="74"/>
        <v>0</v>
      </c>
      <c r="V71">
        <f t="shared" si="75"/>
        <v>0</v>
      </c>
      <c r="W71">
        <f t="shared" si="76"/>
        <v>0</v>
      </c>
      <c r="X71">
        <f t="shared" si="77"/>
        <v>0</v>
      </c>
      <c r="Y71">
        <f t="shared" si="78"/>
        <v>0</v>
      </c>
      <c r="AA71">
        <v>39272397</v>
      </c>
      <c r="AB71">
        <f t="shared" si="79"/>
        <v>0</v>
      </c>
      <c r="AC71">
        <f t="shared" si="64"/>
        <v>0</v>
      </c>
      <c r="AD71">
        <f t="shared" si="103"/>
        <v>0</v>
      </c>
      <c r="AE71">
        <f t="shared" si="104"/>
        <v>0</v>
      </c>
      <c r="AF71">
        <f t="shared" si="104"/>
        <v>0</v>
      </c>
      <c r="AG71">
        <f t="shared" si="80"/>
        <v>0</v>
      </c>
      <c r="AH71">
        <f t="shared" si="105"/>
        <v>0</v>
      </c>
      <c r="AI71">
        <f t="shared" si="105"/>
        <v>0</v>
      </c>
      <c r="AJ71">
        <f t="shared" si="81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106</v>
      </c>
      <c r="AU71">
        <v>54</v>
      </c>
      <c r="AV71">
        <v>1</v>
      </c>
      <c r="AW71">
        <v>1</v>
      </c>
      <c r="AZ71">
        <v>7.59</v>
      </c>
      <c r="BA71">
        <v>1</v>
      </c>
      <c r="BB71">
        <v>1</v>
      </c>
      <c r="BC71">
        <v>7.59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3</v>
      </c>
      <c r="BM71">
        <v>10001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118</v>
      </c>
      <c r="CA71">
        <v>63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82"/>
        <v>0</v>
      </c>
      <c r="CQ71">
        <f t="shared" si="83"/>
        <v>0</v>
      </c>
      <c r="CR71">
        <f t="shared" si="84"/>
        <v>0</v>
      </c>
      <c r="CS71">
        <f t="shared" si="85"/>
        <v>0</v>
      </c>
      <c r="CT71">
        <f t="shared" si="86"/>
        <v>0</v>
      </c>
      <c r="CU71">
        <f t="shared" si="87"/>
        <v>0</v>
      </c>
      <c r="CV71">
        <f t="shared" si="88"/>
        <v>0</v>
      </c>
      <c r="CW71">
        <f t="shared" si="89"/>
        <v>0</v>
      </c>
      <c r="CX71">
        <f t="shared" si="90"/>
        <v>0</v>
      </c>
      <c r="CY71">
        <f t="shared" si="91"/>
        <v>0</v>
      </c>
      <c r="CZ71">
        <f t="shared" si="92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123</v>
      </c>
      <c r="DW71" t="s">
        <v>123</v>
      </c>
      <c r="DX71">
        <v>1</v>
      </c>
      <c r="EE71">
        <v>39174503</v>
      </c>
      <c r="EF71">
        <v>2</v>
      </c>
      <c r="EG71" t="s">
        <v>19</v>
      </c>
      <c r="EH71">
        <v>0</v>
      </c>
      <c r="EI71" t="s">
        <v>3</v>
      </c>
      <c r="EJ71">
        <v>1</v>
      </c>
      <c r="EK71">
        <v>10001</v>
      </c>
      <c r="EL71" t="s">
        <v>118</v>
      </c>
      <c r="EM71" t="s">
        <v>119</v>
      </c>
      <c r="EO71" t="s">
        <v>3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3"/>
        <v>0</v>
      </c>
      <c r="FS71">
        <v>0</v>
      </c>
      <c r="FT71" t="s">
        <v>22</v>
      </c>
      <c r="FU71" t="s">
        <v>23</v>
      </c>
      <c r="FX71">
        <v>106.2</v>
      </c>
      <c r="FY71">
        <v>53.55</v>
      </c>
      <c r="GA71" t="s">
        <v>3</v>
      </c>
      <c r="GD71">
        <v>0</v>
      </c>
      <c r="GF71">
        <v>-354280000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4"/>
        <v>0</v>
      </c>
      <c r="GM71">
        <f t="shared" si="95"/>
        <v>0</v>
      </c>
      <c r="GN71">
        <f t="shared" si="96"/>
        <v>0</v>
      </c>
      <c r="GO71">
        <f t="shared" si="97"/>
        <v>0</v>
      </c>
      <c r="GP71">
        <f t="shared" si="98"/>
        <v>0</v>
      </c>
      <c r="GR71">
        <v>0</v>
      </c>
      <c r="GS71">
        <v>3</v>
      </c>
      <c r="GT71">
        <v>0</v>
      </c>
      <c r="GU71" t="s">
        <v>3</v>
      </c>
      <c r="GV71">
        <f t="shared" si="99"/>
        <v>0</v>
      </c>
      <c r="GW71">
        <v>1</v>
      </c>
      <c r="GX71">
        <f t="shared" si="100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123</v>
      </c>
      <c r="D72" s="2"/>
      <c r="E72" s="2" t="s">
        <v>124</v>
      </c>
      <c r="F72" s="2" t="s">
        <v>125</v>
      </c>
      <c r="G72" s="2" t="s">
        <v>126</v>
      </c>
      <c r="H72" s="2" t="s">
        <v>123</v>
      </c>
      <c r="I72" s="2">
        <f>I68*J72</f>
        <v>67.494</v>
      </c>
      <c r="J72" s="2">
        <v>105</v>
      </c>
      <c r="K72" s="2"/>
      <c r="L72" s="2"/>
      <c r="M72" s="2"/>
      <c r="N72" s="2"/>
      <c r="O72" s="2">
        <f t="shared" si="68"/>
        <v>973.26</v>
      </c>
      <c r="P72" s="2">
        <f t="shared" si="69"/>
        <v>973.26</v>
      </c>
      <c r="Q72" s="2">
        <f t="shared" si="70"/>
        <v>0</v>
      </c>
      <c r="R72" s="2">
        <f t="shared" si="71"/>
        <v>0</v>
      </c>
      <c r="S72" s="2">
        <f t="shared" si="72"/>
        <v>0</v>
      </c>
      <c r="T72" s="2">
        <f t="shared" si="73"/>
        <v>0</v>
      </c>
      <c r="U72" s="2">
        <f t="shared" si="74"/>
        <v>0</v>
      </c>
      <c r="V72" s="2">
        <f t="shared" si="75"/>
        <v>0</v>
      </c>
      <c r="W72" s="2">
        <f t="shared" si="76"/>
        <v>0</v>
      </c>
      <c r="X72" s="2">
        <f t="shared" si="77"/>
        <v>0</v>
      </c>
      <c r="Y72" s="2">
        <f t="shared" si="78"/>
        <v>0</v>
      </c>
      <c r="Z72" s="2"/>
      <c r="AA72" s="2">
        <v>39272396</v>
      </c>
      <c r="AB72" s="2">
        <f t="shared" si="79"/>
        <v>14.42</v>
      </c>
      <c r="AC72" s="2">
        <f t="shared" si="64"/>
        <v>14.42</v>
      </c>
      <c r="AD72" s="2">
        <f t="shared" si="103"/>
        <v>0</v>
      </c>
      <c r="AE72" s="2">
        <f t="shared" si="104"/>
        <v>0</v>
      </c>
      <c r="AF72" s="2">
        <f t="shared" si="104"/>
        <v>0</v>
      </c>
      <c r="AG72" s="2">
        <f t="shared" si="80"/>
        <v>0</v>
      </c>
      <c r="AH72" s="2">
        <f t="shared" si="105"/>
        <v>0</v>
      </c>
      <c r="AI72" s="2">
        <f t="shared" si="105"/>
        <v>0</v>
      </c>
      <c r="AJ72" s="2">
        <f t="shared" si="81"/>
        <v>0</v>
      </c>
      <c r="AK72" s="2">
        <v>14.42</v>
      </c>
      <c r="AL72" s="2">
        <v>14.42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106</v>
      </c>
      <c r="AU72" s="2">
        <v>54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3</v>
      </c>
      <c r="BI72" s="2">
        <v>1</v>
      </c>
      <c r="BJ72" s="2" t="s">
        <v>127</v>
      </c>
      <c r="BK72" s="2"/>
      <c r="BL72" s="2"/>
      <c r="BM72" s="2">
        <v>10001</v>
      </c>
      <c r="BN72" s="2">
        <v>0</v>
      </c>
      <c r="BO72" s="2" t="s">
        <v>3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118</v>
      </c>
      <c r="CA72" s="2">
        <v>63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3</v>
      </c>
      <c r="CO72" s="2">
        <v>0</v>
      </c>
      <c r="CP72" s="2">
        <f t="shared" si="82"/>
        <v>973.26</v>
      </c>
      <c r="CQ72" s="2">
        <f t="shared" si="83"/>
        <v>14.42</v>
      </c>
      <c r="CR72" s="2">
        <f t="shared" si="84"/>
        <v>0</v>
      </c>
      <c r="CS72" s="2">
        <f t="shared" si="85"/>
        <v>0</v>
      </c>
      <c r="CT72" s="2">
        <f t="shared" si="86"/>
        <v>0</v>
      </c>
      <c r="CU72" s="2">
        <f t="shared" si="87"/>
        <v>0</v>
      </c>
      <c r="CV72" s="2">
        <f t="shared" si="88"/>
        <v>0</v>
      </c>
      <c r="CW72" s="2">
        <f t="shared" si="89"/>
        <v>0</v>
      </c>
      <c r="CX72" s="2">
        <f t="shared" si="90"/>
        <v>0</v>
      </c>
      <c r="CY72" s="2">
        <f t="shared" si="91"/>
        <v>0</v>
      </c>
      <c r="CZ72" s="2">
        <f t="shared" si="92"/>
        <v>0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1005</v>
      </c>
      <c r="DV72" s="2" t="s">
        <v>123</v>
      </c>
      <c r="DW72" s="2" t="s">
        <v>123</v>
      </c>
      <c r="DX72" s="2">
        <v>1</v>
      </c>
      <c r="DY72" s="2"/>
      <c r="DZ72" s="2"/>
      <c r="EA72" s="2"/>
      <c r="EB72" s="2"/>
      <c r="EC72" s="2"/>
      <c r="ED72" s="2"/>
      <c r="EE72" s="2">
        <v>39174503</v>
      </c>
      <c r="EF72" s="2">
        <v>2</v>
      </c>
      <c r="EG72" s="2" t="s">
        <v>19</v>
      </c>
      <c r="EH72" s="2">
        <v>0</v>
      </c>
      <c r="EI72" s="2" t="s">
        <v>3</v>
      </c>
      <c r="EJ72" s="2">
        <v>1</v>
      </c>
      <c r="EK72" s="2">
        <v>10001</v>
      </c>
      <c r="EL72" s="2" t="s">
        <v>118</v>
      </c>
      <c r="EM72" s="2" t="s">
        <v>119</v>
      </c>
      <c r="EN72" s="2"/>
      <c r="EO72" s="2" t="s">
        <v>3</v>
      </c>
      <c r="EP72" s="2"/>
      <c r="EQ72" s="2">
        <v>0</v>
      </c>
      <c r="ER72" s="2">
        <v>14.42</v>
      </c>
      <c r="ES72" s="2">
        <v>14.42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3"/>
        <v>0</v>
      </c>
      <c r="FS72" s="2">
        <v>0</v>
      </c>
      <c r="FT72" s="2" t="s">
        <v>22</v>
      </c>
      <c r="FU72" s="2" t="s">
        <v>23</v>
      </c>
      <c r="FV72" s="2"/>
      <c r="FW72" s="2"/>
      <c r="FX72" s="2">
        <v>106.2</v>
      </c>
      <c r="FY72" s="2">
        <v>53.55</v>
      </c>
      <c r="FZ72" s="2"/>
      <c r="GA72" s="2" t="s">
        <v>3</v>
      </c>
      <c r="GB72" s="2"/>
      <c r="GC72" s="2"/>
      <c r="GD72" s="2">
        <v>0</v>
      </c>
      <c r="GE72" s="2"/>
      <c r="GF72" s="2">
        <v>-616198739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4"/>
        <v>0</v>
      </c>
      <c r="GM72" s="2">
        <f t="shared" si="95"/>
        <v>973.26</v>
      </c>
      <c r="GN72" s="2">
        <f t="shared" si="96"/>
        <v>973.26</v>
      </c>
      <c r="GO72" s="2">
        <f t="shared" si="97"/>
        <v>0</v>
      </c>
      <c r="GP72" s="2">
        <f t="shared" si="98"/>
        <v>0</v>
      </c>
      <c r="GQ72" s="2"/>
      <c r="GR72" s="2">
        <v>0</v>
      </c>
      <c r="GS72" s="2">
        <v>3</v>
      </c>
      <c r="GT72" s="2">
        <v>0</v>
      </c>
      <c r="GU72" s="2" t="s">
        <v>3</v>
      </c>
      <c r="GV72" s="2">
        <f t="shared" si="99"/>
        <v>0</v>
      </c>
      <c r="GW72" s="2">
        <v>1</v>
      </c>
      <c r="GX72" s="2">
        <f t="shared" si="100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141</v>
      </c>
      <c r="E73" t="s">
        <v>124</v>
      </c>
      <c r="F73" t="s">
        <v>125</v>
      </c>
      <c r="G73" t="s">
        <v>126</v>
      </c>
      <c r="H73" t="s">
        <v>123</v>
      </c>
      <c r="I73">
        <f>I69*J73</f>
        <v>67.494</v>
      </c>
      <c r="J73">
        <v>105</v>
      </c>
      <c r="O73">
        <f t="shared" si="68"/>
        <v>7387.07</v>
      </c>
      <c r="P73">
        <f t="shared" si="69"/>
        <v>7387.07</v>
      </c>
      <c r="Q73">
        <f t="shared" si="70"/>
        <v>0</v>
      </c>
      <c r="R73">
        <f t="shared" si="71"/>
        <v>0</v>
      </c>
      <c r="S73">
        <f t="shared" si="72"/>
        <v>0</v>
      </c>
      <c r="T73">
        <f t="shared" si="73"/>
        <v>0</v>
      </c>
      <c r="U73">
        <f t="shared" si="74"/>
        <v>0</v>
      </c>
      <c r="V73">
        <f t="shared" si="75"/>
        <v>0</v>
      </c>
      <c r="W73">
        <f t="shared" si="76"/>
        <v>0</v>
      </c>
      <c r="X73">
        <f t="shared" si="77"/>
        <v>0</v>
      </c>
      <c r="Y73">
        <f t="shared" si="78"/>
        <v>0</v>
      </c>
      <c r="AA73">
        <v>39272397</v>
      </c>
      <c r="AB73">
        <f t="shared" si="79"/>
        <v>14.42</v>
      </c>
      <c r="AC73">
        <f t="shared" si="64"/>
        <v>14.42</v>
      </c>
      <c r="AD73">
        <f t="shared" si="103"/>
        <v>0</v>
      </c>
      <c r="AE73">
        <f t="shared" si="104"/>
        <v>0</v>
      </c>
      <c r="AF73">
        <f t="shared" si="104"/>
        <v>0</v>
      </c>
      <c r="AG73">
        <f t="shared" si="80"/>
        <v>0</v>
      </c>
      <c r="AH73">
        <f t="shared" si="105"/>
        <v>0</v>
      </c>
      <c r="AI73">
        <f t="shared" si="105"/>
        <v>0</v>
      </c>
      <c r="AJ73">
        <f t="shared" si="81"/>
        <v>0</v>
      </c>
      <c r="AK73">
        <v>14.42</v>
      </c>
      <c r="AL73">
        <v>14.42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7.59</v>
      </c>
      <c r="BA73">
        <v>1</v>
      </c>
      <c r="BB73">
        <v>1</v>
      </c>
      <c r="BC73">
        <v>7.59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127</v>
      </c>
      <c r="BM73">
        <v>10001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118</v>
      </c>
      <c r="CA73">
        <v>63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82"/>
        <v>7387.07</v>
      </c>
      <c r="CQ73">
        <f t="shared" si="83"/>
        <v>109.4478</v>
      </c>
      <c r="CR73">
        <f t="shared" si="84"/>
        <v>0</v>
      </c>
      <c r="CS73">
        <f t="shared" si="85"/>
        <v>0</v>
      </c>
      <c r="CT73">
        <f t="shared" si="86"/>
        <v>0</v>
      </c>
      <c r="CU73">
        <f t="shared" si="87"/>
        <v>0</v>
      </c>
      <c r="CV73">
        <f t="shared" si="88"/>
        <v>0</v>
      </c>
      <c r="CW73">
        <f t="shared" si="89"/>
        <v>0</v>
      </c>
      <c r="CX73">
        <f t="shared" si="90"/>
        <v>0</v>
      </c>
      <c r="CY73">
        <f t="shared" si="91"/>
        <v>0</v>
      </c>
      <c r="CZ73">
        <f t="shared" si="92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123</v>
      </c>
      <c r="DW73" t="s">
        <v>123</v>
      </c>
      <c r="DX73">
        <v>1</v>
      </c>
      <c r="EE73">
        <v>39174503</v>
      </c>
      <c r="EF73">
        <v>2</v>
      </c>
      <c r="EG73" t="s">
        <v>19</v>
      </c>
      <c r="EH73">
        <v>0</v>
      </c>
      <c r="EI73" t="s">
        <v>3</v>
      </c>
      <c r="EJ73">
        <v>1</v>
      </c>
      <c r="EK73">
        <v>10001</v>
      </c>
      <c r="EL73" t="s">
        <v>118</v>
      </c>
      <c r="EM73" t="s">
        <v>119</v>
      </c>
      <c r="EO73" t="s">
        <v>3</v>
      </c>
      <c r="EQ73">
        <v>0</v>
      </c>
      <c r="ER73">
        <v>14.42</v>
      </c>
      <c r="ES73">
        <v>14.42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3"/>
        <v>0</v>
      </c>
      <c r="FS73">
        <v>0</v>
      </c>
      <c r="FT73" t="s">
        <v>22</v>
      </c>
      <c r="FU73" t="s">
        <v>23</v>
      </c>
      <c r="FX73">
        <v>106.2</v>
      </c>
      <c r="FY73">
        <v>53.55</v>
      </c>
      <c r="GA73" t="s">
        <v>3</v>
      </c>
      <c r="GD73">
        <v>0</v>
      </c>
      <c r="GF73">
        <v>-616198739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4"/>
        <v>0</v>
      </c>
      <c r="GM73">
        <f t="shared" si="95"/>
        <v>7387.07</v>
      </c>
      <c r="GN73">
        <f t="shared" si="96"/>
        <v>7387.07</v>
      </c>
      <c r="GO73">
        <f t="shared" si="97"/>
        <v>0</v>
      </c>
      <c r="GP73">
        <f t="shared" si="98"/>
        <v>0</v>
      </c>
      <c r="GR73">
        <v>0</v>
      </c>
      <c r="GS73">
        <v>3</v>
      </c>
      <c r="GT73">
        <v>0</v>
      </c>
      <c r="GU73" t="s">
        <v>3</v>
      </c>
      <c r="GV73">
        <f t="shared" si="99"/>
        <v>0</v>
      </c>
      <c r="GW73">
        <v>1</v>
      </c>
      <c r="GX73">
        <f t="shared" si="100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ROW(SmtRes!A159)</f>
        <v>159</v>
      </c>
      <c r="D74" s="2">
        <f>ROW(EtalonRes!A158)</f>
        <v>158</v>
      </c>
      <c r="E74" s="2" t="s">
        <v>128</v>
      </c>
      <c r="F74" s="2" t="s">
        <v>129</v>
      </c>
      <c r="G74" s="2" t="s">
        <v>130</v>
      </c>
      <c r="H74" s="2" t="s">
        <v>17</v>
      </c>
      <c r="I74" s="2">
        <f>ROUND(96.5/100,9)</f>
        <v>0.96499999999999997</v>
      </c>
      <c r="J74" s="2">
        <v>0</v>
      </c>
      <c r="K74" s="2"/>
      <c r="L74" s="2"/>
      <c r="M74" s="2"/>
      <c r="N74" s="2"/>
      <c r="O74" s="2">
        <f t="shared" si="68"/>
        <v>3072.92</v>
      </c>
      <c r="P74" s="2">
        <f t="shared" si="69"/>
        <v>1100.3399999999999</v>
      </c>
      <c r="Q74" s="2">
        <f t="shared" si="70"/>
        <v>20.21</v>
      </c>
      <c r="R74" s="2">
        <f t="shared" si="71"/>
        <v>8.73</v>
      </c>
      <c r="S74" s="2">
        <f t="shared" si="72"/>
        <v>1952.37</v>
      </c>
      <c r="T74" s="2">
        <f t="shared" si="73"/>
        <v>0</v>
      </c>
      <c r="U74" s="2">
        <f t="shared" si="74"/>
        <v>220.35774999999998</v>
      </c>
      <c r="V74" s="2">
        <f t="shared" si="75"/>
        <v>0.64655000000000007</v>
      </c>
      <c r="W74" s="2">
        <f t="shared" si="76"/>
        <v>0</v>
      </c>
      <c r="X74" s="2">
        <f t="shared" si="77"/>
        <v>1549.27</v>
      </c>
      <c r="Y74" s="2">
        <f t="shared" si="78"/>
        <v>980.55</v>
      </c>
      <c r="Z74" s="2"/>
      <c r="AA74" s="2">
        <v>39272396</v>
      </c>
      <c r="AB74" s="2">
        <f t="shared" si="79"/>
        <v>3184.37</v>
      </c>
      <c r="AC74" s="2">
        <f t="shared" si="64"/>
        <v>1140.25</v>
      </c>
      <c r="AD74" s="2">
        <f t="shared" si="103"/>
        <v>20.94</v>
      </c>
      <c r="AE74" s="2">
        <f t="shared" si="104"/>
        <v>9.0500000000000007</v>
      </c>
      <c r="AF74" s="2">
        <f t="shared" si="104"/>
        <v>2023.18</v>
      </c>
      <c r="AG74" s="2">
        <f t="shared" si="80"/>
        <v>0</v>
      </c>
      <c r="AH74" s="2">
        <f t="shared" si="105"/>
        <v>228.35</v>
      </c>
      <c r="AI74" s="2">
        <f t="shared" si="105"/>
        <v>0.67</v>
      </c>
      <c r="AJ74" s="2">
        <f t="shared" si="81"/>
        <v>0</v>
      </c>
      <c r="AK74" s="2">
        <v>3184.37</v>
      </c>
      <c r="AL74" s="2">
        <v>1140.25</v>
      </c>
      <c r="AM74" s="2">
        <v>20.94</v>
      </c>
      <c r="AN74" s="2">
        <v>9.0500000000000007</v>
      </c>
      <c r="AO74" s="2">
        <v>2023.18</v>
      </c>
      <c r="AP74" s="2">
        <v>0</v>
      </c>
      <c r="AQ74" s="2">
        <v>228.35</v>
      </c>
      <c r="AR74" s="2">
        <v>0.67</v>
      </c>
      <c r="AS74" s="2">
        <v>0</v>
      </c>
      <c r="AT74" s="2">
        <v>79</v>
      </c>
      <c r="AU74" s="2">
        <v>50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0</v>
      </c>
      <c r="BI74" s="2">
        <v>1</v>
      </c>
      <c r="BJ74" s="2" t="s">
        <v>131</v>
      </c>
      <c r="BK74" s="2"/>
      <c r="BL74" s="2"/>
      <c r="BM74" s="2">
        <v>61001</v>
      </c>
      <c r="BN74" s="2">
        <v>0</v>
      </c>
      <c r="BO74" s="2" t="s">
        <v>3</v>
      </c>
      <c r="BP74" s="2">
        <v>0</v>
      </c>
      <c r="BQ74" s="2">
        <v>6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79</v>
      </c>
      <c r="CA74" s="2">
        <v>50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3</v>
      </c>
      <c r="CO74" s="2">
        <v>0</v>
      </c>
      <c r="CP74" s="2">
        <f t="shared" si="82"/>
        <v>3072.92</v>
      </c>
      <c r="CQ74" s="2">
        <f t="shared" si="83"/>
        <v>1140.25</v>
      </c>
      <c r="CR74" s="2">
        <f t="shared" si="84"/>
        <v>20.94</v>
      </c>
      <c r="CS74" s="2">
        <f t="shared" si="85"/>
        <v>9.0500000000000007</v>
      </c>
      <c r="CT74" s="2">
        <f t="shared" si="86"/>
        <v>2023.18</v>
      </c>
      <c r="CU74" s="2">
        <f t="shared" si="87"/>
        <v>0</v>
      </c>
      <c r="CV74" s="2">
        <f t="shared" si="88"/>
        <v>228.35</v>
      </c>
      <c r="CW74" s="2">
        <f t="shared" si="89"/>
        <v>0.67</v>
      </c>
      <c r="CX74" s="2">
        <f t="shared" si="90"/>
        <v>0</v>
      </c>
      <c r="CY74" s="2">
        <f t="shared" si="91"/>
        <v>1549.269</v>
      </c>
      <c r="CZ74" s="2">
        <f t="shared" si="92"/>
        <v>980.55</v>
      </c>
      <c r="DA74" s="2"/>
      <c r="DB74" s="2"/>
      <c r="DC74" s="2" t="s">
        <v>3</v>
      </c>
      <c r="DD74" s="2" t="s">
        <v>3</v>
      </c>
      <c r="DE74" s="2" t="s">
        <v>3</v>
      </c>
      <c r="DF74" s="2" t="s">
        <v>3</v>
      </c>
      <c r="DG74" s="2" t="s">
        <v>3</v>
      </c>
      <c r="DH74" s="2" t="s">
        <v>3</v>
      </c>
      <c r="DI74" s="2" t="s">
        <v>3</v>
      </c>
      <c r="DJ74" s="2" t="s">
        <v>3</v>
      </c>
      <c r="DK74" s="2" t="s">
        <v>3</v>
      </c>
      <c r="DL74" s="2" t="s">
        <v>3</v>
      </c>
      <c r="DM74" s="2" t="s">
        <v>3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17</v>
      </c>
      <c r="DW74" s="2" t="s">
        <v>17</v>
      </c>
      <c r="DX74" s="2">
        <v>100</v>
      </c>
      <c r="DY74" s="2"/>
      <c r="DZ74" s="2"/>
      <c r="EA74" s="2"/>
      <c r="EB74" s="2"/>
      <c r="EC74" s="2"/>
      <c r="ED74" s="2"/>
      <c r="EE74" s="2">
        <v>39174586</v>
      </c>
      <c r="EF74" s="2">
        <v>6</v>
      </c>
      <c r="EG74" s="2" t="s">
        <v>33</v>
      </c>
      <c r="EH74" s="2">
        <v>0</v>
      </c>
      <c r="EI74" s="2" t="s">
        <v>3</v>
      </c>
      <c r="EJ74" s="2">
        <v>1</v>
      </c>
      <c r="EK74" s="2">
        <v>61001</v>
      </c>
      <c r="EL74" s="2" t="s">
        <v>132</v>
      </c>
      <c r="EM74" s="2" t="s">
        <v>133</v>
      </c>
      <c r="EN74" s="2"/>
      <c r="EO74" s="2" t="s">
        <v>3</v>
      </c>
      <c r="EP74" s="2"/>
      <c r="EQ74" s="2">
        <v>131072</v>
      </c>
      <c r="ER74" s="2">
        <v>3184.37</v>
      </c>
      <c r="ES74" s="2">
        <v>1140.25</v>
      </c>
      <c r="ET74" s="2">
        <v>20.94</v>
      </c>
      <c r="EU74" s="2">
        <v>9.0500000000000007</v>
      </c>
      <c r="EV74" s="2">
        <v>2023.18</v>
      </c>
      <c r="EW74" s="2">
        <v>228.35</v>
      </c>
      <c r="EX74" s="2">
        <v>0.67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3"/>
        <v>0</v>
      </c>
      <c r="FS74" s="2">
        <v>0</v>
      </c>
      <c r="FT74" s="2"/>
      <c r="FU74" s="2"/>
      <c r="FV74" s="2"/>
      <c r="FW74" s="2"/>
      <c r="FX74" s="2">
        <v>79</v>
      </c>
      <c r="FY74" s="2">
        <v>50</v>
      </c>
      <c r="FZ74" s="2"/>
      <c r="GA74" s="2" t="s">
        <v>3</v>
      </c>
      <c r="GB74" s="2"/>
      <c r="GC74" s="2"/>
      <c r="GD74" s="2">
        <v>0</v>
      </c>
      <c r="GE74" s="2"/>
      <c r="GF74" s="2">
        <v>-1050670095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4"/>
        <v>0</v>
      </c>
      <c r="GM74" s="2">
        <f t="shared" si="95"/>
        <v>5602.74</v>
      </c>
      <c r="GN74" s="2">
        <f t="shared" si="96"/>
        <v>5602.74</v>
      </c>
      <c r="GO74" s="2">
        <f t="shared" si="97"/>
        <v>0</v>
      </c>
      <c r="GP74" s="2">
        <f t="shared" si="98"/>
        <v>0</v>
      </c>
      <c r="GQ74" s="2"/>
      <c r="GR74" s="2">
        <v>0</v>
      </c>
      <c r="GS74" s="2">
        <v>3</v>
      </c>
      <c r="GT74" s="2">
        <v>0</v>
      </c>
      <c r="GU74" s="2" t="s">
        <v>3</v>
      </c>
      <c r="GV74" s="2">
        <f t="shared" si="99"/>
        <v>0</v>
      </c>
      <c r="GW74" s="2">
        <v>1</v>
      </c>
      <c r="GX74" s="2">
        <f t="shared" si="100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ROW(SmtRes!A164)</f>
        <v>164</v>
      </c>
      <c r="D75">
        <f>ROW(EtalonRes!A164)</f>
        <v>164</v>
      </c>
      <c r="E75" t="s">
        <v>128</v>
      </c>
      <c r="F75" t="s">
        <v>129</v>
      </c>
      <c r="G75" t="s">
        <v>130</v>
      </c>
      <c r="H75" t="s">
        <v>17</v>
      </c>
      <c r="I75">
        <f>ROUND(96.5/100,9)</f>
        <v>0.96499999999999997</v>
      </c>
      <c r="J75">
        <v>0</v>
      </c>
      <c r="O75">
        <f t="shared" si="68"/>
        <v>23323.439999999999</v>
      </c>
      <c r="P75">
        <f t="shared" si="69"/>
        <v>8351.59</v>
      </c>
      <c r="Q75">
        <f t="shared" si="70"/>
        <v>153.37</v>
      </c>
      <c r="R75">
        <f t="shared" si="71"/>
        <v>66.290000000000006</v>
      </c>
      <c r="S75">
        <f t="shared" si="72"/>
        <v>14818.48</v>
      </c>
      <c r="T75">
        <f t="shared" si="73"/>
        <v>0</v>
      </c>
      <c r="U75">
        <f t="shared" si="74"/>
        <v>220.35774999999998</v>
      </c>
      <c r="V75">
        <f t="shared" si="75"/>
        <v>0.64655000000000007</v>
      </c>
      <c r="W75">
        <f t="shared" si="76"/>
        <v>0</v>
      </c>
      <c r="X75">
        <f t="shared" si="77"/>
        <v>11758.97</v>
      </c>
      <c r="Y75">
        <f t="shared" si="78"/>
        <v>7442.39</v>
      </c>
      <c r="AA75">
        <v>39272397</v>
      </c>
      <c r="AB75">
        <f t="shared" si="79"/>
        <v>3184.37</v>
      </c>
      <c r="AC75">
        <f t="shared" si="64"/>
        <v>1140.25</v>
      </c>
      <c r="AD75">
        <f t="shared" si="103"/>
        <v>20.94</v>
      </c>
      <c r="AE75">
        <f t="shared" si="104"/>
        <v>9.0500000000000007</v>
      </c>
      <c r="AF75">
        <f t="shared" si="104"/>
        <v>2023.18</v>
      </c>
      <c r="AG75">
        <f t="shared" si="80"/>
        <v>0</v>
      </c>
      <c r="AH75">
        <f t="shared" si="105"/>
        <v>228.35</v>
      </c>
      <c r="AI75">
        <f t="shared" si="105"/>
        <v>0.67</v>
      </c>
      <c r="AJ75">
        <f t="shared" si="81"/>
        <v>0</v>
      </c>
      <c r="AK75">
        <v>3184.37</v>
      </c>
      <c r="AL75">
        <v>1140.25</v>
      </c>
      <c r="AM75">
        <v>20.94</v>
      </c>
      <c r="AN75">
        <v>9.0500000000000007</v>
      </c>
      <c r="AO75">
        <v>2023.18</v>
      </c>
      <c r="AP75">
        <v>0</v>
      </c>
      <c r="AQ75">
        <v>228.35</v>
      </c>
      <c r="AR75">
        <v>0.67</v>
      </c>
      <c r="AS75">
        <v>0</v>
      </c>
      <c r="AT75">
        <v>79</v>
      </c>
      <c r="AU75">
        <v>50</v>
      </c>
      <c r="AV75">
        <v>1</v>
      </c>
      <c r="AW75">
        <v>1</v>
      </c>
      <c r="AZ75">
        <v>7.59</v>
      </c>
      <c r="BA75">
        <v>7.59</v>
      </c>
      <c r="BB75">
        <v>7.59</v>
      </c>
      <c r="BC75">
        <v>7.59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131</v>
      </c>
      <c r="BM75">
        <v>61001</v>
      </c>
      <c r="BN75">
        <v>0</v>
      </c>
      <c r="BO75" t="s">
        <v>3</v>
      </c>
      <c r="BP75">
        <v>0</v>
      </c>
      <c r="BQ75">
        <v>6</v>
      </c>
      <c r="BR75">
        <v>0</v>
      </c>
      <c r="BS75">
        <v>7.59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79</v>
      </c>
      <c r="CA75">
        <v>50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82"/>
        <v>23323.440000000002</v>
      </c>
      <c r="CQ75">
        <f t="shared" si="83"/>
        <v>8654.4974999999995</v>
      </c>
      <c r="CR75">
        <f t="shared" si="84"/>
        <v>158.93460000000002</v>
      </c>
      <c r="CS75">
        <f t="shared" si="85"/>
        <v>68.68950000000001</v>
      </c>
      <c r="CT75">
        <f t="shared" si="86"/>
        <v>15355.9362</v>
      </c>
      <c r="CU75">
        <f t="shared" si="87"/>
        <v>0</v>
      </c>
      <c r="CV75">
        <f t="shared" si="88"/>
        <v>228.35</v>
      </c>
      <c r="CW75">
        <f t="shared" si="89"/>
        <v>0.67</v>
      </c>
      <c r="CX75">
        <f t="shared" si="90"/>
        <v>0</v>
      </c>
      <c r="CY75">
        <f t="shared" si="91"/>
        <v>11758.9683</v>
      </c>
      <c r="CZ75">
        <f t="shared" si="92"/>
        <v>7442.3850000000002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17</v>
      </c>
      <c r="DW75" t="s">
        <v>17</v>
      </c>
      <c r="DX75">
        <v>100</v>
      </c>
      <c r="EE75">
        <v>39174586</v>
      </c>
      <c r="EF75">
        <v>6</v>
      </c>
      <c r="EG75" t="s">
        <v>33</v>
      </c>
      <c r="EH75">
        <v>0</v>
      </c>
      <c r="EI75" t="s">
        <v>3</v>
      </c>
      <c r="EJ75">
        <v>1</v>
      </c>
      <c r="EK75">
        <v>61001</v>
      </c>
      <c r="EL75" t="s">
        <v>132</v>
      </c>
      <c r="EM75" t="s">
        <v>133</v>
      </c>
      <c r="EO75" t="s">
        <v>3</v>
      </c>
      <c r="EQ75">
        <v>131072</v>
      </c>
      <c r="ER75">
        <v>3184.37</v>
      </c>
      <c r="ES75">
        <v>1140.25</v>
      </c>
      <c r="ET75">
        <v>20.94</v>
      </c>
      <c r="EU75">
        <v>9.0500000000000007</v>
      </c>
      <c r="EV75">
        <v>2023.18</v>
      </c>
      <c r="EW75">
        <v>228.35</v>
      </c>
      <c r="EX75">
        <v>0.67</v>
      </c>
      <c r="EY75">
        <v>0</v>
      </c>
      <c r="FQ75">
        <v>0</v>
      </c>
      <c r="FR75">
        <f t="shared" si="93"/>
        <v>0</v>
      </c>
      <c r="FS75">
        <v>0</v>
      </c>
      <c r="FX75">
        <v>79</v>
      </c>
      <c r="FY75">
        <v>50</v>
      </c>
      <c r="GA75" t="s">
        <v>3</v>
      </c>
      <c r="GD75">
        <v>0</v>
      </c>
      <c r="GF75">
        <v>-1050670095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4"/>
        <v>0</v>
      </c>
      <c r="GM75">
        <f t="shared" si="95"/>
        <v>42524.800000000003</v>
      </c>
      <c r="GN75">
        <f t="shared" si="96"/>
        <v>42524.800000000003</v>
      </c>
      <c r="GO75">
        <f t="shared" si="97"/>
        <v>0</v>
      </c>
      <c r="GP75">
        <f t="shared" si="98"/>
        <v>0</v>
      </c>
      <c r="GR75">
        <v>0</v>
      </c>
      <c r="GS75">
        <v>3</v>
      </c>
      <c r="GT75">
        <v>0</v>
      </c>
      <c r="GU75" t="s">
        <v>3</v>
      </c>
      <c r="GV75">
        <f t="shared" si="99"/>
        <v>0</v>
      </c>
      <c r="GW75">
        <v>1</v>
      </c>
      <c r="GX75">
        <f t="shared" si="100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ROW(SmtRes!A171)</f>
        <v>171</v>
      </c>
      <c r="D76" s="2">
        <f>ROW(EtalonRes!A170)</f>
        <v>170</v>
      </c>
      <c r="E76" s="2" t="s">
        <v>134</v>
      </c>
      <c r="F76" s="2" t="s">
        <v>135</v>
      </c>
      <c r="G76" s="2" t="s">
        <v>136</v>
      </c>
      <c r="H76" s="2" t="s">
        <v>17</v>
      </c>
      <c r="I76" s="2">
        <f>ROUND(251.4/100,9)</f>
        <v>2.5139999999999998</v>
      </c>
      <c r="J76" s="2">
        <v>0</v>
      </c>
      <c r="K76" s="2"/>
      <c r="L76" s="2"/>
      <c r="M76" s="2"/>
      <c r="N76" s="2"/>
      <c r="O76" s="2">
        <f t="shared" si="68"/>
        <v>459.89</v>
      </c>
      <c r="P76" s="2">
        <f t="shared" si="69"/>
        <v>0.91</v>
      </c>
      <c r="Q76" s="2">
        <f t="shared" si="70"/>
        <v>5.08</v>
      </c>
      <c r="R76" s="2">
        <f t="shared" si="71"/>
        <v>1.1599999999999999</v>
      </c>
      <c r="S76" s="2">
        <f t="shared" si="72"/>
        <v>453.9</v>
      </c>
      <c r="T76" s="2">
        <f t="shared" si="73"/>
        <v>0</v>
      </c>
      <c r="U76" s="2">
        <f t="shared" si="74"/>
        <v>47.182751999999986</v>
      </c>
      <c r="V76" s="2">
        <f t="shared" si="75"/>
        <v>9.4274999999999984E-2</v>
      </c>
      <c r="W76" s="2">
        <f t="shared" si="76"/>
        <v>0</v>
      </c>
      <c r="X76" s="2">
        <f t="shared" si="77"/>
        <v>432.31</v>
      </c>
      <c r="Y76" s="2">
        <f t="shared" si="78"/>
        <v>213.88</v>
      </c>
      <c r="Z76" s="2"/>
      <c r="AA76" s="2">
        <v>39272396</v>
      </c>
      <c r="AB76" s="2">
        <f t="shared" si="79"/>
        <v>182.93</v>
      </c>
      <c r="AC76" s="2">
        <f t="shared" si="64"/>
        <v>0.36</v>
      </c>
      <c r="AD76" s="2">
        <f>ROUND(((((ET76*1.25))-((EU76*1.25)))+AE76),2)</f>
        <v>2.02</v>
      </c>
      <c r="AE76" s="2">
        <f>ROUND(((EU76*1.25)),2)</f>
        <v>0.46</v>
      </c>
      <c r="AF76" s="2">
        <f>ROUND(((EV76*1.15)),2)</f>
        <v>180.55</v>
      </c>
      <c r="AG76" s="2">
        <f t="shared" si="80"/>
        <v>0</v>
      </c>
      <c r="AH76" s="2">
        <f>((EW76*1.15))</f>
        <v>18.767999999999997</v>
      </c>
      <c r="AI76" s="2">
        <f>((EX76*1.25))</f>
        <v>3.7499999999999999E-2</v>
      </c>
      <c r="AJ76" s="2">
        <f t="shared" si="81"/>
        <v>0</v>
      </c>
      <c r="AK76" s="2">
        <v>158.97999999999999</v>
      </c>
      <c r="AL76" s="2">
        <v>0.36</v>
      </c>
      <c r="AM76" s="2">
        <v>1.62</v>
      </c>
      <c r="AN76" s="2">
        <v>0.37</v>
      </c>
      <c r="AO76" s="2">
        <v>157</v>
      </c>
      <c r="AP76" s="2">
        <v>0</v>
      </c>
      <c r="AQ76" s="2">
        <v>16.32</v>
      </c>
      <c r="AR76" s="2">
        <v>0.03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0</v>
      </c>
      <c r="BI76" s="2">
        <v>1</v>
      </c>
      <c r="BJ76" s="2" t="s">
        <v>137</v>
      </c>
      <c r="BK76" s="2"/>
      <c r="BL76" s="2"/>
      <c r="BM76" s="2">
        <v>15001</v>
      </c>
      <c r="BN76" s="2">
        <v>0</v>
      </c>
      <c r="BO76" s="2" t="s">
        <v>3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105</v>
      </c>
      <c r="CA76" s="2">
        <v>55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830</v>
      </c>
      <c r="CO76" s="2">
        <v>0</v>
      </c>
      <c r="CP76" s="2">
        <f t="shared" si="82"/>
        <v>459.89</v>
      </c>
      <c r="CQ76" s="2">
        <f t="shared" si="83"/>
        <v>0.36</v>
      </c>
      <c r="CR76" s="2">
        <f t="shared" si="84"/>
        <v>2.02</v>
      </c>
      <c r="CS76" s="2">
        <f t="shared" si="85"/>
        <v>0.46</v>
      </c>
      <c r="CT76" s="2">
        <f t="shared" si="86"/>
        <v>180.55</v>
      </c>
      <c r="CU76" s="2">
        <f t="shared" si="87"/>
        <v>0</v>
      </c>
      <c r="CV76" s="2">
        <f t="shared" si="88"/>
        <v>18.767999999999997</v>
      </c>
      <c r="CW76" s="2">
        <f t="shared" si="89"/>
        <v>3.7499999999999999E-2</v>
      </c>
      <c r="CX76" s="2">
        <f t="shared" si="90"/>
        <v>0</v>
      </c>
      <c r="CY76" s="2">
        <f t="shared" si="91"/>
        <v>432.30699999999996</v>
      </c>
      <c r="CZ76" s="2">
        <f t="shared" si="92"/>
        <v>213.87819999999999</v>
      </c>
      <c r="DA76" s="2"/>
      <c r="DB76" s="2"/>
      <c r="DC76" s="2" t="s">
        <v>3</v>
      </c>
      <c r="DD76" s="2" t="s">
        <v>3</v>
      </c>
      <c r="DE76" s="2" t="s">
        <v>49</v>
      </c>
      <c r="DF76" s="2" t="s">
        <v>49</v>
      </c>
      <c r="DG76" s="2" t="s">
        <v>50</v>
      </c>
      <c r="DH76" s="2" t="s">
        <v>3</v>
      </c>
      <c r="DI76" s="2" t="s">
        <v>50</v>
      </c>
      <c r="DJ76" s="2" t="s">
        <v>49</v>
      </c>
      <c r="DK76" s="2" t="s">
        <v>3</v>
      </c>
      <c r="DL76" s="2" t="s">
        <v>3</v>
      </c>
      <c r="DM76" s="2" t="s">
        <v>3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17</v>
      </c>
      <c r="DW76" s="2" t="s">
        <v>17</v>
      </c>
      <c r="DX76" s="2">
        <v>100</v>
      </c>
      <c r="DY76" s="2"/>
      <c r="DZ76" s="2"/>
      <c r="EA76" s="2"/>
      <c r="EB76" s="2"/>
      <c r="EC76" s="2"/>
      <c r="ED76" s="2"/>
      <c r="EE76" s="2">
        <v>39174529</v>
      </c>
      <c r="EF76" s="2">
        <v>2</v>
      </c>
      <c r="EG76" s="2" t="s">
        <v>19</v>
      </c>
      <c r="EH76" s="2">
        <v>0</v>
      </c>
      <c r="EI76" s="2" t="s">
        <v>3</v>
      </c>
      <c r="EJ76" s="2">
        <v>1</v>
      </c>
      <c r="EK76" s="2">
        <v>15001</v>
      </c>
      <c r="EL76" s="2" t="s">
        <v>86</v>
      </c>
      <c r="EM76" s="2" t="s">
        <v>87</v>
      </c>
      <c r="EN76" s="2"/>
      <c r="EO76" s="2" t="s">
        <v>52</v>
      </c>
      <c r="EP76" s="2"/>
      <c r="EQ76" s="2">
        <v>131072</v>
      </c>
      <c r="ER76" s="2">
        <v>158.97999999999999</v>
      </c>
      <c r="ES76" s="2">
        <v>0.36</v>
      </c>
      <c r="ET76" s="2">
        <v>1.62</v>
      </c>
      <c r="EU76" s="2">
        <v>0.37</v>
      </c>
      <c r="EV76" s="2">
        <v>157</v>
      </c>
      <c r="EW76" s="2">
        <v>16.32</v>
      </c>
      <c r="EX76" s="2">
        <v>0.03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3"/>
        <v>0</v>
      </c>
      <c r="FS76" s="2">
        <v>0</v>
      </c>
      <c r="FT76" s="2" t="s">
        <v>22</v>
      </c>
      <c r="FU76" s="2" t="s">
        <v>23</v>
      </c>
      <c r="FV76" s="2"/>
      <c r="FW76" s="2"/>
      <c r="FX76" s="2">
        <v>94.5</v>
      </c>
      <c r="FY76" s="2">
        <v>46.75</v>
      </c>
      <c r="FZ76" s="2"/>
      <c r="GA76" s="2" t="s">
        <v>3</v>
      </c>
      <c r="GB76" s="2"/>
      <c r="GC76" s="2"/>
      <c r="GD76" s="2">
        <v>0</v>
      </c>
      <c r="GE76" s="2"/>
      <c r="GF76" s="2">
        <v>-816382651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4"/>
        <v>0</v>
      </c>
      <c r="GM76" s="2">
        <f t="shared" si="95"/>
        <v>1106.08</v>
      </c>
      <c r="GN76" s="2">
        <f t="shared" si="96"/>
        <v>1106.08</v>
      </c>
      <c r="GO76" s="2">
        <f t="shared" si="97"/>
        <v>0</v>
      </c>
      <c r="GP76" s="2">
        <f t="shared" si="98"/>
        <v>0</v>
      </c>
      <c r="GQ76" s="2"/>
      <c r="GR76" s="2">
        <v>0</v>
      </c>
      <c r="GS76" s="2">
        <v>3</v>
      </c>
      <c r="GT76" s="2">
        <v>0</v>
      </c>
      <c r="GU76" s="2" t="s">
        <v>3</v>
      </c>
      <c r="GV76" s="2">
        <f t="shared" si="99"/>
        <v>0</v>
      </c>
      <c r="GW76" s="2">
        <v>1</v>
      </c>
      <c r="GX76" s="2">
        <f t="shared" si="100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ROW(SmtRes!A178)</f>
        <v>178</v>
      </c>
      <c r="D77">
        <f>ROW(EtalonRes!A176)</f>
        <v>176</v>
      </c>
      <c r="E77" t="s">
        <v>134</v>
      </c>
      <c r="F77" t="s">
        <v>135</v>
      </c>
      <c r="G77" t="s">
        <v>136</v>
      </c>
      <c r="H77" t="s">
        <v>17</v>
      </c>
      <c r="I77">
        <f>ROUND(251.4/100,9)</f>
        <v>2.5139999999999998</v>
      </c>
      <c r="J77">
        <v>0</v>
      </c>
      <c r="O77">
        <f t="shared" si="68"/>
        <v>3490.53</v>
      </c>
      <c r="P77">
        <f t="shared" si="69"/>
        <v>6.87</v>
      </c>
      <c r="Q77">
        <f t="shared" si="70"/>
        <v>38.54</v>
      </c>
      <c r="R77">
        <f t="shared" si="71"/>
        <v>8.7799999999999994</v>
      </c>
      <c r="S77">
        <f t="shared" si="72"/>
        <v>3445.12</v>
      </c>
      <c r="T77">
        <f t="shared" si="73"/>
        <v>0</v>
      </c>
      <c r="U77">
        <f t="shared" si="74"/>
        <v>47.182751999999986</v>
      </c>
      <c r="V77">
        <f t="shared" si="75"/>
        <v>9.4274999999999984E-2</v>
      </c>
      <c r="W77">
        <f t="shared" si="76"/>
        <v>0</v>
      </c>
      <c r="X77">
        <f t="shared" si="77"/>
        <v>3281.21</v>
      </c>
      <c r="Y77">
        <f t="shared" si="78"/>
        <v>1623.33</v>
      </c>
      <c r="AA77">
        <v>39272397</v>
      </c>
      <c r="AB77">
        <f t="shared" si="79"/>
        <v>182.93</v>
      </c>
      <c r="AC77">
        <f t="shared" si="64"/>
        <v>0.36</v>
      </c>
      <c r="AD77">
        <f>ROUND(((((ET77*1.25))-((EU77*1.25)))+AE77),2)</f>
        <v>2.02</v>
      </c>
      <c r="AE77">
        <f>ROUND(((EU77*1.25)),2)</f>
        <v>0.46</v>
      </c>
      <c r="AF77">
        <f>ROUND(((EV77*1.15)),2)</f>
        <v>180.55</v>
      </c>
      <c r="AG77">
        <f t="shared" si="80"/>
        <v>0</v>
      </c>
      <c r="AH77">
        <f>((EW77*1.15))</f>
        <v>18.767999999999997</v>
      </c>
      <c r="AI77">
        <f>((EX77*1.25))</f>
        <v>3.7499999999999999E-2</v>
      </c>
      <c r="AJ77">
        <f t="shared" si="81"/>
        <v>0</v>
      </c>
      <c r="AK77">
        <v>158.97999999999999</v>
      </c>
      <c r="AL77">
        <v>0.36</v>
      </c>
      <c r="AM77">
        <v>1.62</v>
      </c>
      <c r="AN77">
        <v>0.37</v>
      </c>
      <c r="AO77">
        <v>157</v>
      </c>
      <c r="AP77">
        <v>0</v>
      </c>
      <c r="AQ77">
        <v>16.32</v>
      </c>
      <c r="AR77">
        <v>0.03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7.59</v>
      </c>
      <c r="BA77">
        <v>7.59</v>
      </c>
      <c r="BB77">
        <v>7.59</v>
      </c>
      <c r="BC77">
        <v>7.59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137</v>
      </c>
      <c r="BM77">
        <v>15001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7.59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830</v>
      </c>
      <c r="CO77">
        <v>0</v>
      </c>
      <c r="CP77">
        <f t="shared" si="82"/>
        <v>3490.5299999999997</v>
      </c>
      <c r="CQ77">
        <f t="shared" si="83"/>
        <v>2.7323999999999997</v>
      </c>
      <c r="CR77">
        <f t="shared" si="84"/>
        <v>15.331799999999999</v>
      </c>
      <c r="CS77">
        <f t="shared" si="85"/>
        <v>3.4914000000000001</v>
      </c>
      <c r="CT77">
        <f t="shared" si="86"/>
        <v>1370.3745000000001</v>
      </c>
      <c r="CU77">
        <f t="shared" si="87"/>
        <v>0</v>
      </c>
      <c r="CV77">
        <f t="shared" si="88"/>
        <v>18.767999999999997</v>
      </c>
      <c r="CW77">
        <f t="shared" si="89"/>
        <v>3.7499999999999999E-2</v>
      </c>
      <c r="CX77">
        <f t="shared" si="90"/>
        <v>0</v>
      </c>
      <c r="CY77">
        <f t="shared" si="91"/>
        <v>3281.2049999999999</v>
      </c>
      <c r="CZ77">
        <f t="shared" si="92"/>
        <v>1623.3330000000001</v>
      </c>
      <c r="DC77" t="s">
        <v>3</v>
      </c>
      <c r="DD77" t="s">
        <v>3</v>
      </c>
      <c r="DE77" t="s">
        <v>49</v>
      </c>
      <c r="DF77" t="s">
        <v>49</v>
      </c>
      <c r="DG77" t="s">
        <v>50</v>
      </c>
      <c r="DH77" t="s">
        <v>3</v>
      </c>
      <c r="DI77" t="s">
        <v>50</v>
      </c>
      <c r="DJ77" t="s">
        <v>49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17</v>
      </c>
      <c r="DW77" t="s">
        <v>17</v>
      </c>
      <c r="DX77">
        <v>100</v>
      </c>
      <c r="EE77">
        <v>39174529</v>
      </c>
      <c r="EF77">
        <v>2</v>
      </c>
      <c r="EG77" t="s">
        <v>19</v>
      </c>
      <c r="EH77">
        <v>0</v>
      </c>
      <c r="EI77" t="s">
        <v>3</v>
      </c>
      <c r="EJ77">
        <v>1</v>
      </c>
      <c r="EK77">
        <v>15001</v>
      </c>
      <c r="EL77" t="s">
        <v>86</v>
      </c>
      <c r="EM77" t="s">
        <v>87</v>
      </c>
      <c r="EO77" t="s">
        <v>52</v>
      </c>
      <c r="EQ77">
        <v>131072</v>
      </c>
      <c r="ER77">
        <v>158.97999999999999</v>
      </c>
      <c r="ES77">
        <v>0.36</v>
      </c>
      <c r="ET77">
        <v>1.62</v>
      </c>
      <c r="EU77">
        <v>0.37</v>
      </c>
      <c r="EV77">
        <v>157</v>
      </c>
      <c r="EW77">
        <v>16.32</v>
      </c>
      <c r="EX77">
        <v>0.03</v>
      </c>
      <c r="EY77">
        <v>0</v>
      </c>
      <c r="FQ77">
        <v>0</v>
      </c>
      <c r="FR77">
        <f t="shared" si="93"/>
        <v>0</v>
      </c>
      <c r="FS77">
        <v>0</v>
      </c>
      <c r="FT77" t="s">
        <v>22</v>
      </c>
      <c r="FU77" t="s">
        <v>23</v>
      </c>
      <c r="FX77">
        <v>94.5</v>
      </c>
      <c r="FY77">
        <v>46.75</v>
      </c>
      <c r="GA77" t="s">
        <v>3</v>
      </c>
      <c r="GD77">
        <v>0</v>
      </c>
      <c r="GF77">
        <v>-816382651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4"/>
        <v>0</v>
      </c>
      <c r="GM77">
        <f t="shared" si="95"/>
        <v>8395.07</v>
      </c>
      <c r="GN77">
        <f t="shared" si="96"/>
        <v>8395.07</v>
      </c>
      <c r="GO77">
        <f t="shared" si="97"/>
        <v>0</v>
      </c>
      <c r="GP77">
        <f t="shared" si="98"/>
        <v>0</v>
      </c>
      <c r="GR77">
        <v>0</v>
      </c>
      <c r="GS77">
        <v>3</v>
      </c>
      <c r="GT77">
        <v>0</v>
      </c>
      <c r="GU77" t="s">
        <v>3</v>
      </c>
      <c r="GV77">
        <f t="shared" si="99"/>
        <v>0</v>
      </c>
      <c r="GW77">
        <v>1</v>
      </c>
      <c r="GX77">
        <f t="shared" si="100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171</v>
      </c>
      <c r="D78" s="2"/>
      <c r="E78" s="2" t="s">
        <v>138</v>
      </c>
      <c r="F78" s="2" t="s">
        <v>139</v>
      </c>
      <c r="G78" s="2" t="s">
        <v>140</v>
      </c>
      <c r="H78" s="2" t="s">
        <v>141</v>
      </c>
      <c r="I78" s="2">
        <f>I76*J78</f>
        <v>5.0279999999999998E-2</v>
      </c>
      <c r="J78" s="2">
        <v>0.02</v>
      </c>
      <c r="K78" s="2"/>
      <c r="L78" s="2"/>
      <c r="M78" s="2"/>
      <c r="N78" s="2"/>
      <c r="O78" s="2">
        <f t="shared" si="68"/>
        <v>0</v>
      </c>
      <c r="P78" s="2">
        <f t="shared" si="69"/>
        <v>0</v>
      </c>
      <c r="Q78" s="2">
        <f t="shared" si="70"/>
        <v>0</v>
      </c>
      <c r="R78" s="2">
        <f t="shared" si="71"/>
        <v>0</v>
      </c>
      <c r="S78" s="2">
        <f t="shared" si="72"/>
        <v>0</v>
      </c>
      <c r="T78" s="2">
        <f t="shared" si="73"/>
        <v>0</v>
      </c>
      <c r="U78" s="2">
        <f t="shared" si="74"/>
        <v>0</v>
      </c>
      <c r="V78" s="2">
        <f t="shared" si="75"/>
        <v>0</v>
      </c>
      <c r="W78" s="2">
        <f t="shared" si="76"/>
        <v>0</v>
      </c>
      <c r="X78" s="2">
        <f t="shared" si="77"/>
        <v>0</v>
      </c>
      <c r="Y78" s="2">
        <f t="shared" si="78"/>
        <v>0</v>
      </c>
      <c r="Z78" s="2"/>
      <c r="AA78" s="2">
        <v>39272396</v>
      </c>
      <c r="AB78" s="2">
        <f t="shared" si="79"/>
        <v>0</v>
      </c>
      <c r="AC78" s="2">
        <f t="shared" si="64"/>
        <v>0</v>
      </c>
      <c r="AD78" s="2">
        <f>ROUND((((ET78)-(EU78))+AE78),2)</f>
        <v>0</v>
      </c>
      <c r="AE78" s="2">
        <f t="shared" ref="AE78:AF81" si="106">ROUND((EU78),2)</f>
        <v>0</v>
      </c>
      <c r="AF78" s="2">
        <f t="shared" si="106"/>
        <v>0</v>
      </c>
      <c r="AG78" s="2">
        <f t="shared" si="80"/>
        <v>0</v>
      </c>
      <c r="AH78" s="2">
        <f t="shared" ref="AH78:AI81" si="107">(EW78)</f>
        <v>0</v>
      </c>
      <c r="AI78" s="2">
        <f t="shared" si="107"/>
        <v>0</v>
      </c>
      <c r="AJ78" s="2">
        <f t="shared" si="81"/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95</v>
      </c>
      <c r="AU78" s="2">
        <v>47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3</v>
      </c>
      <c r="BI78" s="2">
        <v>1</v>
      </c>
      <c r="BJ78" s="2" t="s">
        <v>3</v>
      </c>
      <c r="BK78" s="2"/>
      <c r="BL78" s="2"/>
      <c r="BM78" s="2">
        <v>15001</v>
      </c>
      <c r="BN78" s="2">
        <v>0</v>
      </c>
      <c r="BO78" s="2" t="s">
        <v>3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105</v>
      </c>
      <c r="CA78" s="2">
        <v>55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3</v>
      </c>
      <c r="CO78" s="2">
        <v>0</v>
      </c>
      <c r="CP78" s="2">
        <f t="shared" si="82"/>
        <v>0</v>
      </c>
      <c r="CQ78" s="2">
        <f t="shared" si="83"/>
        <v>0</v>
      </c>
      <c r="CR78" s="2">
        <f t="shared" si="84"/>
        <v>0</v>
      </c>
      <c r="CS78" s="2">
        <f t="shared" si="85"/>
        <v>0</v>
      </c>
      <c r="CT78" s="2">
        <f t="shared" si="86"/>
        <v>0</v>
      </c>
      <c r="CU78" s="2">
        <f t="shared" si="87"/>
        <v>0</v>
      </c>
      <c r="CV78" s="2">
        <f t="shared" si="88"/>
        <v>0</v>
      </c>
      <c r="CW78" s="2">
        <f t="shared" si="89"/>
        <v>0</v>
      </c>
      <c r="CX78" s="2">
        <f t="shared" si="90"/>
        <v>0</v>
      </c>
      <c r="CY78" s="2">
        <f t="shared" si="91"/>
        <v>0</v>
      </c>
      <c r="CZ78" s="2">
        <f t="shared" si="92"/>
        <v>0</v>
      </c>
      <c r="DA78" s="2"/>
      <c r="DB78" s="2"/>
      <c r="DC78" s="2" t="s">
        <v>3</v>
      </c>
      <c r="DD78" s="2" t="s">
        <v>3</v>
      </c>
      <c r="DE78" s="2" t="s">
        <v>3</v>
      </c>
      <c r="DF78" s="2" t="s">
        <v>3</v>
      </c>
      <c r="DG78" s="2" t="s">
        <v>3</v>
      </c>
      <c r="DH78" s="2" t="s">
        <v>3</v>
      </c>
      <c r="DI78" s="2" t="s">
        <v>3</v>
      </c>
      <c r="DJ78" s="2" t="s">
        <v>3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141</v>
      </c>
      <c r="DW78" s="2" t="s">
        <v>141</v>
      </c>
      <c r="DX78" s="2">
        <v>1000</v>
      </c>
      <c r="DY78" s="2"/>
      <c r="DZ78" s="2"/>
      <c r="EA78" s="2"/>
      <c r="EB78" s="2"/>
      <c r="EC78" s="2"/>
      <c r="ED78" s="2"/>
      <c r="EE78" s="2">
        <v>39174529</v>
      </c>
      <c r="EF78" s="2">
        <v>2</v>
      </c>
      <c r="EG78" s="2" t="s">
        <v>19</v>
      </c>
      <c r="EH78" s="2">
        <v>0</v>
      </c>
      <c r="EI78" s="2" t="s">
        <v>3</v>
      </c>
      <c r="EJ78" s="2">
        <v>1</v>
      </c>
      <c r="EK78" s="2">
        <v>15001</v>
      </c>
      <c r="EL78" s="2" t="s">
        <v>86</v>
      </c>
      <c r="EM78" s="2" t="s">
        <v>87</v>
      </c>
      <c r="EN78" s="2"/>
      <c r="EO78" s="2" t="s">
        <v>3</v>
      </c>
      <c r="EP78" s="2"/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3"/>
        <v>0</v>
      </c>
      <c r="FS78" s="2">
        <v>0</v>
      </c>
      <c r="FT78" s="2" t="s">
        <v>22</v>
      </c>
      <c r="FU78" s="2" t="s">
        <v>23</v>
      </c>
      <c r="FV78" s="2"/>
      <c r="FW78" s="2"/>
      <c r="FX78" s="2">
        <v>94.5</v>
      </c>
      <c r="FY78" s="2">
        <v>46.75</v>
      </c>
      <c r="FZ78" s="2"/>
      <c r="GA78" s="2" t="s">
        <v>3</v>
      </c>
      <c r="GB78" s="2"/>
      <c r="GC78" s="2"/>
      <c r="GD78" s="2">
        <v>0</v>
      </c>
      <c r="GE78" s="2"/>
      <c r="GF78" s="2">
        <v>-1212923053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4"/>
        <v>0</v>
      </c>
      <c r="GM78" s="2">
        <f t="shared" si="95"/>
        <v>0</v>
      </c>
      <c r="GN78" s="2">
        <f t="shared" si="96"/>
        <v>0</v>
      </c>
      <c r="GO78" s="2">
        <f t="shared" si="97"/>
        <v>0</v>
      </c>
      <c r="GP78" s="2">
        <f t="shared" si="98"/>
        <v>0</v>
      </c>
      <c r="GQ78" s="2"/>
      <c r="GR78" s="2">
        <v>0</v>
      </c>
      <c r="GS78" s="2">
        <v>3</v>
      </c>
      <c r="GT78" s="2">
        <v>0</v>
      </c>
      <c r="GU78" s="2" t="s">
        <v>3</v>
      </c>
      <c r="GV78" s="2">
        <f t="shared" si="99"/>
        <v>0</v>
      </c>
      <c r="GW78" s="2">
        <v>1</v>
      </c>
      <c r="GX78" s="2">
        <f t="shared" si="100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178</v>
      </c>
      <c r="E79" t="s">
        <v>138</v>
      </c>
      <c r="F79" t="s">
        <v>139</v>
      </c>
      <c r="G79" t="s">
        <v>140</v>
      </c>
      <c r="H79" t="s">
        <v>141</v>
      </c>
      <c r="I79">
        <f>I77*J79</f>
        <v>5.0279999999999998E-2</v>
      </c>
      <c r="J79">
        <v>0.02</v>
      </c>
      <c r="O79">
        <f t="shared" si="68"/>
        <v>0</v>
      </c>
      <c r="P79">
        <f t="shared" si="69"/>
        <v>0</v>
      </c>
      <c r="Q79">
        <f t="shared" si="70"/>
        <v>0</v>
      </c>
      <c r="R79">
        <f t="shared" si="71"/>
        <v>0</v>
      </c>
      <c r="S79">
        <f t="shared" si="72"/>
        <v>0</v>
      </c>
      <c r="T79">
        <f t="shared" si="73"/>
        <v>0</v>
      </c>
      <c r="U79">
        <f t="shared" si="74"/>
        <v>0</v>
      </c>
      <c r="V79">
        <f t="shared" si="75"/>
        <v>0</v>
      </c>
      <c r="W79">
        <f t="shared" si="76"/>
        <v>0</v>
      </c>
      <c r="X79">
        <f t="shared" si="77"/>
        <v>0</v>
      </c>
      <c r="Y79">
        <f t="shared" si="78"/>
        <v>0</v>
      </c>
      <c r="AA79">
        <v>39272397</v>
      </c>
      <c r="AB79">
        <f t="shared" si="79"/>
        <v>0</v>
      </c>
      <c r="AC79">
        <f t="shared" si="64"/>
        <v>0</v>
      </c>
      <c r="AD79">
        <f>ROUND((((ET79)-(EU79))+AE79),2)</f>
        <v>0</v>
      </c>
      <c r="AE79">
        <f t="shared" si="106"/>
        <v>0</v>
      </c>
      <c r="AF79">
        <f t="shared" si="106"/>
        <v>0</v>
      </c>
      <c r="AG79">
        <f t="shared" si="80"/>
        <v>0</v>
      </c>
      <c r="AH79">
        <f t="shared" si="107"/>
        <v>0</v>
      </c>
      <c r="AI79">
        <f t="shared" si="107"/>
        <v>0</v>
      </c>
      <c r="AJ79">
        <f t="shared" si="81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7.59</v>
      </c>
      <c r="BA79">
        <v>1</v>
      </c>
      <c r="BB79">
        <v>1</v>
      </c>
      <c r="BC79">
        <v>7.59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3</v>
      </c>
      <c r="BM79">
        <v>15001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82"/>
        <v>0</v>
      </c>
      <c r="CQ79">
        <f t="shared" si="83"/>
        <v>0</v>
      </c>
      <c r="CR79">
        <f t="shared" si="84"/>
        <v>0</v>
      </c>
      <c r="CS79">
        <f t="shared" si="85"/>
        <v>0</v>
      </c>
      <c r="CT79">
        <f t="shared" si="86"/>
        <v>0</v>
      </c>
      <c r="CU79">
        <f t="shared" si="87"/>
        <v>0</v>
      </c>
      <c r="CV79">
        <f t="shared" si="88"/>
        <v>0</v>
      </c>
      <c r="CW79">
        <f t="shared" si="89"/>
        <v>0</v>
      </c>
      <c r="CX79">
        <f t="shared" si="90"/>
        <v>0</v>
      </c>
      <c r="CY79">
        <f t="shared" si="91"/>
        <v>0</v>
      </c>
      <c r="CZ79">
        <f t="shared" si="92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141</v>
      </c>
      <c r="DW79" t="s">
        <v>141</v>
      </c>
      <c r="DX79">
        <v>1000</v>
      </c>
      <c r="EE79">
        <v>39174529</v>
      </c>
      <c r="EF79">
        <v>2</v>
      </c>
      <c r="EG79" t="s">
        <v>19</v>
      </c>
      <c r="EH79">
        <v>0</v>
      </c>
      <c r="EI79" t="s">
        <v>3</v>
      </c>
      <c r="EJ79">
        <v>1</v>
      </c>
      <c r="EK79">
        <v>15001</v>
      </c>
      <c r="EL79" t="s">
        <v>86</v>
      </c>
      <c r="EM79" t="s">
        <v>87</v>
      </c>
      <c r="EO79" t="s">
        <v>3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3"/>
        <v>0</v>
      </c>
      <c r="FS79">
        <v>0</v>
      </c>
      <c r="FT79" t="s">
        <v>22</v>
      </c>
      <c r="FU79" t="s">
        <v>23</v>
      </c>
      <c r="FX79">
        <v>94.5</v>
      </c>
      <c r="FY79">
        <v>46.75</v>
      </c>
      <c r="GA79" t="s">
        <v>3</v>
      </c>
      <c r="GD79">
        <v>0</v>
      </c>
      <c r="GF79">
        <v>-1212923053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4"/>
        <v>0</v>
      </c>
      <c r="GM79">
        <f t="shared" si="95"/>
        <v>0</v>
      </c>
      <c r="GN79">
        <f t="shared" si="96"/>
        <v>0</v>
      </c>
      <c r="GO79">
        <f t="shared" si="97"/>
        <v>0</v>
      </c>
      <c r="GP79">
        <f t="shared" si="98"/>
        <v>0</v>
      </c>
      <c r="GR79">
        <v>0</v>
      </c>
      <c r="GS79">
        <v>3</v>
      </c>
      <c r="GT79">
        <v>0</v>
      </c>
      <c r="GU79" t="s">
        <v>3</v>
      </c>
      <c r="GV79">
        <f t="shared" si="99"/>
        <v>0</v>
      </c>
      <c r="GW79">
        <v>1</v>
      </c>
      <c r="GX79">
        <f t="shared" si="100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170</v>
      </c>
      <c r="D80" s="2"/>
      <c r="E80" s="2" t="s">
        <v>142</v>
      </c>
      <c r="F80" s="2" t="s">
        <v>143</v>
      </c>
      <c r="G80" s="2" t="s">
        <v>144</v>
      </c>
      <c r="H80" s="2" t="s">
        <v>145</v>
      </c>
      <c r="I80" s="2">
        <f>I76*J80</f>
        <v>50.280000000000008</v>
      </c>
      <c r="J80" s="2">
        <v>20.000000000000004</v>
      </c>
      <c r="K80" s="2"/>
      <c r="L80" s="2"/>
      <c r="M80" s="2"/>
      <c r="N80" s="2"/>
      <c r="O80" s="2">
        <f t="shared" si="68"/>
        <v>459.56</v>
      </c>
      <c r="P80" s="2">
        <f t="shared" si="69"/>
        <v>459.56</v>
      </c>
      <c r="Q80" s="2">
        <f t="shared" si="70"/>
        <v>0</v>
      </c>
      <c r="R80" s="2">
        <f t="shared" si="71"/>
        <v>0</v>
      </c>
      <c r="S80" s="2">
        <f t="shared" si="72"/>
        <v>0</v>
      </c>
      <c r="T80" s="2">
        <f t="shared" si="73"/>
        <v>0</v>
      </c>
      <c r="U80" s="2">
        <f t="shared" si="74"/>
        <v>0</v>
      </c>
      <c r="V80" s="2">
        <f t="shared" si="75"/>
        <v>0</v>
      </c>
      <c r="W80" s="2">
        <f t="shared" si="76"/>
        <v>0</v>
      </c>
      <c r="X80" s="2">
        <f t="shared" si="77"/>
        <v>0</v>
      </c>
      <c r="Y80" s="2">
        <f t="shared" si="78"/>
        <v>0</v>
      </c>
      <c r="Z80" s="2"/>
      <c r="AA80" s="2">
        <v>39272396</v>
      </c>
      <c r="AB80" s="2">
        <f t="shared" si="79"/>
        <v>9.14</v>
      </c>
      <c r="AC80" s="2">
        <f t="shared" si="64"/>
        <v>9.14</v>
      </c>
      <c r="AD80" s="2">
        <f>ROUND((((ET80)-(EU80))+AE80),2)</f>
        <v>0</v>
      </c>
      <c r="AE80" s="2">
        <f t="shared" si="106"/>
        <v>0</v>
      </c>
      <c r="AF80" s="2">
        <f t="shared" si="106"/>
        <v>0</v>
      </c>
      <c r="AG80" s="2">
        <f t="shared" si="80"/>
        <v>0</v>
      </c>
      <c r="AH80" s="2">
        <f t="shared" si="107"/>
        <v>0</v>
      </c>
      <c r="AI80" s="2">
        <f t="shared" si="107"/>
        <v>0</v>
      </c>
      <c r="AJ80" s="2">
        <f t="shared" si="81"/>
        <v>0</v>
      </c>
      <c r="AK80" s="2">
        <v>9.14</v>
      </c>
      <c r="AL80" s="2">
        <v>9.14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95</v>
      </c>
      <c r="AU80" s="2">
        <v>47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3</v>
      </c>
      <c r="BE80" s="2" t="s">
        <v>3</v>
      </c>
      <c r="BF80" s="2" t="s">
        <v>3</v>
      </c>
      <c r="BG80" s="2" t="s">
        <v>3</v>
      </c>
      <c r="BH80" s="2">
        <v>3</v>
      </c>
      <c r="BI80" s="2">
        <v>1</v>
      </c>
      <c r="BJ80" s="2" t="s">
        <v>146</v>
      </c>
      <c r="BK80" s="2"/>
      <c r="BL80" s="2"/>
      <c r="BM80" s="2">
        <v>15001</v>
      </c>
      <c r="BN80" s="2">
        <v>0</v>
      </c>
      <c r="BO80" s="2" t="s">
        <v>3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3</v>
      </c>
      <c r="BZ80" s="2">
        <v>105</v>
      </c>
      <c r="CA80" s="2">
        <v>55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3</v>
      </c>
      <c r="CO80" s="2">
        <v>0</v>
      </c>
      <c r="CP80" s="2">
        <f t="shared" si="82"/>
        <v>459.56</v>
      </c>
      <c r="CQ80" s="2">
        <f t="shared" si="83"/>
        <v>9.14</v>
      </c>
      <c r="CR80" s="2">
        <f t="shared" si="84"/>
        <v>0</v>
      </c>
      <c r="CS80" s="2">
        <f t="shared" si="85"/>
        <v>0</v>
      </c>
      <c r="CT80" s="2">
        <f t="shared" si="86"/>
        <v>0</v>
      </c>
      <c r="CU80" s="2">
        <f t="shared" si="87"/>
        <v>0</v>
      </c>
      <c r="CV80" s="2">
        <f t="shared" si="88"/>
        <v>0</v>
      </c>
      <c r="CW80" s="2">
        <f t="shared" si="89"/>
        <v>0</v>
      </c>
      <c r="CX80" s="2">
        <f t="shared" si="90"/>
        <v>0</v>
      </c>
      <c r="CY80" s="2">
        <f t="shared" si="91"/>
        <v>0</v>
      </c>
      <c r="CZ80" s="2">
        <f t="shared" si="92"/>
        <v>0</v>
      </c>
      <c r="DA80" s="2"/>
      <c r="DB80" s="2"/>
      <c r="DC80" s="2" t="s">
        <v>3</v>
      </c>
      <c r="DD80" s="2" t="s">
        <v>3</v>
      </c>
      <c r="DE80" s="2" t="s">
        <v>3</v>
      </c>
      <c r="DF80" s="2" t="s">
        <v>3</v>
      </c>
      <c r="DG80" s="2" t="s">
        <v>3</v>
      </c>
      <c r="DH80" s="2" t="s">
        <v>3</v>
      </c>
      <c r="DI80" s="2" t="s">
        <v>3</v>
      </c>
      <c r="DJ80" s="2" t="s">
        <v>3</v>
      </c>
      <c r="DK80" s="2" t="s">
        <v>3</v>
      </c>
      <c r="DL80" s="2" t="s">
        <v>3</v>
      </c>
      <c r="DM80" s="2" t="s">
        <v>3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1002</v>
      </c>
      <c r="DV80" s="2" t="s">
        <v>145</v>
      </c>
      <c r="DW80" s="2" t="s">
        <v>145</v>
      </c>
      <c r="DX80" s="2">
        <v>1</v>
      </c>
      <c r="DY80" s="2"/>
      <c r="DZ80" s="2"/>
      <c r="EA80" s="2"/>
      <c r="EB80" s="2"/>
      <c r="EC80" s="2"/>
      <c r="ED80" s="2"/>
      <c r="EE80" s="2">
        <v>39174529</v>
      </c>
      <c r="EF80" s="2">
        <v>2</v>
      </c>
      <c r="EG80" s="2" t="s">
        <v>19</v>
      </c>
      <c r="EH80" s="2">
        <v>0</v>
      </c>
      <c r="EI80" s="2" t="s">
        <v>3</v>
      </c>
      <c r="EJ80" s="2">
        <v>1</v>
      </c>
      <c r="EK80" s="2">
        <v>15001</v>
      </c>
      <c r="EL80" s="2" t="s">
        <v>86</v>
      </c>
      <c r="EM80" s="2" t="s">
        <v>87</v>
      </c>
      <c r="EN80" s="2"/>
      <c r="EO80" s="2" t="s">
        <v>3</v>
      </c>
      <c r="EP80" s="2"/>
      <c r="EQ80" s="2">
        <v>0</v>
      </c>
      <c r="ER80" s="2">
        <v>9.14</v>
      </c>
      <c r="ES80" s="2">
        <v>9.14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3"/>
        <v>0</v>
      </c>
      <c r="FS80" s="2">
        <v>0</v>
      </c>
      <c r="FT80" s="2" t="s">
        <v>22</v>
      </c>
      <c r="FU80" s="2" t="s">
        <v>23</v>
      </c>
      <c r="FV80" s="2"/>
      <c r="FW80" s="2"/>
      <c r="FX80" s="2">
        <v>94.5</v>
      </c>
      <c r="FY80" s="2">
        <v>46.75</v>
      </c>
      <c r="FZ80" s="2"/>
      <c r="GA80" s="2" t="s">
        <v>3</v>
      </c>
      <c r="GB80" s="2"/>
      <c r="GC80" s="2"/>
      <c r="GD80" s="2">
        <v>0</v>
      </c>
      <c r="GE80" s="2"/>
      <c r="GF80" s="2">
        <v>-972933126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4"/>
        <v>0</v>
      </c>
      <c r="GM80" s="2">
        <f t="shared" si="95"/>
        <v>459.56</v>
      </c>
      <c r="GN80" s="2">
        <f t="shared" si="96"/>
        <v>459.56</v>
      </c>
      <c r="GO80" s="2">
        <f t="shared" si="97"/>
        <v>0</v>
      </c>
      <c r="GP80" s="2">
        <f t="shared" si="98"/>
        <v>0</v>
      </c>
      <c r="GQ80" s="2"/>
      <c r="GR80" s="2">
        <v>0</v>
      </c>
      <c r="GS80" s="2">
        <v>3</v>
      </c>
      <c r="GT80" s="2">
        <v>0</v>
      </c>
      <c r="GU80" s="2" t="s">
        <v>3</v>
      </c>
      <c r="GV80" s="2">
        <f t="shared" si="99"/>
        <v>0</v>
      </c>
      <c r="GW80" s="2">
        <v>1</v>
      </c>
      <c r="GX80" s="2">
        <f t="shared" si="100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177</v>
      </c>
      <c r="E81" t="s">
        <v>142</v>
      </c>
      <c r="F81" t="s">
        <v>143</v>
      </c>
      <c r="G81" t="s">
        <v>144</v>
      </c>
      <c r="H81" t="s">
        <v>145</v>
      </c>
      <c r="I81">
        <f>I77*J81</f>
        <v>50.280000000000008</v>
      </c>
      <c r="J81">
        <v>20.000000000000004</v>
      </c>
      <c r="O81">
        <f t="shared" si="68"/>
        <v>3488.05</v>
      </c>
      <c r="P81">
        <f t="shared" si="69"/>
        <v>3488.05</v>
      </c>
      <c r="Q81">
        <f t="shared" si="70"/>
        <v>0</v>
      </c>
      <c r="R81">
        <f t="shared" si="71"/>
        <v>0</v>
      </c>
      <c r="S81">
        <f t="shared" si="72"/>
        <v>0</v>
      </c>
      <c r="T81">
        <f t="shared" si="73"/>
        <v>0</v>
      </c>
      <c r="U81">
        <f t="shared" si="74"/>
        <v>0</v>
      </c>
      <c r="V81">
        <f t="shared" si="75"/>
        <v>0</v>
      </c>
      <c r="W81">
        <f t="shared" si="76"/>
        <v>0</v>
      </c>
      <c r="X81">
        <f t="shared" si="77"/>
        <v>0</v>
      </c>
      <c r="Y81">
        <f t="shared" si="78"/>
        <v>0</v>
      </c>
      <c r="AA81">
        <v>39272397</v>
      </c>
      <c r="AB81">
        <f t="shared" si="79"/>
        <v>9.14</v>
      </c>
      <c r="AC81">
        <f t="shared" si="64"/>
        <v>9.14</v>
      </c>
      <c r="AD81">
        <f>ROUND((((ET81)-(EU81))+AE81),2)</f>
        <v>0</v>
      </c>
      <c r="AE81">
        <f t="shared" si="106"/>
        <v>0</v>
      </c>
      <c r="AF81">
        <f t="shared" si="106"/>
        <v>0</v>
      </c>
      <c r="AG81">
        <f t="shared" si="80"/>
        <v>0</v>
      </c>
      <c r="AH81">
        <f t="shared" si="107"/>
        <v>0</v>
      </c>
      <c r="AI81">
        <f t="shared" si="107"/>
        <v>0</v>
      </c>
      <c r="AJ81">
        <f t="shared" si="81"/>
        <v>0</v>
      </c>
      <c r="AK81">
        <v>9.14</v>
      </c>
      <c r="AL81">
        <v>9.14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95</v>
      </c>
      <c r="AU81">
        <v>47</v>
      </c>
      <c r="AV81">
        <v>1</v>
      </c>
      <c r="AW81">
        <v>1</v>
      </c>
      <c r="AZ81">
        <v>7.59</v>
      </c>
      <c r="BA81">
        <v>1</v>
      </c>
      <c r="BB81">
        <v>1</v>
      </c>
      <c r="BC81">
        <v>7.59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146</v>
      </c>
      <c r="BM81">
        <v>15001</v>
      </c>
      <c r="BN81">
        <v>0</v>
      </c>
      <c r="BO81" t="s">
        <v>3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105</v>
      </c>
      <c r="CA81">
        <v>55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82"/>
        <v>3488.05</v>
      </c>
      <c r="CQ81">
        <f t="shared" si="83"/>
        <v>69.372600000000006</v>
      </c>
      <c r="CR81">
        <f t="shared" si="84"/>
        <v>0</v>
      </c>
      <c r="CS81">
        <f t="shared" si="85"/>
        <v>0</v>
      </c>
      <c r="CT81">
        <f t="shared" si="86"/>
        <v>0</v>
      </c>
      <c r="CU81">
        <f t="shared" si="87"/>
        <v>0</v>
      </c>
      <c r="CV81">
        <f t="shared" si="88"/>
        <v>0</v>
      </c>
      <c r="CW81">
        <f t="shared" si="89"/>
        <v>0</v>
      </c>
      <c r="CX81">
        <f t="shared" si="90"/>
        <v>0</v>
      </c>
      <c r="CY81">
        <f t="shared" si="91"/>
        <v>0</v>
      </c>
      <c r="CZ81">
        <f t="shared" si="92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1002</v>
      </c>
      <c r="DV81" t="s">
        <v>145</v>
      </c>
      <c r="DW81" t="s">
        <v>145</v>
      </c>
      <c r="DX81">
        <v>1</v>
      </c>
      <c r="EE81">
        <v>39174529</v>
      </c>
      <c r="EF81">
        <v>2</v>
      </c>
      <c r="EG81" t="s">
        <v>19</v>
      </c>
      <c r="EH81">
        <v>0</v>
      </c>
      <c r="EI81" t="s">
        <v>3</v>
      </c>
      <c r="EJ81">
        <v>1</v>
      </c>
      <c r="EK81">
        <v>15001</v>
      </c>
      <c r="EL81" t="s">
        <v>86</v>
      </c>
      <c r="EM81" t="s">
        <v>87</v>
      </c>
      <c r="EO81" t="s">
        <v>3</v>
      </c>
      <c r="EQ81">
        <v>0</v>
      </c>
      <c r="ER81">
        <v>9.14</v>
      </c>
      <c r="ES81">
        <v>9.14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3"/>
        <v>0</v>
      </c>
      <c r="FS81">
        <v>0</v>
      </c>
      <c r="FT81" t="s">
        <v>22</v>
      </c>
      <c r="FU81" t="s">
        <v>23</v>
      </c>
      <c r="FX81">
        <v>94.5</v>
      </c>
      <c r="FY81">
        <v>46.75</v>
      </c>
      <c r="GA81" t="s">
        <v>3</v>
      </c>
      <c r="GD81">
        <v>0</v>
      </c>
      <c r="GF81">
        <v>-972933126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4"/>
        <v>0</v>
      </c>
      <c r="GM81">
        <f t="shared" si="95"/>
        <v>3488.05</v>
      </c>
      <c r="GN81">
        <f t="shared" si="96"/>
        <v>3488.05</v>
      </c>
      <c r="GO81">
        <f t="shared" si="97"/>
        <v>0</v>
      </c>
      <c r="GP81">
        <f t="shared" si="98"/>
        <v>0</v>
      </c>
      <c r="GR81">
        <v>0</v>
      </c>
      <c r="GS81">
        <v>3</v>
      </c>
      <c r="GT81">
        <v>0</v>
      </c>
      <c r="GU81" t="s">
        <v>3</v>
      </c>
      <c r="GV81">
        <f t="shared" si="99"/>
        <v>0</v>
      </c>
      <c r="GW81">
        <v>1</v>
      </c>
      <c r="GX81">
        <f t="shared" si="100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ROW(SmtRes!A187)</f>
        <v>187</v>
      </c>
      <c r="D82" s="2">
        <f>ROW(EtalonRes!A184)</f>
        <v>184</v>
      </c>
      <c r="E82" s="2" t="s">
        <v>147</v>
      </c>
      <c r="F82" s="2" t="s">
        <v>148</v>
      </c>
      <c r="G82" s="2" t="s">
        <v>149</v>
      </c>
      <c r="H82" s="2" t="s">
        <v>17</v>
      </c>
      <c r="I82" s="2">
        <f>ROUND(251.4/100,9)</f>
        <v>2.5139999999999998</v>
      </c>
      <c r="J82" s="2">
        <v>0</v>
      </c>
      <c r="K82" s="2"/>
      <c r="L82" s="2"/>
      <c r="M82" s="2"/>
      <c r="N82" s="2"/>
      <c r="O82" s="2">
        <f t="shared" si="68"/>
        <v>1850.15</v>
      </c>
      <c r="P82" s="2">
        <f t="shared" si="69"/>
        <v>704.67</v>
      </c>
      <c r="Q82" s="2">
        <f t="shared" si="70"/>
        <v>32.96</v>
      </c>
      <c r="R82" s="2">
        <f t="shared" si="71"/>
        <v>6.31</v>
      </c>
      <c r="S82" s="2">
        <f t="shared" si="72"/>
        <v>1112.52</v>
      </c>
      <c r="T82" s="2">
        <f t="shared" si="73"/>
        <v>0</v>
      </c>
      <c r="U82" s="2">
        <f t="shared" si="74"/>
        <v>124.02818999999998</v>
      </c>
      <c r="V82" s="2">
        <f t="shared" si="75"/>
        <v>0.53422500000000006</v>
      </c>
      <c r="W82" s="2">
        <f t="shared" si="76"/>
        <v>0</v>
      </c>
      <c r="X82" s="2">
        <f t="shared" si="77"/>
        <v>1062.8900000000001</v>
      </c>
      <c r="Y82" s="2">
        <f t="shared" si="78"/>
        <v>525.85</v>
      </c>
      <c r="Z82" s="2"/>
      <c r="AA82" s="2">
        <v>39272396</v>
      </c>
      <c r="AB82" s="2">
        <f t="shared" si="79"/>
        <v>735.94</v>
      </c>
      <c r="AC82" s="2">
        <f t="shared" si="64"/>
        <v>280.3</v>
      </c>
      <c r="AD82" s="2">
        <f>ROUND(((((ET82*1.25))-((EU82*1.25)))+AE82),2)</f>
        <v>13.11</v>
      </c>
      <c r="AE82" s="2">
        <f>ROUND(((EU82*1.25)),2)</f>
        <v>2.5099999999999998</v>
      </c>
      <c r="AF82" s="2">
        <f>ROUND(((EV82*1.15)),2)</f>
        <v>442.53</v>
      </c>
      <c r="AG82" s="2">
        <f t="shared" si="80"/>
        <v>0</v>
      </c>
      <c r="AH82" s="2">
        <f>((EW82*1.15))</f>
        <v>49.334999999999994</v>
      </c>
      <c r="AI82" s="2">
        <f>((EX82*1.25))</f>
        <v>0.21250000000000002</v>
      </c>
      <c r="AJ82" s="2">
        <f t="shared" si="81"/>
        <v>0</v>
      </c>
      <c r="AK82" s="2">
        <v>675.6</v>
      </c>
      <c r="AL82" s="2">
        <v>280.3</v>
      </c>
      <c r="AM82" s="2">
        <v>10.49</v>
      </c>
      <c r="AN82" s="2">
        <v>2.0099999999999998</v>
      </c>
      <c r="AO82" s="2">
        <v>384.81</v>
      </c>
      <c r="AP82" s="2">
        <v>0</v>
      </c>
      <c r="AQ82" s="2">
        <v>42.9</v>
      </c>
      <c r="AR82" s="2">
        <v>0.17</v>
      </c>
      <c r="AS82" s="2">
        <v>0</v>
      </c>
      <c r="AT82" s="2">
        <v>95</v>
      </c>
      <c r="AU82" s="2">
        <v>47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3</v>
      </c>
      <c r="BE82" s="2" t="s">
        <v>3</v>
      </c>
      <c r="BF82" s="2" t="s">
        <v>3</v>
      </c>
      <c r="BG82" s="2" t="s">
        <v>3</v>
      </c>
      <c r="BH82" s="2">
        <v>0</v>
      </c>
      <c r="BI82" s="2">
        <v>1</v>
      </c>
      <c r="BJ82" s="2" t="s">
        <v>150</v>
      </c>
      <c r="BK82" s="2"/>
      <c r="BL82" s="2"/>
      <c r="BM82" s="2">
        <v>15001</v>
      </c>
      <c r="BN82" s="2">
        <v>0</v>
      </c>
      <c r="BO82" s="2" t="s">
        <v>3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3</v>
      </c>
      <c r="BZ82" s="2">
        <v>105</v>
      </c>
      <c r="CA82" s="2">
        <v>55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830</v>
      </c>
      <c r="CO82" s="2">
        <v>0</v>
      </c>
      <c r="CP82" s="2">
        <f t="shared" si="82"/>
        <v>1850.15</v>
      </c>
      <c r="CQ82" s="2">
        <f t="shared" si="83"/>
        <v>280.3</v>
      </c>
      <c r="CR82" s="2">
        <f t="shared" si="84"/>
        <v>13.11</v>
      </c>
      <c r="CS82" s="2">
        <f t="shared" si="85"/>
        <v>2.5099999999999998</v>
      </c>
      <c r="CT82" s="2">
        <f t="shared" si="86"/>
        <v>442.53</v>
      </c>
      <c r="CU82" s="2">
        <f t="shared" si="87"/>
        <v>0</v>
      </c>
      <c r="CV82" s="2">
        <f t="shared" si="88"/>
        <v>49.334999999999994</v>
      </c>
      <c r="CW82" s="2">
        <f t="shared" si="89"/>
        <v>0.21250000000000002</v>
      </c>
      <c r="CX82" s="2">
        <f t="shared" si="90"/>
        <v>0</v>
      </c>
      <c r="CY82" s="2">
        <f t="shared" si="91"/>
        <v>1062.8885</v>
      </c>
      <c r="CZ82" s="2">
        <f t="shared" si="92"/>
        <v>525.8501</v>
      </c>
      <c r="DA82" s="2"/>
      <c r="DB82" s="2"/>
      <c r="DC82" s="2" t="s">
        <v>3</v>
      </c>
      <c r="DD82" s="2" t="s">
        <v>3</v>
      </c>
      <c r="DE82" s="2" t="s">
        <v>49</v>
      </c>
      <c r="DF82" s="2" t="s">
        <v>49</v>
      </c>
      <c r="DG82" s="2" t="s">
        <v>50</v>
      </c>
      <c r="DH82" s="2" t="s">
        <v>3</v>
      </c>
      <c r="DI82" s="2" t="s">
        <v>50</v>
      </c>
      <c r="DJ82" s="2" t="s">
        <v>49</v>
      </c>
      <c r="DK82" s="2" t="s">
        <v>3</v>
      </c>
      <c r="DL82" s="2" t="s">
        <v>3</v>
      </c>
      <c r="DM82" s="2" t="s">
        <v>3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17</v>
      </c>
      <c r="DW82" s="2" t="s">
        <v>17</v>
      </c>
      <c r="DX82" s="2">
        <v>100</v>
      </c>
      <c r="DY82" s="2"/>
      <c r="DZ82" s="2"/>
      <c r="EA82" s="2"/>
      <c r="EB82" s="2"/>
      <c r="EC82" s="2"/>
      <c r="ED82" s="2"/>
      <c r="EE82" s="2">
        <v>39174529</v>
      </c>
      <c r="EF82" s="2">
        <v>2</v>
      </c>
      <c r="EG82" s="2" t="s">
        <v>19</v>
      </c>
      <c r="EH82" s="2">
        <v>0</v>
      </c>
      <c r="EI82" s="2" t="s">
        <v>3</v>
      </c>
      <c r="EJ82" s="2">
        <v>1</v>
      </c>
      <c r="EK82" s="2">
        <v>15001</v>
      </c>
      <c r="EL82" s="2" t="s">
        <v>86</v>
      </c>
      <c r="EM82" s="2" t="s">
        <v>87</v>
      </c>
      <c r="EN82" s="2"/>
      <c r="EO82" s="2" t="s">
        <v>52</v>
      </c>
      <c r="EP82" s="2"/>
      <c r="EQ82" s="2">
        <v>131072</v>
      </c>
      <c r="ER82" s="2">
        <v>675.6</v>
      </c>
      <c r="ES82" s="2">
        <v>280.3</v>
      </c>
      <c r="ET82" s="2">
        <v>10.49</v>
      </c>
      <c r="EU82" s="2">
        <v>2.0099999999999998</v>
      </c>
      <c r="EV82" s="2">
        <v>384.81</v>
      </c>
      <c r="EW82" s="2">
        <v>42.9</v>
      </c>
      <c r="EX82" s="2">
        <v>0.17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3"/>
        <v>0</v>
      </c>
      <c r="FS82" s="2">
        <v>0</v>
      </c>
      <c r="FT82" s="2" t="s">
        <v>22</v>
      </c>
      <c r="FU82" s="2" t="s">
        <v>23</v>
      </c>
      <c r="FV82" s="2"/>
      <c r="FW82" s="2"/>
      <c r="FX82" s="2">
        <v>94.5</v>
      </c>
      <c r="FY82" s="2">
        <v>46.75</v>
      </c>
      <c r="FZ82" s="2"/>
      <c r="GA82" s="2" t="s">
        <v>3</v>
      </c>
      <c r="GB82" s="2"/>
      <c r="GC82" s="2"/>
      <c r="GD82" s="2">
        <v>0</v>
      </c>
      <c r="GE82" s="2"/>
      <c r="GF82" s="2">
        <v>1360681551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4"/>
        <v>0</v>
      </c>
      <c r="GM82" s="2">
        <f t="shared" si="95"/>
        <v>3438.89</v>
      </c>
      <c r="GN82" s="2">
        <f t="shared" si="96"/>
        <v>3438.89</v>
      </c>
      <c r="GO82" s="2">
        <f t="shared" si="97"/>
        <v>0</v>
      </c>
      <c r="GP82" s="2">
        <f t="shared" si="98"/>
        <v>0</v>
      </c>
      <c r="GQ82" s="2"/>
      <c r="GR82" s="2">
        <v>0</v>
      </c>
      <c r="GS82" s="2">
        <v>3</v>
      </c>
      <c r="GT82" s="2">
        <v>0</v>
      </c>
      <c r="GU82" s="2" t="s">
        <v>3</v>
      </c>
      <c r="GV82" s="2">
        <f t="shared" si="99"/>
        <v>0</v>
      </c>
      <c r="GW82" s="2">
        <v>1</v>
      </c>
      <c r="GX82" s="2">
        <f t="shared" si="100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ROW(SmtRes!A196)</f>
        <v>196</v>
      </c>
      <c r="D83">
        <f>ROW(EtalonRes!A192)</f>
        <v>192</v>
      </c>
      <c r="E83" t="s">
        <v>147</v>
      </c>
      <c r="F83" t="s">
        <v>148</v>
      </c>
      <c r="G83" t="s">
        <v>149</v>
      </c>
      <c r="H83" t="s">
        <v>17</v>
      </c>
      <c r="I83">
        <f>ROUND(251.4/100,9)</f>
        <v>2.5139999999999998</v>
      </c>
      <c r="J83">
        <v>0</v>
      </c>
      <c r="O83">
        <f t="shared" si="68"/>
        <v>14042.67</v>
      </c>
      <c r="P83">
        <f t="shared" si="69"/>
        <v>5348.48</v>
      </c>
      <c r="Q83">
        <f t="shared" si="70"/>
        <v>250.16</v>
      </c>
      <c r="R83">
        <f t="shared" si="71"/>
        <v>47.89</v>
      </c>
      <c r="S83">
        <f t="shared" si="72"/>
        <v>8444.0300000000007</v>
      </c>
      <c r="T83">
        <f t="shared" si="73"/>
        <v>0</v>
      </c>
      <c r="U83">
        <f t="shared" si="74"/>
        <v>124.02818999999998</v>
      </c>
      <c r="V83">
        <f t="shared" si="75"/>
        <v>0.53422500000000006</v>
      </c>
      <c r="W83">
        <f t="shared" si="76"/>
        <v>0</v>
      </c>
      <c r="X83">
        <f t="shared" si="77"/>
        <v>8067.32</v>
      </c>
      <c r="Y83">
        <f t="shared" si="78"/>
        <v>3991.2</v>
      </c>
      <c r="AA83">
        <v>39272397</v>
      </c>
      <c r="AB83">
        <f t="shared" si="79"/>
        <v>735.94</v>
      </c>
      <c r="AC83">
        <f t="shared" si="64"/>
        <v>280.3</v>
      </c>
      <c r="AD83">
        <f>ROUND(((((ET83*1.25))-((EU83*1.25)))+AE83),2)</f>
        <v>13.11</v>
      </c>
      <c r="AE83">
        <f>ROUND(((EU83*1.25)),2)</f>
        <v>2.5099999999999998</v>
      </c>
      <c r="AF83">
        <f>ROUND(((EV83*1.15)),2)</f>
        <v>442.53</v>
      </c>
      <c r="AG83">
        <f t="shared" si="80"/>
        <v>0</v>
      </c>
      <c r="AH83">
        <f>((EW83*1.15))</f>
        <v>49.334999999999994</v>
      </c>
      <c r="AI83">
        <f>((EX83*1.25))</f>
        <v>0.21250000000000002</v>
      </c>
      <c r="AJ83">
        <f t="shared" si="81"/>
        <v>0</v>
      </c>
      <c r="AK83">
        <v>675.6</v>
      </c>
      <c r="AL83">
        <v>280.3</v>
      </c>
      <c r="AM83">
        <v>10.49</v>
      </c>
      <c r="AN83">
        <v>2.0099999999999998</v>
      </c>
      <c r="AO83">
        <v>384.81</v>
      </c>
      <c r="AP83">
        <v>0</v>
      </c>
      <c r="AQ83">
        <v>42.9</v>
      </c>
      <c r="AR83">
        <v>0.17</v>
      </c>
      <c r="AS83">
        <v>0</v>
      </c>
      <c r="AT83">
        <v>95</v>
      </c>
      <c r="AU83">
        <v>47</v>
      </c>
      <c r="AV83">
        <v>1</v>
      </c>
      <c r="AW83">
        <v>1</v>
      </c>
      <c r="AZ83">
        <v>7.59</v>
      </c>
      <c r="BA83">
        <v>7.59</v>
      </c>
      <c r="BB83">
        <v>7.59</v>
      </c>
      <c r="BC83">
        <v>7.59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150</v>
      </c>
      <c r="BM83">
        <v>15001</v>
      </c>
      <c r="BN83">
        <v>0</v>
      </c>
      <c r="BO83" t="s">
        <v>3</v>
      </c>
      <c r="BP83">
        <v>0</v>
      </c>
      <c r="BQ83">
        <v>2</v>
      </c>
      <c r="BR83">
        <v>0</v>
      </c>
      <c r="BS83">
        <v>7.59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105</v>
      </c>
      <c r="CA83">
        <v>55</v>
      </c>
      <c r="CF83">
        <v>0</v>
      </c>
      <c r="CG83">
        <v>0</v>
      </c>
      <c r="CM83">
        <v>0</v>
      </c>
      <c r="CN83" t="s">
        <v>830</v>
      </c>
      <c r="CO83">
        <v>0</v>
      </c>
      <c r="CP83">
        <f t="shared" si="82"/>
        <v>14042.67</v>
      </c>
      <c r="CQ83">
        <f t="shared" si="83"/>
        <v>2127.4769999999999</v>
      </c>
      <c r="CR83">
        <f t="shared" si="84"/>
        <v>99.504899999999992</v>
      </c>
      <c r="CS83">
        <f t="shared" si="85"/>
        <v>19.050899999999999</v>
      </c>
      <c r="CT83">
        <f t="shared" si="86"/>
        <v>3358.8026999999997</v>
      </c>
      <c r="CU83">
        <f t="shared" si="87"/>
        <v>0</v>
      </c>
      <c r="CV83">
        <f t="shared" si="88"/>
        <v>49.334999999999994</v>
      </c>
      <c r="CW83">
        <f t="shared" si="89"/>
        <v>0.21250000000000002</v>
      </c>
      <c r="CX83">
        <f t="shared" si="90"/>
        <v>0</v>
      </c>
      <c r="CY83">
        <f t="shared" si="91"/>
        <v>8067.3240000000005</v>
      </c>
      <c r="CZ83">
        <f t="shared" si="92"/>
        <v>3991.2024000000001</v>
      </c>
      <c r="DC83" t="s">
        <v>3</v>
      </c>
      <c r="DD83" t="s">
        <v>3</v>
      </c>
      <c r="DE83" t="s">
        <v>49</v>
      </c>
      <c r="DF83" t="s">
        <v>49</v>
      </c>
      <c r="DG83" t="s">
        <v>50</v>
      </c>
      <c r="DH83" t="s">
        <v>3</v>
      </c>
      <c r="DI83" t="s">
        <v>50</v>
      </c>
      <c r="DJ83" t="s">
        <v>49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17</v>
      </c>
      <c r="DW83" t="s">
        <v>17</v>
      </c>
      <c r="DX83">
        <v>100</v>
      </c>
      <c r="EE83">
        <v>39174529</v>
      </c>
      <c r="EF83">
        <v>2</v>
      </c>
      <c r="EG83" t="s">
        <v>19</v>
      </c>
      <c r="EH83">
        <v>0</v>
      </c>
      <c r="EI83" t="s">
        <v>3</v>
      </c>
      <c r="EJ83">
        <v>1</v>
      </c>
      <c r="EK83">
        <v>15001</v>
      </c>
      <c r="EL83" t="s">
        <v>86</v>
      </c>
      <c r="EM83" t="s">
        <v>87</v>
      </c>
      <c r="EO83" t="s">
        <v>52</v>
      </c>
      <c r="EQ83">
        <v>131072</v>
      </c>
      <c r="ER83">
        <v>675.6</v>
      </c>
      <c r="ES83">
        <v>280.3</v>
      </c>
      <c r="ET83">
        <v>10.49</v>
      </c>
      <c r="EU83">
        <v>2.0099999999999998</v>
      </c>
      <c r="EV83">
        <v>384.81</v>
      </c>
      <c r="EW83">
        <v>42.9</v>
      </c>
      <c r="EX83">
        <v>0.17</v>
      </c>
      <c r="EY83">
        <v>0</v>
      </c>
      <c r="FQ83">
        <v>0</v>
      </c>
      <c r="FR83">
        <f t="shared" si="93"/>
        <v>0</v>
      </c>
      <c r="FS83">
        <v>0</v>
      </c>
      <c r="FT83" t="s">
        <v>22</v>
      </c>
      <c r="FU83" t="s">
        <v>23</v>
      </c>
      <c r="FX83">
        <v>94.5</v>
      </c>
      <c r="FY83">
        <v>46.75</v>
      </c>
      <c r="GA83" t="s">
        <v>3</v>
      </c>
      <c r="GD83">
        <v>0</v>
      </c>
      <c r="GF83">
        <v>1360681551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4"/>
        <v>0</v>
      </c>
      <c r="GM83">
        <f t="shared" si="95"/>
        <v>26101.19</v>
      </c>
      <c r="GN83">
        <f t="shared" si="96"/>
        <v>26101.19</v>
      </c>
      <c r="GO83">
        <f t="shared" si="97"/>
        <v>0</v>
      </c>
      <c r="GP83">
        <f t="shared" si="98"/>
        <v>0</v>
      </c>
      <c r="GR83">
        <v>0</v>
      </c>
      <c r="GS83">
        <v>3</v>
      </c>
      <c r="GT83">
        <v>0</v>
      </c>
      <c r="GU83" t="s">
        <v>3</v>
      </c>
      <c r="GV83">
        <f t="shared" si="99"/>
        <v>0</v>
      </c>
      <c r="GW83">
        <v>1</v>
      </c>
      <c r="GX83">
        <f t="shared" si="100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185</v>
      </c>
      <c r="D84" s="2"/>
      <c r="E84" s="2" t="s">
        <v>151</v>
      </c>
      <c r="F84" s="2" t="s">
        <v>152</v>
      </c>
      <c r="G84" s="2" t="s">
        <v>153</v>
      </c>
      <c r="H84" s="2" t="s">
        <v>141</v>
      </c>
      <c r="I84" s="2">
        <f>I82*J84</f>
        <v>0.158382</v>
      </c>
      <c r="J84" s="2">
        <v>6.3E-2</v>
      </c>
      <c r="K84" s="2"/>
      <c r="L84" s="2"/>
      <c r="M84" s="2"/>
      <c r="N84" s="2"/>
      <c r="O84" s="2">
        <f t="shared" si="68"/>
        <v>0</v>
      </c>
      <c r="P84" s="2">
        <f t="shared" si="69"/>
        <v>0</v>
      </c>
      <c r="Q84" s="2">
        <f t="shared" si="70"/>
        <v>0</v>
      </c>
      <c r="R84" s="2">
        <f t="shared" si="71"/>
        <v>0</v>
      </c>
      <c r="S84" s="2">
        <f t="shared" si="72"/>
        <v>0</v>
      </c>
      <c r="T84" s="2">
        <f t="shared" si="73"/>
        <v>0</v>
      </c>
      <c r="U84" s="2">
        <f t="shared" si="74"/>
        <v>0</v>
      </c>
      <c r="V84" s="2">
        <f t="shared" si="75"/>
        <v>0</v>
      </c>
      <c r="W84" s="2">
        <f t="shared" si="76"/>
        <v>0</v>
      </c>
      <c r="X84" s="2">
        <f t="shared" si="77"/>
        <v>0</v>
      </c>
      <c r="Y84" s="2">
        <f t="shared" si="78"/>
        <v>0</v>
      </c>
      <c r="Z84" s="2"/>
      <c r="AA84" s="2">
        <v>39272396</v>
      </c>
      <c r="AB84" s="2">
        <f t="shared" si="79"/>
        <v>0</v>
      </c>
      <c r="AC84" s="2">
        <f t="shared" si="64"/>
        <v>0</v>
      </c>
      <c r="AD84" s="2">
        <f>ROUND((((ET84)-(EU84))+AE84),2)</f>
        <v>0</v>
      </c>
      <c r="AE84" s="2">
        <f t="shared" ref="AE84:AF87" si="108">ROUND((EU84),2)</f>
        <v>0</v>
      </c>
      <c r="AF84" s="2">
        <f t="shared" si="108"/>
        <v>0</v>
      </c>
      <c r="AG84" s="2">
        <f t="shared" si="80"/>
        <v>0</v>
      </c>
      <c r="AH84" s="2">
        <f t="shared" ref="AH84:AI87" si="109">(EW84)</f>
        <v>0</v>
      </c>
      <c r="AI84" s="2">
        <f t="shared" si="109"/>
        <v>0</v>
      </c>
      <c r="AJ84" s="2">
        <f t="shared" si="81"/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95</v>
      </c>
      <c r="AU84" s="2">
        <v>47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3</v>
      </c>
      <c r="BE84" s="2" t="s">
        <v>3</v>
      </c>
      <c r="BF84" s="2" t="s">
        <v>3</v>
      </c>
      <c r="BG84" s="2" t="s">
        <v>3</v>
      </c>
      <c r="BH84" s="2">
        <v>3</v>
      </c>
      <c r="BI84" s="2">
        <v>1</v>
      </c>
      <c r="BJ84" s="2" t="s">
        <v>3</v>
      </c>
      <c r="BK84" s="2"/>
      <c r="BL84" s="2"/>
      <c r="BM84" s="2">
        <v>15001</v>
      </c>
      <c r="BN84" s="2">
        <v>0</v>
      </c>
      <c r="BO84" s="2" t="s">
        <v>3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3</v>
      </c>
      <c r="BZ84" s="2">
        <v>105</v>
      </c>
      <c r="CA84" s="2">
        <v>55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3</v>
      </c>
      <c r="CO84" s="2">
        <v>0</v>
      </c>
      <c r="CP84" s="2">
        <f t="shared" si="82"/>
        <v>0</v>
      </c>
      <c r="CQ84" s="2">
        <f t="shared" si="83"/>
        <v>0</v>
      </c>
      <c r="CR84" s="2">
        <f t="shared" si="84"/>
        <v>0</v>
      </c>
      <c r="CS84" s="2">
        <f t="shared" si="85"/>
        <v>0</v>
      </c>
      <c r="CT84" s="2">
        <f t="shared" si="86"/>
        <v>0</v>
      </c>
      <c r="CU84" s="2">
        <f t="shared" si="87"/>
        <v>0</v>
      </c>
      <c r="CV84" s="2">
        <f t="shared" si="88"/>
        <v>0</v>
      </c>
      <c r="CW84" s="2">
        <f t="shared" si="89"/>
        <v>0</v>
      </c>
      <c r="CX84" s="2">
        <f t="shared" si="90"/>
        <v>0</v>
      </c>
      <c r="CY84" s="2">
        <f t="shared" si="91"/>
        <v>0</v>
      </c>
      <c r="CZ84" s="2">
        <f t="shared" si="92"/>
        <v>0</v>
      </c>
      <c r="DA84" s="2"/>
      <c r="DB84" s="2"/>
      <c r="DC84" s="2" t="s">
        <v>3</v>
      </c>
      <c r="DD84" s="2" t="s">
        <v>3</v>
      </c>
      <c r="DE84" s="2" t="s">
        <v>3</v>
      </c>
      <c r="DF84" s="2" t="s">
        <v>3</v>
      </c>
      <c r="DG84" s="2" t="s">
        <v>3</v>
      </c>
      <c r="DH84" s="2" t="s">
        <v>3</v>
      </c>
      <c r="DI84" s="2" t="s">
        <v>3</v>
      </c>
      <c r="DJ84" s="2" t="s">
        <v>3</v>
      </c>
      <c r="DK84" s="2" t="s">
        <v>3</v>
      </c>
      <c r="DL84" s="2" t="s">
        <v>3</v>
      </c>
      <c r="DM84" s="2" t="s">
        <v>3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1009</v>
      </c>
      <c r="DV84" s="2" t="s">
        <v>141</v>
      </c>
      <c r="DW84" s="2" t="s">
        <v>141</v>
      </c>
      <c r="DX84" s="2">
        <v>1000</v>
      </c>
      <c r="DY84" s="2"/>
      <c r="DZ84" s="2"/>
      <c r="EA84" s="2"/>
      <c r="EB84" s="2"/>
      <c r="EC84" s="2"/>
      <c r="ED84" s="2"/>
      <c r="EE84" s="2">
        <v>39174529</v>
      </c>
      <c r="EF84" s="2">
        <v>2</v>
      </c>
      <c r="EG84" s="2" t="s">
        <v>19</v>
      </c>
      <c r="EH84" s="2">
        <v>0</v>
      </c>
      <c r="EI84" s="2" t="s">
        <v>3</v>
      </c>
      <c r="EJ84" s="2">
        <v>1</v>
      </c>
      <c r="EK84" s="2">
        <v>15001</v>
      </c>
      <c r="EL84" s="2" t="s">
        <v>86</v>
      </c>
      <c r="EM84" s="2" t="s">
        <v>87</v>
      </c>
      <c r="EN84" s="2"/>
      <c r="EO84" s="2" t="s">
        <v>3</v>
      </c>
      <c r="EP84" s="2"/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3"/>
        <v>0</v>
      </c>
      <c r="FS84" s="2">
        <v>0</v>
      </c>
      <c r="FT84" s="2" t="s">
        <v>22</v>
      </c>
      <c r="FU84" s="2" t="s">
        <v>23</v>
      </c>
      <c r="FV84" s="2"/>
      <c r="FW84" s="2"/>
      <c r="FX84" s="2">
        <v>94.5</v>
      </c>
      <c r="FY84" s="2">
        <v>46.75</v>
      </c>
      <c r="FZ84" s="2"/>
      <c r="GA84" s="2" t="s">
        <v>3</v>
      </c>
      <c r="GB84" s="2"/>
      <c r="GC84" s="2"/>
      <c r="GD84" s="2">
        <v>0</v>
      </c>
      <c r="GE84" s="2"/>
      <c r="GF84" s="2">
        <v>1891904026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4"/>
        <v>0</v>
      </c>
      <c r="GM84" s="2">
        <f t="shared" si="95"/>
        <v>0</v>
      </c>
      <c r="GN84" s="2">
        <f t="shared" si="96"/>
        <v>0</v>
      </c>
      <c r="GO84" s="2">
        <f t="shared" si="97"/>
        <v>0</v>
      </c>
      <c r="GP84" s="2">
        <f t="shared" si="98"/>
        <v>0</v>
      </c>
      <c r="GQ84" s="2"/>
      <c r="GR84" s="2">
        <v>0</v>
      </c>
      <c r="GS84" s="2">
        <v>3</v>
      </c>
      <c r="GT84" s="2">
        <v>0</v>
      </c>
      <c r="GU84" s="2" t="s">
        <v>3</v>
      </c>
      <c r="GV84" s="2">
        <f t="shared" si="99"/>
        <v>0</v>
      </c>
      <c r="GW84" s="2">
        <v>1</v>
      </c>
      <c r="GX84" s="2">
        <f t="shared" si="100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194</v>
      </c>
      <c r="E85" t="s">
        <v>151</v>
      </c>
      <c r="F85" t="s">
        <v>152</v>
      </c>
      <c r="G85" t="s">
        <v>153</v>
      </c>
      <c r="H85" t="s">
        <v>141</v>
      </c>
      <c r="I85">
        <f>I83*J85</f>
        <v>0.158382</v>
      </c>
      <c r="J85">
        <v>6.3E-2</v>
      </c>
      <c r="O85">
        <f t="shared" si="68"/>
        <v>0</v>
      </c>
      <c r="P85">
        <f t="shared" si="69"/>
        <v>0</v>
      </c>
      <c r="Q85">
        <f t="shared" si="70"/>
        <v>0</v>
      </c>
      <c r="R85">
        <f t="shared" si="71"/>
        <v>0</v>
      </c>
      <c r="S85">
        <f t="shared" si="72"/>
        <v>0</v>
      </c>
      <c r="T85">
        <f t="shared" si="73"/>
        <v>0</v>
      </c>
      <c r="U85">
        <f t="shared" si="74"/>
        <v>0</v>
      </c>
      <c r="V85">
        <f t="shared" si="75"/>
        <v>0</v>
      </c>
      <c r="W85">
        <f t="shared" si="76"/>
        <v>0</v>
      </c>
      <c r="X85">
        <f t="shared" si="77"/>
        <v>0</v>
      </c>
      <c r="Y85">
        <f t="shared" si="78"/>
        <v>0</v>
      </c>
      <c r="AA85">
        <v>39272397</v>
      </c>
      <c r="AB85">
        <f t="shared" si="79"/>
        <v>0</v>
      </c>
      <c r="AC85">
        <f t="shared" si="64"/>
        <v>0</v>
      </c>
      <c r="AD85">
        <f>ROUND((((ET85)-(EU85))+AE85),2)</f>
        <v>0</v>
      </c>
      <c r="AE85">
        <f t="shared" si="108"/>
        <v>0</v>
      </c>
      <c r="AF85">
        <f t="shared" si="108"/>
        <v>0</v>
      </c>
      <c r="AG85">
        <f t="shared" si="80"/>
        <v>0</v>
      </c>
      <c r="AH85">
        <f t="shared" si="109"/>
        <v>0</v>
      </c>
      <c r="AI85">
        <f t="shared" si="109"/>
        <v>0</v>
      </c>
      <c r="AJ85">
        <f t="shared" si="81"/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7.59</v>
      </c>
      <c r="BA85">
        <v>1</v>
      </c>
      <c r="BB85">
        <v>1</v>
      </c>
      <c r="BC85">
        <v>7.59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1</v>
      </c>
      <c r="BJ85" t="s">
        <v>3</v>
      </c>
      <c r="BM85">
        <v>15001</v>
      </c>
      <c r="BN85">
        <v>0</v>
      </c>
      <c r="BO85" t="s">
        <v>3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105</v>
      </c>
      <c r="CA85">
        <v>55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82"/>
        <v>0</v>
      </c>
      <c r="CQ85">
        <f t="shared" si="83"/>
        <v>0</v>
      </c>
      <c r="CR85">
        <f t="shared" si="84"/>
        <v>0</v>
      </c>
      <c r="CS85">
        <f t="shared" si="85"/>
        <v>0</v>
      </c>
      <c r="CT85">
        <f t="shared" si="86"/>
        <v>0</v>
      </c>
      <c r="CU85">
        <f t="shared" si="87"/>
        <v>0</v>
      </c>
      <c r="CV85">
        <f t="shared" si="88"/>
        <v>0</v>
      </c>
      <c r="CW85">
        <f t="shared" si="89"/>
        <v>0</v>
      </c>
      <c r="CX85">
        <f t="shared" si="90"/>
        <v>0</v>
      </c>
      <c r="CY85">
        <f t="shared" si="91"/>
        <v>0</v>
      </c>
      <c r="CZ85">
        <f t="shared" si="92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141</v>
      </c>
      <c r="DW85" t="s">
        <v>141</v>
      </c>
      <c r="DX85">
        <v>1000</v>
      </c>
      <c r="EE85">
        <v>39174529</v>
      </c>
      <c r="EF85">
        <v>2</v>
      </c>
      <c r="EG85" t="s">
        <v>19</v>
      </c>
      <c r="EH85">
        <v>0</v>
      </c>
      <c r="EI85" t="s">
        <v>3</v>
      </c>
      <c r="EJ85">
        <v>1</v>
      </c>
      <c r="EK85">
        <v>15001</v>
      </c>
      <c r="EL85" t="s">
        <v>86</v>
      </c>
      <c r="EM85" t="s">
        <v>87</v>
      </c>
      <c r="EO85" t="s">
        <v>3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3"/>
        <v>0</v>
      </c>
      <c r="FS85">
        <v>0</v>
      </c>
      <c r="FT85" t="s">
        <v>22</v>
      </c>
      <c r="FU85" t="s">
        <v>23</v>
      </c>
      <c r="FX85">
        <v>94.5</v>
      </c>
      <c r="FY85">
        <v>46.75</v>
      </c>
      <c r="GA85" t="s">
        <v>3</v>
      </c>
      <c r="GD85">
        <v>0</v>
      </c>
      <c r="GF85">
        <v>1891904026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4"/>
        <v>0</v>
      </c>
      <c r="GM85">
        <f t="shared" si="95"/>
        <v>0</v>
      </c>
      <c r="GN85">
        <f t="shared" si="96"/>
        <v>0</v>
      </c>
      <c r="GO85">
        <f t="shared" si="97"/>
        <v>0</v>
      </c>
      <c r="GP85">
        <f t="shared" si="98"/>
        <v>0</v>
      </c>
      <c r="GR85">
        <v>0</v>
      </c>
      <c r="GS85">
        <v>3</v>
      </c>
      <c r="GT85">
        <v>0</v>
      </c>
      <c r="GU85" t="s">
        <v>3</v>
      </c>
      <c r="GV85">
        <f t="shared" si="99"/>
        <v>0</v>
      </c>
      <c r="GW85">
        <v>1</v>
      </c>
      <c r="GX85">
        <f t="shared" si="100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186</v>
      </c>
      <c r="D86" s="2"/>
      <c r="E86" s="2" t="s">
        <v>154</v>
      </c>
      <c r="F86" s="2" t="s">
        <v>155</v>
      </c>
      <c r="G86" s="2" t="s">
        <v>156</v>
      </c>
      <c r="H86" s="2" t="s">
        <v>141</v>
      </c>
      <c r="I86" s="2">
        <f>I82*J86</f>
        <v>0.158382</v>
      </c>
      <c r="J86" s="2">
        <v>6.3E-2</v>
      </c>
      <c r="K86" s="2"/>
      <c r="L86" s="2"/>
      <c r="M86" s="2"/>
      <c r="N86" s="2"/>
      <c r="O86" s="2">
        <f t="shared" si="68"/>
        <v>4036.66</v>
      </c>
      <c r="P86" s="2">
        <f t="shared" si="69"/>
        <v>4036.66</v>
      </c>
      <c r="Q86" s="2">
        <f t="shared" si="70"/>
        <v>0</v>
      </c>
      <c r="R86" s="2">
        <f t="shared" si="71"/>
        <v>0</v>
      </c>
      <c r="S86" s="2">
        <f t="shared" si="72"/>
        <v>0</v>
      </c>
      <c r="T86" s="2">
        <f t="shared" si="73"/>
        <v>0</v>
      </c>
      <c r="U86" s="2">
        <f t="shared" si="74"/>
        <v>0</v>
      </c>
      <c r="V86" s="2">
        <f t="shared" si="75"/>
        <v>0</v>
      </c>
      <c r="W86" s="2">
        <f t="shared" si="76"/>
        <v>0</v>
      </c>
      <c r="X86" s="2">
        <f t="shared" si="77"/>
        <v>0</v>
      </c>
      <c r="Y86" s="2">
        <f t="shared" si="78"/>
        <v>0</v>
      </c>
      <c r="Z86" s="2"/>
      <c r="AA86" s="2">
        <v>39272396</v>
      </c>
      <c r="AB86" s="2">
        <f t="shared" si="79"/>
        <v>25486.83</v>
      </c>
      <c r="AC86" s="2">
        <f t="shared" si="64"/>
        <v>25486.83</v>
      </c>
      <c r="AD86" s="2">
        <f>ROUND((((ET86)-(EU86))+AE86),2)</f>
        <v>0</v>
      </c>
      <c r="AE86" s="2">
        <f t="shared" si="108"/>
        <v>0</v>
      </c>
      <c r="AF86" s="2">
        <f t="shared" si="108"/>
        <v>0</v>
      </c>
      <c r="AG86" s="2">
        <f t="shared" si="80"/>
        <v>0</v>
      </c>
      <c r="AH86" s="2">
        <f t="shared" si="109"/>
        <v>0</v>
      </c>
      <c r="AI86" s="2">
        <f t="shared" si="109"/>
        <v>0</v>
      </c>
      <c r="AJ86" s="2">
        <f t="shared" si="81"/>
        <v>0</v>
      </c>
      <c r="AK86" s="2">
        <v>25486.83</v>
      </c>
      <c r="AL86" s="2">
        <v>25486.83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95</v>
      </c>
      <c r="AU86" s="2">
        <v>47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3</v>
      </c>
      <c r="BE86" s="2" t="s">
        <v>3</v>
      </c>
      <c r="BF86" s="2" t="s">
        <v>3</v>
      </c>
      <c r="BG86" s="2" t="s">
        <v>3</v>
      </c>
      <c r="BH86" s="2">
        <v>3</v>
      </c>
      <c r="BI86" s="2">
        <v>1</v>
      </c>
      <c r="BJ86" s="2" t="s">
        <v>157</v>
      </c>
      <c r="BK86" s="2"/>
      <c r="BL86" s="2"/>
      <c r="BM86" s="2">
        <v>15001</v>
      </c>
      <c r="BN86" s="2">
        <v>0</v>
      </c>
      <c r="BO86" s="2" t="s">
        <v>3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3</v>
      </c>
      <c r="BZ86" s="2">
        <v>105</v>
      </c>
      <c r="CA86" s="2">
        <v>55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3</v>
      </c>
      <c r="CO86" s="2">
        <v>0</v>
      </c>
      <c r="CP86" s="2">
        <f t="shared" si="82"/>
        <v>4036.66</v>
      </c>
      <c r="CQ86" s="2">
        <f t="shared" si="83"/>
        <v>25486.83</v>
      </c>
      <c r="CR86" s="2">
        <f t="shared" si="84"/>
        <v>0</v>
      </c>
      <c r="CS86" s="2">
        <f t="shared" si="85"/>
        <v>0</v>
      </c>
      <c r="CT86" s="2">
        <f t="shared" si="86"/>
        <v>0</v>
      </c>
      <c r="CU86" s="2">
        <f t="shared" si="87"/>
        <v>0</v>
      </c>
      <c r="CV86" s="2">
        <f t="shared" si="88"/>
        <v>0</v>
      </c>
      <c r="CW86" s="2">
        <f t="shared" si="89"/>
        <v>0</v>
      </c>
      <c r="CX86" s="2">
        <f t="shared" si="90"/>
        <v>0</v>
      </c>
      <c r="CY86" s="2">
        <f t="shared" si="91"/>
        <v>0</v>
      </c>
      <c r="CZ86" s="2">
        <f t="shared" si="92"/>
        <v>0</v>
      </c>
      <c r="DA86" s="2"/>
      <c r="DB86" s="2"/>
      <c r="DC86" s="2" t="s">
        <v>3</v>
      </c>
      <c r="DD86" s="2" t="s">
        <v>3</v>
      </c>
      <c r="DE86" s="2" t="s">
        <v>3</v>
      </c>
      <c r="DF86" s="2" t="s">
        <v>3</v>
      </c>
      <c r="DG86" s="2" t="s">
        <v>3</v>
      </c>
      <c r="DH86" s="2" t="s">
        <v>3</v>
      </c>
      <c r="DI86" s="2" t="s">
        <v>3</v>
      </c>
      <c r="DJ86" s="2" t="s">
        <v>3</v>
      </c>
      <c r="DK86" s="2" t="s">
        <v>3</v>
      </c>
      <c r="DL86" s="2" t="s">
        <v>3</v>
      </c>
      <c r="DM86" s="2" t="s">
        <v>3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141</v>
      </c>
      <c r="DW86" s="2" t="s">
        <v>141</v>
      </c>
      <c r="DX86" s="2">
        <v>1000</v>
      </c>
      <c r="DY86" s="2"/>
      <c r="DZ86" s="2"/>
      <c r="EA86" s="2"/>
      <c r="EB86" s="2"/>
      <c r="EC86" s="2"/>
      <c r="ED86" s="2"/>
      <c r="EE86" s="2">
        <v>39174529</v>
      </c>
      <c r="EF86" s="2">
        <v>2</v>
      </c>
      <c r="EG86" s="2" t="s">
        <v>19</v>
      </c>
      <c r="EH86" s="2">
        <v>0</v>
      </c>
      <c r="EI86" s="2" t="s">
        <v>3</v>
      </c>
      <c r="EJ86" s="2">
        <v>1</v>
      </c>
      <c r="EK86" s="2">
        <v>15001</v>
      </c>
      <c r="EL86" s="2" t="s">
        <v>86</v>
      </c>
      <c r="EM86" s="2" t="s">
        <v>87</v>
      </c>
      <c r="EN86" s="2"/>
      <c r="EO86" s="2" t="s">
        <v>3</v>
      </c>
      <c r="EP86" s="2"/>
      <c r="EQ86" s="2">
        <v>0</v>
      </c>
      <c r="ER86" s="2">
        <v>25486.83</v>
      </c>
      <c r="ES86" s="2">
        <v>25486.83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3"/>
        <v>0</v>
      </c>
      <c r="FS86" s="2">
        <v>0</v>
      </c>
      <c r="FT86" s="2" t="s">
        <v>22</v>
      </c>
      <c r="FU86" s="2" t="s">
        <v>23</v>
      </c>
      <c r="FV86" s="2"/>
      <c r="FW86" s="2"/>
      <c r="FX86" s="2">
        <v>94.5</v>
      </c>
      <c r="FY86" s="2">
        <v>46.75</v>
      </c>
      <c r="FZ86" s="2"/>
      <c r="GA86" s="2" t="s">
        <v>3</v>
      </c>
      <c r="GB86" s="2"/>
      <c r="GC86" s="2"/>
      <c r="GD86" s="2">
        <v>0</v>
      </c>
      <c r="GE86" s="2"/>
      <c r="GF86" s="2">
        <v>-1967562714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4"/>
        <v>0</v>
      </c>
      <c r="GM86" s="2">
        <f t="shared" si="95"/>
        <v>4036.66</v>
      </c>
      <c r="GN86" s="2">
        <f t="shared" si="96"/>
        <v>4036.66</v>
      </c>
      <c r="GO86" s="2">
        <f t="shared" si="97"/>
        <v>0</v>
      </c>
      <c r="GP86" s="2">
        <f t="shared" si="98"/>
        <v>0</v>
      </c>
      <c r="GQ86" s="2"/>
      <c r="GR86" s="2">
        <v>0</v>
      </c>
      <c r="GS86" s="2">
        <v>3</v>
      </c>
      <c r="GT86" s="2">
        <v>0</v>
      </c>
      <c r="GU86" s="2" t="s">
        <v>3</v>
      </c>
      <c r="GV86" s="2">
        <f t="shared" si="99"/>
        <v>0</v>
      </c>
      <c r="GW86" s="2">
        <v>1</v>
      </c>
      <c r="GX86" s="2">
        <f t="shared" si="100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195</v>
      </c>
      <c r="E87" t="s">
        <v>154</v>
      </c>
      <c r="F87" t="s">
        <v>155</v>
      </c>
      <c r="G87" t="s">
        <v>156</v>
      </c>
      <c r="H87" t="s">
        <v>141</v>
      </c>
      <c r="I87">
        <f>I83*J87</f>
        <v>0.158382</v>
      </c>
      <c r="J87">
        <v>6.3E-2</v>
      </c>
      <c r="O87">
        <f t="shared" si="68"/>
        <v>30638.21</v>
      </c>
      <c r="P87">
        <f t="shared" si="69"/>
        <v>30638.21</v>
      </c>
      <c r="Q87">
        <f t="shared" si="70"/>
        <v>0</v>
      </c>
      <c r="R87">
        <f t="shared" si="71"/>
        <v>0</v>
      </c>
      <c r="S87">
        <f t="shared" si="72"/>
        <v>0</v>
      </c>
      <c r="T87">
        <f t="shared" si="73"/>
        <v>0</v>
      </c>
      <c r="U87">
        <f t="shared" si="74"/>
        <v>0</v>
      </c>
      <c r="V87">
        <f t="shared" si="75"/>
        <v>0</v>
      </c>
      <c r="W87">
        <f t="shared" si="76"/>
        <v>0</v>
      </c>
      <c r="X87">
        <f t="shared" si="77"/>
        <v>0</v>
      </c>
      <c r="Y87">
        <f t="shared" si="78"/>
        <v>0</v>
      </c>
      <c r="AA87">
        <v>39272397</v>
      </c>
      <c r="AB87">
        <f t="shared" si="79"/>
        <v>25486.83</v>
      </c>
      <c r="AC87">
        <f t="shared" si="64"/>
        <v>25486.83</v>
      </c>
      <c r="AD87">
        <f>ROUND((((ET87)-(EU87))+AE87),2)</f>
        <v>0</v>
      </c>
      <c r="AE87">
        <f t="shared" si="108"/>
        <v>0</v>
      </c>
      <c r="AF87">
        <f t="shared" si="108"/>
        <v>0</v>
      </c>
      <c r="AG87">
        <f t="shared" si="80"/>
        <v>0</v>
      </c>
      <c r="AH87">
        <f t="shared" si="109"/>
        <v>0</v>
      </c>
      <c r="AI87">
        <f t="shared" si="109"/>
        <v>0</v>
      </c>
      <c r="AJ87">
        <f t="shared" si="81"/>
        <v>0</v>
      </c>
      <c r="AK87">
        <v>25486.83</v>
      </c>
      <c r="AL87">
        <v>25486.83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95</v>
      </c>
      <c r="AU87">
        <v>47</v>
      </c>
      <c r="AV87">
        <v>1</v>
      </c>
      <c r="AW87">
        <v>1</v>
      </c>
      <c r="AZ87">
        <v>7.59</v>
      </c>
      <c r="BA87">
        <v>1</v>
      </c>
      <c r="BB87">
        <v>1</v>
      </c>
      <c r="BC87">
        <v>7.59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157</v>
      </c>
      <c r="BM87">
        <v>15001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105</v>
      </c>
      <c r="CA87">
        <v>55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82"/>
        <v>30638.21</v>
      </c>
      <c r="CQ87">
        <f t="shared" si="83"/>
        <v>193445.03970000002</v>
      </c>
      <c r="CR87">
        <f t="shared" si="84"/>
        <v>0</v>
      </c>
      <c r="CS87">
        <f t="shared" si="85"/>
        <v>0</v>
      </c>
      <c r="CT87">
        <f t="shared" si="86"/>
        <v>0</v>
      </c>
      <c r="CU87">
        <f t="shared" si="87"/>
        <v>0</v>
      </c>
      <c r="CV87">
        <f t="shared" si="88"/>
        <v>0</v>
      </c>
      <c r="CW87">
        <f t="shared" si="89"/>
        <v>0</v>
      </c>
      <c r="CX87">
        <f t="shared" si="90"/>
        <v>0</v>
      </c>
      <c r="CY87">
        <f t="shared" si="91"/>
        <v>0</v>
      </c>
      <c r="CZ87">
        <f t="shared" si="92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141</v>
      </c>
      <c r="DW87" t="s">
        <v>141</v>
      </c>
      <c r="DX87">
        <v>1000</v>
      </c>
      <c r="EE87">
        <v>39174529</v>
      </c>
      <c r="EF87">
        <v>2</v>
      </c>
      <c r="EG87" t="s">
        <v>19</v>
      </c>
      <c r="EH87">
        <v>0</v>
      </c>
      <c r="EI87" t="s">
        <v>3</v>
      </c>
      <c r="EJ87">
        <v>1</v>
      </c>
      <c r="EK87">
        <v>15001</v>
      </c>
      <c r="EL87" t="s">
        <v>86</v>
      </c>
      <c r="EM87" t="s">
        <v>87</v>
      </c>
      <c r="EO87" t="s">
        <v>3</v>
      </c>
      <c r="EQ87">
        <v>0</v>
      </c>
      <c r="ER87">
        <v>25486.83</v>
      </c>
      <c r="ES87">
        <v>25486.83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3"/>
        <v>0</v>
      </c>
      <c r="FS87">
        <v>0</v>
      </c>
      <c r="FT87" t="s">
        <v>22</v>
      </c>
      <c r="FU87" t="s">
        <v>23</v>
      </c>
      <c r="FX87">
        <v>94.5</v>
      </c>
      <c r="FY87">
        <v>46.75</v>
      </c>
      <c r="GA87" t="s">
        <v>3</v>
      </c>
      <c r="GD87">
        <v>0</v>
      </c>
      <c r="GF87">
        <v>-1967562714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4"/>
        <v>0</v>
      </c>
      <c r="GM87">
        <f t="shared" si="95"/>
        <v>30638.21</v>
      </c>
      <c r="GN87">
        <f t="shared" si="96"/>
        <v>30638.21</v>
      </c>
      <c r="GO87">
        <f t="shared" si="97"/>
        <v>0</v>
      </c>
      <c r="GP87">
        <f t="shared" si="98"/>
        <v>0</v>
      </c>
      <c r="GR87">
        <v>0</v>
      </c>
      <c r="GS87">
        <v>3</v>
      </c>
      <c r="GT87">
        <v>0</v>
      </c>
      <c r="GU87" t="s">
        <v>3</v>
      </c>
      <c r="GV87">
        <f t="shared" si="99"/>
        <v>0</v>
      </c>
      <c r="GW87">
        <v>1</v>
      </c>
      <c r="GX87">
        <f t="shared" si="100"/>
        <v>0</v>
      </c>
      <c r="HA87">
        <v>0</v>
      </c>
      <c r="HB87">
        <v>0</v>
      </c>
      <c r="IK87">
        <v>0</v>
      </c>
    </row>
    <row r="88" spans="1:255" x14ac:dyDescent="0.2">
      <c r="A88" s="2">
        <v>17</v>
      </c>
      <c r="B88" s="2">
        <v>1</v>
      </c>
      <c r="C88" s="2">
        <f>ROW(SmtRes!A206)</f>
        <v>206</v>
      </c>
      <c r="D88" s="2">
        <f>ROW(EtalonRes!A200)</f>
        <v>200</v>
      </c>
      <c r="E88" s="2" t="s">
        <v>158</v>
      </c>
      <c r="F88" s="2" t="s">
        <v>159</v>
      </c>
      <c r="G88" s="2" t="s">
        <v>160</v>
      </c>
      <c r="H88" s="2" t="s">
        <v>17</v>
      </c>
      <c r="I88" s="2">
        <v>0.32800000000000001</v>
      </c>
      <c r="J88" s="2">
        <v>0</v>
      </c>
      <c r="K88" s="2"/>
      <c r="L88" s="2"/>
      <c r="M88" s="2"/>
      <c r="N88" s="2"/>
      <c r="O88" s="2">
        <f t="shared" si="68"/>
        <v>1171.5</v>
      </c>
      <c r="P88" s="2">
        <f t="shared" si="69"/>
        <v>1038.1099999999999</v>
      </c>
      <c r="Q88" s="2">
        <f t="shared" si="70"/>
        <v>15.09</v>
      </c>
      <c r="R88" s="2">
        <f t="shared" si="71"/>
        <v>2.67</v>
      </c>
      <c r="S88" s="2">
        <f t="shared" si="72"/>
        <v>118.3</v>
      </c>
      <c r="T88" s="2">
        <f t="shared" si="73"/>
        <v>0</v>
      </c>
      <c r="U88" s="2">
        <f t="shared" si="74"/>
        <v>13.692359999999997</v>
      </c>
      <c r="V88" s="2">
        <f t="shared" si="75"/>
        <v>0.22960000000000003</v>
      </c>
      <c r="W88" s="2">
        <f t="shared" si="76"/>
        <v>0</v>
      </c>
      <c r="X88" s="2">
        <f t="shared" si="77"/>
        <v>128.22999999999999</v>
      </c>
      <c r="Y88" s="2">
        <f t="shared" si="78"/>
        <v>65.319999999999993</v>
      </c>
      <c r="Z88" s="2"/>
      <c r="AA88" s="2">
        <v>39272396</v>
      </c>
      <c r="AB88" s="2">
        <f t="shared" si="79"/>
        <v>3571.64</v>
      </c>
      <c r="AC88" s="2">
        <f t="shared" ref="AC88:AC119" si="110">ROUND((ES88),2)</f>
        <v>3164.96</v>
      </c>
      <c r="AD88" s="2">
        <f>ROUND(((((ET88*1.25))-((EU88*1.25)))+AE88),2)</f>
        <v>46.01</v>
      </c>
      <c r="AE88" s="2">
        <f>ROUND(((EU88*1.25)),2)</f>
        <v>8.1300000000000008</v>
      </c>
      <c r="AF88" s="2">
        <f>ROUND(((EV88*1.15)),2)</f>
        <v>360.67</v>
      </c>
      <c r="AG88" s="2">
        <f t="shared" si="80"/>
        <v>0</v>
      </c>
      <c r="AH88" s="2">
        <f>((EW88*1.15))</f>
        <v>41.74499999999999</v>
      </c>
      <c r="AI88" s="2">
        <f>((EX88*1.25))</f>
        <v>0.70000000000000007</v>
      </c>
      <c r="AJ88" s="2">
        <f t="shared" si="81"/>
        <v>0</v>
      </c>
      <c r="AK88" s="2">
        <v>3515.39</v>
      </c>
      <c r="AL88" s="2">
        <v>3164.96</v>
      </c>
      <c r="AM88" s="2">
        <v>36.799999999999997</v>
      </c>
      <c r="AN88" s="2">
        <v>6.5</v>
      </c>
      <c r="AO88" s="2">
        <v>313.63</v>
      </c>
      <c r="AP88" s="2">
        <v>0</v>
      </c>
      <c r="AQ88" s="2">
        <v>36.299999999999997</v>
      </c>
      <c r="AR88" s="2">
        <v>0.56000000000000005</v>
      </c>
      <c r="AS88" s="2">
        <v>0</v>
      </c>
      <c r="AT88" s="2">
        <v>106</v>
      </c>
      <c r="AU88" s="2">
        <v>54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3</v>
      </c>
      <c r="BE88" s="2" t="s">
        <v>3</v>
      </c>
      <c r="BF88" s="2" t="s">
        <v>3</v>
      </c>
      <c r="BG88" s="2" t="s">
        <v>3</v>
      </c>
      <c r="BH88" s="2">
        <v>0</v>
      </c>
      <c r="BI88" s="2">
        <v>1</v>
      </c>
      <c r="BJ88" s="2" t="s">
        <v>161</v>
      </c>
      <c r="BK88" s="2"/>
      <c r="BL88" s="2"/>
      <c r="BM88" s="2">
        <v>10001</v>
      </c>
      <c r="BN88" s="2">
        <v>0</v>
      </c>
      <c r="BO88" s="2" t="s">
        <v>3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3</v>
      </c>
      <c r="BZ88" s="2">
        <v>118</v>
      </c>
      <c r="CA88" s="2">
        <v>63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830</v>
      </c>
      <c r="CO88" s="2">
        <v>0</v>
      </c>
      <c r="CP88" s="2">
        <f t="shared" si="82"/>
        <v>1171.4999999999998</v>
      </c>
      <c r="CQ88" s="2">
        <f t="shared" si="83"/>
        <v>3164.96</v>
      </c>
      <c r="CR88" s="2">
        <f t="shared" si="84"/>
        <v>46.01</v>
      </c>
      <c r="CS88" s="2">
        <f t="shared" si="85"/>
        <v>8.1300000000000008</v>
      </c>
      <c r="CT88" s="2">
        <f t="shared" si="86"/>
        <v>360.67</v>
      </c>
      <c r="CU88" s="2">
        <f t="shared" si="87"/>
        <v>0</v>
      </c>
      <c r="CV88" s="2">
        <f t="shared" si="88"/>
        <v>41.74499999999999</v>
      </c>
      <c r="CW88" s="2">
        <f t="shared" si="89"/>
        <v>0.70000000000000007</v>
      </c>
      <c r="CX88" s="2">
        <f t="shared" si="90"/>
        <v>0</v>
      </c>
      <c r="CY88" s="2">
        <f t="shared" si="91"/>
        <v>128.22819999999999</v>
      </c>
      <c r="CZ88" s="2">
        <f t="shared" si="92"/>
        <v>65.323800000000006</v>
      </c>
      <c r="DA88" s="2"/>
      <c r="DB88" s="2"/>
      <c r="DC88" s="2" t="s">
        <v>3</v>
      </c>
      <c r="DD88" s="2" t="s">
        <v>3</v>
      </c>
      <c r="DE88" s="2" t="s">
        <v>49</v>
      </c>
      <c r="DF88" s="2" t="s">
        <v>49</v>
      </c>
      <c r="DG88" s="2" t="s">
        <v>50</v>
      </c>
      <c r="DH88" s="2" t="s">
        <v>3</v>
      </c>
      <c r="DI88" s="2" t="s">
        <v>50</v>
      </c>
      <c r="DJ88" s="2" t="s">
        <v>49</v>
      </c>
      <c r="DK88" s="2" t="s">
        <v>3</v>
      </c>
      <c r="DL88" s="2" t="s">
        <v>3</v>
      </c>
      <c r="DM88" s="2" t="s">
        <v>3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17</v>
      </c>
      <c r="DW88" s="2" t="s">
        <v>17</v>
      </c>
      <c r="DX88" s="2">
        <v>100</v>
      </c>
      <c r="DY88" s="2"/>
      <c r="DZ88" s="2"/>
      <c r="EA88" s="2"/>
      <c r="EB88" s="2"/>
      <c r="EC88" s="2"/>
      <c r="ED88" s="2"/>
      <c r="EE88" s="2">
        <v>39174503</v>
      </c>
      <c r="EF88" s="2">
        <v>2</v>
      </c>
      <c r="EG88" s="2" t="s">
        <v>19</v>
      </c>
      <c r="EH88" s="2">
        <v>0</v>
      </c>
      <c r="EI88" s="2" t="s">
        <v>3</v>
      </c>
      <c r="EJ88" s="2">
        <v>1</v>
      </c>
      <c r="EK88" s="2">
        <v>10001</v>
      </c>
      <c r="EL88" s="2" t="s">
        <v>118</v>
      </c>
      <c r="EM88" s="2" t="s">
        <v>119</v>
      </c>
      <c r="EN88" s="2"/>
      <c r="EO88" s="2" t="s">
        <v>52</v>
      </c>
      <c r="EP88" s="2"/>
      <c r="EQ88" s="2">
        <v>131072</v>
      </c>
      <c r="ER88" s="2">
        <v>3515.39</v>
      </c>
      <c r="ES88" s="2">
        <v>3164.96</v>
      </c>
      <c r="ET88" s="2">
        <v>36.799999999999997</v>
      </c>
      <c r="EU88" s="2">
        <v>6.5</v>
      </c>
      <c r="EV88" s="2">
        <v>313.63</v>
      </c>
      <c r="EW88" s="2">
        <v>36.299999999999997</v>
      </c>
      <c r="EX88" s="2">
        <v>0.56000000000000005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3"/>
        <v>0</v>
      </c>
      <c r="FS88" s="2">
        <v>0</v>
      </c>
      <c r="FT88" s="2" t="s">
        <v>22</v>
      </c>
      <c r="FU88" s="2" t="s">
        <v>23</v>
      </c>
      <c r="FV88" s="2"/>
      <c r="FW88" s="2"/>
      <c r="FX88" s="2">
        <v>106.2</v>
      </c>
      <c r="FY88" s="2">
        <v>53.55</v>
      </c>
      <c r="FZ88" s="2"/>
      <c r="GA88" s="2" t="s">
        <v>3</v>
      </c>
      <c r="GB88" s="2"/>
      <c r="GC88" s="2"/>
      <c r="GD88" s="2">
        <v>0</v>
      </c>
      <c r="GE88" s="2"/>
      <c r="GF88" s="2">
        <v>182187024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4"/>
        <v>0</v>
      </c>
      <c r="GM88" s="2">
        <f t="shared" si="95"/>
        <v>1365.05</v>
      </c>
      <c r="GN88" s="2">
        <f t="shared" si="96"/>
        <v>1365.05</v>
      </c>
      <c r="GO88" s="2">
        <f t="shared" si="97"/>
        <v>0</v>
      </c>
      <c r="GP88" s="2">
        <f t="shared" si="98"/>
        <v>0</v>
      </c>
      <c r="GQ88" s="2"/>
      <c r="GR88" s="2">
        <v>0</v>
      </c>
      <c r="GS88" s="2">
        <v>3</v>
      </c>
      <c r="GT88" s="2">
        <v>0</v>
      </c>
      <c r="GU88" s="2" t="s">
        <v>3</v>
      </c>
      <c r="GV88" s="2">
        <f t="shared" si="99"/>
        <v>0</v>
      </c>
      <c r="GW88" s="2">
        <v>1</v>
      </c>
      <c r="GX88" s="2">
        <f t="shared" si="100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C89">
        <f>ROW(SmtRes!A216)</f>
        <v>216</v>
      </c>
      <c r="D89">
        <f>ROW(EtalonRes!A208)</f>
        <v>208</v>
      </c>
      <c r="E89" t="s">
        <v>158</v>
      </c>
      <c r="F89" t="s">
        <v>159</v>
      </c>
      <c r="G89" t="s">
        <v>160</v>
      </c>
      <c r="H89" t="s">
        <v>17</v>
      </c>
      <c r="I89">
        <v>0.32800000000000001</v>
      </c>
      <c r="J89">
        <v>0</v>
      </c>
      <c r="O89">
        <f t="shared" si="68"/>
        <v>8891.67</v>
      </c>
      <c r="P89">
        <f t="shared" si="69"/>
        <v>7879.23</v>
      </c>
      <c r="Q89">
        <f t="shared" si="70"/>
        <v>114.54</v>
      </c>
      <c r="R89">
        <f t="shared" si="71"/>
        <v>20.239999999999998</v>
      </c>
      <c r="S89">
        <f t="shared" si="72"/>
        <v>897.9</v>
      </c>
      <c r="T89">
        <f t="shared" si="73"/>
        <v>0</v>
      </c>
      <c r="U89">
        <f t="shared" si="74"/>
        <v>13.692359999999997</v>
      </c>
      <c r="V89">
        <f t="shared" si="75"/>
        <v>0.22960000000000003</v>
      </c>
      <c r="W89">
        <f t="shared" si="76"/>
        <v>0</v>
      </c>
      <c r="X89">
        <f t="shared" si="77"/>
        <v>973.23</v>
      </c>
      <c r="Y89">
        <f t="shared" si="78"/>
        <v>495.8</v>
      </c>
      <c r="AA89">
        <v>39272397</v>
      </c>
      <c r="AB89">
        <f t="shared" si="79"/>
        <v>3571.64</v>
      </c>
      <c r="AC89">
        <f t="shared" si="110"/>
        <v>3164.96</v>
      </c>
      <c r="AD89">
        <f>ROUND(((((ET89*1.25))-((EU89*1.25)))+AE89),2)</f>
        <v>46.01</v>
      </c>
      <c r="AE89">
        <f>ROUND(((EU89*1.25)),2)</f>
        <v>8.1300000000000008</v>
      </c>
      <c r="AF89">
        <f>ROUND(((EV89*1.15)),2)</f>
        <v>360.67</v>
      </c>
      <c r="AG89">
        <f t="shared" si="80"/>
        <v>0</v>
      </c>
      <c r="AH89">
        <f>((EW89*1.15))</f>
        <v>41.74499999999999</v>
      </c>
      <c r="AI89">
        <f>((EX89*1.25))</f>
        <v>0.70000000000000007</v>
      </c>
      <c r="AJ89">
        <f t="shared" si="81"/>
        <v>0</v>
      </c>
      <c r="AK89">
        <v>3515.39</v>
      </c>
      <c r="AL89">
        <v>3164.96</v>
      </c>
      <c r="AM89">
        <v>36.799999999999997</v>
      </c>
      <c r="AN89">
        <v>6.5</v>
      </c>
      <c r="AO89">
        <v>313.63</v>
      </c>
      <c r="AP89">
        <v>0</v>
      </c>
      <c r="AQ89">
        <v>36.299999999999997</v>
      </c>
      <c r="AR89">
        <v>0.56000000000000005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7.59</v>
      </c>
      <c r="BA89">
        <v>7.59</v>
      </c>
      <c r="BB89">
        <v>7.59</v>
      </c>
      <c r="BC89">
        <v>7.59</v>
      </c>
      <c r="BD89" t="s">
        <v>3</v>
      </c>
      <c r="BE89" t="s">
        <v>3</v>
      </c>
      <c r="BF89" t="s">
        <v>3</v>
      </c>
      <c r="BG89" t="s">
        <v>3</v>
      </c>
      <c r="BH89">
        <v>0</v>
      </c>
      <c r="BI89">
        <v>1</v>
      </c>
      <c r="BJ89" t="s">
        <v>161</v>
      </c>
      <c r="BM89">
        <v>10001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7.59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830</v>
      </c>
      <c r="CO89">
        <v>0</v>
      </c>
      <c r="CP89">
        <f t="shared" si="82"/>
        <v>8891.67</v>
      </c>
      <c r="CQ89">
        <f t="shared" si="83"/>
        <v>24022.046399999999</v>
      </c>
      <c r="CR89">
        <f t="shared" si="84"/>
        <v>349.21589999999998</v>
      </c>
      <c r="CS89">
        <f t="shared" si="85"/>
        <v>61.706700000000005</v>
      </c>
      <c r="CT89">
        <f t="shared" si="86"/>
        <v>2737.4853000000003</v>
      </c>
      <c r="CU89">
        <f t="shared" si="87"/>
        <v>0</v>
      </c>
      <c r="CV89">
        <f t="shared" si="88"/>
        <v>41.74499999999999</v>
      </c>
      <c r="CW89">
        <f t="shared" si="89"/>
        <v>0.70000000000000007</v>
      </c>
      <c r="CX89">
        <f t="shared" si="90"/>
        <v>0</v>
      </c>
      <c r="CY89">
        <f t="shared" si="91"/>
        <v>973.22839999999997</v>
      </c>
      <c r="CZ89">
        <f t="shared" si="92"/>
        <v>495.79559999999998</v>
      </c>
      <c r="DC89" t="s">
        <v>3</v>
      </c>
      <c r="DD89" t="s">
        <v>3</v>
      </c>
      <c r="DE89" t="s">
        <v>49</v>
      </c>
      <c r="DF89" t="s">
        <v>49</v>
      </c>
      <c r="DG89" t="s">
        <v>50</v>
      </c>
      <c r="DH89" t="s">
        <v>3</v>
      </c>
      <c r="DI89" t="s">
        <v>50</v>
      </c>
      <c r="DJ89" t="s">
        <v>49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17</v>
      </c>
      <c r="DW89" t="s">
        <v>17</v>
      </c>
      <c r="DX89">
        <v>100</v>
      </c>
      <c r="EE89">
        <v>39174503</v>
      </c>
      <c r="EF89">
        <v>2</v>
      </c>
      <c r="EG89" t="s">
        <v>19</v>
      </c>
      <c r="EH89">
        <v>0</v>
      </c>
      <c r="EI89" t="s">
        <v>3</v>
      </c>
      <c r="EJ89">
        <v>1</v>
      </c>
      <c r="EK89">
        <v>10001</v>
      </c>
      <c r="EL89" t="s">
        <v>118</v>
      </c>
      <c r="EM89" t="s">
        <v>119</v>
      </c>
      <c r="EO89" t="s">
        <v>52</v>
      </c>
      <c r="EQ89">
        <v>131072</v>
      </c>
      <c r="ER89">
        <v>3515.39</v>
      </c>
      <c r="ES89">
        <v>3164.96</v>
      </c>
      <c r="ET89">
        <v>36.799999999999997</v>
      </c>
      <c r="EU89">
        <v>6.5</v>
      </c>
      <c r="EV89">
        <v>313.63</v>
      </c>
      <c r="EW89">
        <v>36.299999999999997</v>
      </c>
      <c r="EX89">
        <v>0.56000000000000005</v>
      </c>
      <c r="EY89">
        <v>0</v>
      </c>
      <c r="FQ89">
        <v>0</v>
      </c>
      <c r="FR89">
        <f t="shared" si="93"/>
        <v>0</v>
      </c>
      <c r="FS89">
        <v>0</v>
      </c>
      <c r="FT89" t="s">
        <v>22</v>
      </c>
      <c r="FU89" t="s">
        <v>23</v>
      </c>
      <c r="FX89">
        <v>106.2</v>
      </c>
      <c r="FY89">
        <v>53.55</v>
      </c>
      <c r="GA89" t="s">
        <v>3</v>
      </c>
      <c r="GD89">
        <v>0</v>
      </c>
      <c r="GF89">
        <v>182187024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4"/>
        <v>0</v>
      </c>
      <c r="GM89">
        <f t="shared" si="95"/>
        <v>10360.700000000001</v>
      </c>
      <c r="GN89">
        <f t="shared" si="96"/>
        <v>10360.700000000001</v>
      </c>
      <c r="GO89">
        <f t="shared" si="97"/>
        <v>0</v>
      </c>
      <c r="GP89">
        <f t="shared" si="98"/>
        <v>0</v>
      </c>
      <c r="GR89">
        <v>0</v>
      </c>
      <c r="GS89">
        <v>3</v>
      </c>
      <c r="GT89">
        <v>0</v>
      </c>
      <c r="GU89" t="s">
        <v>3</v>
      </c>
      <c r="GV89">
        <f t="shared" si="99"/>
        <v>0</v>
      </c>
      <c r="GW89">
        <v>1</v>
      </c>
      <c r="GX89">
        <f t="shared" si="100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205</v>
      </c>
      <c r="D90" s="2"/>
      <c r="E90" s="2" t="s">
        <v>162</v>
      </c>
      <c r="F90" s="2" t="s">
        <v>163</v>
      </c>
      <c r="G90" s="2" t="s">
        <v>164</v>
      </c>
      <c r="H90" s="2" t="s">
        <v>47</v>
      </c>
      <c r="I90" s="2">
        <f>I88*J90</f>
        <v>-4.5920000000000009E-2</v>
      </c>
      <c r="J90" s="2">
        <v>-0.14000000000000001</v>
      </c>
      <c r="K90" s="2"/>
      <c r="L90" s="2"/>
      <c r="M90" s="2"/>
      <c r="N90" s="2"/>
      <c r="O90" s="2">
        <f t="shared" si="68"/>
        <v>-63.14</v>
      </c>
      <c r="P90" s="2">
        <f t="shared" si="69"/>
        <v>-63.14</v>
      </c>
      <c r="Q90" s="2">
        <f t="shared" si="70"/>
        <v>0</v>
      </c>
      <c r="R90" s="2">
        <f t="shared" si="71"/>
        <v>0</v>
      </c>
      <c r="S90" s="2">
        <f t="shared" si="72"/>
        <v>0</v>
      </c>
      <c r="T90" s="2">
        <f t="shared" si="73"/>
        <v>0</v>
      </c>
      <c r="U90" s="2">
        <f t="shared" si="74"/>
        <v>0</v>
      </c>
      <c r="V90" s="2">
        <f t="shared" si="75"/>
        <v>0</v>
      </c>
      <c r="W90" s="2">
        <f t="shared" si="76"/>
        <v>0</v>
      </c>
      <c r="X90" s="2">
        <f t="shared" si="77"/>
        <v>0</v>
      </c>
      <c r="Y90" s="2">
        <f t="shared" si="78"/>
        <v>0</v>
      </c>
      <c r="Z90" s="2"/>
      <c r="AA90" s="2">
        <v>39272396</v>
      </c>
      <c r="AB90" s="2">
        <f t="shared" si="79"/>
        <v>1375</v>
      </c>
      <c r="AC90" s="2">
        <f t="shared" si="110"/>
        <v>1375</v>
      </c>
      <c r="AD90" s="2">
        <f t="shared" ref="AD90:AD95" si="111">ROUND((((ET90)-(EU90))+AE90),2)</f>
        <v>0</v>
      </c>
      <c r="AE90" s="2">
        <f t="shared" ref="AE90:AF95" si="112">ROUND((EU90),2)</f>
        <v>0</v>
      </c>
      <c r="AF90" s="2">
        <f t="shared" si="112"/>
        <v>0</v>
      </c>
      <c r="AG90" s="2">
        <f t="shared" si="80"/>
        <v>0</v>
      </c>
      <c r="AH90" s="2">
        <f t="shared" ref="AH90:AI95" si="113">(EW90)</f>
        <v>0</v>
      </c>
      <c r="AI90" s="2">
        <f t="shared" si="113"/>
        <v>0</v>
      </c>
      <c r="AJ90" s="2">
        <f t="shared" si="81"/>
        <v>0</v>
      </c>
      <c r="AK90" s="2">
        <v>1375</v>
      </c>
      <c r="AL90" s="2">
        <v>1375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106</v>
      </c>
      <c r="AU90" s="2">
        <v>54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3</v>
      </c>
      <c r="BE90" s="2" t="s">
        <v>3</v>
      </c>
      <c r="BF90" s="2" t="s">
        <v>3</v>
      </c>
      <c r="BG90" s="2" t="s">
        <v>3</v>
      </c>
      <c r="BH90" s="2">
        <v>3</v>
      </c>
      <c r="BI90" s="2">
        <v>1</v>
      </c>
      <c r="BJ90" s="2" t="s">
        <v>165</v>
      </c>
      <c r="BK90" s="2"/>
      <c r="BL90" s="2"/>
      <c r="BM90" s="2">
        <v>10001</v>
      </c>
      <c r="BN90" s="2">
        <v>0</v>
      </c>
      <c r="BO90" s="2" t="s">
        <v>3</v>
      </c>
      <c r="BP90" s="2">
        <v>0</v>
      </c>
      <c r="BQ90" s="2">
        <v>2</v>
      </c>
      <c r="BR90" s="2">
        <v>1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3</v>
      </c>
      <c r="BZ90" s="2">
        <v>118</v>
      </c>
      <c r="CA90" s="2">
        <v>63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3</v>
      </c>
      <c r="CO90" s="2">
        <v>0</v>
      </c>
      <c r="CP90" s="2">
        <f t="shared" si="82"/>
        <v>-63.14</v>
      </c>
      <c r="CQ90" s="2">
        <f t="shared" si="83"/>
        <v>1375</v>
      </c>
      <c r="CR90" s="2">
        <f t="shared" si="84"/>
        <v>0</v>
      </c>
      <c r="CS90" s="2">
        <f t="shared" si="85"/>
        <v>0</v>
      </c>
      <c r="CT90" s="2">
        <f t="shared" si="86"/>
        <v>0</v>
      </c>
      <c r="CU90" s="2">
        <f t="shared" si="87"/>
        <v>0</v>
      </c>
      <c r="CV90" s="2">
        <f t="shared" si="88"/>
        <v>0</v>
      </c>
      <c r="CW90" s="2">
        <f t="shared" si="89"/>
        <v>0</v>
      </c>
      <c r="CX90" s="2">
        <f t="shared" si="90"/>
        <v>0</v>
      </c>
      <c r="CY90" s="2">
        <f t="shared" si="91"/>
        <v>0</v>
      </c>
      <c r="CZ90" s="2">
        <f t="shared" si="92"/>
        <v>0</v>
      </c>
      <c r="DA90" s="2"/>
      <c r="DB90" s="2"/>
      <c r="DC90" s="2" t="s">
        <v>3</v>
      </c>
      <c r="DD90" s="2" t="s">
        <v>3</v>
      </c>
      <c r="DE90" s="2" t="s">
        <v>3</v>
      </c>
      <c r="DF90" s="2" t="s">
        <v>3</v>
      </c>
      <c r="DG90" s="2" t="s">
        <v>3</v>
      </c>
      <c r="DH90" s="2" t="s">
        <v>3</v>
      </c>
      <c r="DI90" s="2" t="s">
        <v>3</v>
      </c>
      <c r="DJ90" s="2" t="s">
        <v>3</v>
      </c>
      <c r="DK90" s="2" t="s">
        <v>3</v>
      </c>
      <c r="DL90" s="2" t="s">
        <v>3</v>
      </c>
      <c r="DM90" s="2" t="s">
        <v>3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1007</v>
      </c>
      <c r="DV90" s="2" t="s">
        <v>47</v>
      </c>
      <c r="DW90" s="2" t="s">
        <v>47</v>
      </c>
      <c r="DX90" s="2">
        <v>1</v>
      </c>
      <c r="DY90" s="2"/>
      <c r="DZ90" s="2"/>
      <c r="EA90" s="2"/>
      <c r="EB90" s="2"/>
      <c r="EC90" s="2"/>
      <c r="ED90" s="2"/>
      <c r="EE90" s="2">
        <v>39174503</v>
      </c>
      <c r="EF90" s="2">
        <v>2</v>
      </c>
      <c r="EG90" s="2" t="s">
        <v>19</v>
      </c>
      <c r="EH90" s="2">
        <v>0</v>
      </c>
      <c r="EI90" s="2" t="s">
        <v>3</v>
      </c>
      <c r="EJ90" s="2">
        <v>1</v>
      </c>
      <c r="EK90" s="2">
        <v>10001</v>
      </c>
      <c r="EL90" s="2" t="s">
        <v>118</v>
      </c>
      <c r="EM90" s="2" t="s">
        <v>119</v>
      </c>
      <c r="EN90" s="2"/>
      <c r="EO90" s="2" t="s">
        <v>3</v>
      </c>
      <c r="EP90" s="2"/>
      <c r="EQ90" s="2">
        <v>0</v>
      </c>
      <c r="ER90" s="2">
        <v>1375</v>
      </c>
      <c r="ES90" s="2">
        <v>1375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3"/>
        <v>0</v>
      </c>
      <c r="FS90" s="2">
        <v>0</v>
      </c>
      <c r="FT90" s="2" t="s">
        <v>22</v>
      </c>
      <c r="FU90" s="2" t="s">
        <v>23</v>
      </c>
      <c r="FV90" s="2"/>
      <c r="FW90" s="2"/>
      <c r="FX90" s="2">
        <v>106.2</v>
      </c>
      <c r="FY90" s="2">
        <v>53.55</v>
      </c>
      <c r="FZ90" s="2"/>
      <c r="GA90" s="2" t="s">
        <v>3</v>
      </c>
      <c r="GB90" s="2"/>
      <c r="GC90" s="2"/>
      <c r="GD90" s="2">
        <v>0</v>
      </c>
      <c r="GE90" s="2"/>
      <c r="GF90" s="2">
        <v>-915187339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4"/>
        <v>0</v>
      </c>
      <c r="GM90" s="2">
        <f t="shared" si="95"/>
        <v>-63.14</v>
      </c>
      <c r="GN90" s="2">
        <f t="shared" si="96"/>
        <v>-63.14</v>
      </c>
      <c r="GO90" s="2">
        <f t="shared" si="97"/>
        <v>0</v>
      </c>
      <c r="GP90" s="2">
        <f t="shared" si="98"/>
        <v>0</v>
      </c>
      <c r="GQ90" s="2"/>
      <c r="GR90" s="2">
        <v>0</v>
      </c>
      <c r="GS90" s="2">
        <v>3</v>
      </c>
      <c r="GT90" s="2">
        <v>0</v>
      </c>
      <c r="GU90" s="2" t="s">
        <v>3</v>
      </c>
      <c r="GV90" s="2">
        <f t="shared" si="99"/>
        <v>0</v>
      </c>
      <c r="GW90" s="2">
        <v>1</v>
      </c>
      <c r="GX90" s="2">
        <f t="shared" si="100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215</v>
      </c>
      <c r="E91" t="s">
        <v>162</v>
      </c>
      <c r="F91" t="s">
        <v>163</v>
      </c>
      <c r="G91" t="s">
        <v>164</v>
      </c>
      <c r="H91" t="s">
        <v>47</v>
      </c>
      <c r="I91">
        <f>I89*J91</f>
        <v>-4.5920000000000009E-2</v>
      </c>
      <c r="J91">
        <v>-0.14000000000000001</v>
      </c>
      <c r="O91">
        <f t="shared" si="68"/>
        <v>-479.23</v>
      </c>
      <c r="P91">
        <f t="shared" si="69"/>
        <v>-479.23</v>
      </c>
      <c r="Q91">
        <f t="shared" si="70"/>
        <v>0</v>
      </c>
      <c r="R91">
        <f t="shared" si="71"/>
        <v>0</v>
      </c>
      <c r="S91">
        <f t="shared" si="72"/>
        <v>0</v>
      </c>
      <c r="T91">
        <f t="shared" si="73"/>
        <v>0</v>
      </c>
      <c r="U91">
        <f t="shared" si="74"/>
        <v>0</v>
      </c>
      <c r="V91">
        <f t="shared" si="75"/>
        <v>0</v>
      </c>
      <c r="W91">
        <f t="shared" si="76"/>
        <v>0</v>
      </c>
      <c r="X91">
        <f t="shared" si="77"/>
        <v>0</v>
      </c>
      <c r="Y91">
        <f t="shared" si="78"/>
        <v>0</v>
      </c>
      <c r="AA91">
        <v>39272397</v>
      </c>
      <c r="AB91">
        <f t="shared" si="79"/>
        <v>1375</v>
      </c>
      <c r="AC91">
        <f t="shared" si="110"/>
        <v>1375</v>
      </c>
      <c r="AD91">
        <f t="shared" si="111"/>
        <v>0</v>
      </c>
      <c r="AE91">
        <f t="shared" si="112"/>
        <v>0</v>
      </c>
      <c r="AF91">
        <f t="shared" si="112"/>
        <v>0</v>
      </c>
      <c r="AG91">
        <f t="shared" si="80"/>
        <v>0</v>
      </c>
      <c r="AH91">
        <f t="shared" si="113"/>
        <v>0</v>
      </c>
      <c r="AI91">
        <f t="shared" si="113"/>
        <v>0</v>
      </c>
      <c r="AJ91">
        <f t="shared" si="81"/>
        <v>0</v>
      </c>
      <c r="AK91">
        <v>1375</v>
      </c>
      <c r="AL91">
        <v>1375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106</v>
      </c>
      <c r="AU91">
        <v>54</v>
      </c>
      <c r="AV91">
        <v>1</v>
      </c>
      <c r="AW91">
        <v>1</v>
      </c>
      <c r="AZ91">
        <v>7.59</v>
      </c>
      <c r="BA91">
        <v>1</v>
      </c>
      <c r="BB91">
        <v>1</v>
      </c>
      <c r="BC91">
        <v>7.59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1</v>
      </c>
      <c r="BJ91" t="s">
        <v>165</v>
      </c>
      <c r="BM91">
        <v>10001</v>
      </c>
      <c r="BN91">
        <v>0</v>
      </c>
      <c r="BO91" t="s">
        <v>3</v>
      </c>
      <c r="BP91">
        <v>0</v>
      </c>
      <c r="BQ91">
        <v>2</v>
      </c>
      <c r="BR91">
        <v>1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118</v>
      </c>
      <c r="CA91">
        <v>63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82"/>
        <v>-479.23</v>
      </c>
      <c r="CQ91">
        <f t="shared" si="83"/>
        <v>10436.25</v>
      </c>
      <c r="CR91">
        <f t="shared" si="84"/>
        <v>0</v>
      </c>
      <c r="CS91">
        <f t="shared" si="85"/>
        <v>0</v>
      </c>
      <c r="CT91">
        <f t="shared" si="86"/>
        <v>0</v>
      </c>
      <c r="CU91">
        <f t="shared" si="87"/>
        <v>0</v>
      </c>
      <c r="CV91">
        <f t="shared" si="88"/>
        <v>0</v>
      </c>
      <c r="CW91">
        <f t="shared" si="89"/>
        <v>0</v>
      </c>
      <c r="CX91">
        <f t="shared" si="90"/>
        <v>0</v>
      </c>
      <c r="CY91">
        <f t="shared" si="91"/>
        <v>0</v>
      </c>
      <c r="CZ91">
        <f t="shared" si="92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1007</v>
      </c>
      <c r="DV91" t="s">
        <v>47</v>
      </c>
      <c r="DW91" t="s">
        <v>47</v>
      </c>
      <c r="DX91">
        <v>1</v>
      </c>
      <c r="EE91">
        <v>39174503</v>
      </c>
      <c r="EF91">
        <v>2</v>
      </c>
      <c r="EG91" t="s">
        <v>19</v>
      </c>
      <c r="EH91">
        <v>0</v>
      </c>
      <c r="EI91" t="s">
        <v>3</v>
      </c>
      <c r="EJ91">
        <v>1</v>
      </c>
      <c r="EK91">
        <v>10001</v>
      </c>
      <c r="EL91" t="s">
        <v>118</v>
      </c>
      <c r="EM91" t="s">
        <v>119</v>
      </c>
      <c r="EO91" t="s">
        <v>3</v>
      </c>
      <c r="EQ91">
        <v>0</v>
      </c>
      <c r="ER91">
        <v>1375</v>
      </c>
      <c r="ES91">
        <v>1375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3"/>
        <v>0</v>
      </c>
      <c r="FS91">
        <v>0</v>
      </c>
      <c r="FT91" t="s">
        <v>22</v>
      </c>
      <c r="FU91" t="s">
        <v>23</v>
      </c>
      <c r="FX91">
        <v>106.2</v>
      </c>
      <c r="FY91">
        <v>53.55</v>
      </c>
      <c r="GA91" t="s">
        <v>3</v>
      </c>
      <c r="GD91">
        <v>0</v>
      </c>
      <c r="GF91">
        <v>-915187339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4"/>
        <v>0</v>
      </c>
      <c r="GM91">
        <f t="shared" si="95"/>
        <v>-479.23</v>
      </c>
      <c r="GN91">
        <f t="shared" si="96"/>
        <v>-479.23</v>
      </c>
      <c r="GO91">
        <f t="shared" si="97"/>
        <v>0</v>
      </c>
      <c r="GP91">
        <f t="shared" si="98"/>
        <v>0</v>
      </c>
      <c r="GR91">
        <v>0</v>
      </c>
      <c r="GS91">
        <v>3</v>
      </c>
      <c r="GT91">
        <v>0</v>
      </c>
      <c r="GU91" t="s">
        <v>3</v>
      </c>
      <c r="GV91">
        <f t="shared" si="99"/>
        <v>0</v>
      </c>
      <c r="GW91">
        <v>1</v>
      </c>
      <c r="GX91">
        <f t="shared" si="100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203</v>
      </c>
      <c r="D92" s="2"/>
      <c r="E92" s="2" t="s">
        <v>166</v>
      </c>
      <c r="F92" s="2" t="s">
        <v>167</v>
      </c>
      <c r="G92" s="2" t="s">
        <v>168</v>
      </c>
      <c r="H92" s="2" t="s">
        <v>47</v>
      </c>
      <c r="I92" s="2">
        <f>I88*J92</f>
        <v>0.41999999999999993</v>
      </c>
      <c r="J92" s="2">
        <v>1.2804878048780486</v>
      </c>
      <c r="K92" s="2"/>
      <c r="L92" s="2"/>
      <c r="M92" s="2"/>
      <c r="N92" s="2"/>
      <c r="O92" s="2">
        <f t="shared" ref="O92:O123" si="114">ROUND(CP92,2)</f>
        <v>4568.54</v>
      </c>
      <c r="P92" s="2">
        <f t="shared" ref="P92:P123" si="115">ROUND(CQ92*I92,2)</f>
        <v>4568.54</v>
      </c>
      <c r="Q92" s="2">
        <f t="shared" ref="Q92:Q123" si="116">ROUND(CR92*I92,2)</f>
        <v>0</v>
      </c>
      <c r="R92" s="2">
        <f t="shared" ref="R92:R123" si="117">ROUND(CS92*I92,2)</f>
        <v>0</v>
      </c>
      <c r="S92" s="2">
        <f t="shared" ref="S92:S123" si="118">ROUND(CT92*I92,2)</f>
        <v>0</v>
      </c>
      <c r="T92" s="2">
        <f t="shared" ref="T92:T123" si="119">ROUND(CU92*I92,2)</f>
        <v>0</v>
      </c>
      <c r="U92" s="2">
        <f t="shared" ref="U92:U123" si="120">CV92*I92</f>
        <v>0</v>
      </c>
      <c r="V92" s="2">
        <f t="shared" ref="V92:V123" si="121">CW92*I92</f>
        <v>0</v>
      </c>
      <c r="W92" s="2">
        <f t="shared" ref="W92:W123" si="122">ROUND(CX92*I92,2)</f>
        <v>0</v>
      </c>
      <c r="X92" s="2">
        <f t="shared" ref="X92:X123" si="123">ROUND(CY92,2)</f>
        <v>0</v>
      </c>
      <c r="Y92" s="2">
        <f t="shared" ref="Y92:Y123" si="124">ROUND(CZ92,2)</f>
        <v>0</v>
      </c>
      <c r="Z92" s="2"/>
      <c r="AA92" s="2">
        <v>39272396</v>
      </c>
      <c r="AB92" s="2">
        <f t="shared" ref="AB92:AB123" si="125">ROUND((AC92+AD92+AF92),2)</f>
        <v>10877.47</v>
      </c>
      <c r="AC92" s="2">
        <f t="shared" si="110"/>
        <v>10877.47</v>
      </c>
      <c r="AD92" s="2">
        <f t="shared" si="111"/>
        <v>0</v>
      </c>
      <c r="AE92" s="2">
        <f t="shared" si="112"/>
        <v>0</v>
      </c>
      <c r="AF92" s="2">
        <f t="shared" si="112"/>
        <v>0</v>
      </c>
      <c r="AG92" s="2">
        <f t="shared" ref="AG92:AG123" si="126">ROUND((AP92),2)</f>
        <v>0</v>
      </c>
      <c r="AH92" s="2">
        <f t="shared" si="113"/>
        <v>0</v>
      </c>
      <c r="AI92" s="2">
        <f t="shared" si="113"/>
        <v>0</v>
      </c>
      <c r="AJ92" s="2">
        <f t="shared" ref="AJ92:AJ123" si="127">ROUND((AS92),2)</f>
        <v>0</v>
      </c>
      <c r="AK92" s="2">
        <v>10877.47</v>
      </c>
      <c r="AL92" s="2">
        <v>10877.47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106</v>
      </c>
      <c r="AU92" s="2">
        <v>54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3</v>
      </c>
      <c r="BE92" s="2" t="s">
        <v>3</v>
      </c>
      <c r="BF92" s="2" t="s">
        <v>3</v>
      </c>
      <c r="BG92" s="2" t="s">
        <v>3</v>
      </c>
      <c r="BH92" s="2">
        <v>3</v>
      </c>
      <c r="BI92" s="2">
        <v>1</v>
      </c>
      <c r="BJ92" s="2" t="s">
        <v>169</v>
      </c>
      <c r="BK92" s="2"/>
      <c r="BL92" s="2"/>
      <c r="BM92" s="2">
        <v>10001</v>
      </c>
      <c r="BN92" s="2">
        <v>0</v>
      </c>
      <c r="BO92" s="2" t="s">
        <v>3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3</v>
      </c>
      <c r="BZ92" s="2">
        <v>118</v>
      </c>
      <c r="CA92" s="2">
        <v>63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3</v>
      </c>
      <c r="CO92" s="2">
        <v>0</v>
      </c>
      <c r="CP92" s="2">
        <f t="shared" ref="CP92:CP123" si="128">(P92+Q92+S92)</f>
        <v>4568.54</v>
      </c>
      <c r="CQ92" s="2">
        <f t="shared" ref="CQ92:CQ123" si="129">AC92*BC92</f>
        <v>10877.47</v>
      </c>
      <c r="CR92" s="2">
        <f t="shared" ref="CR92:CR123" si="130">AD92*BB92</f>
        <v>0</v>
      </c>
      <c r="CS92" s="2">
        <f t="shared" ref="CS92:CS123" si="131">AE92*BS92</f>
        <v>0</v>
      </c>
      <c r="CT92" s="2">
        <f t="shared" ref="CT92:CT123" si="132">AF92*BA92</f>
        <v>0</v>
      </c>
      <c r="CU92" s="2">
        <f t="shared" ref="CU92:CU123" si="133">AG92</f>
        <v>0</v>
      </c>
      <c r="CV92" s="2">
        <f t="shared" ref="CV92:CV123" si="134">AH92</f>
        <v>0</v>
      </c>
      <c r="CW92" s="2">
        <f t="shared" ref="CW92:CW123" si="135">AI92</f>
        <v>0</v>
      </c>
      <c r="CX92" s="2">
        <f t="shared" ref="CX92:CX123" si="136">AJ92</f>
        <v>0</v>
      </c>
      <c r="CY92" s="2">
        <f t="shared" ref="CY92:CY123" si="137">(((S92+R92)*AT92)/100)</f>
        <v>0</v>
      </c>
      <c r="CZ92" s="2">
        <f t="shared" ref="CZ92:CZ123" si="138">(((S92+R92)*AU92)/100)</f>
        <v>0</v>
      </c>
      <c r="DA92" s="2"/>
      <c r="DB92" s="2"/>
      <c r="DC92" s="2" t="s">
        <v>3</v>
      </c>
      <c r="DD92" s="2" t="s">
        <v>3</v>
      </c>
      <c r="DE92" s="2" t="s">
        <v>3</v>
      </c>
      <c r="DF92" s="2" t="s">
        <v>3</v>
      </c>
      <c r="DG92" s="2" t="s">
        <v>3</v>
      </c>
      <c r="DH92" s="2" t="s">
        <v>3</v>
      </c>
      <c r="DI92" s="2" t="s">
        <v>3</v>
      </c>
      <c r="DJ92" s="2" t="s">
        <v>3</v>
      </c>
      <c r="DK92" s="2" t="s">
        <v>3</v>
      </c>
      <c r="DL92" s="2" t="s">
        <v>3</v>
      </c>
      <c r="DM92" s="2" t="s">
        <v>3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1007</v>
      </c>
      <c r="DV92" s="2" t="s">
        <v>47</v>
      </c>
      <c r="DW92" s="2" t="s">
        <v>47</v>
      </c>
      <c r="DX92" s="2">
        <v>1</v>
      </c>
      <c r="DY92" s="2"/>
      <c r="DZ92" s="2"/>
      <c r="EA92" s="2"/>
      <c r="EB92" s="2"/>
      <c r="EC92" s="2"/>
      <c r="ED92" s="2"/>
      <c r="EE92" s="2">
        <v>39174503</v>
      </c>
      <c r="EF92" s="2">
        <v>2</v>
      </c>
      <c r="EG92" s="2" t="s">
        <v>19</v>
      </c>
      <c r="EH92" s="2">
        <v>0</v>
      </c>
      <c r="EI92" s="2" t="s">
        <v>3</v>
      </c>
      <c r="EJ92" s="2">
        <v>1</v>
      </c>
      <c r="EK92" s="2">
        <v>10001</v>
      </c>
      <c r="EL92" s="2" t="s">
        <v>118</v>
      </c>
      <c r="EM92" s="2" t="s">
        <v>119</v>
      </c>
      <c r="EN92" s="2"/>
      <c r="EO92" s="2" t="s">
        <v>3</v>
      </c>
      <c r="EP92" s="2"/>
      <c r="EQ92" s="2">
        <v>0</v>
      </c>
      <c r="ER92" s="2">
        <v>10877.47</v>
      </c>
      <c r="ES92" s="2">
        <v>10877.47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9">ROUND(IF(AND(BH92=3,BI92=3),P92,0),2)</f>
        <v>0</v>
      </c>
      <c r="FS92" s="2">
        <v>0</v>
      </c>
      <c r="FT92" s="2" t="s">
        <v>22</v>
      </c>
      <c r="FU92" s="2" t="s">
        <v>23</v>
      </c>
      <c r="FV92" s="2"/>
      <c r="FW92" s="2"/>
      <c r="FX92" s="2">
        <v>106.2</v>
      </c>
      <c r="FY92" s="2">
        <v>53.55</v>
      </c>
      <c r="FZ92" s="2"/>
      <c r="GA92" s="2" t="s">
        <v>3</v>
      </c>
      <c r="GB92" s="2"/>
      <c r="GC92" s="2"/>
      <c r="GD92" s="2">
        <v>0</v>
      </c>
      <c r="GE92" s="2"/>
      <c r="GF92" s="2">
        <v>-635603041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40">ROUND(IF(AND(BH92=3,BI92=3,FS92&lt;&gt;0),P92,0),2)</f>
        <v>0</v>
      </c>
      <c r="GM92" s="2">
        <f t="shared" ref="GM92:GM123" si="141">ROUND(O92+X92+Y92+GK92,2)+GX92</f>
        <v>4568.54</v>
      </c>
      <c r="GN92" s="2">
        <f t="shared" ref="GN92:GN123" si="142">IF(OR(BI92=0,BI92=1),ROUND(O92+X92+Y92+GK92,2),0)</f>
        <v>4568.54</v>
      </c>
      <c r="GO92" s="2">
        <f t="shared" ref="GO92:GO123" si="143">IF(BI92=2,ROUND(O92+X92+Y92+GK92,2),0)</f>
        <v>0</v>
      </c>
      <c r="GP92" s="2">
        <f t="shared" ref="GP92:GP123" si="144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3</v>
      </c>
      <c r="GV92" s="2">
        <f t="shared" ref="GV92:GV123" si="145">ROUND(GT92,2)</f>
        <v>0</v>
      </c>
      <c r="GW92" s="2">
        <v>1</v>
      </c>
      <c r="GX92" s="2">
        <f t="shared" ref="GX92:GX123" si="146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213</v>
      </c>
      <c r="E93" t="s">
        <v>166</v>
      </c>
      <c r="F93" t="s">
        <v>167</v>
      </c>
      <c r="G93" t="s">
        <v>168</v>
      </c>
      <c r="H93" t="s">
        <v>47</v>
      </c>
      <c r="I93">
        <f>I89*J93</f>
        <v>0.41999999999999993</v>
      </c>
      <c r="J93">
        <v>1.2804878048780486</v>
      </c>
      <c r="O93">
        <f t="shared" si="114"/>
        <v>34675.199999999997</v>
      </c>
      <c r="P93">
        <f t="shared" si="115"/>
        <v>34675.199999999997</v>
      </c>
      <c r="Q93">
        <f t="shared" si="116"/>
        <v>0</v>
      </c>
      <c r="R93">
        <f t="shared" si="117"/>
        <v>0</v>
      </c>
      <c r="S93">
        <f t="shared" si="118"/>
        <v>0</v>
      </c>
      <c r="T93">
        <f t="shared" si="119"/>
        <v>0</v>
      </c>
      <c r="U93">
        <f t="shared" si="120"/>
        <v>0</v>
      </c>
      <c r="V93">
        <f t="shared" si="121"/>
        <v>0</v>
      </c>
      <c r="W93">
        <f t="shared" si="122"/>
        <v>0</v>
      </c>
      <c r="X93">
        <f t="shared" si="123"/>
        <v>0</v>
      </c>
      <c r="Y93">
        <f t="shared" si="124"/>
        <v>0</v>
      </c>
      <c r="AA93">
        <v>39272397</v>
      </c>
      <c r="AB93">
        <f t="shared" si="125"/>
        <v>10877.47</v>
      </c>
      <c r="AC93">
        <f t="shared" si="110"/>
        <v>10877.47</v>
      </c>
      <c r="AD93">
        <f t="shared" si="111"/>
        <v>0</v>
      </c>
      <c r="AE93">
        <f t="shared" si="112"/>
        <v>0</v>
      </c>
      <c r="AF93">
        <f t="shared" si="112"/>
        <v>0</v>
      </c>
      <c r="AG93">
        <f t="shared" si="126"/>
        <v>0</v>
      </c>
      <c r="AH93">
        <f t="shared" si="113"/>
        <v>0</v>
      </c>
      <c r="AI93">
        <f t="shared" si="113"/>
        <v>0</v>
      </c>
      <c r="AJ93">
        <f t="shared" si="127"/>
        <v>0</v>
      </c>
      <c r="AK93">
        <v>10877.47</v>
      </c>
      <c r="AL93">
        <v>10877.47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7.59</v>
      </c>
      <c r="BA93">
        <v>1</v>
      </c>
      <c r="BB93">
        <v>1</v>
      </c>
      <c r="BC93">
        <v>7.59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169</v>
      </c>
      <c r="BM93">
        <v>10001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28"/>
        <v>34675.199999999997</v>
      </c>
      <c r="CQ93">
        <f t="shared" si="129"/>
        <v>82559.997299999988</v>
      </c>
      <c r="CR93">
        <f t="shared" si="130"/>
        <v>0</v>
      </c>
      <c r="CS93">
        <f t="shared" si="131"/>
        <v>0</v>
      </c>
      <c r="CT93">
        <f t="shared" si="132"/>
        <v>0</v>
      </c>
      <c r="CU93">
        <f t="shared" si="133"/>
        <v>0</v>
      </c>
      <c r="CV93">
        <f t="shared" si="134"/>
        <v>0</v>
      </c>
      <c r="CW93">
        <f t="shared" si="135"/>
        <v>0</v>
      </c>
      <c r="CX93">
        <f t="shared" si="136"/>
        <v>0</v>
      </c>
      <c r="CY93">
        <f t="shared" si="137"/>
        <v>0</v>
      </c>
      <c r="CZ93">
        <f t="shared" si="138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47</v>
      </c>
      <c r="DW93" t="s">
        <v>47</v>
      </c>
      <c r="DX93">
        <v>1</v>
      </c>
      <c r="EE93">
        <v>39174503</v>
      </c>
      <c r="EF93">
        <v>2</v>
      </c>
      <c r="EG93" t="s">
        <v>19</v>
      </c>
      <c r="EH93">
        <v>0</v>
      </c>
      <c r="EI93" t="s">
        <v>3</v>
      </c>
      <c r="EJ93">
        <v>1</v>
      </c>
      <c r="EK93">
        <v>10001</v>
      </c>
      <c r="EL93" t="s">
        <v>118</v>
      </c>
      <c r="EM93" t="s">
        <v>119</v>
      </c>
      <c r="EO93" t="s">
        <v>3</v>
      </c>
      <c r="EQ93">
        <v>0</v>
      </c>
      <c r="ER93">
        <v>10877.47</v>
      </c>
      <c r="ES93">
        <v>10877.47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9"/>
        <v>0</v>
      </c>
      <c r="FS93">
        <v>0</v>
      </c>
      <c r="FT93" t="s">
        <v>22</v>
      </c>
      <c r="FU93" t="s">
        <v>23</v>
      </c>
      <c r="FX93">
        <v>106.2</v>
      </c>
      <c r="FY93">
        <v>53.55</v>
      </c>
      <c r="GA93" t="s">
        <v>3</v>
      </c>
      <c r="GD93">
        <v>0</v>
      </c>
      <c r="GF93">
        <v>-635603041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40"/>
        <v>0</v>
      </c>
      <c r="GM93">
        <f t="shared" si="141"/>
        <v>34675.199999999997</v>
      </c>
      <c r="GN93">
        <f t="shared" si="142"/>
        <v>34675.199999999997</v>
      </c>
      <c r="GO93">
        <f t="shared" si="143"/>
        <v>0</v>
      </c>
      <c r="GP93">
        <f t="shared" si="144"/>
        <v>0</v>
      </c>
      <c r="GR93">
        <v>0</v>
      </c>
      <c r="GS93">
        <v>3</v>
      </c>
      <c r="GT93">
        <v>0</v>
      </c>
      <c r="GU93" t="s">
        <v>3</v>
      </c>
      <c r="GV93">
        <f t="shared" si="145"/>
        <v>0</v>
      </c>
      <c r="GW93">
        <v>1</v>
      </c>
      <c r="GX93">
        <f t="shared" si="146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202</v>
      </c>
      <c r="D94" s="2"/>
      <c r="E94" s="2" t="s">
        <v>170</v>
      </c>
      <c r="F94" s="2" t="s">
        <v>171</v>
      </c>
      <c r="G94" s="2" t="s">
        <v>172</v>
      </c>
      <c r="H94" s="2" t="s">
        <v>47</v>
      </c>
      <c r="I94" s="2">
        <f>I88*J94</f>
        <v>4.5920000000000009E-2</v>
      </c>
      <c r="J94" s="2">
        <v>0.14000000000000001</v>
      </c>
      <c r="K94" s="2"/>
      <c r="L94" s="2"/>
      <c r="M94" s="2"/>
      <c r="N94" s="2"/>
      <c r="O94" s="2">
        <f t="shared" si="114"/>
        <v>549.44000000000005</v>
      </c>
      <c r="P94" s="2">
        <f t="shared" si="115"/>
        <v>549.44000000000005</v>
      </c>
      <c r="Q94" s="2">
        <f t="shared" si="116"/>
        <v>0</v>
      </c>
      <c r="R94" s="2">
        <f t="shared" si="117"/>
        <v>0</v>
      </c>
      <c r="S94" s="2">
        <f t="shared" si="118"/>
        <v>0</v>
      </c>
      <c r="T94" s="2">
        <f t="shared" si="119"/>
        <v>0</v>
      </c>
      <c r="U94" s="2">
        <f t="shared" si="120"/>
        <v>0</v>
      </c>
      <c r="V94" s="2">
        <f t="shared" si="121"/>
        <v>0</v>
      </c>
      <c r="W94" s="2">
        <f t="shared" si="122"/>
        <v>0</v>
      </c>
      <c r="X94" s="2">
        <f t="shared" si="123"/>
        <v>0</v>
      </c>
      <c r="Y94" s="2">
        <f t="shared" si="124"/>
        <v>0</v>
      </c>
      <c r="Z94" s="2"/>
      <c r="AA94" s="2">
        <v>39272396</v>
      </c>
      <c r="AB94" s="2">
        <f t="shared" si="125"/>
        <v>11965.22</v>
      </c>
      <c r="AC94" s="2">
        <f t="shared" si="110"/>
        <v>11965.22</v>
      </c>
      <c r="AD94" s="2">
        <f t="shared" si="111"/>
        <v>0</v>
      </c>
      <c r="AE94" s="2">
        <f t="shared" si="112"/>
        <v>0</v>
      </c>
      <c r="AF94" s="2">
        <f t="shared" si="112"/>
        <v>0</v>
      </c>
      <c r="AG94" s="2">
        <f t="shared" si="126"/>
        <v>0</v>
      </c>
      <c r="AH94" s="2">
        <f t="shared" si="113"/>
        <v>0</v>
      </c>
      <c r="AI94" s="2">
        <f t="shared" si="113"/>
        <v>0</v>
      </c>
      <c r="AJ94" s="2">
        <f t="shared" si="127"/>
        <v>0</v>
      </c>
      <c r="AK94" s="2">
        <v>11965.22</v>
      </c>
      <c r="AL94" s="2">
        <v>11965.22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106</v>
      </c>
      <c r="AU94" s="2">
        <v>54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3</v>
      </c>
      <c r="BE94" s="2" t="s">
        <v>3</v>
      </c>
      <c r="BF94" s="2" t="s">
        <v>3</v>
      </c>
      <c r="BG94" s="2" t="s">
        <v>3</v>
      </c>
      <c r="BH94" s="2">
        <v>3</v>
      </c>
      <c r="BI94" s="2">
        <v>1</v>
      </c>
      <c r="BJ94" s="2" t="s">
        <v>173</v>
      </c>
      <c r="BK94" s="2"/>
      <c r="BL94" s="2"/>
      <c r="BM94" s="2">
        <v>10001</v>
      </c>
      <c r="BN94" s="2">
        <v>0</v>
      </c>
      <c r="BO94" s="2" t="s">
        <v>3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3</v>
      </c>
      <c r="BZ94" s="2">
        <v>118</v>
      </c>
      <c r="CA94" s="2">
        <v>63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3</v>
      </c>
      <c r="CO94" s="2">
        <v>0</v>
      </c>
      <c r="CP94" s="2">
        <f t="shared" si="128"/>
        <v>549.44000000000005</v>
      </c>
      <c r="CQ94" s="2">
        <f t="shared" si="129"/>
        <v>11965.22</v>
      </c>
      <c r="CR94" s="2">
        <f t="shared" si="130"/>
        <v>0</v>
      </c>
      <c r="CS94" s="2">
        <f t="shared" si="131"/>
        <v>0</v>
      </c>
      <c r="CT94" s="2">
        <f t="shared" si="132"/>
        <v>0</v>
      </c>
      <c r="CU94" s="2">
        <f t="shared" si="133"/>
        <v>0</v>
      </c>
      <c r="CV94" s="2">
        <f t="shared" si="134"/>
        <v>0</v>
      </c>
      <c r="CW94" s="2">
        <f t="shared" si="135"/>
        <v>0</v>
      </c>
      <c r="CX94" s="2">
        <f t="shared" si="136"/>
        <v>0</v>
      </c>
      <c r="CY94" s="2">
        <f t="shared" si="137"/>
        <v>0</v>
      </c>
      <c r="CZ94" s="2">
        <f t="shared" si="138"/>
        <v>0</v>
      </c>
      <c r="DA94" s="2"/>
      <c r="DB94" s="2"/>
      <c r="DC94" s="2" t="s">
        <v>3</v>
      </c>
      <c r="DD94" s="2" t="s">
        <v>3</v>
      </c>
      <c r="DE94" s="2" t="s">
        <v>3</v>
      </c>
      <c r="DF94" s="2" t="s">
        <v>3</v>
      </c>
      <c r="DG94" s="2" t="s">
        <v>3</v>
      </c>
      <c r="DH94" s="2" t="s">
        <v>3</v>
      </c>
      <c r="DI94" s="2" t="s">
        <v>3</v>
      </c>
      <c r="DJ94" s="2" t="s">
        <v>3</v>
      </c>
      <c r="DK94" s="2" t="s">
        <v>3</v>
      </c>
      <c r="DL94" s="2" t="s">
        <v>3</v>
      </c>
      <c r="DM94" s="2" t="s">
        <v>3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1007</v>
      </c>
      <c r="DV94" s="2" t="s">
        <v>47</v>
      </c>
      <c r="DW94" s="2" t="s">
        <v>47</v>
      </c>
      <c r="DX94" s="2">
        <v>1</v>
      </c>
      <c r="DY94" s="2"/>
      <c r="DZ94" s="2"/>
      <c r="EA94" s="2"/>
      <c r="EB94" s="2"/>
      <c r="EC94" s="2"/>
      <c r="ED94" s="2"/>
      <c r="EE94" s="2">
        <v>39174503</v>
      </c>
      <c r="EF94" s="2">
        <v>2</v>
      </c>
      <c r="EG94" s="2" t="s">
        <v>19</v>
      </c>
      <c r="EH94" s="2">
        <v>0</v>
      </c>
      <c r="EI94" s="2" t="s">
        <v>3</v>
      </c>
      <c r="EJ94" s="2">
        <v>1</v>
      </c>
      <c r="EK94" s="2">
        <v>10001</v>
      </c>
      <c r="EL94" s="2" t="s">
        <v>118</v>
      </c>
      <c r="EM94" s="2" t="s">
        <v>119</v>
      </c>
      <c r="EN94" s="2"/>
      <c r="EO94" s="2" t="s">
        <v>3</v>
      </c>
      <c r="EP94" s="2"/>
      <c r="EQ94" s="2">
        <v>0</v>
      </c>
      <c r="ER94" s="2">
        <v>11965.22</v>
      </c>
      <c r="ES94" s="2">
        <v>11965.22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9"/>
        <v>0</v>
      </c>
      <c r="FS94" s="2">
        <v>0</v>
      </c>
      <c r="FT94" s="2" t="s">
        <v>22</v>
      </c>
      <c r="FU94" s="2" t="s">
        <v>23</v>
      </c>
      <c r="FV94" s="2"/>
      <c r="FW94" s="2"/>
      <c r="FX94" s="2">
        <v>106.2</v>
      </c>
      <c r="FY94" s="2">
        <v>53.55</v>
      </c>
      <c r="FZ94" s="2"/>
      <c r="GA94" s="2" t="s">
        <v>3</v>
      </c>
      <c r="GB94" s="2"/>
      <c r="GC94" s="2"/>
      <c r="GD94" s="2">
        <v>0</v>
      </c>
      <c r="GE94" s="2"/>
      <c r="GF94" s="2">
        <v>1639874781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40"/>
        <v>0</v>
      </c>
      <c r="GM94" s="2">
        <f t="shared" si="141"/>
        <v>549.44000000000005</v>
      </c>
      <c r="GN94" s="2">
        <f t="shared" si="142"/>
        <v>549.44000000000005</v>
      </c>
      <c r="GO94" s="2">
        <f t="shared" si="143"/>
        <v>0</v>
      </c>
      <c r="GP94" s="2">
        <f t="shared" si="144"/>
        <v>0</v>
      </c>
      <c r="GQ94" s="2"/>
      <c r="GR94" s="2">
        <v>0</v>
      </c>
      <c r="GS94" s="2">
        <v>3</v>
      </c>
      <c r="GT94" s="2">
        <v>0</v>
      </c>
      <c r="GU94" s="2" t="s">
        <v>3</v>
      </c>
      <c r="GV94" s="2">
        <f t="shared" si="145"/>
        <v>0</v>
      </c>
      <c r="GW94" s="2">
        <v>1</v>
      </c>
      <c r="GX94" s="2">
        <f t="shared" si="146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212</v>
      </c>
      <c r="E95" t="s">
        <v>170</v>
      </c>
      <c r="F95" t="s">
        <v>171</v>
      </c>
      <c r="G95" t="s">
        <v>172</v>
      </c>
      <c r="H95" t="s">
        <v>47</v>
      </c>
      <c r="I95">
        <f>I89*J95</f>
        <v>4.5920000000000009E-2</v>
      </c>
      <c r="J95">
        <v>0.14000000000000001</v>
      </c>
      <c r="O95">
        <f t="shared" si="114"/>
        <v>4170.2700000000004</v>
      </c>
      <c r="P95">
        <f t="shared" si="115"/>
        <v>4170.2700000000004</v>
      </c>
      <c r="Q95">
        <f t="shared" si="116"/>
        <v>0</v>
      </c>
      <c r="R95">
        <f t="shared" si="117"/>
        <v>0</v>
      </c>
      <c r="S95">
        <f t="shared" si="118"/>
        <v>0</v>
      </c>
      <c r="T95">
        <f t="shared" si="119"/>
        <v>0</v>
      </c>
      <c r="U95">
        <f t="shared" si="120"/>
        <v>0</v>
      </c>
      <c r="V95">
        <f t="shared" si="121"/>
        <v>0</v>
      </c>
      <c r="W95">
        <f t="shared" si="122"/>
        <v>0</v>
      </c>
      <c r="X95">
        <f t="shared" si="123"/>
        <v>0</v>
      </c>
      <c r="Y95">
        <f t="shared" si="124"/>
        <v>0</v>
      </c>
      <c r="AA95">
        <v>39272397</v>
      </c>
      <c r="AB95">
        <f t="shared" si="125"/>
        <v>11965.22</v>
      </c>
      <c r="AC95">
        <f t="shared" si="110"/>
        <v>11965.22</v>
      </c>
      <c r="AD95">
        <f t="shared" si="111"/>
        <v>0</v>
      </c>
      <c r="AE95">
        <f t="shared" si="112"/>
        <v>0</v>
      </c>
      <c r="AF95">
        <f t="shared" si="112"/>
        <v>0</v>
      </c>
      <c r="AG95">
        <f t="shared" si="126"/>
        <v>0</v>
      </c>
      <c r="AH95">
        <f t="shared" si="113"/>
        <v>0</v>
      </c>
      <c r="AI95">
        <f t="shared" si="113"/>
        <v>0</v>
      </c>
      <c r="AJ95">
        <f t="shared" si="127"/>
        <v>0</v>
      </c>
      <c r="AK95">
        <v>11965.22</v>
      </c>
      <c r="AL95">
        <v>11965.22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106</v>
      </c>
      <c r="AU95">
        <v>54</v>
      </c>
      <c r="AV95">
        <v>1</v>
      </c>
      <c r="AW95">
        <v>1</v>
      </c>
      <c r="AZ95">
        <v>7.59</v>
      </c>
      <c r="BA95">
        <v>1</v>
      </c>
      <c r="BB95">
        <v>1</v>
      </c>
      <c r="BC95">
        <v>7.59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173</v>
      </c>
      <c r="BM95">
        <v>10001</v>
      </c>
      <c r="BN95">
        <v>0</v>
      </c>
      <c r="BO95" t="s">
        <v>3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118</v>
      </c>
      <c r="CA95">
        <v>63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28"/>
        <v>4170.2700000000004</v>
      </c>
      <c r="CQ95">
        <f t="shared" si="129"/>
        <v>90816.019799999995</v>
      </c>
      <c r="CR95">
        <f t="shared" si="130"/>
        <v>0</v>
      </c>
      <c r="CS95">
        <f t="shared" si="131"/>
        <v>0</v>
      </c>
      <c r="CT95">
        <f t="shared" si="132"/>
        <v>0</v>
      </c>
      <c r="CU95">
        <f t="shared" si="133"/>
        <v>0</v>
      </c>
      <c r="CV95">
        <f t="shared" si="134"/>
        <v>0</v>
      </c>
      <c r="CW95">
        <f t="shared" si="135"/>
        <v>0</v>
      </c>
      <c r="CX95">
        <f t="shared" si="136"/>
        <v>0</v>
      </c>
      <c r="CY95">
        <f t="shared" si="137"/>
        <v>0</v>
      </c>
      <c r="CZ95">
        <f t="shared" si="138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1007</v>
      </c>
      <c r="DV95" t="s">
        <v>47</v>
      </c>
      <c r="DW95" t="s">
        <v>47</v>
      </c>
      <c r="DX95">
        <v>1</v>
      </c>
      <c r="EE95">
        <v>39174503</v>
      </c>
      <c r="EF95">
        <v>2</v>
      </c>
      <c r="EG95" t="s">
        <v>19</v>
      </c>
      <c r="EH95">
        <v>0</v>
      </c>
      <c r="EI95" t="s">
        <v>3</v>
      </c>
      <c r="EJ95">
        <v>1</v>
      </c>
      <c r="EK95">
        <v>10001</v>
      </c>
      <c r="EL95" t="s">
        <v>118</v>
      </c>
      <c r="EM95" t="s">
        <v>119</v>
      </c>
      <c r="EO95" t="s">
        <v>3</v>
      </c>
      <c r="EQ95">
        <v>0</v>
      </c>
      <c r="ER95">
        <v>11965.22</v>
      </c>
      <c r="ES95">
        <v>11965.22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9"/>
        <v>0</v>
      </c>
      <c r="FS95">
        <v>0</v>
      </c>
      <c r="FT95" t="s">
        <v>22</v>
      </c>
      <c r="FU95" t="s">
        <v>23</v>
      </c>
      <c r="FX95">
        <v>106.2</v>
      </c>
      <c r="FY95">
        <v>53.55</v>
      </c>
      <c r="GA95" t="s">
        <v>3</v>
      </c>
      <c r="GD95">
        <v>0</v>
      </c>
      <c r="GF95">
        <v>1639874781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40"/>
        <v>0</v>
      </c>
      <c r="GM95">
        <f t="shared" si="141"/>
        <v>4170.2700000000004</v>
      </c>
      <c r="GN95">
        <f t="shared" si="142"/>
        <v>4170.2700000000004</v>
      </c>
      <c r="GO95">
        <f t="shared" si="143"/>
        <v>0</v>
      </c>
      <c r="GP95">
        <f t="shared" si="144"/>
        <v>0</v>
      </c>
      <c r="GR95">
        <v>0</v>
      </c>
      <c r="GS95">
        <v>3</v>
      </c>
      <c r="GT95">
        <v>0</v>
      </c>
      <c r="GU95" t="s">
        <v>3</v>
      </c>
      <c r="GV95">
        <f t="shared" si="145"/>
        <v>0</v>
      </c>
      <c r="GW95">
        <v>1</v>
      </c>
      <c r="GX95">
        <f t="shared" si="146"/>
        <v>0</v>
      </c>
      <c r="HA95">
        <v>0</v>
      </c>
      <c r="HB95">
        <v>0</v>
      </c>
      <c r="IK95">
        <v>0</v>
      </c>
    </row>
    <row r="96" spans="1:255" x14ac:dyDescent="0.2">
      <c r="A96" s="2">
        <v>17</v>
      </c>
      <c r="B96" s="2">
        <v>1</v>
      </c>
      <c r="C96" s="2">
        <f>ROW(SmtRes!A226)</f>
        <v>226</v>
      </c>
      <c r="D96" s="2">
        <f>ROW(EtalonRes!A218)</f>
        <v>218</v>
      </c>
      <c r="E96" s="2" t="s">
        <v>174</v>
      </c>
      <c r="F96" s="2" t="s">
        <v>175</v>
      </c>
      <c r="G96" s="2" t="s">
        <v>176</v>
      </c>
      <c r="H96" s="2" t="s">
        <v>17</v>
      </c>
      <c r="I96" s="2">
        <f>ROUND(83.52/100,9)</f>
        <v>0.83520000000000005</v>
      </c>
      <c r="J96" s="2">
        <v>0</v>
      </c>
      <c r="K96" s="2"/>
      <c r="L96" s="2"/>
      <c r="M96" s="2"/>
      <c r="N96" s="2"/>
      <c r="O96" s="2">
        <f t="shared" si="114"/>
        <v>2682.49</v>
      </c>
      <c r="P96" s="2">
        <f t="shared" si="115"/>
        <v>641.02</v>
      </c>
      <c r="Q96" s="2">
        <f t="shared" si="116"/>
        <v>31.14</v>
      </c>
      <c r="R96" s="2">
        <f t="shared" si="117"/>
        <v>11.94</v>
      </c>
      <c r="S96" s="2">
        <f t="shared" si="118"/>
        <v>2010.33</v>
      </c>
      <c r="T96" s="2">
        <f t="shared" si="119"/>
        <v>0</v>
      </c>
      <c r="U96" s="2">
        <f t="shared" si="120"/>
        <v>218.98944</v>
      </c>
      <c r="V96" s="2">
        <f t="shared" si="121"/>
        <v>0.89783999999999997</v>
      </c>
      <c r="W96" s="2">
        <f t="shared" si="122"/>
        <v>0</v>
      </c>
      <c r="X96" s="2">
        <f t="shared" si="123"/>
        <v>1921.16</v>
      </c>
      <c r="Y96" s="2">
        <f t="shared" si="124"/>
        <v>950.47</v>
      </c>
      <c r="Z96" s="2"/>
      <c r="AA96" s="2">
        <v>39272396</v>
      </c>
      <c r="AB96" s="2">
        <f t="shared" si="125"/>
        <v>3211.79</v>
      </c>
      <c r="AC96" s="2">
        <f t="shared" si="110"/>
        <v>767.51</v>
      </c>
      <c r="AD96" s="2">
        <f>ROUND(((((ET96*1.25))-((EU96*1.25)))+AE96),2)</f>
        <v>37.28</v>
      </c>
      <c r="AE96" s="2">
        <f>ROUND(((EU96*1.25)),2)</f>
        <v>14.3</v>
      </c>
      <c r="AF96" s="2">
        <f>ROUND(((EV96*1.15)),2)</f>
        <v>2407</v>
      </c>
      <c r="AG96" s="2">
        <f t="shared" si="126"/>
        <v>0</v>
      </c>
      <c r="AH96" s="2">
        <f>((EW96*1.15))</f>
        <v>262.2</v>
      </c>
      <c r="AI96" s="2">
        <f>((EX96*1.25))</f>
        <v>1.075</v>
      </c>
      <c r="AJ96" s="2">
        <f t="shared" si="127"/>
        <v>0</v>
      </c>
      <c r="AK96" s="2">
        <v>2890.37</v>
      </c>
      <c r="AL96" s="2">
        <v>767.51</v>
      </c>
      <c r="AM96" s="2">
        <v>29.82</v>
      </c>
      <c r="AN96" s="2">
        <v>11.44</v>
      </c>
      <c r="AO96" s="2">
        <v>2093.04</v>
      </c>
      <c r="AP96" s="2">
        <v>0</v>
      </c>
      <c r="AQ96" s="2">
        <v>228</v>
      </c>
      <c r="AR96" s="2">
        <v>0.86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3</v>
      </c>
      <c r="BE96" s="2" t="s">
        <v>3</v>
      </c>
      <c r="BF96" s="2" t="s">
        <v>3</v>
      </c>
      <c r="BG96" s="2" t="s">
        <v>3</v>
      </c>
      <c r="BH96" s="2">
        <v>0</v>
      </c>
      <c r="BI96" s="2">
        <v>1</v>
      </c>
      <c r="BJ96" s="2" t="s">
        <v>177</v>
      </c>
      <c r="BK96" s="2"/>
      <c r="BL96" s="2"/>
      <c r="BM96" s="2">
        <v>15001</v>
      </c>
      <c r="BN96" s="2">
        <v>0</v>
      </c>
      <c r="BO96" s="2" t="s">
        <v>3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3</v>
      </c>
      <c r="BZ96" s="2">
        <v>105</v>
      </c>
      <c r="CA96" s="2">
        <v>55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830</v>
      </c>
      <c r="CO96" s="2">
        <v>0</v>
      </c>
      <c r="CP96" s="2">
        <f t="shared" si="128"/>
        <v>2682.49</v>
      </c>
      <c r="CQ96" s="2">
        <f t="shared" si="129"/>
        <v>767.51</v>
      </c>
      <c r="CR96" s="2">
        <f t="shared" si="130"/>
        <v>37.28</v>
      </c>
      <c r="CS96" s="2">
        <f t="shared" si="131"/>
        <v>14.3</v>
      </c>
      <c r="CT96" s="2">
        <f t="shared" si="132"/>
        <v>2407</v>
      </c>
      <c r="CU96" s="2">
        <f t="shared" si="133"/>
        <v>0</v>
      </c>
      <c r="CV96" s="2">
        <f t="shared" si="134"/>
        <v>262.2</v>
      </c>
      <c r="CW96" s="2">
        <f t="shared" si="135"/>
        <v>1.075</v>
      </c>
      <c r="CX96" s="2">
        <f t="shared" si="136"/>
        <v>0</v>
      </c>
      <c r="CY96" s="2">
        <f t="shared" si="137"/>
        <v>1921.1565000000001</v>
      </c>
      <c r="CZ96" s="2">
        <f t="shared" si="138"/>
        <v>950.46690000000001</v>
      </c>
      <c r="DA96" s="2"/>
      <c r="DB96" s="2"/>
      <c r="DC96" s="2" t="s">
        <v>3</v>
      </c>
      <c r="DD96" s="2" t="s">
        <v>3</v>
      </c>
      <c r="DE96" s="2" t="s">
        <v>49</v>
      </c>
      <c r="DF96" s="2" t="s">
        <v>49</v>
      </c>
      <c r="DG96" s="2" t="s">
        <v>50</v>
      </c>
      <c r="DH96" s="2" t="s">
        <v>3</v>
      </c>
      <c r="DI96" s="2" t="s">
        <v>50</v>
      </c>
      <c r="DJ96" s="2" t="s">
        <v>49</v>
      </c>
      <c r="DK96" s="2" t="s">
        <v>3</v>
      </c>
      <c r="DL96" s="2" t="s">
        <v>3</v>
      </c>
      <c r="DM96" s="2" t="s">
        <v>3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17</v>
      </c>
      <c r="DW96" s="2" t="s">
        <v>17</v>
      </c>
      <c r="DX96" s="2">
        <v>100</v>
      </c>
      <c r="DY96" s="2"/>
      <c r="DZ96" s="2"/>
      <c r="EA96" s="2"/>
      <c r="EB96" s="2"/>
      <c r="EC96" s="2"/>
      <c r="ED96" s="2"/>
      <c r="EE96" s="2">
        <v>39174529</v>
      </c>
      <c r="EF96" s="2">
        <v>2</v>
      </c>
      <c r="EG96" s="2" t="s">
        <v>19</v>
      </c>
      <c r="EH96" s="2">
        <v>0</v>
      </c>
      <c r="EI96" s="2" t="s">
        <v>3</v>
      </c>
      <c r="EJ96" s="2">
        <v>1</v>
      </c>
      <c r="EK96" s="2">
        <v>15001</v>
      </c>
      <c r="EL96" s="2" t="s">
        <v>86</v>
      </c>
      <c r="EM96" s="2" t="s">
        <v>87</v>
      </c>
      <c r="EN96" s="2"/>
      <c r="EO96" s="2" t="s">
        <v>52</v>
      </c>
      <c r="EP96" s="2"/>
      <c r="EQ96" s="2">
        <v>131072</v>
      </c>
      <c r="ER96" s="2">
        <v>2890.37</v>
      </c>
      <c r="ES96" s="2">
        <v>767.51</v>
      </c>
      <c r="ET96" s="2">
        <v>29.82</v>
      </c>
      <c r="EU96" s="2">
        <v>11.44</v>
      </c>
      <c r="EV96" s="2">
        <v>2093.04</v>
      </c>
      <c r="EW96" s="2">
        <v>228</v>
      </c>
      <c r="EX96" s="2">
        <v>0.86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9"/>
        <v>0</v>
      </c>
      <c r="FS96" s="2">
        <v>0</v>
      </c>
      <c r="FT96" s="2" t="s">
        <v>22</v>
      </c>
      <c r="FU96" s="2" t="s">
        <v>23</v>
      </c>
      <c r="FV96" s="2"/>
      <c r="FW96" s="2"/>
      <c r="FX96" s="2">
        <v>94.5</v>
      </c>
      <c r="FY96" s="2">
        <v>46.75</v>
      </c>
      <c r="FZ96" s="2"/>
      <c r="GA96" s="2" t="s">
        <v>3</v>
      </c>
      <c r="GB96" s="2"/>
      <c r="GC96" s="2"/>
      <c r="GD96" s="2">
        <v>0</v>
      </c>
      <c r="GE96" s="2"/>
      <c r="GF96" s="2">
        <v>1231258158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40"/>
        <v>0</v>
      </c>
      <c r="GM96" s="2">
        <f t="shared" si="141"/>
        <v>5554.12</v>
      </c>
      <c r="GN96" s="2">
        <f t="shared" si="142"/>
        <v>5554.12</v>
      </c>
      <c r="GO96" s="2">
        <f t="shared" si="143"/>
        <v>0</v>
      </c>
      <c r="GP96" s="2">
        <f t="shared" si="144"/>
        <v>0</v>
      </c>
      <c r="GQ96" s="2"/>
      <c r="GR96" s="2">
        <v>0</v>
      </c>
      <c r="GS96" s="2">
        <v>3</v>
      </c>
      <c r="GT96" s="2">
        <v>0</v>
      </c>
      <c r="GU96" s="2" t="s">
        <v>3</v>
      </c>
      <c r="GV96" s="2">
        <f t="shared" si="145"/>
        <v>0</v>
      </c>
      <c r="GW96" s="2">
        <v>1</v>
      </c>
      <c r="GX96" s="2">
        <f t="shared" si="146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C97">
        <f>ROW(SmtRes!A236)</f>
        <v>236</v>
      </c>
      <c r="D97">
        <f>ROW(EtalonRes!A228)</f>
        <v>228</v>
      </c>
      <c r="E97" t="s">
        <v>174</v>
      </c>
      <c r="F97" t="s">
        <v>175</v>
      </c>
      <c r="G97" t="s">
        <v>176</v>
      </c>
      <c r="H97" t="s">
        <v>17</v>
      </c>
      <c r="I97">
        <f>ROUND(83.52/100,9)</f>
        <v>0.83520000000000005</v>
      </c>
      <c r="J97">
        <v>0</v>
      </c>
      <c r="O97">
        <f t="shared" si="114"/>
        <v>20360.07</v>
      </c>
      <c r="P97">
        <f t="shared" si="115"/>
        <v>4865.37</v>
      </c>
      <c r="Q97">
        <f t="shared" si="116"/>
        <v>236.32</v>
      </c>
      <c r="R97">
        <f t="shared" si="117"/>
        <v>90.65</v>
      </c>
      <c r="S97">
        <f t="shared" si="118"/>
        <v>15258.38</v>
      </c>
      <c r="T97">
        <f t="shared" si="119"/>
        <v>0</v>
      </c>
      <c r="U97">
        <f t="shared" si="120"/>
        <v>218.98944</v>
      </c>
      <c r="V97">
        <f t="shared" si="121"/>
        <v>0.89783999999999997</v>
      </c>
      <c r="W97">
        <f t="shared" si="122"/>
        <v>0</v>
      </c>
      <c r="X97">
        <f t="shared" si="123"/>
        <v>14581.58</v>
      </c>
      <c r="Y97">
        <f t="shared" si="124"/>
        <v>7214.04</v>
      </c>
      <c r="AA97">
        <v>39272397</v>
      </c>
      <c r="AB97">
        <f t="shared" si="125"/>
        <v>3211.79</v>
      </c>
      <c r="AC97">
        <f t="shared" si="110"/>
        <v>767.51</v>
      </c>
      <c r="AD97">
        <f>ROUND(((((ET97*1.25))-((EU97*1.25)))+AE97),2)</f>
        <v>37.28</v>
      </c>
      <c r="AE97">
        <f>ROUND(((EU97*1.25)),2)</f>
        <v>14.3</v>
      </c>
      <c r="AF97">
        <f>ROUND(((EV97*1.15)),2)</f>
        <v>2407</v>
      </c>
      <c r="AG97">
        <f t="shared" si="126"/>
        <v>0</v>
      </c>
      <c r="AH97">
        <f>((EW97*1.15))</f>
        <v>262.2</v>
      </c>
      <c r="AI97">
        <f>((EX97*1.25))</f>
        <v>1.075</v>
      </c>
      <c r="AJ97">
        <f t="shared" si="127"/>
        <v>0</v>
      </c>
      <c r="AK97">
        <v>2890.37</v>
      </c>
      <c r="AL97">
        <v>767.51</v>
      </c>
      <c r="AM97">
        <v>29.82</v>
      </c>
      <c r="AN97">
        <v>11.44</v>
      </c>
      <c r="AO97">
        <v>2093.04</v>
      </c>
      <c r="AP97">
        <v>0</v>
      </c>
      <c r="AQ97">
        <v>228</v>
      </c>
      <c r="AR97">
        <v>0.86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7.59</v>
      </c>
      <c r="BA97">
        <v>7.59</v>
      </c>
      <c r="BB97">
        <v>7.59</v>
      </c>
      <c r="BC97">
        <v>7.59</v>
      </c>
      <c r="BD97" t="s">
        <v>3</v>
      </c>
      <c r="BE97" t="s">
        <v>3</v>
      </c>
      <c r="BF97" t="s">
        <v>3</v>
      </c>
      <c r="BG97" t="s">
        <v>3</v>
      </c>
      <c r="BH97">
        <v>0</v>
      </c>
      <c r="BI97">
        <v>1</v>
      </c>
      <c r="BJ97" t="s">
        <v>177</v>
      </c>
      <c r="BM97">
        <v>15001</v>
      </c>
      <c r="BN97">
        <v>0</v>
      </c>
      <c r="BO97" t="s">
        <v>3</v>
      </c>
      <c r="BP97">
        <v>0</v>
      </c>
      <c r="BQ97">
        <v>2</v>
      </c>
      <c r="BR97">
        <v>0</v>
      </c>
      <c r="BS97">
        <v>7.59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830</v>
      </c>
      <c r="CO97">
        <v>0</v>
      </c>
      <c r="CP97">
        <f t="shared" si="128"/>
        <v>20360.07</v>
      </c>
      <c r="CQ97">
        <f t="shared" si="129"/>
        <v>5825.4008999999996</v>
      </c>
      <c r="CR97">
        <f t="shared" si="130"/>
        <v>282.95519999999999</v>
      </c>
      <c r="CS97">
        <f t="shared" si="131"/>
        <v>108.53700000000001</v>
      </c>
      <c r="CT97">
        <f t="shared" si="132"/>
        <v>18269.13</v>
      </c>
      <c r="CU97">
        <f t="shared" si="133"/>
        <v>0</v>
      </c>
      <c r="CV97">
        <f t="shared" si="134"/>
        <v>262.2</v>
      </c>
      <c r="CW97">
        <f t="shared" si="135"/>
        <v>1.075</v>
      </c>
      <c r="CX97">
        <f t="shared" si="136"/>
        <v>0</v>
      </c>
      <c r="CY97">
        <f t="shared" si="137"/>
        <v>14581.578499999998</v>
      </c>
      <c r="CZ97">
        <f t="shared" si="138"/>
        <v>7214.0440999999992</v>
      </c>
      <c r="DC97" t="s">
        <v>3</v>
      </c>
      <c r="DD97" t="s">
        <v>3</v>
      </c>
      <c r="DE97" t="s">
        <v>49</v>
      </c>
      <c r="DF97" t="s">
        <v>49</v>
      </c>
      <c r="DG97" t="s">
        <v>50</v>
      </c>
      <c r="DH97" t="s">
        <v>3</v>
      </c>
      <c r="DI97" t="s">
        <v>50</v>
      </c>
      <c r="DJ97" t="s">
        <v>49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17</v>
      </c>
      <c r="DW97" t="s">
        <v>17</v>
      </c>
      <c r="DX97">
        <v>100</v>
      </c>
      <c r="EE97">
        <v>39174529</v>
      </c>
      <c r="EF97">
        <v>2</v>
      </c>
      <c r="EG97" t="s">
        <v>19</v>
      </c>
      <c r="EH97">
        <v>0</v>
      </c>
      <c r="EI97" t="s">
        <v>3</v>
      </c>
      <c r="EJ97">
        <v>1</v>
      </c>
      <c r="EK97">
        <v>15001</v>
      </c>
      <c r="EL97" t="s">
        <v>86</v>
      </c>
      <c r="EM97" t="s">
        <v>87</v>
      </c>
      <c r="EO97" t="s">
        <v>52</v>
      </c>
      <c r="EQ97">
        <v>131072</v>
      </c>
      <c r="ER97">
        <v>2890.37</v>
      </c>
      <c r="ES97">
        <v>767.51</v>
      </c>
      <c r="ET97">
        <v>29.82</v>
      </c>
      <c r="EU97">
        <v>11.44</v>
      </c>
      <c r="EV97">
        <v>2093.04</v>
      </c>
      <c r="EW97">
        <v>228</v>
      </c>
      <c r="EX97">
        <v>0.86</v>
      </c>
      <c r="EY97">
        <v>0</v>
      </c>
      <c r="FQ97">
        <v>0</v>
      </c>
      <c r="FR97">
        <f t="shared" si="139"/>
        <v>0</v>
      </c>
      <c r="FS97">
        <v>0</v>
      </c>
      <c r="FT97" t="s">
        <v>22</v>
      </c>
      <c r="FU97" t="s">
        <v>23</v>
      </c>
      <c r="FX97">
        <v>94.5</v>
      </c>
      <c r="FY97">
        <v>46.75</v>
      </c>
      <c r="GA97" t="s">
        <v>3</v>
      </c>
      <c r="GD97">
        <v>0</v>
      </c>
      <c r="GF97">
        <v>1231258158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40"/>
        <v>0</v>
      </c>
      <c r="GM97">
        <f t="shared" si="141"/>
        <v>42155.69</v>
      </c>
      <c r="GN97">
        <f t="shared" si="142"/>
        <v>42155.69</v>
      </c>
      <c r="GO97">
        <f t="shared" si="143"/>
        <v>0</v>
      </c>
      <c r="GP97">
        <f t="shared" si="144"/>
        <v>0</v>
      </c>
      <c r="GR97">
        <v>0</v>
      </c>
      <c r="GS97">
        <v>3</v>
      </c>
      <c r="GT97">
        <v>0</v>
      </c>
      <c r="GU97" t="s">
        <v>3</v>
      </c>
      <c r="GV97">
        <f t="shared" si="145"/>
        <v>0</v>
      </c>
      <c r="GW97">
        <v>1</v>
      </c>
      <c r="GX97">
        <f t="shared" si="146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226</v>
      </c>
      <c r="D98" s="2"/>
      <c r="E98" s="2" t="s">
        <v>178</v>
      </c>
      <c r="F98" s="2" t="s">
        <v>179</v>
      </c>
      <c r="G98" s="2" t="s">
        <v>180</v>
      </c>
      <c r="H98" s="2" t="s">
        <v>123</v>
      </c>
      <c r="I98" s="2">
        <f>I96*J98</f>
        <v>83.52</v>
      </c>
      <c r="J98" s="2">
        <v>99.999999999999986</v>
      </c>
      <c r="K98" s="2"/>
      <c r="L98" s="2"/>
      <c r="M98" s="2"/>
      <c r="N98" s="2"/>
      <c r="O98" s="2">
        <f t="shared" si="114"/>
        <v>88473.07</v>
      </c>
      <c r="P98" s="2">
        <f t="shared" si="115"/>
        <v>88473.07</v>
      </c>
      <c r="Q98" s="2">
        <f t="shared" si="116"/>
        <v>0</v>
      </c>
      <c r="R98" s="2">
        <f t="shared" si="117"/>
        <v>0</v>
      </c>
      <c r="S98" s="2">
        <f t="shared" si="118"/>
        <v>0</v>
      </c>
      <c r="T98" s="2">
        <f t="shared" si="119"/>
        <v>0</v>
      </c>
      <c r="U98" s="2">
        <f t="shared" si="120"/>
        <v>0</v>
      </c>
      <c r="V98" s="2">
        <f t="shared" si="121"/>
        <v>0</v>
      </c>
      <c r="W98" s="2">
        <f t="shared" si="122"/>
        <v>0</v>
      </c>
      <c r="X98" s="2">
        <f t="shared" si="123"/>
        <v>0</v>
      </c>
      <c r="Y98" s="2">
        <f t="shared" si="124"/>
        <v>0</v>
      </c>
      <c r="Z98" s="2"/>
      <c r="AA98" s="2">
        <v>39272396</v>
      </c>
      <c r="AB98" s="2">
        <f t="shared" si="125"/>
        <v>155.78</v>
      </c>
      <c r="AC98" s="2">
        <f t="shared" si="110"/>
        <v>155.78</v>
      </c>
      <c r="AD98" s="2">
        <f>ROUND((((ET98)-(EU98))+AE98),2)</f>
        <v>0</v>
      </c>
      <c r="AE98" s="2">
        <f>ROUND((EU98),2)</f>
        <v>0</v>
      </c>
      <c r="AF98" s="2">
        <f>ROUND((EV98),2)</f>
        <v>0</v>
      </c>
      <c r="AG98" s="2">
        <f t="shared" si="126"/>
        <v>0</v>
      </c>
      <c r="AH98" s="2">
        <f>(EW98)</f>
        <v>0</v>
      </c>
      <c r="AI98" s="2">
        <f>(EX98)</f>
        <v>0</v>
      </c>
      <c r="AJ98" s="2">
        <f t="shared" si="127"/>
        <v>0</v>
      </c>
      <c r="AK98" s="2">
        <v>155.78</v>
      </c>
      <c r="AL98" s="2">
        <v>155.78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95</v>
      </c>
      <c r="AU98" s="2">
        <v>47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6.8</v>
      </c>
      <c r="BD98" s="2" t="s">
        <v>3</v>
      </c>
      <c r="BE98" s="2" t="s">
        <v>3</v>
      </c>
      <c r="BF98" s="2" t="s">
        <v>3</v>
      </c>
      <c r="BG98" s="2" t="s">
        <v>3</v>
      </c>
      <c r="BH98" s="2">
        <v>3</v>
      </c>
      <c r="BI98" s="2">
        <v>1</v>
      </c>
      <c r="BJ98" s="2" t="s">
        <v>3</v>
      </c>
      <c r="BK98" s="2"/>
      <c r="BL98" s="2"/>
      <c r="BM98" s="2">
        <v>15001</v>
      </c>
      <c r="BN98" s="2">
        <v>0</v>
      </c>
      <c r="BO98" s="2" t="s">
        <v>3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3</v>
      </c>
      <c r="BZ98" s="2">
        <v>105</v>
      </c>
      <c r="CA98" s="2">
        <v>55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3</v>
      </c>
      <c r="CO98" s="2">
        <v>0</v>
      </c>
      <c r="CP98" s="2">
        <f t="shared" si="128"/>
        <v>88473.07</v>
      </c>
      <c r="CQ98" s="2">
        <f t="shared" si="129"/>
        <v>1059.3040000000001</v>
      </c>
      <c r="CR98" s="2">
        <f t="shared" si="130"/>
        <v>0</v>
      </c>
      <c r="CS98" s="2">
        <f t="shared" si="131"/>
        <v>0</v>
      </c>
      <c r="CT98" s="2">
        <f t="shared" si="132"/>
        <v>0</v>
      </c>
      <c r="CU98" s="2">
        <f t="shared" si="133"/>
        <v>0</v>
      </c>
      <c r="CV98" s="2">
        <f t="shared" si="134"/>
        <v>0</v>
      </c>
      <c r="CW98" s="2">
        <f t="shared" si="135"/>
        <v>0</v>
      </c>
      <c r="CX98" s="2">
        <f t="shared" si="136"/>
        <v>0</v>
      </c>
      <c r="CY98" s="2">
        <f t="shared" si="137"/>
        <v>0</v>
      </c>
      <c r="CZ98" s="2">
        <f t="shared" si="138"/>
        <v>0</v>
      </c>
      <c r="DA98" s="2"/>
      <c r="DB98" s="2"/>
      <c r="DC98" s="2" t="s">
        <v>3</v>
      </c>
      <c r="DD98" s="2" t="s">
        <v>3</v>
      </c>
      <c r="DE98" s="2" t="s">
        <v>3</v>
      </c>
      <c r="DF98" s="2" t="s">
        <v>3</v>
      </c>
      <c r="DG98" s="2" t="s">
        <v>3</v>
      </c>
      <c r="DH98" s="2" t="s">
        <v>3</v>
      </c>
      <c r="DI98" s="2" t="s">
        <v>3</v>
      </c>
      <c r="DJ98" s="2" t="s">
        <v>3</v>
      </c>
      <c r="DK98" s="2" t="s">
        <v>3</v>
      </c>
      <c r="DL98" s="2" t="s">
        <v>3</v>
      </c>
      <c r="DM98" s="2" t="s">
        <v>3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123</v>
      </c>
      <c r="DW98" s="2" t="s">
        <v>123</v>
      </c>
      <c r="DX98" s="2">
        <v>1</v>
      </c>
      <c r="DY98" s="2"/>
      <c r="DZ98" s="2"/>
      <c r="EA98" s="2"/>
      <c r="EB98" s="2"/>
      <c r="EC98" s="2"/>
      <c r="ED98" s="2"/>
      <c r="EE98" s="2">
        <v>39174529</v>
      </c>
      <c r="EF98" s="2">
        <v>2</v>
      </c>
      <c r="EG98" s="2" t="s">
        <v>19</v>
      </c>
      <c r="EH98" s="2">
        <v>0</v>
      </c>
      <c r="EI98" s="2" t="s">
        <v>3</v>
      </c>
      <c r="EJ98" s="2">
        <v>1</v>
      </c>
      <c r="EK98" s="2">
        <v>15001</v>
      </c>
      <c r="EL98" s="2" t="s">
        <v>86</v>
      </c>
      <c r="EM98" s="2" t="s">
        <v>87</v>
      </c>
      <c r="EN98" s="2"/>
      <c r="EO98" s="2" t="s">
        <v>3</v>
      </c>
      <c r="EP98" s="2"/>
      <c r="EQ98" s="2">
        <v>0</v>
      </c>
      <c r="ER98" s="2">
        <v>155.78</v>
      </c>
      <c r="ES98" s="2">
        <v>155.78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>
        <v>5</v>
      </c>
      <c r="FA98" s="2"/>
      <c r="FB98" s="2"/>
      <c r="FC98" s="2">
        <v>1</v>
      </c>
      <c r="FD98" s="2">
        <v>18</v>
      </c>
      <c r="FE98" s="2"/>
      <c r="FF98" s="2">
        <v>1250</v>
      </c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9"/>
        <v>0</v>
      </c>
      <c r="FS98" s="2">
        <v>0</v>
      </c>
      <c r="FT98" s="2" t="s">
        <v>22</v>
      </c>
      <c r="FU98" s="2" t="s">
        <v>23</v>
      </c>
      <c r="FV98" s="2"/>
      <c r="FW98" s="2"/>
      <c r="FX98" s="2">
        <v>94.5</v>
      </c>
      <c r="FY98" s="2">
        <v>46.75</v>
      </c>
      <c r="FZ98" s="2"/>
      <c r="GA98" s="2" t="s">
        <v>181</v>
      </c>
      <c r="GB98" s="2"/>
      <c r="GC98" s="2"/>
      <c r="GD98" s="2">
        <v>0</v>
      </c>
      <c r="GE98" s="2"/>
      <c r="GF98" s="2">
        <v>1824838503</v>
      </c>
      <c r="GG98" s="2">
        <v>2</v>
      </c>
      <c r="GH98" s="2">
        <v>3</v>
      </c>
      <c r="GI98" s="2">
        <v>3</v>
      </c>
      <c r="GJ98" s="2">
        <v>0</v>
      </c>
      <c r="GK98" s="2">
        <f>ROUND(R98*(R12)/100,2)</f>
        <v>0</v>
      </c>
      <c r="GL98" s="2">
        <f t="shared" si="140"/>
        <v>0</v>
      </c>
      <c r="GM98" s="2">
        <f t="shared" si="141"/>
        <v>88473.07</v>
      </c>
      <c r="GN98" s="2">
        <f t="shared" si="142"/>
        <v>88473.07</v>
      </c>
      <c r="GO98" s="2">
        <f t="shared" si="143"/>
        <v>0</v>
      </c>
      <c r="GP98" s="2">
        <f t="shared" si="144"/>
        <v>0</v>
      </c>
      <c r="GQ98" s="2"/>
      <c r="GR98" s="2">
        <v>1</v>
      </c>
      <c r="GS98" s="2">
        <v>1</v>
      </c>
      <c r="GT98" s="2">
        <v>0</v>
      </c>
      <c r="GU98" s="2" t="s">
        <v>3</v>
      </c>
      <c r="GV98" s="2">
        <f t="shared" si="145"/>
        <v>0</v>
      </c>
      <c r="GW98" s="2">
        <v>1</v>
      </c>
      <c r="GX98" s="2">
        <f t="shared" si="146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236</v>
      </c>
      <c r="E99" t="s">
        <v>178</v>
      </c>
      <c r="F99" t="s">
        <v>179</v>
      </c>
      <c r="G99" t="s">
        <v>180</v>
      </c>
      <c r="H99" t="s">
        <v>123</v>
      </c>
      <c r="I99">
        <f>I97*J99</f>
        <v>83.52</v>
      </c>
      <c r="J99">
        <v>99.999999999999986</v>
      </c>
      <c r="O99">
        <f t="shared" si="114"/>
        <v>102631.13</v>
      </c>
      <c r="P99">
        <f t="shared" si="115"/>
        <v>102631.13</v>
      </c>
      <c r="Q99">
        <f t="shared" si="116"/>
        <v>0</v>
      </c>
      <c r="R99">
        <f t="shared" si="117"/>
        <v>0</v>
      </c>
      <c r="S99">
        <f t="shared" si="118"/>
        <v>0</v>
      </c>
      <c r="T99">
        <f t="shared" si="119"/>
        <v>0</v>
      </c>
      <c r="U99">
        <f t="shared" si="120"/>
        <v>0</v>
      </c>
      <c r="V99">
        <f t="shared" si="121"/>
        <v>0</v>
      </c>
      <c r="W99">
        <f t="shared" si="122"/>
        <v>0</v>
      </c>
      <c r="X99">
        <f t="shared" si="123"/>
        <v>0</v>
      </c>
      <c r="Y99">
        <f t="shared" si="124"/>
        <v>0</v>
      </c>
      <c r="AA99">
        <v>39272397</v>
      </c>
      <c r="AB99">
        <f t="shared" si="125"/>
        <v>161.9</v>
      </c>
      <c r="AC99">
        <f t="shared" si="110"/>
        <v>161.9</v>
      </c>
      <c r="AD99">
        <f>ROUND((((ET99)-(EU99))+AE99),2)</f>
        <v>0</v>
      </c>
      <c r="AE99">
        <f>ROUND((EU99),2)</f>
        <v>0</v>
      </c>
      <c r="AF99">
        <f>ROUND((EV99),2)</f>
        <v>0</v>
      </c>
      <c r="AG99">
        <f t="shared" si="126"/>
        <v>0</v>
      </c>
      <c r="AH99">
        <f>(EW99)</f>
        <v>0</v>
      </c>
      <c r="AI99">
        <f>(EX99)</f>
        <v>0</v>
      </c>
      <c r="AJ99">
        <f t="shared" si="127"/>
        <v>0</v>
      </c>
      <c r="AK99">
        <v>161.9</v>
      </c>
      <c r="AL99">
        <v>161.9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7.59</v>
      </c>
      <c r="BA99">
        <v>1</v>
      </c>
      <c r="BB99">
        <v>1</v>
      </c>
      <c r="BC99">
        <v>7.59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1</v>
      </c>
      <c r="BJ99" t="s">
        <v>3</v>
      </c>
      <c r="BM99">
        <v>15001</v>
      </c>
      <c r="BN99">
        <v>0</v>
      </c>
      <c r="BO99" t="s">
        <v>3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105</v>
      </c>
      <c r="CA99">
        <v>55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28"/>
        <v>102631.13</v>
      </c>
      <c r="CQ99">
        <f t="shared" si="129"/>
        <v>1228.8209999999999</v>
      </c>
      <c r="CR99">
        <f t="shared" si="130"/>
        <v>0</v>
      </c>
      <c r="CS99">
        <f t="shared" si="131"/>
        <v>0</v>
      </c>
      <c r="CT99">
        <f t="shared" si="132"/>
        <v>0</v>
      </c>
      <c r="CU99">
        <f t="shared" si="133"/>
        <v>0</v>
      </c>
      <c r="CV99">
        <f t="shared" si="134"/>
        <v>0</v>
      </c>
      <c r="CW99">
        <f t="shared" si="135"/>
        <v>0</v>
      </c>
      <c r="CX99">
        <f t="shared" si="136"/>
        <v>0</v>
      </c>
      <c r="CY99">
        <f t="shared" si="137"/>
        <v>0</v>
      </c>
      <c r="CZ99">
        <f t="shared" si="138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123</v>
      </c>
      <c r="DW99" t="s">
        <v>123</v>
      </c>
      <c r="DX99">
        <v>1</v>
      </c>
      <c r="EE99">
        <v>39174529</v>
      </c>
      <c r="EF99">
        <v>2</v>
      </c>
      <c r="EG99" t="s">
        <v>19</v>
      </c>
      <c r="EH99">
        <v>0</v>
      </c>
      <c r="EI99" t="s">
        <v>3</v>
      </c>
      <c r="EJ99">
        <v>1</v>
      </c>
      <c r="EK99">
        <v>15001</v>
      </c>
      <c r="EL99" t="s">
        <v>86</v>
      </c>
      <c r="EM99" t="s">
        <v>87</v>
      </c>
      <c r="EO99" t="s">
        <v>3</v>
      </c>
      <c r="EQ99">
        <v>0</v>
      </c>
      <c r="ER99">
        <v>180.71</v>
      </c>
      <c r="ES99">
        <v>161.9</v>
      </c>
      <c r="ET99">
        <v>0</v>
      </c>
      <c r="EU99">
        <v>0</v>
      </c>
      <c r="EV99">
        <v>0</v>
      </c>
      <c r="EW99">
        <v>0</v>
      </c>
      <c r="EX99">
        <v>0</v>
      </c>
      <c r="EZ99">
        <v>5</v>
      </c>
      <c r="FC99">
        <v>1</v>
      </c>
      <c r="FD99">
        <v>18</v>
      </c>
      <c r="FF99">
        <v>1450</v>
      </c>
      <c r="FQ99">
        <v>0</v>
      </c>
      <c r="FR99">
        <f t="shared" si="139"/>
        <v>0</v>
      </c>
      <c r="FS99">
        <v>0</v>
      </c>
      <c r="FT99" t="s">
        <v>22</v>
      </c>
      <c r="FU99" t="s">
        <v>23</v>
      </c>
      <c r="FX99">
        <v>94.5</v>
      </c>
      <c r="FY99">
        <v>46.75</v>
      </c>
      <c r="GA99" t="s">
        <v>182</v>
      </c>
      <c r="GD99">
        <v>0</v>
      </c>
      <c r="GF99">
        <v>1824838503</v>
      </c>
      <c r="GG99">
        <v>1</v>
      </c>
      <c r="GH99">
        <v>3</v>
      </c>
      <c r="GI99">
        <v>4</v>
      </c>
      <c r="GJ99">
        <v>0</v>
      </c>
      <c r="GK99">
        <f>ROUND(R99*(S12)/100,2)</f>
        <v>0</v>
      </c>
      <c r="GL99">
        <f t="shared" si="140"/>
        <v>0</v>
      </c>
      <c r="GM99">
        <f t="shared" si="141"/>
        <v>102631.13</v>
      </c>
      <c r="GN99">
        <f t="shared" si="142"/>
        <v>102631.13</v>
      </c>
      <c r="GO99">
        <f t="shared" si="143"/>
        <v>0</v>
      </c>
      <c r="GP99">
        <f t="shared" si="144"/>
        <v>0</v>
      </c>
      <c r="GR99">
        <v>1</v>
      </c>
      <c r="GS99">
        <v>1</v>
      </c>
      <c r="GT99">
        <v>0</v>
      </c>
      <c r="GU99" t="s">
        <v>3</v>
      </c>
      <c r="GV99">
        <f t="shared" si="145"/>
        <v>0</v>
      </c>
      <c r="GW99">
        <v>1</v>
      </c>
      <c r="GX99">
        <f t="shared" si="146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ROW(SmtRes!A242)</f>
        <v>242</v>
      </c>
      <c r="D100" s="2">
        <f>ROW(EtalonRes!A233)</f>
        <v>233</v>
      </c>
      <c r="E100" s="2" t="s">
        <v>183</v>
      </c>
      <c r="F100" s="2" t="s">
        <v>80</v>
      </c>
      <c r="G100" s="2" t="s">
        <v>184</v>
      </c>
      <c r="H100" s="2" t="s">
        <v>17</v>
      </c>
      <c r="I100" s="2">
        <f>ROUND(328.4/100,9)</f>
        <v>3.2839999999999998</v>
      </c>
      <c r="J100" s="2">
        <v>0</v>
      </c>
      <c r="K100" s="2"/>
      <c r="L100" s="2"/>
      <c r="M100" s="2"/>
      <c r="N100" s="2"/>
      <c r="O100" s="2">
        <f t="shared" si="114"/>
        <v>22491.72</v>
      </c>
      <c r="P100" s="2">
        <f t="shared" si="115"/>
        <v>17521.45</v>
      </c>
      <c r="Q100" s="2">
        <f t="shared" si="116"/>
        <v>1332.94</v>
      </c>
      <c r="R100" s="2">
        <f t="shared" si="117"/>
        <v>260.22000000000003</v>
      </c>
      <c r="S100" s="2">
        <f t="shared" si="118"/>
        <v>3637.33</v>
      </c>
      <c r="T100" s="2">
        <f t="shared" si="119"/>
        <v>0</v>
      </c>
      <c r="U100" s="2">
        <f t="shared" si="120"/>
        <v>386.95043599999991</v>
      </c>
      <c r="V100" s="2">
        <f t="shared" si="121"/>
        <v>21.920699999999997</v>
      </c>
      <c r="W100" s="2">
        <f t="shared" si="122"/>
        <v>0</v>
      </c>
      <c r="X100" s="2">
        <f t="shared" si="123"/>
        <v>3702.67</v>
      </c>
      <c r="Y100" s="2">
        <f t="shared" si="124"/>
        <v>1831.85</v>
      </c>
      <c r="Z100" s="2"/>
      <c r="AA100" s="2">
        <v>39272396</v>
      </c>
      <c r="AB100" s="2">
        <f t="shared" si="125"/>
        <v>6848.88</v>
      </c>
      <c r="AC100" s="2">
        <f t="shared" si="110"/>
        <v>5335.4</v>
      </c>
      <c r="AD100" s="2">
        <f>ROUND(((((ET100*1.25))-((EU100*1.25)))+AE100),2)</f>
        <v>405.89</v>
      </c>
      <c r="AE100" s="2">
        <f>ROUND(((EU100*1.25)),2)</f>
        <v>79.239999999999995</v>
      </c>
      <c r="AF100" s="2">
        <f>ROUND(((EV100*1.15)),2)</f>
        <v>1107.5899999999999</v>
      </c>
      <c r="AG100" s="2">
        <f t="shared" si="126"/>
        <v>0</v>
      </c>
      <c r="AH100" s="2">
        <f>((EW100*1.15))</f>
        <v>117.82899999999998</v>
      </c>
      <c r="AI100" s="2">
        <f>((EX100*1.25))</f>
        <v>6.6749999999999998</v>
      </c>
      <c r="AJ100" s="2">
        <f t="shared" si="127"/>
        <v>0</v>
      </c>
      <c r="AK100" s="2">
        <v>6623.23</v>
      </c>
      <c r="AL100" s="2">
        <v>5335.4</v>
      </c>
      <c r="AM100" s="2">
        <v>324.70999999999998</v>
      </c>
      <c r="AN100" s="2">
        <v>63.39</v>
      </c>
      <c r="AO100" s="2">
        <v>963.12</v>
      </c>
      <c r="AP100" s="2">
        <v>0</v>
      </c>
      <c r="AQ100" s="2">
        <v>102.46</v>
      </c>
      <c r="AR100" s="2">
        <v>5.34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0</v>
      </c>
      <c r="BI100" s="2">
        <v>1</v>
      </c>
      <c r="BJ100" s="2" t="s">
        <v>82</v>
      </c>
      <c r="BK100" s="2"/>
      <c r="BL100" s="2"/>
      <c r="BM100" s="2">
        <v>15001</v>
      </c>
      <c r="BN100" s="2">
        <v>0</v>
      </c>
      <c r="BO100" s="2" t="s">
        <v>3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105</v>
      </c>
      <c r="CA100" s="2">
        <v>55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830</v>
      </c>
      <c r="CO100" s="2">
        <v>0</v>
      </c>
      <c r="CP100" s="2">
        <f t="shared" si="128"/>
        <v>22491.72</v>
      </c>
      <c r="CQ100" s="2">
        <f t="shared" si="129"/>
        <v>5335.4</v>
      </c>
      <c r="CR100" s="2">
        <f t="shared" si="130"/>
        <v>405.89</v>
      </c>
      <c r="CS100" s="2">
        <f t="shared" si="131"/>
        <v>79.239999999999995</v>
      </c>
      <c r="CT100" s="2">
        <f t="shared" si="132"/>
        <v>1107.5899999999999</v>
      </c>
      <c r="CU100" s="2">
        <f t="shared" si="133"/>
        <v>0</v>
      </c>
      <c r="CV100" s="2">
        <f t="shared" si="134"/>
        <v>117.82899999999998</v>
      </c>
      <c r="CW100" s="2">
        <f t="shared" si="135"/>
        <v>6.6749999999999998</v>
      </c>
      <c r="CX100" s="2">
        <f t="shared" si="136"/>
        <v>0</v>
      </c>
      <c r="CY100" s="2">
        <f t="shared" si="137"/>
        <v>3702.6725000000001</v>
      </c>
      <c r="CZ100" s="2">
        <f t="shared" si="138"/>
        <v>1831.8485000000001</v>
      </c>
      <c r="DA100" s="2"/>
      <c r="DB100" s="2"/>
      <c r="DC100" s="2" t="s">
        <v>3</v>
      </c>
      <c r="DD100" s="2" t="s">
        <v>3</v>
      </c>
      <c r="DE100" s="2" t="s">
        <v>49</v>
      </c>
      <c r="DF100" s="2" t="s">
        <v>49</v>
      </c>
      <c r="DG100" s="2" t="s">
        <v>50</v>
      </c>
      <c r="DH100" s="2" t="s">
        <v>3</v>
      </c>
      <c r="DI100" s="2" t="s">
        <v>50</v>
      </c>
      <c r="DJ100" s="2" t="s">
        <v>49</v>
      </c>
      <c r="DK100" s="2" t="s">
        <v>3</v>
      </c>
      <c r="DL100" s="2" t="s">
        <v>3</v>
      </c>
      <c r="DM100" s="2" t="s">
        <v>3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17</v>
      </c>
      <c r="DW100" s="2" t="s">
        <v>17</v>
      </c>
      <c r="DX100" s="2">
        <v>100</v>
      </c>
      <c r="DY100" s="2"/>
      <c r="DZ100" s="2"/>
      <c r="EA100" s="2"/>
      <c r="EB100" s="2"/>
      <c r="EC100" s="2"/>
      <c r="ED100" s="2"/>
      <c r="EE100" s="2">
        <v>39174529</v>
      </c>
      <c r="EF100" s="2">
        <v>2</v>
      </c>
      <c r="EG100" s="2" t="s">
        <v>19</v>
      </c>
      <c r="EH100" s="2">
        <v>0</v>
      </c>
      <c r="EI100" s="2" t="s">
        <v>3</v>
      </c>
      <c r="EJ100" s="2">
        <v>1</v>
      </c>
      <c r="EK100" s="2">
        <v>15001</v>
      </c>
      <c r="EL100" s="2" t="s">
        <v>86</v>
      </c>
      <c r="EM100" s="2" t="s">
        <v>87</v>
      </c>
      <c r="EN100" s="2"/>
      <c r="EO100" s="2" t="s">
        <v>52</v>
      </c>
      <c r="EP100" s="2"/>
      <c r="EQ100" s="2">
        <v>131072</v>
      </c>
      <c r="ER100" s="2">
        <v>6623.23</v>
      </c>
      <c r="ES100" s="2">
        <v>5335.4</v>
      </c>
      <c r="ET100" s="2">
        <v>324.70999999999998</v>
      </c>
      <c r="EU100" s="2">
        <v>63.39</v>
      </c>
      <c r="EV100" s="2">
        <v>963.12</v>
      </c>
      <c r="EW100" s="2">
        <v>102.46</v>
      </c>
      <c r="EX100" s="2">
        <v>5.34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9"/>
        <v>0</v>
      </c>
      <c r="FS100" s="2">
        <v>0</v>
      </c>
      <c r="FT100" s="2" t="s">
        <v>22</v>
      </c>
      <c r="FU100" s="2" t="s">
        <v>23</v>
      </c>
      <c r="FV100" s="2"/>
      <c r="FW100" s="2"/>
      <c r="FX100" s="2">
        <v>94.5</v>
      </c>
      <c r="FY100" s="2">
        <v>46.75</v>
      </c>
      <c r="FZ100" s="2"/>
      <c r="GA100" s="2" t="s">
        <v>3</v>
      </c>
      <c r="GB100" s="2"/>
      <c r="GC100" s="2"/>
      <c r="GD100" s="2">
        <v>0</v>
      </c>
      <c r="GE100" s="2"/>
      <c r="GF100" s="2">
        <v>-59192285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40"/>
        <v>0</v>
      </c>
      <c r="GM100" s="2">
        <f t="shared" si="141"/>
        <v>28026.240000000002</v>
      </c>
      <c r="GN100" s="2">
        <f t="shared" si="142"/>
        <v>28026.240000000002</v>
      </c>
      <c r="GO100" s="2">
        <f t="shared" si="143"/>
        <v>0</v>
      </c>
      <c r="GP100" s="2">
        <f t="shared" si="144"/>
        <v>0</v>
      </c>
      <c r="GQ100" s="2"/>
      <c r="GR100" s="2">
        <v>0</v>
      </c>
      <c r="GS100" s="2">
        <v>3</v>
      </c>
      <c r="GT100" s="2">
        <v>0</v>
      </c>
      <c r="GU100" s="2" t="s">
        <v>3</v>
      </c>
      <c r="GV100" s="2">
        <f t="shared" si="145"/>
        <v>0</v>
      </c>
      <c r="GW100" s="2">
        <v>1</v>
      </c>
      <c r="GX100" s="2">
        <f t="shared" si="146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ROW(SmtRes!A248)</f>
        <v>248</v>
      </c>
      <c r="D101">
        <f>ROW(EtalonRes!A238)</f>
        <v>238</v>
      </c>
      <c r="E101" t="s">
        <v>183</v>
      </c>
      <c r="F101" t="s">
        <v>80</v>
      </c>
      <c r="G101" t="s">
        <v>184</v>
      </c>
      <c r="H101" t="s">
        <v>17</v>
      </c>
      <c r="I101">
        <f>ROUND(328.4/100,9)</f>
        <v>3.2839999999999998</v>
      </c>
      <c r="J101">
        <v>0</v>
      </c>
      <c r="O101">
        <f t="shared" si="114"/>
        <v>170712.17</v>
      </c>
      <c r="P101">
        <f t="shared" si="115"/>
        <v>132987.82999999999</v>
      </c>
      <c r="Q101">
        <f t="shared" si="116"/>
        <v>10117.040000000001</v>
      </c>
      <c r="R101">
        <f t="shared" si="117"/>
        <v>1975.1</v>
      </c>
      <c r="S101">
        <f t="shared" si="118"/>
        <v>27607.3</v>
      </c>
      <c r="T101">
        <f t="shared" si="119"/>
        <v>0</v>
      </c>
      <c r="U101">
        <f t="shared" si="120"/>
        <v>386.95043599999991</v>
      </c>
      <c r="V101">
        <f t="shared" si="121"/>
        <v>21.920699999999997</v>
      </c>
      <c r="W101">
        <f t="shared" si="122"/>
        <v>0</v>
      </c>
      <c r="X101">
        <f t="shared" si="123"/>
        <v>28103.279999999999</v>
      </c>
      <c r="Y101">
        <f t="shared" si="124"/>
        <v>13903.73</v>
      </c>
      <c r="AA101">
        <v>39272397</v>
      </c>
      <c r="AB101">
        <f t="shared" si="125"/>
        <v>6848.88</v>
      </c>
      <c r="AC101">
        <f t="shared" si="110"/>
        <v>5335.4</v>
      </c>
      <c r="AD101">
        <f>ROUND(((((ET101*1.25))-((EU101*1.25)))+AE101),2)</f>
        <v>405.89</v>
      </c>
      <c r="AE101">
        <f>ROUND(((EU101*1.25)),2)</f>
        <v>79.239999999999995</v>
      </c>
      <c r="AF101">
        <f>ROUND(((EV101*1.15)),2)</f>
        <v>1107.5899999999999</v>
      </c>
      <c r="AG101">
        <f t="shared" si="126"/>
        <v>0</v>
      </c>
      <c r="AH101">
        <f>((EW101*1.15))</f>
        <v>117.82899999999998</v>
      </c>
      <c r="AI101">
        <f>((EX101*1.25))</f>
        <v>6.6749999999999998</v>
      </c>
      <c r="AJ101">
        <f t="shared" si="127"/>
        <v>0</v>
      </c>
      <c r="AK101">
        <v>6623.23</v>
      </c>
      <c r="AL101">
        <v>5335.4</v>
      </c>
      <c r="AM101">
        <v>324.70999999999998</v>
      </c>
      <c r="AN101">
        <v>63.39</v>
      </c>
      <c r="AO101">
        <v>963.12</v>
      </c>
      <c r="AP101">
        <v>0</v>
      </c>
      <c r="AQ101">
        <v>102.46</v>
      </c>
      <c r="AR101">
        <v>5.34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7.59</v>
      </c>
      <c r="BA101">
        <v>7.59</v>
      </c>
      <c r="BB101">
        <v>7.59</v>
      </c>
      <c r="BC101">
        <v>7.59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82</v>
      </c>
      <c r="BM101">
        <v>15001</v>
      </c>
      <c r="BN101">
        <v>0</v>
      </c>
      <c r="BO101" t="s">
        <v>3</v>
      </c>
      <c r="BP101">
        <v>0</v>
      </c>
      <c r="BQ101">
        <v>2</v>
      </c>
      <c r="BR101">
        <v>0</v>
      </c>
      <c r="BS101">
        <v>7.59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105</v>
      </c>
      <c r="CA101">
        <v>55</v>
      </c>
      <c r="CF101">
        <v>0</v>
      </c>
      <c r="CG101">
        <v>0</v>
      </c>
      <c r="CM101">
        <v>0</v>
      </c>
      <c r="CN101" t="s">
        <v>830</v>
      </c>
      <c r="CO101">
        <v>0</v>
      </c>
      <c r="CP101">
        <f t="shared" si="128"/>
        <v>170712.16999999998</v>
      </c>
      <c r="CQ101">
        <f t="shared" si="129"/>
        <v>40495.685999999994</v>
      </c>
      <c r="CR101">
        <f t="shared" si="130"/>
        <v>3080.7050999999997</v>
      </c>
      <c r="CS101">
        <f t="shared" si="131"/>
        <v>601.4316</v>
      </c>
      <c r="CT101">
        <f t="shared" si="132"/>
        <v>8406.6080999999995</v>
      </c>
      <c r="CU101">
        <f t="shared" si="133"/>
        <v>0</v>
      </c>
      <c r="CV101">
        <f t="shared" si="134"/>
        <v>117.82899999999998</v>
      </c>
      <c r="CW101">
        <f t="shared" si="135"/>
        <v>6.6749999999999998</v>
      </c>
      <c r="CX101">
        <f t="shared" si="136"/>
        <v>0</v>
      </c>
      <c r="CY101">
        <f t="shared" si="137"/>
        <v>28103.279999999999</v>
      </c>
      <c r="CZ101">
        <f t="shared" si="138"/>
        <v>13903.727999999997</v>
      </c>
      <c r="DC101" t="s">
        <v>3</v>
      </c>
      <c r="DD101" t="s">
        <v>3</v>
      </c>
      <c r="DE101" t="s">
        <v>49</v>
      </c>
      <c r="DF101" t="s">
        <v>49</v>
      </c>
      <c r="DG101" t="s">
        <v>50</v>
      </c>
      <c r="DH101" t="s">
        <v>3</v>
      </c>
      <c r="DI101" t="s">
        <v>50</v>
      </c>
      <c r="DJ101" t="s">
        <v>49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17</v>
      </c>
      <c r="DW101" t="s">
        <v>17</v>
      </c>
      <c r="DX101">
        <v>100</v>
      </c>
      <c r="EE101">
        <v>39174529</v>
      </c>
      <c r="EF101">
        <v>2</v>
      </c>
      <c r="EG101" t="s">
        <v>19</v>
      </c>
      <c r="EH101">
        <v>0</v>
      </c>
      <c r="EI101" t="s">
        <v>3</v>
      </c>
      <c r="EJ101">
        <v>1</v>
      </c>
      <c r="EK101">
        <v>15001</v>
      </c>
      <c r="EL101" t="s">
        <v>86</v>
      </c>
      <c r="EM101" t="s">
        <v>87</v>
      </c>
      <c r="EO101" t="s">
        <v>52</v>
      </c>
      <c r="EQ101">
        <v>131072</v>
      </c>
      <c r="ER101">
        <v>6623.23</v>
      </c>
      <c r="ES101">
        <v>5335.4</v>
      </c>
      <c r="ET101">
        <v>324.70999999999998</v>
      </c>
      <c r="EU101">
        <v>63.39</v>
      </c>
      <c r="EV101">
        <v>963.12</v>
      </c>
      <c r="EW101">
        <v>102.46</v>
      </c>
      <c r="EX101">
        <v>5.34</v>
      </c>
      <c r="EY101">
        <v>0</v>
      </c>
      <c r="FQ101">
        <v>0</v>
      </c>
      <c r="FR101">
        <f t="shared" si="139"/>
        <v>0</v>
      </c>
      <c r="FS101">
        <v>0</v>
      </c>
      <c r="FT101" t="s">
        <v>22</v>
      </c>
      <c r="FU101" t="s">
        <v>23</v>
      </c>
      <c r="FX101">
        <v>94.5</v>
      </c>
      <c r="FY101">
        <v>46.75</v>
      </c>
      <c r="GA101" t="s">
        <v>3</v>
      </c>
      <c r="GD101">
        <v>0</v>
      </c>
      <c r="GF101">
        <v>-59192285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40"/>
        <v>0</v>
      </c>
      <c r="GM101">
        <f t="shared" si="141"/>
        <v>212719.18</v>
      </c>
      <c r="GN101">
        <f t="shared" si="142"/>
        <v>212719.18</v>
      </c>
      <c r="GO101">
        <f t="shared" si="143"/>
        <v>0</v>
      </c>
      <c r="GP101">
        <f t="shared" si="144"/>
        <v>0</v>
      </c>
      <c r="GR101">
        <v>0</v>
      </c>
      <c r="GS101">
        <v>3</v>
      </c>
      <c r="GT101">
        <v>0</v>
      </c>
      <c r="GU101" t="s">
        <v>3</v>
      </c>
      <c r="GV101">
        <f t="shared" si="145"/>
        <v>0</v>
      </c>
      <c r="GW101">
        <v>1</v>
      </c>
      <c r="GX101">
        <f t="shared" si="146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241</v>
      </c>
      <c r="D102" s="2"/>
      <c r="E102" s="2" t="s">
        <v>185</v>
      </c>
      <c r="F102" s="2" t="s">
        <v>186</v>
      </c>
      <c r="G102" s="2" t="s">
        <v>187</v>
      </c>
      <c r="H102" s="2" t="s">
        <v>123</v>
      </c>
      <c r="I102" s="2">
        <f>I100*J102</f>
        <v>-338.25200000000001</v>
      </c>
      <c r="J102" s="2">
        <v>-103.00000000000001</v>
      </c>
      <c r="K102" s="2"/>
      <c r="L102" s="2"/>
      <c r="M102" s="2"/>
      <c r="N102" s="2"/>
      <c r="O102" s="2">
        <f t="shared" si="114"/>
        <v>-17521.45</v>
      </c>
      <c r="P102" s="2">
        <f t="shared" si="115"/>
        <v>-17521.45</v>
      </c>
      <c r="Q102" s="2">
        <f t="shared" si="116"/>
        <v>0</v>
      </c>
      <c r="R102" s="2">
        <f t="shared" si="117"/>
        <v>0</v>
      </c>
      <c r="S102" s="2">
        <f t="shared" si="118"/>
        <v>0</v>
      </c>
      <c r="T102" s="2">
        <f t="shared" si="119"/>
        <v>0</v>
      </c>
      <c r="U102" s="2">
        <f t="shared" si="120"/>
        <v>0</v>
      </c>
      <c r="V102" s="2">
        <f t="shared" si="121"/>
        <v>0</v>
      </c>
      <c r="W102" s="2">
        <f t="shared" si="122"/>
        <v>0</v>
      </c>
      <c r="X102" s="2">
        <f t="shared" si="123"/>
        <v>0</v>
      </c>
      <c r="Y102" s="2">
        <f t="shared" si="124"/>
        <v>0</v>
      </c>
      <c r="Z102" s="2"/>
      <c r="AA102" s="2">
        <v>39272396</v>
      </c>
      <c r="AB102" s="2">
        <f t="shared" si="125"/>
        <v>51.8</v>
      </c>
      <c r="AC102" s="2">
        <f t="shared" si="110"/>
        <v>51.8</v>
      </c>
      <c r="AD102" s="2">
        <f>ROUND((((ET102)-(EU102))+AE102),2)</f>
        <v>0</v>
      </c>
      <c r="AE102" s="2">
        <f t="shared" ref="AE102:AF105" si="147">ROUND((EU102),2)</f>
        <v>0</v>
      </c>
      <c r="AF102" s="2">
        <f t="shared" si="147"/>
        <v>0</v>
      </c>
      <c r="AG102" s="2">
        <f t="shared" si="126"/>
        <v>0</v>
      </c>
      <c r="AH102" s="2">
        <f t="shared" ref="AH102:AI105" si="148">(EW102)</f>
        <v>0</v>
      </c>
      <c r="AI102" s="2">
        <f t="shared" si="148"/>
        <v>0</v>
      </c>
      <c r="AJ102" s="2">
        <f t="shared" si="127"/>
        <v>0</v>
      </c>
      <c r="AK102" s="2">
        <v>51.8</v>
      </c>
      <c r="AL102" s="2">
        <v>51.8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3</v>
      </c>
      <c r="BI102" s="2">
        <v>1</v>
      </c>
      <c r="BJ102" s="2" t="s">
        <v>188</v>
      </c>
      <c r="BK102" s="2"/>
      <c r="BL102" s="2"/>
      <c r="BM102" s="2">
        <v>15001</v>
      </c>
      <c r="BN102" s="2">
        <v>0</v>
      </c>
      <c r="BO102" s="2" t="s">
        <v>3</v>
      </c>
      <c r="BP102" s="2">
        <v>0</v>
      </c>
      <c r="BQ102" s="2">
        <v>2</v>
      </c>
      <c r="BR102" s="2">
        <v>1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105</v>
      </c>
      <c r="CA102" s="2">
        <v>55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3</v>
      </c>
      <c r="CO102" s="2">
        <v>0</v>
      </c>
      <c r="CP102" s="2">
        <f t="shared" si="128"/>
        <v>-17521.45</v>
      </c>
      <c r="CQ102" s="2">
        <f t="shared" si="129"/>
        <v>51.8</v>
      </c>
      <c r="CR102" s="2">
        <f t="shared" si="130"/>
        <v>0</v>
      </c>
      <c r="CS102" s="2">
        <f t="shared" si="131"/>
        <v>0</v>
      </c>
      <c r="CT102" s="2">
        <f t="shared" si="132"/>
        <v>0</v>
      </c>
      <c r="CU102" s="2">
        <f t="shared" si="133"/>
        <v>0</v>
      </c>
      <c r="CV102" s="2">
        <f t="shared" si="134"/>
        <v>0</v>
      </c>
      <c r="CW102" s="2">
        <f t="shared" si="135"/>
        <v>0</v>
      </c>
      <c r="CX102" s="2">
        <f t="shared" si="136"/>
        <v>0</v>
      </c>
      <c r="CY102" s="2">
        <f t="shared" si="137"/>
        <v>0</v>
      </c>
      <c r="CZ102" s="2">
        <f t="shared" si="138"/>
        <v>0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1005</v>
      </c>
      <c r="DV102" s="2" t="s">
        <v>123</v>
      </c>
      <c r="DW102" s="2" t="s">
        <v>123</v>
      </c>
      <c r="DX102" s="2">
        <v>1</v>
      </c>
      <c r="DY102" s="2"/>
      <c r="DZ102" s="2"/>
      <c r="EA102" s="2"/>
      <c r="EB102" s="2"/>
      <c r="EC102" s="2"/>
      <c r="ED102" s="2"/>
      <c r="EE102" s="2">
        <v>39174529</v>
      </c>
      <c r="EF102" s="2">
        <v>2</v>
      </c>
      <c r="EG102" s="2" t="s">
        <v>19</v>
      </c>
      <c r="EH102" s="2">
        <v>0</v>
      </c>
      <c r="EI102" s="2" t="s">
        <v>3</v>
      </c>
      <c r="EJ102" s="2">
        <v>1</v>
      </c>
      <c r="EK102" s="2">
        <v>15001</v>
      </c>
      <c r="EL102" s="2" t="s">
        <v>86</v>
      </c>
      <c r="EM102" s="2" t="s">
        <v>87</v>
      </c>
      <c r="EN102" s="2"/>
      <c r="EO102" s="2" t="s">
        <v>3</v>
      </c>
      <c r="EP102" s="2"/>
      <c r="EQ102" s="2">
        <v>0</v>
      </c>
      <c r="ER102" s="2">
        <v>51.8</v>
      </c>
      <c r="ES102" s="2">
        <v>51.8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9"/>
        <v>0</v>
      </c>
      <c r="FS102" s="2">
        <v>0</v>
      </c>
      <c r="FT102" s="2" t="s">
        <v>22</v>
      </c>
      <c r="FU102" s="2" t="s">
        <v>23</v>
      </c>
      <c r="FV102" s="2"/>
      <c r="FW102" s="2"/>
      <c r="FX102" s="2">
        <v>94.5</v>
      </c>
      <c r="FY102" s="2">
        <v>46.75</v>
      </c>
      <c r="FZ102" s="2"/>
      <c r="GA102" s="2" t="s">
        <v>3</v>
      </c>
      <c r="GB102" s="2"/>
      <c r="GC102" s="2"/>
      <c r="GD102" s="2">
        <v>0</v>
      </c>
      <c r="GE102" s="2"/>
      <c r="GF102" s="2">
        <v>1385600515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40"/>
        <v>0</v>
      </c>
      <c r="GM102" s="2">
        <f t="shared" si="141"/>
        <v>-17521.45</v>
      </c>
      <c r="GN102" s="2">
        <f t="shared" si="142"/>
        <v>-17521.45</v>
      </c>
      <c r="GO102" s="2">
        <f t="shared" si="143"/>
        <v>0</v>
      </c>
      <c r="GP102" s="2">
        <f t="shared" si="144"/>
        <v>0</v>
      </c>
      <c r="GQ102" s="2"/>
      <c r="GR102" s="2">
        <v>0</v>
      </c>
      <c r="GS102" s="2">
        <v>3</v>
      </c>
      <c r="GT102" s="2">
        <v>0</v>
      </c>
      <c r="GU102" s="2" t="s">
        <v>3</v>
      </c>
      <c r="GV102" s="2">
        <f t="shared" si="145"/>
        <v>0</v>
      </c>
      <c r="GW102" s="2">
        <v>1</v>
      </c>
      <c r="GX102" s="2">
        <f t="shared" si="146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247</v>
      </c>
      <c r="E103" t="s">
        <v>185</v>
      </c>
      <c r="F103" t="s">
        <v>186</v>
      </c>
      <c r="G103" t="s">
        <v>187</v>
      </c>
      <c r="H103" t="s">
        <v>123</v>
      </c>
      <c r="I103">
        <f>I101*J103</f>
        <v>-338.25200000000001</v>
      </c>
      <c r="J103">
        <v>-103.00000000000001</v>
      </c>
      <c r="O103">
        <f t="shared" si="114"/>
        <v>-132987.82999999999</v>
      </c>
      <c r="P103">
        <f t="shared" si="115"/>
        <v>-132987.82999999999</v>
      </c>
      <c r="Q103">
        <f t="shared" si="116"/>
        <v>0</v>
      </c>
      <c r="R103">
        <f t="shared" si="117"/>
        <v>0</v>
      </c>
      <c r="S103">
        <f t="shared" si="118"/>
        <v>0</v>
      </c>
      <c r="T103">
        <f t="shared" si="119"/>
        <v>0</v>
      </c>
      <c r="U103">
        <f t="shared" si="120"/>
        <v>0</v>
      </c>
      <c r="V103">
        <f t="shared" si="121"/>
        <v>0</v>
      </c>
      <c r="W103">
        <f t="shared" si="122"/>
        <v>0</v>
      </c>
      <c r="X103">
        <f t="shared" si="123"/>
        <v>0</v>
      </c>
      <c r="Y103">
        <f t="shared" si="124"/>
        <v>0</v>
      </c>
      <c r="AA103">
        <v>39272397</v>
      </c>
      <c r="AB103">
        <f t="shared" si="125"/>
        <v>51.8</v>
      </c>
      <c r="AC103">
        <f t="shared" si="110"/>
        <v>51.8</v>
      </c>
      <c r="AD103">
        <f>ROUND((((ET103)-(EU103))+AE103),2)</f>
        <v>0</v>
      </c>
      <c r="AE103">
        <f t="shared" si="147"/>
        <v>0</v>
      </c>
      <c r="AF103">
        <f t="shared" si="147"/>
        <v>0</v>
      </c>
      <c r="AG103">
        <f t="shared" si="126"/>
        <v>0</v>
      </c>
      <c r="AH103">
        <f t="shared" si="148"/>
        <v>0</v>
      </c>
      <c r="AI103">
        <f t="shared" si="148"/>
        <v>0</v>
      </c>
      <c r="AJ103">
        <f t="shared" si="127"/>
        <v>0</v>
      </c>
      <c r="AK103">
        <v>51.8</v>
      </c>
      <c r="AL103">
        <v>51.8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7.59</v>
      </c>
      <c r="BA103">
        <v>1</v>
      </c>
      <c r="BB103">
        <v>1</v>
      </c>
      <c r="BC103">
        <v>7.59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188</v>
      </c>
      <c r="BM103">
        <v>15001</v>
      </c>
      <c r="BN103">
        <v>0</v>
      </c>
      <c r="BO103" t="s">
        <v>3</v>
      </c>
      <c r="BP103">
        <v>0</v>
      </c>
      <c r="BQ103">
        <v>2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105</v>
      </c>
      <c r="CA103">
        <v>55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28"/>
        <v>-132987.82999999999</v>
      </c>
      <c r="CQ103">
        <f t="shared" si="129"/>
        <v>393.16199999999998</v>
      </c>
      <c r="CR103">
        <f t="shared" si="130"/>
        <v>0</v>
      </c>
      <c r="CS103">
        <f t="shared" si="131"/>
        <v>0</v>
      </c>
      <c r="CT103">
        <f t="shared" si="132"/>
        <v>0</v>
      </c>
      <c r="CU103">
        <f t="shared" si="133"/>
        <v>0</v>
      </c>
      <c r="CV103">
        <f t="shared" si="134"/>
        <v>0</v>
      </c>
      <c r="CW103">
        <f t="shared" si="135"/>
        <v>0</v>
      </c>
      <c r="CX103">
        <f t="shared" si="136"/>
        <v>0</v>
      </c>
      <c r="CY103">
        <f t="shared" si="137"/>
        <v>0</v>
      </c>
      <c r="CZ103">
        <f t="shared" si="138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123</v>
      </c>
      <c r="DW103" t="s">
        <v>123</v>
      </c>
      <c r="DX103">
        <v>1</v>
      </c>
      <c r="EE103">
        <v>39174529</v>
      </c>
      <c r="EF103">
        <v>2</v>
      </c>
      <c r="EG103" t="s">
        <v>19</v>
      </c>
      <c r="EH103">
        <v>0</v>
      </c>
      <c r="EI103" t="s">
        <v>3</v>
      </c>
      <c r="EJ103">
        <v>1</v>
      </c>
      <c r="EK103">
        <v>15001</v>
      </c>
      <c r="EL103" t="s">
        <v>86</v>
      </c>
      <c r="EM103" t="s">
        <v>87</v>
      </c>
      <c r="EO103" t="s">
        <v>3</v>
      </c>
      <c r="EQ103">
        <v>0</v>
      </c>
      <c r="ER103">
        <v>51.8</v>
      </c>
      <c r="ES103">
        <v>51.8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9"/>
        <v>0</v>
      </c>
      <c r="FS103">
        <v>0</v>
      </c>
      <c r="FT103" t="s">
        <v>22</v>
      </c>
      <c r="FU103" t="s">
        <v>23</v>
      </c>
      <c r="FX103">
        <v>94.5</v>
      </c>
      <c r="FY103">
        <v>46.75</v>
      </c>
      <c r="GA103" t="s">
        <v>3</v>
      </c>
      <c r="GD103">
        <v>0</v>
      </c>
      <c r="GF103">
        <v>1385600515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40"/>
        <v>0</v>
      </c>
      <c r="GM103">
        <f t="shared" si="141"/>
        <v>-132987.82999999999</v>
      </c>
      <c r="GN103">
        <f t="shared" si="142"/>
        <v>-132987.82999999999</v>
      </c>
      <c r="GO103">
        <f t="shared" si="143"/>
        <v>0</v>
      </c>
      <c r="GP103">
        <f t="shared" si="144"/>
        <v>0</v>
      </c>
      <c r="GR103">
        <v>0</v>
      </c>
      <c r="GS103">
        <v>3</v>
      </c>
      <c r="GT103">
        <v>0</v>
      </c>
      <c r="GU103" t="s">
        <v>3</v>
      </c>
      <c r="GV103">
        <f t="shared" si="145"/>
        <v>0</v>
      </c>
      <c r="GW103">
        <v>1</v>
      </c>
      <c r="GX103">
        <f t="shared" si="146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242</v>
      </c>
      <c r="D104" s="2"/>
      <c r="E104" s="2" t="s">
        <v>189</v>
      </c>
      <c r="F104" s="2" t="s">
        <v>190</v>
      </c>
      <c r="G104" s="2" t="s">
        <v>191</v>
      </c>
      <c r="H104" s="2" t="s">
        <v>141</v>
      </c>
      <c r="I104" s="2">
        <f>I100*J104</f>
        <v>0.67650399999999999</v>
      </c>
      <c r="J104" s="2">
        <v>0.20600000000000002</v>
      </c>
      <c r="K104" s="2"/>
      <c r="L104" s="2"/>
      <c r="M104" s="2"/>
      <c r="N104" s="2"/>
      <c r="O104" s="2">
        <f t="shared" si="114"/>
        <v>28041.09</v>
      </c>
      <c r="P104" s="2">
        <f t="shared" si="115"/>
        <v>28041.09</v>
      </c>
      <c r="Q104" s="2">
        <f t="shared" si="116"/>
        <v>0</v>
      </c>
      <c r="R104" s="2">
        <f t="shared" si="117"/>
        <v>0</v>
      </c>
      <c r="S104" s="2">
        <f t="shared" si="118"/>
        <v>0</v>
      </c>
      <c r="T104" s="2">
        <f t="shared" si="119"/>
        <v>0</v>
      </c>
      <c r="U104" s="2">
        <f t="shared" si="120"/>
        <v>0</v>
      </c>
      <c r="V104" s="2">
        <f t="shared" si="121"/>
        <v>0</v>
      </c>
      <c r="W104" s="2">
        <f t="shared" si="122"/>
        <v>0</v>
      </c>
      <c r="X104" s="2">
        <f t="shared" si="123"/>
        <v>0</v>
      </c>
      <c r="Y104" s="2">
        <f t="shared" si="124"/>
        <v>0</v>
      </c>
      <c r="Z104" s="2"/>
      <c r="AA104" s="2">
        <v>39272396</v>
      </c>
      <c r="AB104" s="2">
        <f t="shared" si="125"/>
        <v>41450</v>
      </c>
      <c r="AC104" s="2">
        <f t="shared" si="110"/>
        <v>41450</v>
      </c>
      <c r="AD104" s="2">
        <f>ROUND((((ET104)-(EU104))+AE104),2)</f>
        <v>0</v>
      </c>
      <c r="AE104" s="2">
        <f t="shared" si="147"/>
        <v>0</v>
      </c>
      <c r="AF104" s="2">
        <f t="shared" si="147"/>
        <v>0</v>
      </c>
      <c r="AG104" s="2">
        <f t="shared" si="126"/>
        <v>0</v>
      </c>
      <c r="AH104" s="2">
        <f t="shared" si="148"/>
        <v>0</v>
      </c>
      <c r="AI104" s="2">
        <f t="shared" si="148"/>
        <v>0</v>
      </c>
      <c r="AJ104" s="2">
        <f t="shared" si="127"/>
        <v>0</v>
      </c>
      <c r="AK104" s="2">
        <v>41450</v>
      </c>
      <c r="AL104" s="2">
        <v>41450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95</v>
      </c>
      <c r="AU104" s="2">
        <v>47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3</v>
      </c>
      <c r="BI104" s="2">
        <v>1</v>
      </c>
      <c r="BJ104" s="2" t="s">
        <v>192</v>
      </c>
      <c r="BK104" s="2"/>
      <c r="BL104" s="2"/>
      <c r="BM104" s="2">
        <v>15001</v>
      </c>
      <c r="BN104" s="2">
        <v>0</v>
      </c>
      <c r="BO104" s="2" t="s">
        <v>3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105</v>
      </c>
      <c r="CA104" s="2">
        <v>55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3</v>
      </c>
      <c r="CO104" s="2">
        <v>0</v>
      </c>
      <c r="CP104" s="2">
        <f t="shared" si="128"/>
        <v>28041.09</v>
      </c>
      <c r="CQ104" s="2">
        <f t="shared" si="129"/>
        <v>41450</v>
      </c>
      <c r="CR104" s="2">
        <f t="shared" si="130"/>
        <v>0</v>
      </c>
      <c r="CS104" s="2">
        <f t="shared" si="131"/>
        <v>0</v>
      </c>
      <c r="CT104" s="2">
        <f t="shared" si="132"/>
        <v>0</v>
      </c>
      <c r="CU104" s="2">
        <f t="shared" si="133"/>
        <v>0</v>
      </c>
      <c r="CV104" s="2">
        <f t="shared" si="134"/>
        <v>0</v>
      </c>
      <c r="CW104" s="2">
        <f t="shared" si="135"/>
        <v>0</v>
      </c>
      <c r="CX104" s="2">
        <f t="shared" si="136"/>
        <v>0</v>
      </c>
      <c r="CY104" s="2">
        <f t="shared" si="137"/>
        <v>0</v>
      </c>
      <c r="CZ104" s="2">
        <f t="shared" si="138"/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1009</v>
      </c>
      <c r="DV104" s="2" t="s">
        <v>141</v>
      </c>
      <c r="DW104" s="2" t="s">
        <v>141</v>
      </c>
      <c r="DX104" s="2">
        <v>1000</v>
      </c>
      <c r="DY104" s="2"/>
      <c r="DZ104" s="2"/>
      <c r="EA104" s="2"/>
      <c r="EB104" s="2"/>
      <c r="EC104" s="2"/>
      <c r="ED104" s="2"/>
      <c r="EE104" s="2">
        <v>39174529</v>
      </c>
      <c r="EF104" s="2">
        <v>2</v>
      </c>
      <c r="EG104" s="2" t="s">
        <v>19</v>
      </c>
      <c r="EH104" s="2">
        <v>0</v>
      </c>
      <c r="EI104" s="2" t="s">
        <v>3</v>
      </c>
      <c r="EJ104" s="2">
        <v>1</v>
      </c>
      <c r="EK104" s="2">
        <v>15001</v>
      </c>
      <c r="EL104" s="2" t="s">
        <v>86</v>
      </c>
      <c r="EM104" s="2" t="s">
        <v>87</v>
      </c>
      <c r="EN104" s="2"/>
      <c r="EO104" s="2" t="s">
        <v>3</v>
      </c>
      <c r="EP104" s="2"/>
      <c r="EQ104" s="2">
        <v>0</v>
      </c>
      <c r="ER104" s="2">
        <v>41450</v>
      </c>
      <c r="ES104" s="2">
        <v>41450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9"/>
        <v>0</v>
      </c>
      <c r="FS104" s="2">
        <v>0</v>
      </c>
      <c r="FT104" s="2" t="s">
        <v>22</v>
      </c>
      <c r="FU104" s="2" t="s">
        <v>23</v>
      </c>
      <c r="FV104" s="2"/>
      <c r="FW104" s="2"/>
      <c r="FX104" s="2">
        <v>94.5</v>
      </c>
      <c r="FY104" s="2">
        <v>46.75</v>
      </c>
      <c r="FZ104" s="2"/>
      <c r="GA104" s="2" t="s">
        <v>3</v>
      </c>
      <c r="GB104" s="2"/>
      <c r="GC104" s="2"/>
      <c r="GD104" s="2">
        <v>0</v>
      </c>
      <c r="GE104" s="2"/>
      <c r="GF104" s="2">
        <v>1168427129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40"/>
        <v>0</v>
      </c>
      <c r="GM104" s="2">
        <f t="shared" si="141"/>
        <v>28041.09</v>
      </c>
      <c r="GN104" s="2">
        <f t="shared" si="142"/>
        <v>28041.09</v>
      </c>
      <c r="GO104" s="2">
        <f t="shared" si="143"/>
        <v>0</v>
      </c>
      <c r="GP104" s="2">
        <f t="shared" si="144"/>
        <v>0</v>
      </c>
      <c r="GQ104" s="2"/>
      <c r="GR104" s="2">
        <v>0</v>
      </c>
      <c r="GS104" s="2">
        <v>3</v>
      </c>
      <c r="GT104" s="2">
        <v>0</v>
      </c>
      <c r="GU104" s="2" t="s">
        <v>3</v>
      </c>
      <c r="GV104" s="2">
        <f t="shared" si="145"/>
        <v>0</v>
      </c>
      <c r="GW104" s="2">
        <v>1</v>
      </c>
      <c r="GX104" s="2">
        <f t="shared" si="146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248</v>
      </c>
      <c r="E105" t="s">
        <v>189</v>
      </c>
      <c r="F105" t="s">
        <v>190</v>
      </c>
      <c r="G105" t="s">
        <v>191</v>
      </c>
      <c r="H105" t="s">
        <v>141</v>
      </c>
      <c r="I105">
        <f>I101*J105</f>
        <v>0.67650399999999999</v>
      </c>
      <c r="J105">
        <v>0.20600000000000002</v>
      </c>
      <c r="O105">
        <f t="shared" si="114"/>
        <v>212831.88</v>
      </c>
      <c r="P105">
        <f t="shared" si="115"/>
        <v>212831.88</v>
      </c>
      <c r="Q105">
        <f t="shared" si="116"/>
        <v>0</v>
      </c>
      <c r="R105">
        <f t="shared" si="117"/>
        <v>0</v>
      </c>
      <c r="S105">
        <f t="shared" si="118"/>
        <v>0</v>
      </c>
      <c r="T105">
        <f t="shared" si="119"/>
        <v>0</v>
      </c>
      <c r="U105">
        <f t="shared" si="120"/>
        <v>0</v>
      </c>
      <c r="V105">
        <f t="shared" si="121"/>
        <v>0</v>
      </c>
      <c r="W105">
        <f t="shared" si="122"/>
        <v>0</v>
      </c>
      <c r="X105">
        <f t="shared" si="123"/>
        <v>0</v>
      </c>
      <c r="Y105">
        <f t="shared" si="124"/>
        <v>0</v>
      </c>
      <c r="AA105">
        <v>39272397</v>
      </c>
      <c r="AB105">
        <f t="shared" si="125"/>
        <v>41450</v>
      </c>
      <c r="AC105">
        <f t="shared" si="110"/>
        <v>41450</v>
      </c>
      <c r="AD105">
        <f>ROUND((((ET105)-(EU105))+AE105),2)</f>
        <v>0</v>
      </c>
      <c r="AE105">
        <f t="shared" si="147"/>
        <v>0</v>
      </c>
      <c r="AF105">
        <f t="shared" si="147"/>
        <v>0</v>
      </c>
      <c r="AG105">
        <f t="shared" si="126"/>
        <v>0</v>
      </c>
      <c r="AH105">
        <f t="shared" si="148"/>
        <v>0</v>
      </c>
      <c r="AI105">
        <f t="shared" si="148"/>
        <v>0</v>
      </c>
      <c r="AJ105">
        <f t="shared" si="127"/>
        <v>0</v>
      </c>
      <c r="AK105">
        <v>41450</v>
      </c>
      <c r="AL105">
        <v>41450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95</v>
      </c>
      <c r="AU105">
        <v>47</v>
      </c>
      <c r="AV105">
        <v>1</v>
      </c>
      <c r="AW105">
        <v>1</v>
      </c>
      <c r="AZ105">
        <v>7.59</v>
      </c>
      <c r="BA105">
        <v>1</v>
      </c>
      <c r="BB105">
        <v>1</v>
      </c>
      <c r="BC105">
        <v>7.59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1</v>
      </c>
      <c r="BJ105" t="s">
        <v>192</v>
      </c>
      <c r="BM105">
        <v>15001</v>
      </c>
      <c r="BN105">
        <v>0</v>
      </c>
      <c r="BO105" t="s">
        <v>3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105</v>
      </c>
      <c r="CA105">
        <v>55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28"/>
        <v>212831.88</v>
      </c>
      <c r="CQ105">
        <f t="shared" si="129"/>
        <v>314605.5</v>
      </c>
      <c r="CR105">
        <f t="shared" si="130"/>
        <v>0</v>
      </c>
      <c r="CS105">
        <f t="shared" si="131"/>
        <v>0</v>
      </c>
      <c r="CT105">
        <f t="shared" si="132"/>
        <v>0</v>
      </c>
      <c r="CU105">
        <f t="shared" si="133"/>
        <v>0</v>
      </c>
      <c r="CV105">
        <f t="shared" si="134"/>
        <v>0</v>
      </c>
      <c r="CW105">
        <f t="shared" si="135"/>
        <v>0</v>
      </c>
      <c r="CX105">
        <f t="shared" si="136"/>
        <v>0</v>
      </c>
      <c r="CY105">
        <f t="shared" si="137"/>
        <v>0</v>
      </c>
      <c r="CZ105">
        <f t="shared" si="138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141</v>
      </c>
      <c r="DW105" t="s">
        <v>141</v>
      </c>
      <c r="DX105">
        <v>1000</v>
      </c>
      <c r="EE105">
        <v>39174529</v>
      </c>
      <c r="EF105">
        <v>2</v>
      </c>
      <c r="EG105" t="s">
        <v>19</v>
      </c>
      <c r="EH105">
        <v>0</v>
      </c>
      <c r="EI105" t="s">
        <v>3</v>
      </c>
      <c r="EJ105">
        <v>1</v>
      </c>
      <c r="EK105">
        <v>15001</v>
      </c>
      <c r="EL105" t="s">
        <v>86</v>
      </c>
      <c r="EM105" t="s">
        <v>87</v>
      </c>
      <c r="EO105" t="s">
        <v>3</v>
      </c>
      <c r="EQ105">
        <v>0</v>
      </c>
      <c r="ER105">
        <v>41450</v>
      </c>
      <c r="ES105">
        <v>41450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9"/>
        <v>0</v>
      </c>
      <c r="FS105">
        <v>0</v>
      </c>
      <c r="FT105" t="s">
        <v>22</v>
      </c>
      <c r="FU105" t="s">
        <v>23</v>
      </c>
      <c r="FX105">
        <v>94.5</v>
      </c>
      <c r="FY105">
        <v>46.75</v>
      </c>
      <c r="GA105" t="s">
        <v>3</v>
      </c>
      <c r="GD105">
        <v>0</v>
      </c>
      <c r="GF105">
        <v>1168427129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40"/>
        <v>0</v>
      </c>
      <c r="GM105">
        <f t="shared" si="141"/>
        <v>212831.88</v>
      </c>
      <c r="GN105">
        <f t="shared" si="142"/>
        <v>212831.88</v>
      </c>
      <c r="GO105">
        <f t="shared" si="143"/>
        <v>0</v>
      </c>
      <c r="GP105">
        <f t="shared" si="144"/>
        <v>0</v>
      </c>
      <c r="GR105">
        <v>0</v>
      </c>
      <c r="GS105">
        <v>3</v>
      </c>
      <c r="GT105">
        <v>0</v>
      </c>
      <c r="GU105" t="s">
        <v>3</v>
      </c>
      <c r="GV105">
        <f t="shared" si="145"/>
        <v>0</v>
      </c>
      <c r="GW105">
        <v>1</v>
      </c>
      <c r="GX105">
        <f t="shared" si="146"/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ROW(SmtRes!A259)</f>
        <v>259</v>
      </c>
      <c r="D106" s="2">
        <f>ROW(EtalonRes!A249)</f>
        <v>249</v>
      </c>
      <c r="E106" s="2" t="s">
        <v>193</v>
      </c>
      <c r="F106" s="2" t="s">
        <v>194</v>
      </c>
      <c r="G106" s="2" t="s">
        <v>195</v>
      </c>
      <c r="H106" s="2" t="s">
        <v>17</v>
      </c>
      <c r="I106" s="2">
        <f>ROUND(328.4/100,9)</f>
        <v>3.2839999999999998</v>
      </c>
      <c r="J106" s="2">
        <v>0</v>
      </c>
      <c r="K106" s="2"/>
      <c r="L106" s="2"/>
      <c r="M106" s="2"/>
      <c r="N106" s="2"/>
      <c r="O106" s="2">
        <f t="shared" si="114"/>
        <v>9794.64</v>
      </c>
      <c r="P106" s="2">
        <f t="shared" si="115"/>
        <v>8221.4</v>
      </c>
      <c r="Q106" s="2">
        <f t="shared" si="116"/>
        <v>4.7</v>
      </c>
      <c r="R106" s="2">
        <f t="shared" si="117"/>
        <v>1.81</v>
      </c>
      <c r="S106" s="2">
        <f t="shared" si="118"/>
        <v>1568.54</v>
      </c>
      <c r="T106" s="2">
        <f t="shared" si="119"/>
        <v>0</v>
      </c>
      <c r="U106" s="2">
        <f t="shared" si="120"/>
        <v>183.88265399999995</v>
      </c>
      <c r="V106" s="2">
        <f t="shared" si="121"/>
        <v>0.12314999999999998</v>
      </c>
      <c r="W106" s="2">
        <f t="shared" si="122"/>
        <v>0</v>
      </c>
      <c r="X106" s="2">
        <f t="shared" si="123"/>
        <v>1491.83</v>
      </c>
      <c r="Y106" s="2">
        <f t="shared" si="124"/>
        <v>738.06</v>
      </c>
      <c r="Z106" s="2"/>
      <c r="AA106" s="2">
        <v>39272396</v>
      </c>
      <c r="AB106" s="2">
        <f t="shared" si="125"/>
        <v>2982.53</v>
      </c>
      <c r="AC106" s="2">
        <f t="shared" si="110"/>
        <v>2503.4699999999998</v>
      </c>
      <c r="AD106" s="2">
        <f>ROUND(((((ET106*1.25))-((EU106*1.25)))+AE106),2)</f>
        <v>1.43</v>
      </c>
      <c r="AE106" s="2">
        <f>ROUND(((EU106*1.25)),2)</f>
        <v>0.55000000000000004</v>
      </c>
      <c r="AF106" s="2">
        <f>ROUND(((EV106*1.15)),2)</f>
        <v>477.63</v>
      </c>
      <c r="AG106" s="2">
        <f t="shared" si="126"/>
        <v>0</v>
      </c>
      <c r="AH106" s="2">
        <f>((EW106*1.15))</f>
        <v>55.99349999999999</v>
      </c>
      <c r="AI106" s="2">
        <f>((EX106*1.25))</f>
        <v>3.7499999999999999E-2</v>
      </c>
      <c r="AJ106" s="2">
        <f t="shared" si="127"/>
        <v>0</v>
      </c>
      <c r="AK106" s="2">
        <v>2919.94</v>
      </c>
      <c r="AL106" s="2">
        <v>2503.4699999999998</v>
      </c>
      <c r="AM106" s="2">
        <v>1.1399999999999999</v>
      </c>
      <c r="AN106" s="2">
        <v>0.44</v>
      </c>
      <c r="AO106" s="2">
        <v>415.33</v>
      </c>
      <c r="AP106" s="2">
        <v>0</v>
      </c>
      <c r="AQ106" s="2">
        <v>48.69</v>
      </c>
      <c r="AR106" s="2">
        <v>0.03</v>
      </c>
      <c r="AS106" s="2">
        <v>0</v>
      </c>
      <c r="AT106" s="2">
        <v>95</v>
      </c>
      <c r="AU106" s="2">
        <v>47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0</v>
      </c>
      <c r="BI106" s="2">
        <v>1</v>
      </c>
      <c r="BJ106" s="2" t="s">
        <v>196</v>
      </c>
      <c r="BK106" s="2"/>
      <c r="BL106" s="2"/>
      <c r="BM106" s="2">
        <v>15001</v>
      </c>
      <c r="BN106" s="2">
        <v>0</v>
      </c>
      <c r="BO106" s="2" t="s">
        <v>3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105</v>
      </c>
      <c r="CA106" s="2">
        <v>55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830</v>
      </c>
      <c r="CO106" s="2">
        <v>0</v>
      </c>
      <c r="CP106" s="2">
        <f t="shared" si="128"/>
        <v>9794.64</v>
      </c>
      <c r="CQ106" s="2">
        <f t="shared" si="129"/>
        <v>2503.4699999999998</v>
      </c>
      <c r="CR106" s="2">
        <f t="shared" si="130"/>
        <v>1.43</v>
      </c>
      <c r="CS106" s="2">
        <f t="shared" si="131"/>
        <v>0.55000000000000004</v>
      </c>
      <c r="CT106" s="2">
        <f t="shared" si="132"/>
        <v>477.63</v>
      </c>
      <c r="CU106" s="2">
        <f t="shared" si="133"/>
        <v>0</v>
      </c>
      <c r="CV106" s="2">
        <f t="shared" si="134"/>
        <v>55.99349999999999</v>
      </c>
      <c r="CW106" s="2">
        <f t="shared" si="135"/>
        <v>3.7499999999999999E-2</v>
      </c>
      <c r="CX106" s="2">
        <f t="shared" si="136"/>
        <v>0</v>
      </c>
      <c r="CY106" s="2">
        <f t="shared" si="137"/>
        <v>1491.8325</v>
      </c>
      <c r="CZ106" s="2">
        <f t="shared" si="138"/>
        <v>738.06449999999995</v>
      </c>
      <c r="DA106" s="2"/>
      <c r="DB106" s="2"/>
      <c r="DC106" s="2" t="s">
        <v>3</v>
      </c>
      <c r="DD106" s="2" t="s">
        <v>3</v>
      </c>
      <c r="DE106" s="2" t="s">
        <v>49</v>
      </c>
      <c r="DF106" s="2" t="s">
        <v>49</v>
      </c>
      <c r="DG106" s="2" t="s">
        <v>50</v>
      </c>
      <c r="DH106" s="2" t="s">
        <v>3</v>
      </c>
      <c r="DI106" s="2" t="s">
        <v>50</v>
      </c>
      <c r="DJ106" s="2" t="s">
        <v>49</v>
      </c>
      <c r="DK106" s="2" t="s">
        <v>3</v>
      </c>
      <c r="DL106" s="2" t="s">
        <v>3</v>
      </c>
      <c r="DM106" s="2" t="s">
        <v>3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17</v>
      </c>
      <c r="DW106" s="2" t="s">
        <v>17</v>
      </c>
      <c r="DX106" s="2">
        <v>100</v>
      </c>
      <c r="DY106" s="2"/>
      <c r="DZ106" s="2"/>
      <c r="EA106" s="2"/>
      <c r="EB106" s="2"/>
      <c r="EC106" s="2"/>
      <c r="ED106" s="2"/>
      <c r="EE106" s="2">
        <v>39174529</v>
      </c>
      <c r="EF106" s="2">
        <v>2</v>
      </c>
      <c r="EG106" s="2" t="s">
        <v>19</v>
      </c>
      <c r="EH106" s="2">
        <v>0</v>
      </c>
      <c r="EI106" s="2" t="s">
        <v>3</v>
      </c>
      <c r="EJ106" s="2">
        <v>1</v>
      </c>
      <c r="EK106" s="2">
        <v>15001</v>
      </c>
      <c r="EL106" s="2" t="s">
        <v>86</v>
      </c>
      <c r="EM106" s="2" t="s">
        <v>87</v>
      </c>
      <c r="EN106" s="2"/>
      <c r="EO106" s="2" t="s">
        <v>52</v>
      </c>
      <c r="EP106" s="2"/>
      <c r="EQ106" s="2">
        <v>0</v>
      </c>
      <c r="ER106" s="2">
        <v>2919.94</v>
      </c>
      <c r="ES106" s="2">
        <v>2503.4699999999998</v>
      </c>
      <c r="ET106" s="2">
        <v>1.1399999999999999</v>
      </c>
      <c r="EU106" s="2">
        <v>0.44</v>
      </c>
      <c r="EV106" s="2">
        <v>415.33</v>
      </c>
      <c r="EW106" s="2">
        <v>48.69</v>
      </c>
      <c r="EX106" s="2">
        <v>0.03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9"/>
        <v>0</v>
      </c>
      <c r="FS106" s="2">
        <v>0</v>
      </c>
      <c r="FT106" s="2" t="s">
        <v>22</v>
      </c>
      <c r="FU106" s="2" t="s">
        <v>23</v>
      </c>
      <c r="FV106" s="2"/>
      <c r="FW106" s="2"/>
      <c r="FX106" s="2">
        <v>94.5</v>
      </c>
      <c r="FY106" s="2">
        <v>46.75</v>
      </c>
      <c r="FZ106" s="2"/>
      <c r="GA106" s="2" t="s">
        <v>3</v>
      </c>
      <c r="GB106" s="2"/>
      <c r="GC106" s="2"/>
      <c r="GD106" s="2">
        <v>0</v>
      </c>
      <c r="GE106" s="2"/>
      <c r="GF106" s="2">
        <v>939880611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40"/>
        <v>0</v>
      </c>
      <c r="GM106" s="2">
        <f t="shared" si="141"/>
        <v>12024.53</v>
      </c>
      <c r="GN106" s="2">
        <f t="shared" si="142"/>
        <v>12024.53</v>
      </c>
      <c r="GO106" s="2">
        <f t="shared" si="143"/>
        <v>0</v>
      </c>
      <c r="GP106" s="2">
        <f t="shared" si="144"/>
        <v>0</v>
      </c>
      <c r="GQ106" s="2"/>
      <c r="GR106" s="2">
        <v>0</v>
      </c>
      <c r="GS106" s="2">
        <v>3</v>
      </c>
      <c r="GT106" s="2">
        <v>0</v>
      </c>
      <c r="GU106" s="2" t="s">
        <v>3</v>
      </c>
      <c r="GV106" s="2">
        <f t="shared" si="145"/>
        <v>0</v>
      </c>
      <c r="GW106" s="2">
        <v>1</v>
      </c>
      <c r="GX106" s="2">
        <f t="shared" si="146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ROW(SmtRes!A270)</f>
        <v>270</v>
      </c>
      <c r="D107">
        <f>ROW(EtalonRes!A260)</f>
        <v>260</v>
      </c>
      <c r="E107" t="s">
        <v>193</v>
      </c>
      <c r="F107" t="s">
        <v>194</v>
      </c>
      <c r="G107" t="s">
        <v>195</v>
      </c>
      <c r="H107" t="s">
        <v>17</v>
      </c>
      <c r="I107">
        <f>ROUND(328.4/100,9)</f>
        <v>3.2839999999999998</v>
      </c>
      <c r="J107">
        <v>0</v>
      </c>
      <c r="O107">
        <f t="shared" si="114"/>
        <v>74341.23</v>
      </c>
      <c r="P107">
        <f t="shared" si="115"/>
        <v>62400.39</v>
      </c>
      <c r="Q107">
        <f t="shared" si="116"/>
        <v>35.64</v>
      </c>
      <c r="R107">
        <f t="shared" si="117"/>
        <v>13.71</v>
      </c>
      <c r="S107">
        <f t="shared" si="118"/>
        <v>11905.2</v>
      </c>
      <c r="T107">
        <f t="shared" si="119"/>
        <v>0</v>
      </c>
      <c r="U107">
        <f t="shared" si="120"/>
        <v>183.88265399999995</v>
      </c>
      <c r="V107">
        <f t="shared" si="121"/>
        <v>0.12314999999999998</v>
      </c>
      <c r="W107">
        <f t="shared" si="122"/>
        <v>0</v>
      </c>
      <c r="X107">
        <f t="shared" si="123"/>
        <v>11322.96</v>
      </c>
      <c r="Y107">
        <f t="shared" si="124"/>
        <v>5601.89</v>
      </c>
      <c r="AA107">
        <v>39272397</v>
      </c>
      <c r="AB107">
        <f t="shared" si="125"/>
        <v>2982.53</v>
      </c>
      <c r="AC107">
        <f t="shared" si="110"/>
        <v>2503.4699999999998</v>
      </c>
      <c r="AD107">
        <f>ROUND(((((ET107*1.25))-((EU107*1.25)))+AE107),2)</f>
        <v>1.43</v>
      </c>
      <c r="AE107">
        <f>ROUND(((EU107*1.25)),2)</f>
        <v>0.55000000000000004</v>
      </c>
      <c r="AF107">
        <f>ROUND(((EV107*1.15)),2)</f>
        <v>477.63</v>
      </c>
      <c r="AG107">
        <f t="shared" si="126"/>
        <v>0</v>
      </c>
      <c r="AH107">
        <f>((EW107*1.15))</f>
        <v>55.99349999999999</v>
      </c>
      <c r="AI107">
        <f>((EX107*1.25))</f>
        <v>3.7499999999999999E-2</v>
      </c>
      <c r="AJ107">
        <f t="shared" si="127"/>
        <v>0</v>
      </c>
      <c r="AK107">
        <v>2919.94</v>
      </c>
      <c r="AL107">
        <v>2503.4699999999998</v>
      </c>
      <c r="AM107">
        <v>1.1399999999999999</v>
      </c>
      <c r="AN107">
        <v>0.44</v>
      </c>
      <c r="AO107">
        <v>415.33</v>
      </c>
      <c r="AP107">
        <v>0</v>
      </c>
      <c r="AQ107">
        <v>48.69</v>
      </c>
      <c r="AR107">
        <v>0.03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7.59</v>
      </c>
      <c r="BA107">
        <v>7.59</v>
      </c>
      <c r="BB107">
        <v>7.59</v>
      </c>
      <c r="BC107">
        <v>7.59</v>
      </c>
      <c r="BD107" t="s">
        <v>3</v>
      </c>
      <c r="BE107" t="s">
        <v>3</v>
      </c>
      <c r="BF107" t="s">
        <v>3</v>
      </c>
      <c r="BG107" t="s">
        <v>3</v>
      </c>
      <c r="BH107">
        <v>0</v>
      </c>
      <c r="BI107">
        <v>1</v>
      </c>
      <c r="BJ107" t="s">
        <v>196</v>
      </c>
      <c r="BM107">
        <v>15001</v>
      </c>
      <c r="BN107">
        <v>0</v>
      </c>
      <c r="BO107" t="s">
        <v>3</v>
      </c>
      <c r="BP107">
        <v>0</v>
      </c>
      <c r="BQ107">
        <v>2</v>
      </c>
      <c r="BR107">
        <v>0</v>
      </c>
      <c r="BS107">
        <v>7.59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105</v>
      </c>
      <c r="CA107">
        <v>55</v>
      </c>
      <c r="CF107">
        <v>0</v>
      </c>
      <c r="CG107">
        <v>0</v>
      </c>
      <c r="CM107">
        <v>0</v>
      </c>
      <c r="CN107" t="s">
        <v>830</v>
      </c>
      <c r="CO107">
        <v>0</v>
      </c>
      <c r="CP107">
        <f t="shared" si="128"/>
        <v>74341.23</v>
      </c>
      <c r="CQ107">
        <f t="shared" si="129"/>
        <v>19001.337299999999</v>
      </c>
      <c r="CR107">
        <f t="shared" si="130"/>
        <v>10.8537</v>
      </c>
      <c r="CS107">
        <f t="shared" si="131"/>
        <v>4.1745000000000001</v>
      </c>
      <c r="CT107">
        <f t="shared" si="132"/>
        <v>3625.2116999999998</v>
      </c>
      <c r="CU107">
        <f t="shared" si="133"/>
        <v>0</v>
      </c>
      <c r="CV107">
        <f t="shared" si="134"/>
        <v>55.99349999999999</v>
      </c>
      <c r="CW107">
        <f t="shared" si="135"/>
        <v>3.7499999999999999E-2</v>
      </c>
      <c r="CX107">
        <f t="shared" si="136"/>
        <v>0</v>
      </c>
      <c r="CY107">
        <f t="shared" si="137"/>
        <v>11322.9645</v>
      </c>
      <c r="CZ107">
        <f t="shared" si="138"/>
        <v>5601.8877000000002</v>
      </c>
      <c r="DC107" t="s">
        <v>3</v>
      </c>
      <c r="DD107" t="s">
        <v>3</v>
      </c>
      <c r="DE107" t="s">
        <v>49</v>
      </c>
      <c r="DF107" t="s">
        <v>49</v>
      </c>
      <c r="DG107" t="s">
        <v>50</v>
      </c>
      <c r="DH107" t="s">
        <v>3</v>
      </c>
      <c r="DI107" t="s">
        <v>50</v>
      </c>
      <c r="DJ107" t="s">
        <v>49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17</v>
      </c>
      <c r="DW107" t="s">
        <v>17</v>
      </c>
      <c r="DX107">
        <v>100</v>
      </c>
      <c r="EE107">
        <v>39174529</v>
      </c>
      <c r="EF107">
        <v>2</v>
      </c>
      <c r="EG107" t="s">
        <v>19</v>
      </c>
      <c r="EH107">
        <v>0</v>
      </c>
      <c r="EI107" t="s">
        <v>3</v>
      </c>
      <c r="EJ107">
        <v>1</v>
      </c>
      <c r="EK107">
        <v>15001</v>
      </c>
      <c r="EL107" t="s">
        <v>86</v>
      </c>
      <c r="EM107" t="s">
        <v>87</v>
      </c>
      <c r="EO107" t="s">
        <v>52</v>
      </c>
      <c r="EQ107">
        <v>0</v>
      </c>
      <c r="ER107">
        <v>2919.94</v>
      </c>
      <c r="ES107">
        <v>2503.4699999999998</v>
      </c>
      <c r="ET107">
        <v>1.1399999999999999</v>
      </c>
      <c r="EU107">
        <v>0.44</v>
      </c>
      <c r="EV107">
        <v>415.33</v>
      </c>
      <c r="EW107">
        <v>48.69</v>
      </c>
      <c r="EX107">
        <v>0.03</v>
      </c>
      <c r="EY107">
        <v>0</v>
      </c>
      <c r="FQ107">
        <v>0</v>
      </c>
      <c r="FR107">
        <f t="shared" si="139"/>
        <v>0</v>
      </c>
      <c r="FS107">
        <v>0</v>
      </c>
      <c r="FT107" t="s">
        <v>22</v>
      </c>
      <c r="FU107" t="s">
        <v>23</v>
      </c>
      <c r="FX107">
        <v>94.5</v>
      </c>
      <c r="FY107">
        <v>46.75</v>
      </c>
      <c r="GA107" t="s">
        <v>3</v>
      </c>
      <c r="GD107">
        <v>0</v>
      </c>
      <c r="GF107">
        <v>939880611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40"/>
        <v>0</v>
      </c>
      <c r="GM107">
        <f t="shared" si="141"/>
        <v>91266.08</v>
      </c>
      <c r="GN107">
        <f t="shared" si="142"/>
        <v>91266.08</v>
      </c>
      <c r="GO107">
        <f t="shared" si="143"/>
        <v>0</v>
      </c>
      <c r="GP107">
        <f t="shared" si="144"/>
        <v>0</v>
      </c>
      <c r="GR107">
        <v>0</v>
      </c>
      <c r="GS107">
        <v>3</v>
      </c>
      <c r="GT107">
        <v>0</v>
      </c>
      <c r="GU107" t="s">
        <v>3</v>
      </c>
      <c r="GV107">
        <f t="shared" si="145"/>
        <v>0</v>
      </c>
      <c r="GW107">
        <v>1</v>
      </c>
      <c r="GX107">
        <f t="shared" si="146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ROW(SmtRes!A278)</f>
        <v>278</v>
      </c>
      <c r="D108" s="2">
        <f>ROW(EtalonRes!A268)</f>
        <v>268</v>
      </c>
      <c r="E108" s="2" t="s">
        <v>197</v>
      </c>
      <c r="F108" s="2" t="s">
        <v>198</v>
      </c>
      <c r="G108" s="2" t="s">
        <v>199</v>
      </c>
      <c r="H108" s="2" t="s">
        <v>123</v>
      </c>
      <c r="I108" s="2">
        <v>9.4499999999999993</v>
      </c>
      <c r="J108" s="2">
        <v>0</v>
      </c>
      <c r="K108" s="2"/>
      <c r="L108" s="2"/>
      <c r="M108" s="2"/>
      <c r="N108" s="2"/>
      <c r="O108" s="2">
        <f t="shared" si="114"/>
        <v>880.27</v>
      </c>
      <c r="P108" s="2">
        <f t="shared" si="115"/>
        <v>490.93</v>
      </c>
      <c r="Q108" s="2">
        <f t="shared" si="116"/>
        <v>85.33</v>
      </c>
      <c r="R108" s="2">
        <f t="shared" si="117"/>
        <v>2.74</v>
      </c>
      <c r="S108" s="2">
        <f t="shared" si="118"/>
        <v>304.01</v>
      </c>
      <c r="T108" s="2">
        <f t="shared" si="119"/>
        <v>0</v>
      </c>
      <c r="U108" s="2">
        <f t="shared" si="120"/>
        <v>30.211649999999995</v>
      </c>
      <c r="V108" s="2">
        <f t="shared" si="121"/>
        <v>0.23624999999999999</v>
      </c>
      <c r="W108" s="2">
        <f t="shared" si="122"/>
        <v>0</v>
      </c>
      <c r="X108" s="2">
        <f t="shared" si="123"/>
        <v>248.47</v>
      </c>
      <c r="Y108" s="2">
        <f t="shared" si="124"/>
        <v>220.86</v>
      </c>
      <c r="Z108" s="2"/>
      <c r="AA108" s="2">
        <v>39272396</v>
      </c>
      <c r="AB108" s="2">
        <f t="shared" si="125"/>
        <v>93.15</v>
      </c>
      <c r="AC108" s="2">
        <f t="shared" si="110"/>
        <v>51.95</v>
      </c>
      <c r="AD108" s="2">
        <f>ROUND(((((ET108*1.25))-((EU108*1.25)))+AE108),2)</f>
        <v>9.0299999999999994</v>
      </c>
      <c r="AE108" s="2">
        <f>ROUND(((EU108*1.25)),2)</f>
        <v>0.28999999999999998</v>
      </c>
      <c r="AF108" s="2">
        <f>ROUND(((EV108*1.15)),2)</f>
        <v>32.17</v>
      </c>
      <c r="AG108" s="2">
        <f t="shared" si="126"/>
        <v>0</v>
      </c>
      <c r="AH108" s="2">
        <f>((EW108*1.15))</f>
        <v>3.1969999999999996</v>
      </c>
      <c r="AI108" s="2">
        <f>((EX108*1.25))</f>
        <v>2.5000000000000001E-2</v>
      </c>
      <c r="AJ108" s="2">
        <f t="shared" si="127"/>
        <v>0</v>
      </c>
      <c r="AK108" s="2">
        <v>87.14</v>
      </c>
      <c r="AL108" s="2">
        <v>51.95</v>
      </c>
      <c r="AM108" s="2">
        <v>7.22</v>
      </c>
      <c r="AN108" s="2">
        <v>0.23</v>
      </c>
      <c r="AO108" s="2">
        <v>27.97</v>
      </c>
      <c r="AP108" s="2">
        <v>0</v>
      </c>
      <c r="AQ108" s="2">
        <v>2.78</v>
      </c>
      <c r="AR108" s="2">
        <v>0.02</v>
      </c>
      <c r="AS108" s="2">
        <v>0</v>
      </c>
      <c r="AT108" s="2">
        <v>81</v>
      </c>
      <c r="AU108" s="2">
        <v>72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0</v>
      </c>
      <c r="BI108" s="2">
        <v>1</v>
      </c>
      <c r="BJ108" s="2" t="s">
        <v>200</v>
      </c>
      <c r="BK108" s="2"/>
      <c r="BL108" s="2"/>
      <c r="BM108" s="2">
        <v>9001</v>
      </c>
      <c r="BN108" s="2">
        <v>0</v>
      </c>
      <c r="BO108" s="2" t="s">
        <v>3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90</v>
      </c>
      <c r="CA108" s="2">
        <v>85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830</v>
      </c>
      <c r="CO108" s="2">
        <v>0</v>
      </c>
      <c r="CP108" s="2">
        <f t="shared" si="128"/>
        <v>880.27</v>
      </c>
      <c r="CQ108" s="2">
        <f t="shared" si="129"/>
        <v>51.95</v>
      </c>
      <c r="CR108" s="2">
        <f t="shared" si="130"/>
        <v>9.0299999999999994</v>
      </c>
      <c r="CS108" s="2">
        <f t="shared" si="131"/>
        <v>0.28999999999999998</v>
      </c>
      <c r="CT108" s="2">
        <f t="shared" si="132"/>
        <v>32.17</v>
      </c>
      <c r="CU108" s="2">
        <f t="shared" si="133"/>
        <v>0</v>
      </c>
      <c r="CV108" s="2">
        <f t="shared" si="134"/>
        <v>3.1969999999999996</v>
      </c>
      <c r="CW108" s="2">
        <f t="shared" si="135"/>
        <v>2.5000000000000001E-2</v>
      </c>
      <c r="CX108" s="2">
        <f t="shared" si="136"/>
        <v>0</v>
      </c>
      <c r="CY108" s="2">
        <f t="shared" si="137"/>
        <v>248.4675</v>
      </c>
      <c r="CZ108" s="2">
        <f t="shared" si="138"/>
        <v>220.86</v>
      </c>
      <c r="DA108" s="2"/>
      <c r="DB108" s="2"/>
      <c r="DC108" s="2" t="s">
        <v>3</v>
      </c>
      <c r="DD108" s="2" t="s">
        <v>3</v>
      </c>
      <c r="DE108" s="2" t="s">
        <v>49</v>
      </c>
      <c r="DF108" s="2" t="s">
        <v>49</v>
      </c>
      <c r="DG108" s="2" t="s">
        <v>50</v>
      </c>
      <c r="DH108" s="2" t="s">
        <v>3</v>
      </c>
      <c r="DI108" s="2" t="s">
        <v>50</v>
      </c>
      <c r="DJ108" s="2" t="s">
        <v>49</v>
      </c>
      <c r="DK108" s="2" t="s">
        <v>3</v>
      </c>
      <c r="DL108" s="2" t="s">
        <v>3</v>
      </c>
      <c r="DM108" s="2" t="s">
        <v>3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123</v>
      </c>
      <c r="DW108" s="2" t="s">
        <v>123</v>
      </c>
      <c r="DX108" s="2">
        <v>1</v>
      </c>
      <c r="DY108" s="2"/>
      <c r="DZ108" s="2"/>
      <c r="EA108" s="2"/>
      <c r="EB108" s="2"/>
      <c r="EC108" s="2"/>
      <c r="ED108" s="2"/>
      <c r="EE108" s="2">
        <v>39174502</v>
      </c>
      <c r="EF108" s="2">
        <v>2</v>
      </c>
      <c r="EG108" s="2" t="s">
        <v>19</v>
      </c>
      <c r="EH108" s="2">
        <v>0</v>
      </c>
      <c r="EI108" s="2" t="s">
        <v>3</v>
      </c>
      <c r="EJ108" s="2">
        <v>1</v>
      </c>
      <c r="EK108" s="2">
        <v>9001</v>
      </c>
      <c r="EL108" s="2" t="s">
        <v>201</v>
      </c>
      <c r="EM108" s="2" t="s">
        <v>202</v>
      </c>
      <c r="EN108" s="2"/>
      <c r="EO108" s="2" t="s">
        <v>52</v>
      </c>
      <c r="EP108" s="2"/>
      <c r="EQ108" s="2">
        <v>131072</v>
      </c>
      <c r="ER108" s="2">
        <v>87.14</v>
      </c>
      <c r="ES108" s="2">
        <v>51.95</v>
      </c>
      <c r="ET108" s="2">
        <v>7.22</v>
      </c>
      <c r="EU108" s="2">
        <v>0.23</v>
      </c>
      <c r="EV108" s="2">
        <v>27.97</v>
      </c>
      <c r="EW108" s="2">
        <v>2.78</v>
      </c>
      <c r="EX108" s="2">
        <v>0.02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9"/>
        <v>0</v>
      </c>
      <c r="FS108" s="2">
        <v>0</v>
      </c>
      <c r="FT108" s="2" t="s">
        <v>22</v>
      </c>
      <c r="FU108" s="2" t="s">
        <v>23</v>
      </c>
      <c r="FV108" s="2"/>
      <c r="FW108" s="2"/>
      <c r="FX108" s="2">
        <v>81</v>
      </c>
      <c r="FY108" s="2">
        <v>72.25</v>
      </c>
      <c r="FZ108" s="2"/>
      <c r="GA108" s="2" t="s">
        <v>3</v>
      </c>
      <c r="GB108" s="2"/>
      <c r="GC108" s="2"/>
      <c r="GD108" s="2">
        <v>0</v>
      </c>
      <c r="GE108" s="2"/>
      <c r="GF108" s="2">
        <v>-1683231783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40"/>
        <v>0</v>
      </c>
      <c r="GM108" s="2">
        <f t="shared" si="141"/>
        <v>1349.6</v>
      </c>
      <c r="GN108" s="2">
        <f t="shared" si="142"/>
        <v>1349.6</v>
      </c>
      <c r="GO108" s="2">
        <f t="shared" si="143"/>
        <v>0</v>
      </c>
      <c r="GP108" s="2">
        <f t="shared" si="144"/>
        <v>0</v>
      </c>
      <c r="GQ108" s="2"/>
      <c r="GR108" s="2">
        <v>0</v>
      </c>
      <c r="GS108" s="2">
        <v>3</v>
      </c>
      <c r="GT108" s="2">
        <v>0</v>
      </c>
      <c r="GU108" s="2" t="s">
        <v>3</v>
      </c>
      <c r="GV108" s="2">
        <f t="shared" si="145"/>
        <v>0</v>
      </c>
      <c r="GW108" s="2">
        <v>1</v>
      </c>
      <c r="GX108" s="2">
        <f t="shared" si="146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ROW(SmtRes!A286)</f>
        <v>286</v>
      </c>
      <c r="D109">
        <f>ROW(EtalonRes!A276)</f>
        <v>276</v>
      </c>
      <c r="E109" t="s">
        <v>197</v>
      </c>
      <c r="F109" t="s">
        <v>198</v>
      </c>
      <c r="G109" t="s">
        <v>199</v>
      </c>
      <c r="H109" t="s">
        <v>123</v>
      </c>
      <c r="I109">
        <v>9.4499999999999993</v>
      </c>
      <c r="J109">
        <v>0</v>
      </c>
      <c r="O109">
        <f t="shared" si="114"/>
        <v>6681.23</v>
      </c>
      <c r="P109">
        <f t="shared" si="115"/>
        <v>3726.14</v>
      </c>
      <c r="Q109">
        <f t="shared" si="116"/>
        <v>647.67999999999995</v>
      </c>
      <c r="R109">
        <f t="shared" si="117"/>
        <v>20.8</v>
      </c>
      <c r="S109">
        <f t="shared" si="118"/>
        <v>2307.41</v>
      </c>
      <c r="T109">
        <f t="shared" si="119"/>
        <v>0</v>
      </c>
      <c r="U109">
        <f t="shared" si="120"/>
        <v>30.211649999999995</v>
      </c>
      <c r="V109">
        <f t="shared" si="121"/>
        <v>0.23624999999999999</v>
      </c>
      <c r="W109">
        <f t="shared" si="122"/>
        <v>0</v>
      </c>
      <c r="X109">
        <f t="shared" si="123"/>
        <v>1885.85</v>
      </c>
      <c r="Y109">
        <f t="shared" si="124"/>
        <v>1676.31</v>
      </c>
      <c r="AA109">
        <v>39272397</v>
      </c>
      <c r="AB109">
        <f t="shared" si="125"/>
        <v>93.15</v>
      </c>
      <c r="AC109">
        <f t="shared" si="110"/>
        <v>51.95</v>
      </c>
      <c r="AD109">
        <f>ROUND(((((ET109*1.25))-((EU109*1.25)))+AE109),2)</f>
        <v>9.0299999999999994</v>
      </c>
      <c r="AE109">
        <f>ROUND(((EU109*1.25)),2)</f>
        <v>0.28999999999999998</v>
      </c>
      <c r="AF109">
        <f>ROUND(((EV109*1.15)),2)</f>
        <v>32.17</v>
      </c>
      <c r="AG109">
        <f t="shared" si="126"/>
        <v>0</v>
      </c>
      <c r="AH109">
        <f>((EW109*1.15))</f>
        <v>3.1969999999999996</v>
      </c>
      <c r="AI109">
        <f>((EX109*1.25))</f>
        <v>2.5000000000000001E-2</v>
      </c>
      <c r="AJ109">
        <f t="shared" si="127"/>
        <v>0</v>
      </c>
      <c r="AK109">
        <v>87.14</v>
      </c>
      <c r="AL109">
        <v>51.95</v>
      </c>
      <c r="AM109">
        <v>7.22</v>
      </c>
      <c r="AN109">
        <v>0.23</v>
      </c>
      <c r="AO109">
        <v>27.97</v>
      </c>
      <c r="AP109">
        <v>0</v>
      </c>
      <c r="AQ109">
        <v>2.78</v>
      </c>
      <c r="AR109">
        <v>0.02</v>
      </c>
      <c r="AS109">
        <v>0</v>
      </c>
      <c r="AT109">
        <v>81</v>
      </c>
      <c r="AU109">
        <v>72</v>
      </c>
      <c r="AV109">
        <v>1</v>
      </c>
      <c r="AW109">
        <v>1</v>
      </c>
      <c r="AZ109">
        <v>7.59</v>
      </c>
      <c r="BA109">
        <v>7.59</v>
      </c>
      <c r="BB109">
        <v>7.59</v>
      </c>
      <c r="BC109">
        <v>7.59</v>
      </c>
      <c r="BD109" t="s">
        <v>3</v>
      </c>
      <c r="BE109" t="s">
        <v>3</v>
      </c>
      <c r="BF109" t="s">
        <v>3</v>
      </c>
      <c r="BG109" t="s">
        <v>3</v>
      </c>
      <c r="BH109">
        <v>0</v>
      </c>
      <c r="BI109">
        <v>1</v>
      </c>
      <c r="BJ109" t="s">
        <v>200</v>
      </c>
      <c r="BM109">
        <v>9001</v>
      </c>
      <c r="BN109">
        <v>0</v>
      </c>
      <c r="BO109" t="s">
        <v>3</v>
      </c>
      <c r="BP109">
        <v>0</v>
      </c>
      <c r="BQ109">
        <v>2</v>
      </c>
      <c r="BR109">
        <v>0</v>
      </c>
      <c r="BS109">
        <v>7.59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90</v>
      </c>
      <c r="CA109">
        <v>85</v>
      </c>
      <c r="CF109">
        <v>0</v>
      </c>
      <c r="CG109">
        <v>0</v>
      </c>
      <c r="CM109">
        <v>0</v>
      </c>
      <c r="CN109" t="s">
        <v>830</v>
      </c>
      <c r="CO109">
        <v>0</v>
      </c>
      <c r="CP109">
        <f t="shared" si="128"/>
        <v>6681.23</v>
      </c>
      <c r="CQ109">
        <f t="shared" si="129"/>
        <v>394.3005</v>
      </c>
      <c r="CR109">
        <f t="shared" si="130"/>
        <v>68.537700000000001</v>
      </c>
      <c r="CS109">
        <f t="shared" si="131"/>
        <v>2.2010999999999998</v>
      </c>
      <c r="CT109">
        <f t="shared" si="132"/>
        <v>244.1703</v>
      </c>
      <c r="CU109">
        <f t="shared" si="133"/>
        <v>0</v>
      </c>
      <c r="CV109">
        <f t="shared" si="134"/>
        <v>3.1969999999999996</v>
      </c>
      <c r="CW109">
        <f t="shared" si="135"/>
        <v>2.5000000000000001E-2</v>
      </c>
      <c r="CX109">
        <f t="shared" si="136"/>
        <v>0</v>
      </c>
      <c r="CY109">
        <f t="shared" si="137"/>
        <v>1885.8501000000001</v>
      </c>
      <c r="CZ109">
        <f t="shared" si="138"/>
        <v>1676.3111999999999</v>
      </c>
      <c r="DC109" t="s">
        <v>3</v>
      </c>
      <c r="DD109" t="s">
        <v>3</v>
      </c>
      <c r="DE109" t="s">
        <v>49</v>
      </c>
      <c r="DF109" t="s">
        <v>49</v>
      </c>
      <c r="DG109" t="s">
        <v>50</v>
      </c>
      <c r="DH109" t="s">
        <v>3</v>
      </c>
      <c r="DI109" t="s">
        <v>50</v>
      </c>
      <c r="DJ109" t="s">
        <v>49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123</v>
      </c>
      <c r="DW109" t="s">
        <v>123</v>
      </c>
      <c r="DX109">
        <v>1</v>
      </c>
      <c r="EE109">
        <v>39174502</v>
      </c>
      <c r="EF109">
        <v>2</v>
      </c>
      <c r="EG109" t="s">
        <v>19</v>
      </c>
      <c r="EH109">
        <v>0</v>
      </c>
      <c r="EI109" t="s">
        <v>3</v>
      </c>
      <c r="EJ109">
        <v>1</v>
      </c>
      <c r="EK109">
        <v>9001</v>
      </c>
      <c r="EL109" t="s">
        <v>201</v>
      </c>
      <c r="EM109" t="s">
        <v>202</v>
      </c>
      <c r="EO109" t="s">
        <v>52</v>
      </c>
      <c r="EQ109">
        <v>131072</v>
      </c>
      <c r="ER109">
        <v>87.14</v>
      </c>
      <c r="ES109">
        <v>51.95</v>
      </c>
      <c r="ET109">
        <v>7.22</v>
      </c>
      <c r="EU109">
        <v>0.23</v>
      </c>
      <c r="EV109">
        <v>27.97</v>
      </c>
      <c r="EW109">
        <v>2.78</v>
      </c>
      <c r="EX109">
        <v>0.02</v>
      </c>
      <c r="EY109">
        <v>0</v>
      </c>
      <c r="FQ109">
        <v>0</v>
      </c>
      <c r="FR109">
        <f t="shared" si="139"/>
        <v>0</v>
      </c>
      <c r="FS109">
        <v>0</v>
      </c>
      <c r="FT109" t="s">
        <v>22</v>
      </c>
      <c r="FU109" t="s">
        <v>23</v>
      </c>
      <c r="FX109">
        <v>81</v>
      </c>
      <c r="FY109">
        <v>72.25</v>
      </c>
      <c r="GA109" t="s">
        <v>3</v>
      </c>
      <c r="GD109">
        <v>0</v>
      </c>
      <c r="GF109">
        <v>-1683231783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40"/>
        <v>0</v>
      </c>
      <c r="GM109">
        <f t="shared" si="141"/>
        <v>10243.39</v>
      </c>
      <c r="GN109">
        <f t="shared" si="142"/>
        <v>10243.39</v>
      </c>
      <c r="GO109">
        <f t="shared" si="143"/>
        <v>0</v>
      </c>
      <c r="GP109">
        <f t="shared" si="144"/>
        <v>0</v>
      </c>
      <c r="GR109">
        <v>0</v>
      </c>
      <c r="GS109">
        <v>3</v>
      </c>
      <c r="GT109">
        <v>0</v>
      </c>
      <c r="GU109" t="s">
        <v>3</v>
      </c>
      <c r="GV109">
        <f t="shared" si="145"/>
        <v>0</v>
      </c>
      <c r="GW109">
        <v>1</v>
      </c>
      <c r="GX109">
        <f t="shared" si="146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277</v>
      </c>
      <c r="D110" s="2"/>
      <c r="E110" s="2" t="s">
        <v>203</v>
      </c>
      <c r="F110" s="2" t="s">
        <v>204</v>
      </c>
      <c r="G110" s="2" t="s">
        <v>205</v>
      </c>
      <c r="H110" s="2" t="s">
        <v>206</v>
      </c>
      <c r="I110" s="2">
        <f>I108*J110</f>
        <v>4</v>
      </c>
      <c r="J110" s="2">
        <v>0.42328042328042331</v>
      </c>
      <c r="K110" s="2"/>
      <c r="L110" s="2"/>
      <c r="M110" s="2"/>
      <c r="N110" s="2"/>
      <c r="O110" s="2">
        <f t="shared" si="114"/>
        <v>19791.599999999999</v>
      </c>
      <c r="P110" s="2">
        <f t="shared" si="115"/>
        <v>19791.599999999999</v>
      </c>
      <c r="Q110" s="2">
        <f t="shared" si="116"/>
        <v>0</v>
      </c>
      <c r="R110" s="2">
        <f t="shared" si="117"/>
        <v>0</v>
      </c>
      <c r="S110" s="2">
        <f t="shared" si="118"/>
        <v>0</v>
      </c>
      <c r="T110" s="2">
        <f t="shared" si="119"/>
        <v>0</v>
      </c>
      <c r="U110" s="2">
        <f t="shared" si="120"/>
        <v>0</v>
      </c>
      <c r="V110" s="2">
        <f t="shared" si="121"/>
        <v>0</v>
      </c>
      <c r="W110" s="2">
        <f t="shared" si="122"/>
        <v>0</v>
      </c>
      <c r="X110" s="2">
        <f t="shared" si="123"/>
        <v>0</v>
      </c>
      <c r="Y110" s="2">
        <f t="shared" si="124"/>
        <v>0</v>
      </c>
      <c r="Z110" s="2"/>
      <c r="AA110" s="2">
        <v>39272396</v>
      </c>
      <c r="AB110" s="2">
        <f t="shared" si="125"/>
        <v>4947.8999999999996</v>
      </c>
      <c r="AC110" s="2">
        <f t="shared" si="110"/>
        <v>4947.8999999999996</v>
      </c>
      <c r="AD110" s="2">
        <f>ROUND((((ET110)-(EU110))+AE110),2)</f>
        <v>0</v>
      </c>
      <c r="AE110" s="2">
        <f>ROUND((EU110),2)</f>
        <v>0</v>
      </c>
      <c r="AF110" s="2">
        <f>ROUND((EV110),2)</f>
        <v>0</v>
      </c>
      <c r="AG110" s="2">
        <f t="shared" si="126"/>
        <v>0</v>
      </c>
      <c r="AH110" s="2">
        <f>(EW110)</f>
        <v>0</v>
      </c>
      <c r="AI110" s="2">
        <f>(EX110)</f>
        <v>0</v>
      </c>
      <c r="AJ110" s="2">
        <f t="shared" si="127"/>
        <v>0</v>
      </c>
      <c r="AK110" s="2">
        <v>4947.8999999999996</v>
      </c>
      <c r="AL110" s="2">
        <v>4947.8999999999996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81</v>
      </c>
      <c r="AU110" s="2">
        <v>72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3</v>
      </c>
      <c r="BI110" s="2">
        <v>1</v>
      </c>
      <c r="BJ110" s="2" t="s">
        <v>207</v>
      </c>
      <c r="BK110" s="2"/>
      <c r="BL110" s="2"/>
      <c r="BM110" s="2">
        <v>9001</v>
      </c>
      <c r="BN110" s="2">
        <v>0</v>
      </c>
      <c r="BO110" s="2" t="s">
        <v>3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90</v>
      </c>
      <c r="CA110" s="2">
        <v>85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28"/>
        <v>19791.599999999999</v>
      </c>
      <c r="CQ110" s="2">
        <f t="shared" si="129"/>
        <v>4947.8999999999996</v>
      </c>
      <c r="CR110" s="2">
        <f t="shared" si="130"/>
        <v>0</v>
      </c>
      <c r="CS110" s="2">
        <f t="shared" si="131"/>
        <v>0</v>
      </c>
      <c r="CT110" s="2">
        <f t="shared" si="132"/>
        <v>0</v>
      </c>
      <c r="CU110" s="2">
        <f t="shared" si="133"/>
        <v>0</v>
      </c>
      <c r="CV110" s="2">
        <f t="shared" si="134"/>
        <v>0</v>
      </c>
      <c r="CW110" s="2">
        <f t="shared" si="135"/>
        <v>0</v>
      </c>
      <c r="CX110" s="2">
        <f t="shared" si="136"/>
        <v>0</v>
      </c>
      <c r="CY110" s="2">
        <f t="shared" si="137"/>
        <v>0</v>
      </c>
      <c r="CZ110" s="2">
        <f t="shared" si="138"/>
        <v>0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1010</v>
      </c>
      <c r="DV110" s="2" t="s">
        <v>206</v>
      </c>
      <c r="DW110" s="2" t="s">
        <v>206</v>
      </c>
      <c r="DX110" s="2">
        <v>1</v>
      </c>
      <c r="DY110" s="2"/>
      <c r="DZ110" s="2"/>
      <c r="EA110" s="2"/>
      <c r="EB110" s="2"/>
      <c r="EC110" s="2"/>
      <c r="ED110" s="2"/>
      <c r="EE110" s="2">
        <v>39174502</v>
      </c>
      <c r="EF110" s="2">
        <v>2</v>
      </c>
      <c r="EG110" s="2" t="s">
        <v>19</v>
      </c>
      <c r="EH110" s="2">
        <v>0</v>
      </c>
      <c r="EI110" s="2" t="s">
        <v>3</v>
      </c>
      <c r="EJ110" s="2">
        <v>1</v>
      </c>
      <c r="EK110" s="2">
        <v>9001</v>
      </c>
      <c r="EL110" s="2" t="s">
        <v>201</v>
      </c>
      <c r="EM110" s="2" t="s">
        <v>202</v>
      </c>
      <c r="EN110" s="2"/>
      <c r="EO110" s="2" t="s">
        <v>3</v>
      </c>
      <c r="EP110" s="2"/>
      <c r="EQ110" s="2">
        <v>0</v>
      </c>
      <c r="ER110" s="2">
        <v>4947.8999999999996</v>
      </c>
      <c r="ES110" s="2">
        <v>4947.8999999999996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9"/>
        <v>0</v>
      </c>
      <c r="FS110" s="2">
        <v>0</v>
      </c>
      <c r="FT110" s="2" t="s">
        <v>22</v>
      </c>
      <c r="FU110" s="2" t="s">
        <v>23</v>
      </c>
      <c r="FV110" s="2"/>
      <c r="FW110" s="2"/>
      <c r="FX110" s="2">
        <v>81</v>
      </c>
      <c r="FY110" s="2">
        <v>72.25</v>
      </c>
      <c r="FZ110" s="2"/>
      <c r="GA110" s="2" t="s">
        <v>3</v>
      </c>
      <c r="GB110" s="2"/>
      <c r="GC110" s="2"/>
      <c r="GD110" s="2">
        <v>0</v>
      </c>
      <c r="GE110" s="2"/>
      <c r="GF110" s="2">
        <v>-948352889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40"/>
        <v>0</v>
      </c>
      <c r="GM110" s="2">
        <f t="shared" si="141"/>
        <v>19791.599999999999</v>
      </c>
      <c r="GN110" s="2">
        <f t="shared" si="142"/>
        <v>19791.599999999999</v>
      </c>
      <c r="GO110" s="2">
        <f t="shared" si="143"/>
        <v>0</v>
      </c>
      <c r="GP110" s="2">
        <f t="shared" si="144"/>
        <v>0</v>
      </c>
      <c r="GQ110" s="2"/>
      <c r="GR110" s="2">
        <v>0</v>
      </c>
      <c r="GS110" s="2">
        <v>3</v>
      </c>
      <c r="GT110" s="2">
        <v>0</v>
      </c>
      <c r="GU110" s="2" t="s">
        <v>3</v>
      </c>
      <c r="GV110" s="2">
        <f t="shared" si="145"/>
        <v>0</v>
      </c>
      <c r="GW110" s="2">
        <v>1</v>
      </c>
      <c r="GX110" s="2">
        <f t="shared" si="146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285</v>
      </c>
      <c r="E111" t="s">
        <v>203</v>
      </c>
      <c r="F111" t="s">
        <v>204</v>
      </c>
      <c r="G111" t="s">
        <v>205</v>
      </c>
      <c r="H111" t="s">
        <v>206</v>
      </c>
      <c r="I111">
        <f>I109*J111</f>
        <v>4</v>
      </c>
      <c r="J111">
        <v>0.42328042328042331</v>
      </c>
      <c r="O111">
        <f t="shared" si="114"/>
        <v>150218.23999999999</v>
      </c>
      <c r="P111">
        <f t="shared" si="115"/>
        <v>150218.23999999999</v>
      </c>
      <c r="Q111">
        <f t="shared" si="116"/>
        <v>0</v>
      </c>
      <c r="R111">
        <f t="shared" si="117"/>
        <v>0</v>
      </c>
      <c r="S111">
        <f t="shared" si="118"/>
        <v>0</v>
      </c>
      <c r="T111">
        <f t="shared" si="119"/>
        <v>0</v>
      </c>
      <c r="U111">
        <f t="shared" si="120"/>
        <v>0</v>
      </c>
      <c r="V111">
        <f t="shared" si="121"/>
        <v>0</v>
      </c>
      <c r="W111">
        <f t="shared" si="122"/>
        <v>0</v>
      </c>
      <c r="X111">
        <f t="shared" si="123"/>
        <v>0</v>
      </c>
      <c r="Y111">
        <f t="shared" si="124"/>
        <v>0</v>
      </c>
      <c r="AA111">
        <v>39272397</v>
      </c>
      <c r="AB111">
        <f t="shared" si="125"/>
        <v>4947.8999999999996</v>
      </c>
      <c r="AC111">
        <f t="shared" si="110"/>
        <v>4947.8999999999996</v>
      </c>
      <c r="AD111">
        <f>ROUND((((ET111)-(EU111))+AE111),2)</f>
        <v>0</v>
      </c>
      <c r="AE111">
        <f>ROUND((EU111),2)</f>
        <v>0</v>
      </c>
      <c r="AF111">
        <f>ROUND((EV111),2)</f>
        <v>0</v>
      </c>
      <c r="AG111">
        <f t="shared" si="126"/>
        <v>0</v>
      </c>
      <c r="AH111">
        <f>(EW111)</f>
        <v>0</v>
      </c>
      <c r="AI111">
        <f>(EX111)</f>
        <v>0</v>
      </c>
      <c r="AJ111">
        <f t="shared" si="127"/>
        <v>0</v>
      </c>
      <c r="AK111">
        <v>4947.8999999999996</v>
      </c>
      <c r="AL111">
        <v>4947.8999999999996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81</v>
      </c>
      <c r="AU111">
        <v>72</v>
      </c>
      <c r="AV111">
        <v>1</v>
      </c>
      <c r="AW111">
        <v>1</v>
      </c>
      <c r="AZ111">
        <v>7.59</v>
      </c>
      <c r="BA111">
        <v>1</v>
      </c>
      <c r="BB111">
        <v>1</v>
      </c>
      <c r="BC111">
        <v>7.59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1</v>
      </c>
      <c r="BJ111" t="s">
        <v>207</v>
      </c>
      <c r="BM111">
        <v>9001</v>
      </c>
      <c r="BN111">
        <v>0</v>
      </c>
      <c r="BO111" t="s">
        <v>3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90</v>
      </c>
      <c r="CA111">
        <v>85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28"/>
        <v>150218.23999999999</v>
      </c>
      <c r="CQ111">
        <f t="shared" si="129"/>
        <v>37554.560999999994</v>
      </c>
      <c r="CR111">
        <f t="shared" si="130"/>
        <v>0</v>
      </c>
      <c r="CS111">
        <f t="shared" si="131"/>
        <v>0</v>
      </c>
      <c r="CT111">
        <f t="shared" si="132"/>
        <v>0</v>
      </c>
      <c r="CU111">
        <f t="shared" si="133"/>
        <v>0</v>
      </c>
      <c r="CV111">
        <f t="shared" si="134"/>
        <v>0</v>
      </c>
      <c r="CW111">
        <f t="shared" si="135"/>
        <v>0</v>
      </c>
      <c r="CX111">
        <f t="shared" si="136"/>
        <v>0</v>
      </c>
      <c r="CY111">
        <f t="shared" si="137"/>
        <v>0</v>
      </c>
      <c r="CZ111">
        <f t="shared" si="138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1010</v>
      </c>
      <c r="DV111" t="s">
        <v>206</v>
      </c>
      <c r="DW111" t="s">
        <v>206</v>
      </c>
      <c r="DX111">
        <v>1</v>
      </c>
      <c r="EE111">
        <v>39174502</v>
      </c>
      <c r="EF111">
        <v>2</v>
      </c>
      <c r="EG111" t="s">
        <v>19</v>
      </c>
      <c r="EH111">
        <v>0</v>
      </c>
      <c r="EI111" t="s">
        <v>3</v>
      </c>
      <c r="EJ111">
        <v>1</v>
      </c>
      <c r="EK111">
        <v>9001</v>
      </c>
      <c r="EL111" t="s">
        <v>201</v>
      </c>
      <c r="EM111" t="s">
        <v>202</v>
      </c>
      <c r="EO111" t="s">
        <v>3</v>
      </c>
      <c r="EQ111">
        <v>0</v>
      </c>
      <c r="ER111">
        <v>4947.8999999999996</v>
      </c>
      <c r="ES111">
        <v>4947.8999999999996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9"/>
        <v>0</v>
      </c>
      <c r="FS111">
        <v>0</v>
      </c>
      <c r="FT111" t="s">
        <v>22</v>
      </c>
      <c r="FU111" t="s">
        <v>23</v>
      </c>
      <c r="FX111">
        <v>81</v>
      </c>
      <c r="FY111">
        <v>72.25</v>
      </c>
      <c r="GA111" t="s">
        <v>3</v>
      </c>
      <c r="GD111">
        <v>0</v>
      </c>
      <c r="GF111">
        <v>-948352889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40"/>
        <v>0</v>
      </c>
      <c r="GM111">
        <f t="shared" si="141"/>
        <v>150218.23999999999</v>
      </c>
      <c r="GN111">
        <f t="shared" si="142"/>
        <v>150218.23999999999</v>
      </c>
      <c r="GO111">
        <f t="shared" si="143"/>
        <v>0</v>
      </c>
      <c r="GP111">
        <f t="shared" si="144"/>
        <v>0</v>
      </c>
      <c r="GR111">
        <v>0</v>
      </c>
      <c r="GS111">
        <v>3</v>
      </c>
      <c r="GT111">
        <v>0</v>
      </c>
      <c r="GU111" t="s">
        <v>3</v>
      </c>
      <c r="GV111">
        <f t="shared" si="145"/>
        <v>0</v>
      </c>
      <c r="GW111">
        <v>1</v>
      </c>
      <c r="GX111">
        <f t="shared" si="146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ROW(SmtRes!A298)</f>
        <v>298</v>
      </c>
      <c r="D112" s="2">
        <f>ROW(EtalonRes!A287)</f>
        <v>287</v>
      </c>
      <c r="E112" s="2" t="s">
        <v>208</v>
      </c>
      <c r="F112" s="2" t="s">
        <v>209</v>
      </c>
      <c r="G112" s="2" t="s">
        <v>210</v>
      </c>
      <c r="H112" s="2" t="s">
        <v>17</v>
      </c>
      <c r="I112" s="2">
        <f>ROUND(11.01/100,9)</f>
        <v>0.1101</v>
      </c>
      <c r="J112" s="2">
        <v>0</v>
      </c>
      <c r="K112" s="2"/>
      <c r="L112" s="2"/>
      <c r="M112" s="2"/>
      <c r="N112" s="2"/>
      <c r="O112" s="2">
        <f t="shared" si="114"/>
        <v>1054.1500000000001</v>
      </c>
      <c r="P112" s="2">
        <f t="shared" si="115"/>
        <v>881.4</v>
      </c>
      <c r="Q112" s="2">
        <f t="shared" si="116"/>
        <v>34.520000000000003</v>
      </c>
      <c r="R112" s="2">
        <f t="shared" si="117"/>
        <v>6.67</v>
      </c>
      <c r="S112" s="2">
        <f t="shared" si="118"/>
        <v>138.22999999999999</v>
      </c>
      <c r="T112" s="2">
        <f t="shared" si="119"/>
        <v>0</v>
      </c>
      <c r="U112" s="2">
        <f t="shared" si="120"/>
        <v>15.815479649999999</v>
      </c>
      <c r="V112" s="2">
        <f t="shared" si="121"/>
        <v>0.56288625000000003</v>
      </c>
      <c r="W112" s="2">
        <f t="shared" si="122"/>
        <v>0</v>
      </c>
      <c r="X112" s="2">
        <f t="shared" si="123"/>
        <v>153.59</v>
      </c>
      <c r="Y112" s="2">
        <f t="shared" si="124"/>
        <v>78.25</v>
      </c>
      <c r="Z112" s="2"/>
      <c r="AA112" s="2">
        <v>39272396</v>
      </c>
      <c r="AB112" s="2">
        <f t="shared" si="125"/>
        <v>9574.5</v>
      </c>
      <c r="AC112" s="2">
        <f t="shared" si="110"/>
        <v>8005.48</v>
      </c>
      <c r="AD112" s="2">
        <f>ROUND(((((ET112*1.25))-((EU112*1.25)))+AE112),2)</f>
        <v>313.55</v>
      </c>
      <c r="AE112" s="2">
        <f>ROUND(((EU112*1.25)),2)</f>
        <v>60.54</v>
      </c>
      <c r="AF112" s="2">
        <f>ROUND(((EV112*1.15)),2)</f>
        <v>1255.47</v>
      </c>
      <c r="AG112" s="2">
        <f t="shared" si="126"/>
        <v>0</v>
      </c>
      <c r="AH112" s="2">
        <f>((EW112*1.15))</f>
        <v>143.64649999999997</v>
      </c>
      <c r="AI112" s="2">
        <f>((EX112*1.25))</f>
        <v>5.1124999999999998</v>
      </c>
      <c r="AJ112" s="2">
        <f t="shared" si="127"/>
        <v>0</v>
      </c>
      <c r="AK112" s="2">
        <v>9348.0300000000007</v>
      </c>
      <c r="AL112" s="2">
        <v>8005.48</v>
      </c>
      <c r="AM112" s="2">
        <v>250.84</v>
      </c>
      <c r="AN112" s="2">
        <v>48.43</v>
      </c>
      <c r="AO112" s="2">
        <v>1091.71</v>
      </c>
      <c r="AP112" s="2">
        <v>0</v>
      </c>
      <c r="AQ112" s="2">
        <v>124.91</v>
      </c>
      <c r="AR112" s="2">
        <v>4.09</v>
      </c>
      <c r="AS112" s="2">
        <v>0</v>
      </c>
      <c r="AT112" s="2">
        <v>106</v>
      </c>
      <c r="AU112" s="2">
        <v>54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0</v>
      </c>
      <c r="BI112" s="2">
        <v>1</v>
      </c>
      <c r="BJ112" s="2" t="s">
        <v>211</v>
      </c>
      <c r="BK112" s="2"/>
      <c r="BL112" s="2"/>
      <c r="BM112" s="2">
        <v>10001</v>
      </c>
      <c r="BN112" s="2">
        <v>0</v>
      </c>
      <c r="BO112" s="2" t="s">
        <v>3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118</v>
      </c>
      <c r="CA112" s="2">
        <v>63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830</v>
      </c>
      <c r="CO112" s="2">
        <v>0</v>
      </c>
      <c r="CP112" s="2">
        <f t="shared" si="128"/>
        <v>1054.1499999999999</v>
      </c>
      <c r="CQ112" s="2">
        <f t="shared" si="129"/>
        <v>8005.48</v>
      </c>
      <c r="CR112" s="2">
        <f t="shared" si="130"/>
        <v>313.55</v>
      </c>
      <c r="CS112" s="2">
        <f t="shared" si="131"/>
        <v>60.54</v>
      </c>
      <c r="CT112" s="2">
        <f t="shared" si="132"/>
        <v>1255.47</v>
      </c>
      <c r="CU112" s="2">
        <f t="shared" si="133"/>
        <v>0</v>
      </c>
      <c r="CV112" s="2">
        <f t="shared" si="134"/>
        <v>143.64649999999997</v>
      </c>
      <c r="CW112" s="2">
        <f t="shared" si="135"/>
        <v>5.1124999999999998</v>
      </c>
      <c r="CX112" s="2">
        <f t="shared" si="136"/>
        <v>0</v>
      </c>
      <c r="CY112" s="2">
        <f t="shared" si="137"/>
        <v>153.59399999999997</v>
      </c>
      <c r="CZ112" s="2">
        <f t="shared" si="138"/>
        <v>78.245999999999981</v>
      </c>
      <c r="DA112" s="2"/>
      <c r="DB112" s="2"/>
      <c r="DC112" s="2" t="s">
        <v>3</v>
      </c>
      <c r="DD112" s="2" t="s">
        <v>3</v>
      </c>
      <c r="DE112" s="2" t="s">
        <v>49</v>
      </c>
      <c r="DF112" s="2" t="s">
        <v>49</v>
      </c>
      <c r="DG112" s="2" t="s">
        <v>50</v>
      </c>
      <c r="DH112" s="2" t="s">
        <v>3</v>
      </c>
      <c r="DI112" s="2" t="s">
        <v>50</v>
      </c>
      <c r="DJ112" s="2" t="s">
        <v>49</v>
      </c>
      <c r="DK112" s="2" t="s">
        <v>3</v>
      </c>
      <c r="DL112" s="2" t="s">
        <v>3</v>
      </c>
      <c r="DM112" s="2" t="s">
        <v>3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1005</v>
      </c>
      <c r="DV112" s="2" t="s">
        <v>17</v>
      </c>
      <c r="DW112" s="2" t="s">
        <v>17</v>
      </c>
      <c r="DX112" s="2">
        <v>100</v>
      </c>
      <c r="DY112" s="2"/>
      <c r="DZ112" s="2"/>
      <c r="EA112" s="2"/>
      <c r="EB112" s="2"/>
      <c r="EC112" s="2"/>
      <c r="ED112" s="2"/>
      <c r="EE112" s="2">
        <v>39174503</v>
      </c>
      <c r="EF112" s="2">
        <v>2</v>
      </c>
      <c r="EG112" s="2" t="s">
        <v>19</v>
      </c>
      <c r="EH112" s="2">
        <v>0</v>
      </c>
      <c r="EI112" s="2" t="s">
        <v>3</v>
      </c>
      <c r="EJ112" s="2">
        <v>1</v>
      </c>
      <c r="EK112" s="2">
        <v>10001</v>
      </c>
      <c r="EL112" s="2" t="s">
        <v>118</v>
      </c>
      <c r="EM112" s="2" t="s">
        <v>119</v>
      </c>
      <c r="EN112" s="2"/>
      <c r="EO112" s="2" t="s">
        <v>52</v>
      </c>
      <c r="EP112" s="2"/>
      <c r="EQ112" s="2">
        <v>131072</v>
      </c>
      <c r="ER112" s="2">
        <v>9348.0300000000007</v>
      </c>
      <c r="ES112" s="2">
        <v>8005.48</v>
      </c>
      <c r="ET112" s="2">
        <v>250.84</v>
      </c>
      <c r="EU112" s="2">
        <v>48.43</v>
      </c>
      <c r="EV112" s="2">
        <v>1091.71</v>
      </c>
      <c r="EW112" s="2">
        <v>124.91</v>
      </c>
      <c r="EX112" s="2">
        <v>4.09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9"/>
        <v>0</v>
      </c>
      <c r="FS112" s="2">
        <v>0</v>
      </c>
      <c r="FT112" s="2" t="s">
        <v>22</v>
      </c>
      <c r="FU112" s="2" t="s">
        <v>23</v>
      </c>
      <c r="FV112" s="2"/>
      <c r="FW112" s="2"/>
      <c r="FX112" s="2">
        <v>106.2</v>
      </c>
      <c r="FY112" s="2">
        <v>53.55</v>
      </c>
      <c r="FZ112" s="2"/>
      <c r="GA112" s="2" t="s">
        <v>3</v>
      </c>
      <c r="GB112" s="2"/>
      <c r="GC112" s="2"/>
      <c r="GD112" s="2">
        <v>0</v>
      </c>
      <c r="GE112" s="2"/>
      <c r="GF112" s="2">
        <v>617100110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40"/>
        <v>0</v>
      </c>
      <c r="GM112" s="2">
        <f t="shared" si="141"/>
        <v>1285.99</v>
      </c>
      <c r="GN112" s="2">
        <f t="shared" si="142"/>
        <v>1285.99</v>
      </c>
      <c r="GO112" s="2">
        <f t="shared" si="143"/>
        <v>0</v>
      </c>
      <c r="GP112" s="2">
        <f t="shared" si="144"/>
        <v>0</v>
      </c>
      <c r="GQ112" s="2"/>
      <c r="GR112" s="2">
        <v>0</v>
      </c>
      <c r="GS112" s="2">
        <v>3</v>
      </c>
      <c r="GT112" s="2">
        <v>0</v>
      </c>
      <c r="GU112" s="2" t="s">
        <v>3</v>
      </c>
      <c r="GV112" s="2">
        <f t="shared" si="145"/>
        <v>0</v>
      </c>
      <c r="GW112" s="2">
        <v>1</v>
      </c>
      <c r="GX112" s="2">
        <f t="shared" si="146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ROW(SmtRes!A310)</f>
        <v>310</v>
      </c>
      <c r="D113">
        <f>ROW(EtalonRes!A298)</f>
        <v>298</v>
      </c>
      <c r="E113" t="s">
        <v>208</v>
      </c>
      <c r="F113" t="s">
        <v>209</v>
      </c>
      <c r="G113" t="s">
        <v>210</v>
      </c>
      <c r="H113" t="s">
        <v>17</v>
      </c>
      <c r="I113">
        <f>ROUND(11.01/100,9)</f>
        <v>0.1101</v>
      </c>
      <c r="J113">
        <v>0</v>
      </c>
      <c r="O113">
        <f t="shared" si="114"/>
        <v>8001.01</v>
      </c>
      <c r="P113">
        <f t="shared" si="115"/>
        <v>6689.85</v>
      </c>
      <c r="Q113">
        <f t="shared" si="116"/>
        <v>262.02</v>
      </c>
      <c r="R113">
        <f t="shared" si="117"/>
        <v>50.59</v>
      </c>
      <c r="S113">
        <f t="shared" si="118"/>
        <v>1049.1400000000001</v>
      </c>
      <c r="T113">
        <f t="shared" si="119"/>
        <v>0</v>
      </c>
      <c r="U113">
        <f t="shared" si="120"/>
        <v>15.815479649999999</v>
      </c>
      <c r="V113">
        <f t="shared" si="121"/>
        <v>0.56288625000000003</v>
      </c>
      <c r="W113">
        <f t="shared" si="122"/>
        <v>0</v>
      </c>
      <c r="X113">
        <f t="shared" si="123"/>
        <v>1165.71</v>
      </c>
      <c r="Y113">
        <f t="shared" si="124"/>
        <v>593.85</v>
      </c>
      <c r="AA113">
        <v>39272397</v>
      </c>
      <c r="AB113">
        <f t="shared" si="125"/>
        <v>9574.5</v>
      </c>
      <c r="AC113">
        <f t="shared" si="110"/>
        <v>8005.48</v>
      </c>
      <c r="AD113">
        <f>ROUND(((((ET113*1.25))-((EU113*1.25)))+AE113),2)</f>
        <v>313.55</v>
      </c>
      <c r="AE113">
        <f>ROUND(((EU113*1.25)),2)</f>
        <v>60.54</v>
      </c>
      <c r="AF113">
        <f>ROUND(((EV113*1.15)),2)</f>
        <v>1255.47</v>
      </c>
      <c r="AG113">
        <f t="shared" si="126"/>
        <v>0</v>
      </c>
      <c r="AH113">
        <f>((EW113*1.15))</f>
        <v>143.64649999999997</v>
      </c>
      <c r="AI113">
        <f>((EX113*1.25))</f>
        <v>5.1124999999999998</v>
      </c>
      <c r="AJ113">
        <f t="shared" si="127"/>
        <v>0</v>
      </c>
      <c r="AK113">
        <v>9348.0300000000007</v>
      </c>
      <c r="AL113">
        <v>8005.48</v>
      </c>
      <c r="AM113">
        <v>250.84</v>
      </c>
      <c r="AN113">
        <v>48.43</v>
      </c>
      <c r="AO113">
        <v>1091.71</v>
      </c>
      <c r="AP113">
        <v>0</v>
      </c>
      <c r="AQ113">
        <v>124.91</v>
      </c>
      <c r="AR113">
        <v>4.09</v>
      </c>
      <c r="AS113">
        <v>0</v>
      </c>
      <c r="AT113">
        <v>106</v>
      </c>
      <c r="AU113">
        <v>54</v>
      </c>
      <c r="AV113">
        <v>1</v>
      </c>
      <c r="AW113">
        <v>1</v>
      </c>
      <c r="AZ113">
        <v>7.59</v>
      </c>
      <c r="BA113">
        <v>7.59</v>
      </c>
      <c r="BB113">
        <v>7.59</v>
      </c>
      <c r="BC113">
        <v>7.59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1</v>
      </c>
      <c r="BJ113" t="s">
        <v>211</v>
      </c>
      <c r="BM113">
        <v>10001</v>
      </c>
      <c r="BN113">
        <v>0</v>
      </c>
      <c r="BO113" t="s">
        <v>3</v>
      </c>
      <c r="BP113">
        <v>0</v>
      </c>
      <c r="BQ113">
        <v>2</v>
      </c>
      <c r="BR113">
        <v>0</v>
      </c>
      <c r="BS113">
        <v>7.59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118</v>
      </c>
      <c r="CA113">
        <v>63</v>
      </c>
      <c r="CF113">
        <v>0</v>
      </c>
      <c r="CG113">
        <v>0</v>
      </c>
      <c r="CM113">
        <v>0</v>
      </c>
      <c r="CN113" t="s">
        <v>830</v>
      </c>
      <c r="CO113">
        <v>0</v>
      </c>
      <c r="CP113">
        <f t="shared" si="128"/>
        <v>8001.0100000000011</v>
      </c>
      <c r="CQ113">
        <f t="shared" si="129"/>
        <v>60761.593199999996</v>
      </c>
      <c r="CR113">
        <f t="shared" si="130"/>
        <v>2379.8445000000002</v>
      </c>
      <c r="CS113">
        <f t="shared" si="131"/>
        <v>459.49860000000001</v>
      </c>
      <c r="CT113">
        <f t="shared" si="132"/>
        <v>9529.0172999999995</v>
      </c>
      <c r="CU113">
        <f t="shared" si="133"/>
        <v>0</v>
      </c>
      <c r="CV113">
        <f t="shared" si="134"/>
        <v>143.64649999999997</v>
      </c>
      <c r="CW113">
        <f t="shared" si="135"/>
        <v>5.1124999999999998</v>
      </c>
      <c r="CX113">
        <f t="shared" si="136"/>
        <v>0</v>
      </c>
      <c r="CY113">
        <f t="shared" si="137"/>
        <v>1165.7138</v>
      </c>
      <c r="CZ113">
        <f t="shared" si="138"/>
        <v>593.85419999999999</v>
      </c>
      <c r="DC113" t="s">
        <v>3</v>
      </c>
      <c r="DD113" t="s">
        <v>3</v>
      </c>
      <c r="DE113" t="s">
        <v>49</v>
      </c>
      <c r="DF113" t="s">
        <v>49</v>
      </c>
      <c r="DG113" t="s">
        <v>50</v>
      </c>
      <c r="DH113" t="s">
        <v>3</v>
      </c>
      <c r="DI113" t="s">
        <v>50</v>
      </c>
      <c r="DJ113" t="s">
        <v>49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1005</v>
      </c>
      <c r="DV113" t="s">
        <v>17</v>
      </c>
      <c r="DW113" t="s">
        <v>17</v>
      </c>
      <c r="DX113">
        <v>100</v>
      </c>
      <c r="EE113">
        <v>39174503</v>
      </c>
      <c r="EF113">
        <v>2</v>
      </c>
      <c r="EG113" t="s">
        <v>19</v>
      </c>
      <c r="EH113">
        <v>0</v>
      </c>
      <c r="EI113" t="s">
        <v>3</v>
      </c>
      <c r="EJ113">
        <v>1</v>
      </c>
      <c r="EK113">
        <v>10001</v>
      </c>
      <c r="EL113" t="s">
        <v>118</v>
      </c>
      <c r="EM113" t="s">
        <v>119</v>
      </c>
      <c r="EO113" t="s">
        <v>52</v>
      </c>
      <c r="EQ113">
        <v>131072</v>
      </c>
      <c r="ER113">
        <v>9348.0300000000007</v>
      </c>
      <c r="ES113">
        <v>8005.48</v>
      </c>
      <c r="ET113">
        <v>250.84</v>
      </c>
      <c r="EU113">
        <v>48.43</v>
      </c>
      <c r="EV113">
        <v>1091.71</v>
      </c>
      <c r="EW113">
        <v>124.91</v>
      </c>
      <c r="EX113">
        <v>4.09</v>
      </c>
      <c r="EY113">
        <v>0</v>
      </c>
      <c r="FQ113">
        <v>0</v>
      </c>
      <c r="FR113">
        <f t="shared" si="139"/>
        <v>0</v>
      </c>
      <c r="FS113">
        <v>0</v>
      </c>
      <c r="FT113" t="s">
        <v>22</v>
      </c>
      <c r="FU113" t="s">
        <v>23</v>
      </c>
      <c r="FX113">
        <v>106.2</v>
      </c>
      <c r="FY113">
        <v>53.55</v>
      </c>
      <c r="GA113" t="s">
        <v>3</v>
      </c>
      <c r="GD113">
        <v>0</v>
      </c>
      <c r="GF113">
        <v>617100110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40"/>
        <v>0</v>
      </c>
      <c r="GM113">
        <f t="shared" si="141"/>
        <v>9760.57</v>
      </c>
      <c r="GN113">
        <f t="shared" si="142"/>
        <v>9760.57</v>
      </c>
      <c r="GO113">
        <f t="shared" si="143"/>
        <v>0</v>
      </c>
      <c r="GP113">
        <f t="shared" si="144"/>
        <v>0</v>
      </c>
      <c r="GR113">
        <v>0</v>
      </c>
      <c r="GS113">
        <v>3</v>
      </c>
      <c r="GT113">
        <v>0</v>
      </c>
      <c r="GU113" t="s">
        <v>3</v>
      </c>
      <c r="GV113">
        <f t="shared" si="145"/>
        <v>0</v>
      </c>
      <c r="GW113">
        <v>1</v>
      </c>
      <c r="GX113">
        <f t="shared" si="146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295</v>
      </c>
      <c r="D114" s="2"/>
      <c r="E114" s="2" t="s">
        <v>212</v>
      </c>
      <c r="F114" s="2" t="s">
        <v>213</v>
      </c>
      <c r="G114" s="2" t="s">
        <v>214</v>
      </c>
      <c r="H114" s="2" t="s">
        <v>123</v>
      </c>
      <c r="I114" s="2">
        <f>I112*J114</f>
        <v>11.01</v>
      </c>
      <c r="J114" s="2">
        <v>100</v>
      </c>
      <c r="K114" s="2"/>
      <c r="L114" s="2"/>
      <c r="M114" s="2"/>
      <c r="N114" s="2"/>
      <c r="O114" s="2">
        <f t="shared" si="114"/>
        <v>14916.35</v>
      </c>
      <c r="P114" s="2">
        <f t="shared" si="115"/>
        <v>14916.35</v>
      </c>
      <c r="Q114" s="2">
        <f t="shared" si="116"/>
        <v>0</v>
      </c>
      <c r="R114" s="2">
        <f t="shared" si="117"/>
        <v>0</v>
      </c>
      <c r="S114" s="2">
        <f t="shared" si="118"/>
        <v>0</v>
      </c>
      <c r="T114" s="2">
        <f t="shared" si="119"/>
        <v>0</v>
      </c>
      <c r="U114" s="2">
        <f t="shared" si="120"/>
        <v>0</v>
      </c>
      <c r="V114" s="2">
        <f t="shared" si="121"/>
        <v>0</v>
      </c>
      <c r="W114" s="2">
        <f t="shared" si="122"/>
        <v>0</v>
      </c>
      <c r="X114" s="2">
        <f t="shared" si="123"/>
        <v>0</v>
      </c>
      <c r="Y114" s="2">
        <f t="shared" si="124"/>
        <v>0</v>
      </c>
      <c r="Z114" s="2"/>
      <c r="AA114" s="2">
        <v>39272396</v>
      </c>
      <c r="AB114" s="2">
        <f t="shared" si="125"/>
        <v>1354.8</v>
      </c>
      <c r="AC114" s="2">
        <f t="shared" si="110"/>
        <v>1354.8</v>
      </c>
      <c r="AD114" s="2">
        <f>ROUND((((ET114)-(EU114))+AE114),2)</f>
        <v>0</v>
      </c>
      <c r="AE114" s="2">
        <f t="shared" ref="AE114:AF117" si="149">ROUND((EU114),2)</f>
        <v>0</v>
      </c>
      <c r="AF114" s="2">
        <f t="shared" si="149"/>
        <v>0</v>
      </c>
      <c r="AG114" s="2">
        <f t="shared" si="126"/>
        <v>0</v>
      </c>
      <c r="AH114" s="2">
        <f t="shared" ref="AH114:AI117" si="150">(EW114)</f>
        <v>0</v>
      </c>
      <c r="AI114" s="2">
        <f t="shared" si="150"/>
        <v>0</v>
      </c>
      <c r="AJ114" s="2">
        <f t="shared" si="127"/>
        <v>0</v>
      </c>
      <c r="AK114" s="2">
        <v>1354.8</v>
      </c>
      <c r="AL114" s="2">
        <v>1354.8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106</v>
      </c>
      <c r="AU114" s="2">
        <v>54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3</v>
      </c>
      <c r="BI114" s="2">
        <v>1</v>
      </c>
      <c r="BJ114" s="2" t="s">
        <v>215</v>
      </c>
      <c r="BK114" s="2"/>
      <c r="BL114" s="2"/>
      <c r="BM114" s="2">
        <v>10001</v>
      </c>
      <c r="BN114" s="2">
        <v>0</v>
      </c>
      <c r="BO114" s="2" t="s">
        <v>3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118</v>
      </c>
      <c r="CA114" s="2">
        <v>63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3</v>
      </c>
      <c r="CO114" s="2">
        <v>0</v>
      </c>
      <c r="CP114" s="2">
        <f t="shared" si="128"/>
        <v>14916.35</v>
      </c>
      <c r="CQ114" s="2">
        <f t="shared" si="129"/>
        <v>1354.8</v>
      </c>
      <c r="CR114" s="2">
        <f t="shared" si="130"/>
        <v>0</v>
      </c>
      <c r="CS114" s="2">
        <f t="shared" si="131"/>
        <v>0</v>
      </c>
      <c r="CT114" s="2">
        <f t="shared" si="132"/>
        <v>0</v>
      </c>
      <c r="CU114" s="2">
        <f t="shared" si="133"/>
        <v>0</v>
      </c>
      <c r="CV114" s="2">
        <f t="shared" si="134"/>
        <v>0</v>
      </c>
      <c r="CW114" s="2">
        <f t="shared" si="135"/>
        <v>0</v>
      </c>
      <c r="CX114" s="2">
        <f t="shared" si="136"/>
        <v>0</v>
      </c>
      <c r="CY114" s="2">
        <f t="shared" si="137"/>
        <v>0</v>
      </c>
      <c r="CZ114" s="2">
        <f t="shared" si="138"/>
        <v>0</v>
      </c>
      <c r="DA114" s="2"/>
      <c r="DB114" s="2"/>
      <c r="DC114" s="2" t="s">
        <v>3</v>
      </c>
      <c r="DD114" s="2" t="s">
        <v>3</v>
      </c>
      <c r="DE114" s="2" t="s">
        <v>3</v>
      </c>
      <c r="DF114" s="2" t="s">
        <v>3</v>
      </c>
      <c r="DG114" s="2" t="s">
        <v>3</v>
      </c>
      <c r="DH114" s="2" t="s">
        <v>3</v>
      </c>
      <c r="DI114" s="2" t="s">
        <v>3</v>
      </c>
      <c r="DJ114" s="2" t="s">
        <v>3</v>
      </c>
      <c r="DK114" s="2" t="s">
        <v>3</v>
      </c>
      <c r="DL114" s="2" t="s">
        <v>3</v>
      </c>
      <c r="DM114" s="2" t="s">
        <v>3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1005</v>
      </c>
      <c r="DV114" s="2" t="s">
        <v>123</v>
      </c>
      <c r="DW114" s="2" t="s">
        <v>123</v>
      </c>
      <c r="DX114" s="2">
        <v>1</v>
      </c>
      <c r="DY114" s="2"/>
      <c r="DZ114" s="2"/>
      <c r="EA114" s="2"/>
      <c r="EB114" s="2"/>
      <c r="EC114" s="2"/>
      <c r="ED114" s="2"/>
      <c r="EE114" s="2">
        <v>39174503</v>
      </c>
      <c r="EF114" s="2">
        <v>2</v>
      </c>
      <c r="EG114" s="2" t="s">
        <v>19</v>
      </c>
      <c r="EH114" s="2">
        <v>0</v>
      </c>
      <c r="EI114" s="2" t="s">
        <v>3</v>
      </c>
      <c r="EJ114" s="2">
        <v>1</v>
      </c>
      <c r="EK114" s="2">
        <v>10001</v>
      </c>
      <c r="EL114" s="2" t="s">
        <v>118</v>
      </c>
      <c r="EM114" s="2" t="s">
        <v>119</v>
      </c>
      <c r="EN114" s="2"/>
      <c r="EO114" s="2" t="s">
        <v>3</v>
      </c>
      <c r="EP114" s="2"/>
      <c r="EQ114" s="2">
        <v>0</v>
      </c>
      <c r="ER114" s="2">
        <v>1354.8</v>
      </c>
      <c r="ES114" s="2">
        <v>1354.8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9"/>
        <v>0</v>
      </c>
      <c r="FS114" s="2">
        <v>0</v>
      </c>
      <c r="FT114" s="2" t="s">
        <v>22</v>
      </c>
      <c r="FU114" s="2" t="s">
        <v>23</v>
      </c>
      <c r="FV114" s="2"/>
      <c r="FW114" s="2"/>
      <c r="FX114" s="2">
        <v>106.2</v>
      </c>
      <c r="FY114" s="2">
        <v>53.55</v>
      </c>
      <c r="FZ114" s="2"/>
      <c r="GA114" s="2" t="s">
        <v>3</v>
      </c>
      <c r="GB114" s="2"/>
      <c r="GC114" s="2"/>
      <c r="GD114" s="2">
        <v>0</v>
      </c>
      <c r="GE114" s="2"/>
      <c r="GF114" s="2">
        <v>819826674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40"/>
        <v>0</v>
      </c>
      <c r="GM114" s="2">
        <f t="shared" si="141"/>
        <v>14916.35</v>
      </c>
      <c r="GN114" s="2">
        <f t="shared" si="142"/>
        <v>14916.35</v>
      </c>
      <c r="GO114" s="2">
        <f t="shared" si="143"/>
        <v>0</v>
      </c>
      <c r="GP114" s="2">
        <f t="shared" si="144"/>
        <v>0</v>
      </c>
      <c r="GQ114" s="2"/>
      <c r="GR114" s="2">
        <v>0</v>
      </c>
      <c r="GS114" s="2">
        <v>3</v>
      </c>
      <c r="GT114" s="2">
        <v>0</v>
      </c>
      <c r="GU114" s="2" t="s">
        <v>3</v>
      </c>
      <c r="GV114" s="2">
        <f t="shared" si="145"/>
        <v>0</v>
      </c>
      <c r="GW114" s="2">
        <v>1</v>
      </c>
      <c r="GX114" s="2">
        <f t="shared" si="146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307</v>
      </c>
      <c r="E115" t="s">
        <v>212</v>
      </c>
      <c r="F115" t="s">
        <v>213</v>
      </c>
      <c r="G115" t="s">
        <v>214</v>
      </c>
      <c r="H115" t="s">
        <v>123</v>
      </c>
      <c r="I115">
        <f>I113*J115</f>
        <v>11.01</v>
      </c>
      <c r="J115">
        <v>100</v>
      </c>
      <c r="O115">
        <f t="shared" si="114"/>
        <v>113215.08</v>
      </c>
      <c r="P115">
        <f t="shared" si="115"/>
        <v>113215.08</v>
      </c>
      <c r="Q115">
        <f t="shared" si="116"/>
        <v>0</v>
      </c>
      <c r="R115">
        <f t="shared" si="117"/>
        <v>0</v>
      </c>
      <c r="S115">
        <f t="shared" si="118"/>
        <v>0</v>
      </c>
      <c r="T115">
        <f t="shared" si="119"/>
        <v>0</v>
      </c>
      <c r="U115">
        <f t="shared" si="120"/>
        <v>0</v>
      </c>
      <c r="V115">
        <f t="shared" si="121"/>
        <v>0</v>
      </c>
      <c r="W115">
        <f t="shared" si="122"/>
        <v>0</v>
      </c>
      <c r="X115">
        <f t="shared" si="123"/>
        <v>0</v>
      </c>
      <c r="Y115">
        <f t="shared" si="124"/>
        <v>0</v>
      </c>
      <c r="AA115">
        <v>39272397</v>
      </c>
      <c r="AB115">
        <f t="shared" si="125"/>
        <v>1354.8</v>
      </c>
      <c r="AC115">
        <f t="shared" si="110"/>
        <v>1354.8</v>
      </c>
      <c r="AD115">
        <f>ROUND((((ET115)-(EU115))+AE115),2)</f>
        <v>0</v>
      </c>
      <c r="AE115">
        <f t="shared" si="149"/>
        <v>0</v>
      </c>
      <c r="AF115">
        <f t="shared" si="149"/>
        <v>0</v>
      </c>
      <c r="AG115">
        <f t="shared" si="126"/>
        <v>0</v>
      </c>
      <c r="AH115">
        <f t="shared" si="150"/>
        <v>0</v>
      </c>
      <c r="AI115">
        <f t="shared" si="150"/>
        <v>0</v>
      </c>
      <c r="AJ115">
        <f t="shared" si="127"/>
        <v>0</v>
      </c>
      <c r="AK115">
        <v>1354.8</v>
      </c>
      <c r="AL115">
        <v>1354.8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106</v>
      </c>
      <c r="AU115">
        <v>54</v>
      </c>
      <c r="AV115">
        <v>1</v>
      </c>
      <c r="AW115">
        <v>1</v>
      </c>
      <c r="AZ115">
        <v>7.59</v>
      </c>
      <c r="BA115">
        <v>1</v>
      </c>
      <c r="BB115">
        <v>1</v>
      </c>
      <c r="BC115">
        <v>7.59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215</v>
      </c>
      <c r="BM115">
        <v>10001</v>
      </c>
      <c r="BN115">
        <v>0</v>
      </c>
      <c r="BO115" t="s">
        <v>3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118</v>
      </c>
      <c r="CA115">
        <v>63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28"/>
        <v>113215.08</v>
      </c>
      <c r="CQ115">
        <f t="shared" si="129"/>
        <v>10282.931999999999</v>
      </c>
      <c r="CR115">
        <f t="shared" si="130"/>
        <v>0</v>
      </c>
      <c r="CS115">
        <f t="shared" si="131"/>
        <v>0</v>
      </c>
      <c r="CT115">
        <f t="shared" si="132"/>
        <v>0</v>
      </c>
      <c r="CU115">
        <f t="shared" si="133"/>
        <v>0</v>
      </c>
      <c r="CV115">
        <f t="shared" si="134"/>
        <v>0</v>
      </c>
      <c r="CW115">
        <f t="shared" si="135"/>
        <v>0</v>
      </c>
      <c r="CX115">
        <f t="shared" si="136"/>
        <v>0</v>
      </c>
      <c r="CY115">
        <f t="shared" si="137"/>
        <v>0</v>
      </c>
      <c r="CZ115">
        <f t="shared" si="138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123</v>
      </c>
      <c r="DW115" t="s">
        <v>123</v>
      </c>
      <c r="DX115">
        <v>1</v>
      </c>
      <c r="EE115">
        <v>39174503</v>
      </c>
      <c r="EF115">
        <v>2</v>
      </c>
      <c r="EG115" t="s">
        <v>19</v>
      </c>
      <c r="EH115">
        <v>0</v>
      </c>
      <c r="EI115" t="s">
        <v>3</v>
      </c>
      <c r="EJ115">
        <v>1</v>
      </c>
      <c r="EK115">
        <v>10001</v>
      </c>
      <c r="EL115" t="s">
        <v>118</v>
      </c>
      <c r="EM115" t="s">
        <v>119</v>
      </c>
      <c r="EO115" t="s">
        <v>3</v>
      </c>
      <c r="EQ115">
        <v>0</v>
      </c>
      <c r="ER115">
        <v>1354.8</v>
      </c>
      <c r="ES115">
        <v>1354.8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9"/>
        <v>0</v>
      </c>
      <c r="FS115">
        <v>0</v>
      </c>
      <c r="FT115" t="s">
        <v>22</v>
      </c>
      <c r="FU115" t="s">
        <v>23</v>
      </c>
      <c r="FX115">
        <v>106.2</v>
      </c>
      <c r="FY115">
        <v>53.55</v>
      </c>
      <c r="GA115" t="s">
        <v>3</v>
      </c>
      <c r="GD115">
        <v>0</v>
      </c>
      <c r="GF115">
        <v>819826674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40"/>
        <v>0</v>
      </c>
      <c r="GM115">
        <f t="shared" si="141"/>
        <v>113215.08</v>
      </c>
      <c r="GN115">
        <f t="shared" si="142"/>
        <v>113215.08</v>
      </c>
      <c r="GO115">
        <f t="shared" si="143"/>
        <v>0</v>
      </c>
      <c r="GP115">
        <f t="shared" si="144"/>
        <v>0</v>
      </c>
      <c r="GR115">
        <v>0</v>
      </c>
      <c r="GS115">
        <v>3</v>
      </c>
      <c r="GT115">
        <v>0</v>
      </c>
      <c r="GU115" t="s">
        <v>3</v>
      </c>
      <c r="GV115">
        <f t="shared" si="145"/>
        <v>0</v>
      </c>
      <c r="GW115">
        <v>1</v>
      </c>
      <c r="GX115">
        <f t="shared" si="146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296</v>
      </c>
      <c r="D116" s="2"/>
      <c r="E116" s="2" t="s">
        <v>216</v>
      </c>
      <c r="F116" s="2" t="s">
        <v>217</v>
      </c>
      <c r="G116" s="2" t="s">
        <v>218</v>
      </c>
      <c r="H116" s="2" t="s">
        <v>123</v>
      </c>
      <c r="I116" s="2">
        <f>I112*J116</f>
        <v>11.01</v>
      </c>
      <c r="J116" s="2">
        <v>100</v>
      </c>
      <c r="K116" s="2"/>
      <c r="L116" s="2"/>
      <c r="M116" s="2"/>
      <c r="N116" s="2"/>
      <c r="O116" s="2">
        <f t="shared" si="114"/>
        <v>0</v>
      </c>
      <c r="P116" s="2">
        <f t="shared" si="115"/>
        <v>0</v>
      </c>
      <c r="Q116" s="2">
        <f t="shared" si="116"/>
        <v>0</v>
      </c>
      <c r="R116" s="2">
        <f t="shared" si="117"/>
        <v>0</v>
      </c>
      <c r="S116" s="2">
        <f t="shared" si="118"/>
        <v>0</v>
      </c>
      <c r="T116" s="2">
        <f t="shared" si="119"/>
        <v>0</v>
      </c>
      <c r="U116" s="2">
        <f t="shared" si="120"/>
        <v>0</v>
      </c>
      <c r="V116" s="2">
        <f t="shared" si="121"/>
        <v>0</v>
      </c>
      <c r="W116" s="2">
        <f t="shared" si="122"/>
        <v>0</v>
      </c>
      <c r="X116" s="2">
        <f t="shared" si="123"/>
        <v>0</v>
      </c>
      <c r="Y116" s="2">
        <f t="shared" si="124"/>
        <v>0</v>
      </c>
      <c r="Z116" s="2"/>
      <c r="AA116" s="2">
        <v>39272396</v>
      </c>
      <c r="AB116" s="2">
        <f t="shared" si="125"/>
        <v>0</v>
      </c>
      <c r="AC116" s="2">
        <f t="shared" si="110"/>
        <v>0</v>
      </c>
      <c r="AD116" s="2">
        <f>ROUND((((ET116)-(EU116))+AE116),2)</f>
        <v>0</v>
      </c>
      <c r="AE116" s="2">
        <f t="shared" si="149"/>
        <v>0</v>
      </c>
      <c r="AF116" s="2">
        <f t="shared" si="149"/>
        <v>0</v>
      </c>
      <c r="AG116" s="2">
        <f t="shared" si="126"/>
        <v>0</v>
      </c>
      <c r="AH116" s="2">
        <f t="shared" si="150"/>
        <v>0</v>
      </c>
      <c r="AI116" s="2">
        <f t="shared" si="150"/>
        <v>0</v>
      </c>
      <c r="AJ116" s="2">
        <f t="shared" si="127"/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106</v>
      </c>
      <c r="AU116" s="2">
        <v>54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3</v>
      </c>
      <c r="BE116" s="2" t="s">
        <v>3</v>
      </c>
      <c r="BF116" s="2" t="s">
        <v>3</v>
      </c>
      <c r="BG116" s="2" t="s">
        <v>3</v>
      </c>
      <c r="BH116" s="2">
        <v>3</v>
      </c>
      <c r="BI116" s="2">
        <v>1</v>
      </c>
      <c r="BJ116" s="2" t="s">
        <v>3</v>
      </c>
      <c r="BK116" s="2"/>
      <c r="BL116" s="2"/>
      <c r="BM116" s="2">
        <v>10001</v>
      </c>
      <c r="BN116" s="2">
        <v>0</v>
      </c>
      <c r="BO116" s="2" t="s">
        <v>3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3</v>
      </c>
      <c r="BZ116" s="2">
        <v>118</v>
      </c>
      <c r="CA116" s="2">
        <v>63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3</v>
      </c>
      <c r="CO116" s="2">
        <v>0</v>
      </c>
      <c r="CP116" s="2">
        <f t="shared" si="128"/>
        <v>0</v>
      </c>
      <c r="CQ116" s="2">
        <f t="shared" si="129"/>
        <v>0</v>
      </c>
      <c r="CR116" s="2">
        <f t="shared" si="130"/>
        <v>0</v>
      </c>
      <c r="CS116" s="2">
        <f t="shared" si="131"/>
        <v>0</v>
      </c>
      <c r="CT116" s="2">
        <f t="shared" si="132"/>
        <v>0</v>
      </c>
      <c r="CU116" s="2">
        <f t="shared" si="133"/>
        <v>0</v>
      </c>
      <c r="CV116" s="2">
        <f t="shared" si="134"/>
        <v>0</v>
      </c>
      <c r="CW116" s="2">
        <f t="shared" si="135"/>
        <v>0</v>
      </c>
      <c r="CX116" s="2">
        <f t="shared" si="136"/>
        <v>0</v>
      </c>
      <c r="CY116" s="2">
        <f t="shared" si="137"/>
        <v>0</v>
      </c>
      <c r="CZ116" s="2">
        <f t="shared" si="138"/>
        <v>0</v>
      </c>
      <c r="DA116" s="2"/>
      <c r="DB116" s="2"/>
      <c r="DC116" s="2" t="s">
        <v>3</v>
      </c>
      <c r="DD116" s="2" t="s">
        <v>3</v>
      </c>
      <c r="DE116" s="2" t="s">
        <v>3</v>
      </c>
      <c r="DF116" s="2" t="s">
        <v>3</v>
      </c>
      <c r="DG116" s="2" t="s">
        <v>3</v>
      </c>
      <c r="DH116" s="2" t="s">
        <v>3</v>
      </c>
      <c r="DI116" s="2" t="s">
        <v>3</v>
      </c>
      <c r="DJ116" s="2" t="s">
        <v>3</v>
      </c>
      <c r="DK116" s="2" t="s">
        <v>3</v>
      </c>
      <c r="DL116" s="2" t="s">
        <v>3</v>
      </c>
      <c r="DM116" s="2" t="s">
        <v>3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1005</v>
      </c>
      <c r="DV116" s="2" t="s">
        <v>123</v>
      </c>
      <c r="DW116" s="2" t="s">
        <v>123</v>
      </c>
      <c r="DX116" s="2">
        <v>1</v>
      </c>
      <c r="DY116" s="2"/>
      <c r="DZ116" s="2"/>
      <c r="EA116" s="2"/>
      <c r="EB116" s="2"/>
      <c r="EC116" s="2"/>
      <c r="ED116" s="2"/>
      <c r="EE116" s="2">
        <v>39174503</v>
      </c>
      <c r="EF116" s="2">
        <v>2</v>
      </c>
      <c r="EG116" s="2" t="s">
        <v>19</v>
      </c>
      <c r="EH116" s="2">
        <v>0</v>
      </c>
      <c r="EI116" s="2" t="s">
        <v>3</v>
      </c>
      <c r="EJ116" s="2">
        <v>1</v>
      </c>
      <c r="EK116" s="2">
        <v>10001</v>
      </c>
      <c r="EL116" s="2" t="s">
        <v>118</v>
      </c>
      <c r="EM116" s="2" t="s">
        <v>119</v>
      </c>
      <c r="EN116" s="2"/>
      <c r="EO116" s="2" t="s">
        <v>3</v>
      </c>
      <c r="EP116" s="2"/>
      <c r="EQ116" s="2">
        <v>0</v>
      </c>
      <c r="ER116" s="2">
        <v>0</v>
      </c>
      <c r="ES116" s="2">
        <v>0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9"/>
        <v>0</v>
      </c>
      <c r="FS116" s="2">
        <v>0</v>
      </c>
      <c r="FT116" s="2" t="s">
        <v>22</v>
      </c>
      <c r="FU116" s="2" t="s">
        <v>23</v>
      </c>
      <c r="FV116" s="2"/>
      <c r="FW116" s="2"/>
      <c r="FX116" s="2">
        <v>106.2</v>
      </c>
      <c r="FY116" s="2">
        <v>53.55</v>
      </c>
      <c r="FZ116" s="2"/>
      <c r="GA116" s="2" t="s">
        <v>3</v>
      </c>
      <c r="GB116" s="2"/>
      <c r="GC116" s="2"/>
      <c r="GD116" s="2">
        <v>0</v>
      </c>
      <c r="GE116" s="2"/>
      <c r="GF116" s="2">
        <v>1258665497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40"/>
        <v>0</v>
      </c>
      <c r="GM116" s="2">
        <f t="shared" si="141"/>
        <v>0</v>
      </c>
      <c r="GN116" s="2">
        <f t="shared" si="142"/>
        <v>0</v>
      </c>
      <c r="GO116" s="2">
        <f t="shared" si="143"/>
        <v>0</v>
      </c>
      <c r="GP116" s="2">
        <f t="shared" si="144"/>
        <v>0</v>
      </c>
      <c r="GQ116" s="2"/>
      <c r="GR116" s="2">
        <v>0</v>
      </c>
      <c r="GS116" s="2">
        <v>3</v>
      </c>
      <c r="GT116" s="2">
        <v>0</v>
      </c>
      <c r="GU116" s="2" t="s">
        <v>3</v>
      </c>
      <c r="GV116" s="2">
        <f t="shared" si="145"/>
        <v>0</v>
      </c>
      <c r="GW116" s="2">
        <v>1</v>
      </c>
      <c r="GX116" s="2">
        <f t="shared" si="146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308</v>
      </c>
      <c r="E117" t="s">
        <v>216</v>
      </c>
      <c r="F117" t="s">
        <v>217</v>
      </c>
      <c r="G117" t="s">
        <v>218</v>
      </c>
      <c r="H117" t="s">
        <v>123</v>
      </c>
      <c r="I117">
        <f>I113*J117</f>
        <v>11.01</v>
      </c>
      <c r="J117">
        <v>100</v>
      </c>
      <c r="O117">
        <f t="shared" si="114"/>
        <v>0</v>
      </c>
      <c r="P117">
        <f t="shared" si="115"/>
        <v>0</v>
      </c>
      <c r="Q117">
        <f t="shared" si="116"/>
        <v>0</v>
      </c>
      <c r="R117">
        <f t="shared" si="117"/>
        <v>0</v>
      </c>
      <c r="S117">
        <f t="shared" si="118"/>
        <v>0</v>
      </c>
      <c r="T117">
        <f t="shared" si="119"/>
        <v>0</v>
      </c>
      <c r="U117">
        <f t="shared" si="120"/>
        <v>0</v>
      </c>
      <c r="V117">
        <f t="shared" si="121"/>
        <v>0</v>
      </c>
      <c r="W117">
        <f t="shared" si="122"/>
        <v>0</v>
      </c>
      <c r="X117">
        <f t="shared" si="123"/>
        <v>0</v>
      </c>
      <c r="Y117">
        <f t="shared" si="124"/>
        <v>0</v>
      </c>
      <c r="AA117">
        <v>39272397</v>
      </c>
      <c r="AB117">
        <f t="shared" si="125"/>
        <v>0</v>
      </c>
      <c r="AC117">
        <f t="shared" si="110"/>
        <v>0</v>
      </c>
      <c r="AD117">
        <f>ROUND((((ET117)-(EU117))+AE117),2)</f>
        <v>0</v>
      </c>
      <c r="AE117">
        <f t="shared" si="149"/>
        <v>0</v>
      </c>
      <c r="AF117">
        <f t="shared" si="149"/>
        <v>0</v>
      </c>
      <c r="AG117">
        <f t="shared" si="126"/>
        <v>0</v>
      </c>
      <c r="AH117">
        <f t="shared" si="150"/>
        <v>0</v>
      </c>
      <c r="AI117">
        <f t="shared" si="150"/>
        <v>0</v>
      </c>
      <c r="AJ117">
        <f t="shared" si="127"/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106</v>
      </c>
      <c r="AU117">
        <v>54</v>
      </c>
      <c r="AV117">
        <v>1</v>
      </c>
      <c r="AW117">
        <v>1</v>
      </c>
      <c r="AZ117">
        <v>7.59</v>
      </c>
      <c r="BA117">
        <v>1</v>
      </c>
      <c r="BB117">
        <v>1</v>
      </c>
      <c r="BC117">
        <v>7.59</v>
      </c>
      <c r="BD117" t="s">
        <v>3</v>
      </c>
      <c r="BE117" t="s">
        <v>3</v>
      </c>
      <c r="BF117" t="s">
        <v>3</v>
      </c>
      <c r="BG117" t="s">
        <v>3</v>
      </c>
      <c r="BH117">
        <v>3</v>
      </c>
      <c r="BI117">
        <v>1</v>
      </c>
      <c r="BJ117" t="s">
        <v>3</v>
      </c>
      <c r="BM117">
        <v>10001</v>
      </c>
      <c r="BN117">
        <v>0</v>
      </c>
      <c r="BO117" t="s">
        <v>3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118</v>
      </c>
      <c r="CA117">
        <v>63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28"/>
        <v>0</v>
      </c>
      <c r="CQ117">
        <f t="shared" si="129"/>
        <v>0</v>
      </c>
      <c r="CR117">
        <f t="shared" si="130"/>
        <v>0</v>
      </c>
      <c r="CS117">
        <f t="shared" si="131"/>
        <v>0</v>
      </c>
      <c r="CT117">
        <f t="shared" si="132"/>
        <v>0</v>
      </c>
      <c r="CU117">
        <f t="shared" si="133"/>
        <v>0</v>
      </c>
      <c r="CV117">
        <f t="shared" si="134"/>
        <v>0</v>
      </c>
      <c r="CW117">
        <f t="shared" si="135"/>
        <v>0</v>
      </c>
      <c r="CX117">
        <f t="shared" si="136"/>
        <v>0</v>
      </c>
      <c r="CY117">
        <f t="shared" si="137"/>
        <v>0</v>
      </c>
      <c r="CZ117">
        <f t="shared" si="138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123</v>
      </c>
      <c r="DW117" t="s">
        <v>123</v>
      </c>
      <c r="DX117">
        <v>1</v>
      </c>
      <c r="EE117">
        <v>39174503</v>
      </c>
      <c r="EF117">
        <v>2</v>
      </c>
      <c r="EG117" t="s">
        <v>19</v>
      </c>
      <c r="EH117">
        <v>0</v>
      </c>
      <c r="EI117" t="s">
        <v>3</v>
      </c>
      <c r="EJ117">
        <v>1</v>
      </c>
      <c r="EK117">
        <v>10001</v>
      </c>
      <c r="EL117" t="s">
        <v>118</v>
      </c>
      <c r="EM117" t="s">
        <v>119</v>
      </c>
      <c r="EO117" t="s">
        <v>3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9"/>
        <v>0</v>
      </c>
      <c r="FS117">
        <v>0</v>
      </c>
      <c r="FT117" t="s">
        <v>22</v>
      </c>
      <c r="FU117" t="s">
        <v>23</v>
      </c>
      <c r="FX117">
        <v>106.2</v>
      </c>
      <c r="FY117">
        <v>53.55</v>
      </c>
      <c r="GA117" t="s">
        <v>3</v>
      </c>
      <c r="GD117">
        <v>0</v>
      </c>
      <c r="GF117">
        <v>1258665497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40"/>
        <v>0</v>
      </c>
      <c r="GM117">
        <f t="shared" si="141"/>
        <v>0</v>
      </c>
      <c r="GN117">
        <f t="shared" si="142"/>
        <v>0</v>
      </c>
      <c r="GO117">
        <f t="shared" si="143"/>
        <v>0</v>
      </c>
      <c r="GP117">
        <f t="shared" si="144"/>
        <v>0</v>
      </c>
      <c r="GR117">
        <v>0</v>
      </c>
      <c r="GS117">
        <v>3</v>
      </c>
      <c r="GT117">
        <v>0</v>
      </c>
      <c r="GU117" t="s">
        <v>3</v>
      </c>
      <c r="GV117">
        <f t="shared" si="145"/>
        <v>0</v>
      </c>
      <c r="GW117">
        <v>1</v>
      </c>
      <c r="GX117">
        <f t="shared" si="146"/>
        <v>0</v>
      </c>
      <c r="HA117">
        <v>0</v>
      </c>
      <c r="HB117">
        <v>0</v>
      </c>
      <c r="IK117">
        <v>0</v>
      </c>
    </row>
    <row r="118" spans="1:255" x14ac:dyDescent="0.2">
      <c r="A118" s="2">
        <v>17</v>
      </c>
      <c r="B118" s="2">
        <v>1</v>
      </c>
      <c r="C118" s="2">
        <f>ROW(SmtRes!A322)</f>
        <v>322</v>
      </c>
      <c r="D118" s="2">
        <f>ROW(EtalonRes!A309)</f>
        <v>309</v>
      </c>
      <c r="E118" s="2" t="s">
        <v>219</v>
      </c>
      <c r="F118" s="2" t="s">
        <v>220</v>
      </c>
      <c r="G118" s="2" t="s">
        <v>221</v>
      </c>
      <c r="H118" s="2" t="s">
        <v>17</v>
      </c>
      <c r="I118" s="2">
        <f>ROUND(2.94/100,9)</f>
        <v>2.9399999999999999E-2</v>
      </c>
      <c r="J118" s="2">
        <v>0</v>
      </c>
      <c r="K118" s="2"/>
      <c r="L118" s="2"/>
      <c r="M118" s="2"/>
      <c r="N118" s="2"/>
      <c r="O118" s="2">
        <f t="shared" si="114"/>
        <v>479.22</v>
      </c>
      <c r="P118" s="2">
        <f t="shared" si="115"/>
        <v>409.18</v>
      </c>
      <c r="Q118" s="2">
        <f t="shared" si="116"/>
        <v>9.83</v>
      </c>
      <c r="R118" s="2">
        <f t="shared" si="117"/>
        <v>2.04</v>
      </c>
      <c r="S118" s="2">
        <f t="shared" si="118"/>
        <v>60.21</v>
      </c>
      <c r="T118" s="2">
        <f t="shared" si="119"/>
        <v>0</v>
      </c>
      <c r="U118" s="2">
        <f t="shared" si="120"/>
        <v>6.7958099999999995</v>
      </c>
      <c r="V118" s="2">
        <f t="shared" si="121"/>
        <v>0.16978499999999999</v>
      </c>
      <c r="W118" s="2">
        <f t="shared" si="122"/>
        <v>0</v>
      </c>
      <c r="X118" s="2">
        <f t="shared" si="123"/>
        <v>65.989999999999995</v>
      </c>
      <c r="Y118" s="2">
        <f t="shared" si="124"/>
        <v>33.619999999999997</v>
      </c>
      <c r="Z118" s="2"/>
      <c r="AA118" s="2">
        <v>39272396</v>
      </c>
      <c r="AB118" s="2">
        <f t="shared" si="125"/>
        <v>16299.84</v>
      </c>
      <c r="AC118" s="2">
        <f t="shared" si="110"/>
        <v>13917.6</v>
      </c>
      <c r="AD118" s="2">
        <f>ROUND(((((ET118*1.25))-((EU118*1.25)))+AE118),2)</f>
        <v>334.25</v>
      </c>
      <c r="AE118" s="2">
        <f>ROUND(((EU118*1.25)),2)</f>
        <v>69.489999999999995</v>
      </c>
      <c r="AF118" s="2">
        <f>ROUND(((EV118*1.15)),2)</f>
        <v>2047.99</v>
      </c>
      <c r="AG118" s="2">
        <f t="shared" si="126"/>
        <v>0</v>
      </c>
      <c r="AH118" s="2">
        <f>((EW118*1.15))</f>
        <v>231.14999999999998</v>
      </c>
      <c r="AI118" s="2">
        <f>((EX118*1.25))</f>
        <v>5.7750000000000004</v>
      </c>
      <c r="AJ118" s="2">
        <f t="shared" si="127"/>
        <v>0</v>
      </c>
      <c r="AK118" s="2">
        <v>15965.86</v>
      </c>
      <c r="AL118" s="2">
        <v>13917.6</v>
      </c>
      <c r="AM118" s="2">
        <v>267.39999999999998</v>
      </c>
      <c r="AN118" s="2">
        <v>55.59</v>
      </c>
      <c r="AO118" s="2">
        <v>1780.86</v>
      </c>
      <c r="AP118" s="2">
        <v>0</v>
      </c>
      <c r="AQ118" s="2">
        <v>201</v>
      </c>
      <c r="AR118" s="2">
        <v>4.62</v>
      </c>
      <c r="AS118" s="2">
        <v>0</v>
      </c>
      <c r="AT118" s="2">
        <v>106</v>
      </c>
      <c r="AU118" s="2">
        <v>54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3</v>
      </c>
      <c r="BE118" s="2" t="s">
        <v>3</v>
      </c>
      <c r="BF118" s="2" t="s">
        <v>3</v>
      </c>
      <c r="BG118" s="2" t="s">
        <v>3</v>
      </c>
      <c r="BH118" s="2">
        <v>0</v>
      </c>
      <c r="BI118" s="2">
        <v>1</v>
      </c>
      <c r="BJ118" s="2" t="s">
        <v>222</v>
      </c>
      <c r="BK118" s="2"/>
      <c r="BL118" s="2"/>
      <c r="BM118" s="2">
        <v>10001</v>
      </c>
      <c r="BN118" s="2">
        <v>0</v>
      </c>
      <c r="BO118" s="2" t="s">
        <v>3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3</v>
      </c>
      <c r="BZ118" s="2">
        <v>118</v>
      </c>
      <c r="CA118" s="2">
        <v>63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830</v>
      </c>
      <c r="CO118" s="2">
        <v>0</v>
      </c>
      <c r="CP118" s="2">
        <f t="shared" si="128"/>
        <v>479.21999999999997</v>
      </c>
      <c r="CQ118" s="2">
        <f t="shared" si="129"/>
        <v>13917.6</v>
      </c>
      <c r="CR118" s="2">
        <f t="shared" si="130"/>
        <v>334.25</v>
      </c>
      <c r="CS118" s="2">
        <f t="shared" si="131"/>
        <v>69.489999999999995</v>
      </c>
      <c r="CT118" s="2">
        <f t="shared" si="132"/>
        <v>2047.99</v>
      </c>
      <c r="CU118" s="2">
        <f t="shared" si="133"/>
        <v>0</v>
      </c>
      <c r="CV118" s="2">
        <f t="shared" si="134"/>
        <v>231.14999999999998</v>
      </c>
      <c r="CW118" s="2">
        <f t="shared" si="135"/>
        <v>5.7750000000000004</v>
      </c>
      <c r="CX118" s="2">
        <f t="shared" si="136"/>
        <v>0</v>
      </c>
      <c r="CY118" s="2">
        <f t="shared" si="137"/>
        <v>65.984999999999999</v>
      </c>
      <c r="CZ118" s="2">
        <f t="shared" si="138"/>
        <v>33.615000000000002</v>
      </c>
      <c r="DA118" s="2"/>
      <c r="DB118" s="2"/>
      <c r="DC118" s="2" t="s">
        <v>3</v>
      </c>
      <c r="DD118" s="2" t="s">
        <v>3</v>
      </c>
      <c r="DE118" s="2" t="s">
        <v>49</v>
      </c>
      <c r="DF118" s="2" t="s">
        <v>49</v>
      </c>
      <c r="DG118" s="2" t="s">
        <v>50</v>
      </c>
      <c r="DH118" s="2" t="s">
        <v>3</v>
      </c>
      <c r="DI118" s="2" t="s">
        <v>50</v>
      </c>
      <c r="DJ118" s="2" t="s">
        <v>49</v>
      </c>
      <c r="DK118" s="2" t="s">
        <v>3</v>
      </c>
      <c r="DL118" s="2" t="s">
        <v>3</v>
      </c>
      <c r="DM118" s="2" t="s">
        <v>3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1005</v>
      </c>
      <c r="DV118" s="2" t="s">
        <v>17</v>
      </c>
      <c r="DW118" s="2" t="s">
        <v>17</v>
      </c>
      <c r="DX118" s="2">
        <v>100</v>
      </c>
      <c r="DY118" s="2"/>
      <c r="DZ118" s="2"/>
      <c r="EA118" s="2"/>
      <c r="EB118" s="2"/>
      <c r="EC118" s="2"/>
      <c r="ED118" s="2"/>
      <c r="EE118" s="2">
        <v>39174503</v>
      </c>
      <c r="EF118" s="2">
        <v>2</v>
      </c>
      <c r="EG118" s="2" t="s">
        <v>19</v>
      </c>
      <c r="EH118" s="2">
        <v>0</v>
      </c>
      <c r="EI118" s="2" t="s">
        <v>3</v>
      </c>
      <c r="EJ118" s="2">
        <v>1</v>
      </c>
      <c r="EK118" s="2">
        <v>10001</v>
      </c>
      <c r="EL118" s="2" t="s">
        <v>118</v>
      </c>
      <c r="EM118" s="2" t="s">
        <v>119</v>
      </c>
      <c r="EN118" s="2"/>
      <c r="EO118" s="2" t="s">
        <v>52</v>
      </c>
      <c r="EP118" s="2"/>
      <c r="EQ118" s="2">
        <v>131072</v>
      </c>
      <c r="ER118" s="2">
        <v>15965.86</v>
      </c>
      <c r="ES118" s="2">
        <v>13917.6</v>
      </c>
      <c r="ET118" s="2">
        <v>267.39999999999998</v>
      </c>
      <c r="EU118" s="2">
        <v>55.59</v>
      </c>
      <c r="EV118" s="2">
        <v>1780.86</v>
      </c>
      <c r="EW118" s="2">
        <v>201</v>
      </c>
      <c r="EX118" s="2">
        <v>4.62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9"/>
        <v>0</v>
      </c>
      <c r="FS118" s="2">
        <v>0</v>
      </c>
      <c r="FT118" s="2" t="s">
        <v>22</v>
      </c>
      <c r="FU118" s="2" t="s">
        <v>23</v>
      </c>
      <c r="FV118" s="2"/>
      <c r="FW118" s="2"/>
      <c r="FX118" s="2">
        <v>106.2</v>
      </c>
      <c r="FY118" s="2">
        <v>53.55</v>
      </c>
      <c r="FZ118" s="2"/>
      <c r="GA118" s="2" t="s">
        <v>3</v>
      </c>
      <c r="GB118" s="2"/>
      <c r="GC118" s="2"/>
      <c r="GD118" s="2">
        <v>0</v>
      </c>
      <c r="GE118" s="2"/>
      <c r="GF118" s="2">
        <v>-1780211588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40"/>
        <v>0</v>
      </c>
      <c r="GM118" s="2">
        <f t="shared" si="141"/>
        <v>578.83000000000004</v>
      </c>
      <c r="GN118" s="2">
        <f t="shared" si="142"/>
        <v>578.83000000000004</v>
      </c>
      <c r="GO118" s="2">
        <f t="shared" si="143"/>
        <v>0</v>
      </c>
      <c r="GP118" s="2">
        <f t="shared" si="144"/>
        <v>0</v>
      </c>
      <c r="GQ118" s="2"/>
      <c r="GR118" s="2">
        <v>0</v>
      </c>
      <c r="GS118" s="2">
        <v>3</v>
      </c>
      <c r="GT118" s="2">
        <v>0</v>
      </c>
      <c r="GU118" s="2" t="s">
        <v>3</v>
      </c>
      <c r="GV118" s="2">
        <f t="shared" si="145"/>
        <v>0</v>
      </c>
      <c r="GW118" s="2">
        <v>1</v>
      </c>
      <c r="GX118" s="2">
        <f t="shared" si="146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C119">
        <f>ROW(SmtRes!A334)</f>
        <v>334</v>
      </c>
      <c r="D119">
        <f>ROW(EtalonRes!A320)</f>
        <v>320</v>
      </c>
      <c r="E119" t="s">
        <v>219</v>
      </c>
      <c r="F119" t="s">
        <v>220</v>
      </c>
      <c r="G119" t="s">
        <v>221</v>
      </c>
      <c r="H119" t="s">
        <v>17</v>
      </c>
      <c r="I119">
        <f>ROUND(2.94/100,9)</f>
        <v>2.9399999999999999E-2</v>
      </c>
      <c r="J119">
        <v>0</v>
      </c>
      <c r="O119">
        <f t="shared" si="114"/>
        <v>3637.25</v>
      </c>
      <c r="P119">
        <f t="shared" si="115"/>
        <v>3105.66</v>
      </c>
      <c r="Q119">
        <f t="shared" si="116"/>
        <v>74.59</v>
      </c>
      <c r="R119">
        <f t="shared" si="117"/>
        <v>15.51</v>
      </c>
      <c r="S119">
        <f t="shared" si="118"/>
        <v>457</v>
      </c>
      <c r="T119">
        <f t="shared" si="119"/>
        <v>0</v>
      </c>
      <c r="U119">
        <f t="shared" si="120"/>
        <v>6.7958099999999995</v>
      </c>
      <c r="V119">
        <f t="shared" si="121"/>
        <v>0.16978499999999999</v>
      </c>
      <c r="W119">
        <f t="shared" si="122"/>
        <v>0</v>
      </c>
      <c r="X119">
        <f t="shared" si="123"/>
        <v>500.86</v>
      </c>
      <c r="Y119">
        <f t="shared" si="124"/>
        <v>255.16</v>
      </c>
      <c r="AA119">
        <v>39272397</v>
      </c>
      <c r="AB119">
        <f t="shared" si="125"/>
        <v>16299.84</v>
      </c>
      <c r="AC119">
        <f t="shared" si="110"/>
        <v>13917.6</v>
      </c>
      <c r="AD119">
        <f>ROUND(((((ET119*1.25))-((EU119*1.25)))+AE119),2)</f>
        <v>334.25</v>
      </c>
      <c r="AE119">
        <f>ROUND(((EU119*1.25)),2)</f>
        <v>69.489999999999995</v>
      </c>
      <c r="AF119">
        <f>ROUND(((EV119*1.15)),2)</f>
        <v>2047.99</v>
      </c>
      <c r="AG119">
        <f t="shared" si="126"/>
        <v>0</v>
      </c>
      <c r="AH119">
        <f>((EW119*1.15))</f>
        <v>231.14999999999998</v>
      </c>
      <c r="AI119">
        <f>((EX119*1.25))</f>
        <v>5.7750000000000004</v>
      </c>
      <c r="AJ119">
        <f t="shared" si="127"/>
        <v>0</v>
      </c>
      <c r="AK119">
        <v>15965.86</v>
      </c>
      <c r="AL119">
        <v>13917.6</v>
      </c>
      <c r="AM119">
        <v>267.39999999999998</v>
      </c>
      <c r="AN119">
        <v>55.59</v>
      </c>
      <c r="AO119">
        <v>1780.86</v>
      </c>
      <c r="AP119">
        <v>0</v>
      </c>
      <c r="AQ119">
        <v>201</v>
      </c>
      <c r="AR119">
        <v>4.62</v>
      </c>
      <c r="AS119">
        <v>0</v>
      </c>
      <c r="AT119">
        <v>106</v>
      </c>
      <c r="AU119">
        <v>54</v>
      </c>
      <c r="AV119">
        <v>1</v>
      </c>
      <c r="AW119">
        <v>1</v>
      </c>
      <c r="AZ119">
        <v>7.59</v>
      </c>
      <c r="BA119">
        <v>7.59</v>
      </c>
      <c r="BB119">
        <v>7.59</v>
      </c>
      <c r="BC119">
        <v>7.59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1</v>
      </c>
      <c r="BJ119" t="s">
        <v>222</v>
      </c>
      <c r="BM119">
        <v>10001</v>
      </c>
      <c r="BN119">
        <v>0</v>
      </c>
      <c r="BO119" t="s">
        <v>3</v>
      </c>
      <c r="BP119">
        <v>0</v>
      </c>
      <c r="BQ119">
        <v>2</v>
      </c>
      <c r="BR119">
        <v>0</v>
      </c>
      <c r="BS119">
        <v>7.59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118</v>
      </c>
      <c r="CA119">
        <v>63</v>
      </c>
      <c r="CF119">
        <v>0</v>
      </c>
      <c r="CG119">
        <v>0</v>
      </c>
      <c r="CM119">
        <v>0</v>
      </c>
      <c r="CN119" t="s">
        <v>830</v>
      </c>
      <c r="CO119">
        <v>0</v>
      </c>
      <c r="CP119">
        <f t="shared" si="128"/>
        <v>3637.25</v>
      </c>
      <c r="CQ119">
        <f t="shared" si="129"/>
        <v>105634.584</v>
      </c>
      <c r="CR119">
        <f t="shared" si="130"/>
        <v>2536.9575</v>
      </c>
      <c r="CS119">
        <f t="shared" si="131"/>
        <v>527.42909999999995</v>
      </c>
      <c r="CT119">
        <f t="shared" si="132"/>
        <v>15544.2441</v>
      </c>
      <c r="CU119">
        <f t="shared" si="133"/>
        <v>0</v>
      </c>
      <c r="CV119">
        <f t="shared" si="134"/>
        <v>231.14999999999998</v>
      </c>
      <c r="CW119">
        <f t="shared" si="135"/>
        <v>5.7750000000000004</v>
      </c>
      <c r="CX119">
        <f t="shared" si="136"/>
        <v>0</v>
      </c>
      <c r="CY119">
        <f t="shared" si="137"/>
        <v>500.86059999999998</v>
      </c>
      <c r="CZ119">
        <f t="shared" si="138"/>
        <v>255.15540000000001</v>
      </c>
      <c r="DC119" t="s">
        <v>3</v>
      </c>
      <c r="DD119" t="s">
        <v>3</v>
      </c>
      <c r="DE119" t="s">
        <v>49</v>
      </c>
      <c r="DF119" t="s">
        <v>49</v>
      </c>
      <c r="DG119" t="s">
        <v>50</v>
      </c>
      <c r="DH119" t="s">
        <v>3</v>
      </c>
      <c r="DI119" t="s">
        <v>50</v>
      </c>
      <c r="DJ119" t="s">
        <v>49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17</v>
      </c>
      <c r="DW119" t="s">
        <v>17</v>
      </c>
      <c r="DX119">
        <v>100</v>
      </c>
      <c r="EE119">
        <v>39174503</v>
      </c>
      <c r="EF119">
        <v>2</v>
      </c>
      <c r="EG119" t="s">
        <v>19</v>
      </c>
      <c r="EH119">
        <v>0</v>
      </c>
      <c r="EI119" t="s">
        <v>3</v>
      </c>
      <c r="EJ119">
        <v>1</v>
      </c>
      <c r="EK119">
        <v>10001</v>
      </c>
      <c r="EL119" t="s">
        <v>118</v>
      </c>
      <c r="EM119" t="s">
        <v>119</v>
      </c>
      <c r="EO119" t="s">
        <v>52</v>
      </c>
      <c r="EQ119">
        <v>131072</v>
      </c>
      <c r="ER119">
        <v>15965.86</v>
      </c>
      <c r="ES119">
        <v>13917.6</v>
      </c>
      <c r="ET119">
        <v>267.39999999999998</v>
      </c>
      <c r="EU119">
        <v>55.59</v>
      </c>
      <c r="EV119">
        <v>1780.86</v>
      </c>
      <c r="EW119">
        <v>201</v>
      </c>
      <c r="EX119">
        <v>4.62</v>
      </c>
      <c r="EY119">
        <v>0</v>
      </c>
      <c r="FQ119">
        <v>0</v>
      </c>
      <c r="FR119">
        <f t="shared" si="139"/>
        <v>0</v>
      </c>
      <c r="FS119">
        <v>0</v>
      </c>
      <c r="FT119" t="s">
        <v>22</v>
      </c>
      <c r="FU119" t="s">
        <v>23</v>
      </c>
      <c r="FX119">
        <v>106.2</v>
      </c>
      <c r="FY119">
        <v>53.55</v>
      </c>
      <c r="GA119" t="s">
        <v>3</v>
      </c>
      <c r="GD119">
        <v>0</v>
      </c>
      <c r="GF119">
        <v>-1780211588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40"/>
        <v>0</v>
      </c>
      <c r="GM119">
        <f t="shared" si="141"/>
        <v>4393.2700000000004</v>
      </c>
      <c r="GN119">
        <f t="shared" si="142"/>
        <v>4393.2700000000004</v>
      </c>
      <c r="GO119">
        <f t="shared" si="143"/>
        <v>0</v>
      </c>
      <c r="GP119">
        <f t="shared" si="144"/>
        <v>0</v>
      </c>
      <c r="GR119">
        <v>0</v>
      </c>
      <c r="GS119">
        <v>3</v>
      </c>
      <c r="GT119">
        <v>0</v>
      </c>
      <c r="GU119" t="s">
        <v>3</v>
      </c>
      <c r="GV119">
        <f t="shared" si="145"/>
        <v>0</v>
      </c>
      <c r="GW119">
        <v>1</v>
      </c>
      <c r="GX119">
        <f t="shared" si="146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319</v>
      </c>
      <c r="D120" s="2"/>
      <c r="E120" s="2" t="s">
        <v>223</v>
      </c>
      <c r="F120" s="2" t="s">
        <v>224</v>
      </c>
      <c r="G120" s="2" t="s">
        <v>225</v>
      </c>
      <c r="H120" s="2" t="s">
        <v>123</v>
      </c>
      <c r="I120" s="2">
        <f>I118*J120</f>
        <v>2.94</v>
      </c>
      <c r="J120" s="2">
        <v>100</v>
      </c>
      <c r="K120" s="2"/>
      <c r="L120" s="2"/>
      <c r="M120" s="2"/>
      <c r="N120" s="2"/>
      <c r="O120" s="2">
        <f t="shared" si="114"/>
        <v>2862.77</v>
      </c>
      <c r="P120" s="2">
        <f t="shared" si="115"/>
        <v>2862.77</v>
      </c>
      <c r="Q120" s="2">
        <f t="shared" si="116"/>
        <v>0</v>
      </c>
      <c r="R120" s="2">
        <f t="shared" si="117"/>
        <v>0</v>
      </c>
      <c r="S120" s="2">
        <f t="shared" si="118"/>
        <v>0</v>
      </c>
      <c r="T120" s="2">
        <f t="shared" si="119"/>
        <v>0</v>
      </c>
      <c r="U120" s="2">
        <f t="shared" si="120"/>
        <v>0</v>
      </c>
      <c r="V120" s="2">
        <f t="shared" si="121"/>
        <v>0</v>
      </c>
      <c r="W120" s="2">
        <f t="shared" si="122"/>
        <v>0</v>
      </c>
      <c r="X120" s="2">
        <f t="shared" si="123"/>
        <v>0</v>
      </c>
      <c r="Y120" s="2">
        <f t="shared" si="124"/>
        <v>0</v>
      </c>
      <c r="Z120" s="2"/>
      <c r="AA120" s="2">
        <v>39272396</v>
      </c>
      <c r="AB120" s="2">
        <f t="shared" si="125"/>
        <v>973.73</v>
      </c>
      <c r="AC120" s="2">
        <f t="shared" ref="AC120:AC133" si="151">ROUND((ES120),2)</f>
        <v>973.73</v>
      </c>
      <c r="AD120" s="2">
        <f>ROUND((((ET120)-(EU120))+AE120),2)</f>
        <v>0</v>
      </c>
      <c r="AE120" s="2">
        <f t="shared" ref="AE120:AF123" si="152">ROUND((EU120),2)</f>
        <v>0</v>
      </c>
      <c r="AF120" s="2">
        <f t="shared" si="152"/>
        <v>0</v>
      </c>
      <c r="AG120" s="2">
        <f t="shared" si="126"/>
        <v>0</v>
      </c>
      <c r="AH120" s="2">
        <f t="shared" ref="AH120:AI123" si="153">(EW120)</f>
        <v>0</v>
      </c>
      <c r="AI120" s="2">
        <f t="shared" si="153"/>
        <v>0</v>
      </c>
      <c r="AJ120" s="2">
        <f t="shared" si="127"/>
        <v>0</v>
      </c>
      <c r="AK120" s="2">
        <v>973.73</v>
      </c>
      <c r="AL120" s="2">
        <v>973.73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106</v>
      </c>
      <c r="AU120" s="2">
        <v>54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3</v>
      </c>
      <c r="BE120" s="2" t="s">
        <v>3</v>
      </c>
      <c r="BF120" s="2" t="s">
        <v>3</v>
      </c>
      <c r="BG120" s="2" t="s">
        <v>3</v>
      </c>
      <c r="BH120" s="2">
        <v>3</v>
      </c>
      <c r="BI120" s="2">
        <v>1</v>
      </c>
      <c r="BJ120" s="2" t="s">
        <v>226</v>
      </c>
      <c r="BK120" s="2"/>
      <c r="BL120" s="2"/>
      <c r="BM120" s="2">
        <v>10001</v>
      </c>
      <c r="BN120" s="2">
        <v>0</v>
      </c>
      <c r="BO120" s="2" t="s">
        <v>3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3</v>
      </c>
      <c r="BZ120" s="2">
        <v>118</v>
      </c>
      <c r="CA120" s="2">
        <v>63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3</v>
      </c>
      <c r="CO120" s="2">
        <v>0</v>
      </c>
      <c r="CP120" s="2">
        <f t="shared" si="128"/>
        <v>2862.77</v>
      </c>
      <c r="CQ120" s="2">
        <f t="shared" si="129"/>
        <v>973.73</v>
      </c>
      <c r="CR120" s="2">
        <f t="shared" si="130"/>
        <v>0</v>
      </c>
      <c r="CS120" s="2">
        <f t="shared" si="131"/>
        <v>0</v>
      </c>
      <c r="CT120" s="2">
        <f t="shared" si="132"/>
        <v>0</v>
      </c>
      <c r="CU120" s="2">
        <f t="shared" si="133"/>
        <v>0</v>
      </c>
      <c r="CV120" s="2">
        <f t="shared" si="134"/>
        <v>0</v>
      </c>
      <c r="CW120" s="2">
        <f t="shared" si="135"/>
        <v>0</v>
      </c>
      <c r="CX120" s="2">
        <f t="shared" si="136"/>
        <v>0</v>
      </c>
      <c r="CY120" s="2">
        <f t="shared" si="137"/>
        <v>0</v>
      </c>
      <c r="CZ120" s="2">
        <f t="shared" si="138"/>
        <v>0</v>
      </c>
      <c r="DA120" s="2"/>
      <c r="DB120" s="2"/>
      <c r="DC120" s="2" t="s">
        <v>3</v>
      </c>
      <c r="DD120" s="2" t="s">
        <v>3</v>
      </c>
      <c r="DE120" s="2" t="s">
        <v>3</v>
      </c>
      <c r="DF120" s="2" t="s">
        <v>3</v>
      </c>
      <c r="DG120" s="2" t="s">
        <v>3</v>
      </c>
      <c r="DH120" s="2" t="s">
        <v>3</v>
      </c>
      <c r="DI120" s="2" t="s">
        <v>3</v>
      </c>
      <c r="DJ120" s="2" t="s">
        <v>3</v>
      </c>
      <c r="DK120" s="2" t="s">
        <v>3</v>
      </c>
      <c r="DL120" s="2" t="s">
        <v>3</v>
      </c>
      <c r="DM120" s="2" t="s">
        <v>3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1005</v>
      </c>
      <c r="DV120" s="2" t="s">
        <v>123</v>
      </c>
      <c r="DW120" s="2" t="s">
        <v>123</v>
      </c>
      <c r="DX120" s="2">
        <v>1</v>
      </c>
      <c r="DY120" s="2"/>
      <c r="DZ120" s="2"/>
      <c r="EA120" s="2"/>
      <c r="EB120" s="2"/>
      <c r="EC120" s="2"/>
      <c r="ED120" s="2"/>
      <c r="EE120" s="2">
        <v>39174503</v>
      </c>
      <c r="EF120" s="2">
        <v>2</v>
      </c>
      <c r="EG120" s="2" t="s">
        <v>19</v>
      </c>
      <c r="EH120" s="2">
        <v>0</v>
      </c>
      <c r="EI120" s="2" t="s">
        <v>3</v>
      </c>
      <c r="EJ120" s="2">
        <v>1</v>
      </c>
      <c r="EK120" s="2">
        <v>10001</v>
      </c>
      <c r="EL120" s="2" t="s">
        <v>118</v>
      </c>
      <c r="EM120" s="2" t="s">
        <v>119</v>
      </c>
      <c r="EN120" s="2"/>
      <c r="EO120" s="2" t="s">
        <v>3</v>
      </c>
      <c r="EP120" s="2"/>
      <c r="EQ120" s="2">
        <v>0</v>
      </c>
      <c r="ER120" s="2">
        <v>973.73</v>
      </c>
      <c r="ES120" s="2">
        <v>973.73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9"/>
        <v>0</v>
      </c>
      <c r="FS120" s="2">
        <v>0</v>
      </c>
      <c r="FT120" s="2" t="s">
        <v>22</v>
      </c>
      <c r="FU120" s="2" t="s">
        <v>23</v>
      </c>
      <c r="FV120" s="2"/>
      <c r="FW120" s="2"/>
      <c r="FX120" s="2">
        <v>106.2</v>
      </c>
      <c r="FY120" s="2">
        <v>53.55</v>
      </c>
      <c r="FZ120" s="2"/>
      <c r="GA120" s="2" t="s">
        <v>3</v>
      </c>
      <c r="GB120" s="2"/>
      <c r="GC120" s="2"/>
      <c r="GD120" s="2">
        <v>0</v>
      </c>
      <c r="GE120" s="2"/>
      <c r="GF120" s="2">
        <v>-158504575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40"/>
        <v>0</v>
      </c>
      <c r="GM120" s="2">
        <f t="shared" si="141"/>
        <v>2862.77</v>
      </c>
      <c r="GN120" s="2">
        <f t="shared" si="142"/>
        <v>2862.77</v>
      </c>
      <c r="GO120" s="2">
        <f t="shared" si="143"/>
        <v>0</v>
      </c>
      <c r="GP120" s="2">
        <f t="shared" si="144"/>
        <v>0</v>
      </c>
      <c r="GQ120" s="2"/>
      <c r="GR120" s="2">
        <v>0</v>
      </c>
      <c r="GS120" s="2">
        <v>3</v>
      </c>
      <c r="GT120" s="2">
        <v>0</v>
      </c>
      <c r="GU120" s="2" t="s">
        <v>3</v>
      </c>
      <c r="GV120" s="2">
        <f t="shared" si="145"/>
        <v>0</v>
      </c>
      <c r="GW120" s="2">
        <v>1</v>
      </c>
      <c r="GX120" s="2">
        <f t="shared" si="146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331</v>
      </c>
      <c r="E121" t="s">
        <v>223</v>
      </c>
      <c r="F121" t="s">
        <v>224</v>
      </c>
      <c r="G121" t="s">
        <v>225</v>
      </c>
      <c r="H121" t="s">
        <v>123</v>
      </c>
      <c r="I121">
        <f>I119*J121</f>
        <v>2.94</v>
      </c>
      <c r="J121">
        <v>100</v>
      </c>
      <c r="O121">
        <f t="shared" si="114"/>
        <v>21728.400000000001</v>
      </c>
      <c r="P121">
        <f t="shared" si="115"/>
        <v>21728.400000000001</v>
      </c>
      <c r="Q121">
        <f t="shared" si="116"/>
        <v>0</v>
      </c>
      <c r="R121">
        <f t="shared" si="117"/>
        <v>0</v>
      </c>
      <c r="S121">
        <f t="shared" si="118"/>
        <v>0</v>
      </c>
      <c r="T121">
        <f t="shared" si="119"/>
        <v>0</v>
      </c>
      <c r="U121">
        <f t="shared" si="120"/>
        <v>0</v>
      </c>
      <c r="V121">
        <f t="shared" si="121"/>
        <v>0</v>
      </c>
      <c r="W121">
        <f t="shared" si="122"/>
        <v>0</v>
      </c>
      <c r="X121">
        <f t="shared" si="123"/>
        <v>0</v>
      </c>
      <c r="Y121">
        <f t="shared" si="124"/>
        <v>0</v>
      </c>
      <c r="AA121">
        <v>39272397</v>
      </c>
      <c r="AB121">
        <f t="shared" si="125"/>
        <v>973.73</v>
      </c>
      <c r="AC121">
        <f t="shared" si="151"/>
        <v>973.73</v>
      </c>
      <c r="AD121">
        <f>ROUND((((ET121)-(EU121))+AE121),2)</f>
        <v>0</v>
      </c>
      <c r="AE121">
        <f t="shared" si="152"/>
        <v>0</v>
      </c>
      <c r="AF121">
        <f t="shared" si="152"/>
        <v>0</v>
      </c>
      <c r="AG121">
        <f t="shared" si="126"/>
        <v>0</v>
      </c>
      <c r="AH121">
        <f t="shared" si="153"/>
        <v>0</v>
      </c>
      <c r="AI121">
        <f t="shared" si="153"/>
        <v>0</v>
      </c>
      <c r="AJ121">
        <f t="shared" si="127"/>
        <v>0</v>
      </c>
      <c r="AK121">
        <v>973.73</v>
      </c>
      <c r="AL121">
        <v>973.73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106</v>
      </c>
      <c r="AU121">
        <v>54</v>
      </c>
      <c r="AV121">
        <v>1</v>
      </c>
      <c r="AW121">
        <v>1</v>
      </c>
      <c r="AZ121">
        <v>7.59</v>
      </c>
      <c r="BA121">
        <v>1</v>
      </c>
      <c r="BB121">
        <v>1</v>
      </c>
      <c r="BC121">
        <v>7.59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226</v>
      </c>
      <c r="BM121">
        <v>10001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118</v>
      </c>
      <c r="CA121">
        <v>63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28"/>
        <v>21728.400000000001</v>
      </c>
      <c r="CQ121">
        <f t="shared" si="129"/>
        <v>7390.6107000000002</v>
      </c>
      <c r="CR121">
        <f t="shared" si="130"/>
        <v>0</v>
      </c>
      <c r="CS121">
        <f t="shared" si="131"/>
        <v>0</v>
      </c>
      <c r="CT121">
        <f t="shared" si="132"/>
        <v>0</v>
      </c>
      <c r="CU121">
        <f t="shared" si="133"/>
        <v>0</v>
      </c>
      <c r="CV121">
        <f t="shared" si="134"/>
        <v>0</v>
      </c>
      <c r="CW121">
        <f t="shared" si="135"/>
        <v>0</v>
      </c>
      <c r="CX121">
        <f t="shared" si="136"/>
        <v>0</v>
      </c>
      <c r="CY121">
        <f t="shared" si="137"/>
        <v>0</v>
      </c>
      <c r="CZ121">
        <f t="shared" si="138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123</v>
      </c>
      <c r="DW121" t="s">
        <v>123</v>
      </c>
      <c r="DX121">
        <v>1</v>
      </c>
      <c r="EE121">
        <v>39174503</v>
      </c>
      <c r="EF121">
        <v>2</v>
      </c>
      <c r="EG121" t="s">
        <v>19</v>
      </c>
      <c r="EH121">
        <v>0</v>
      </c>
      <c r="EI121" t="s">
        <v>3</v>
      </c>
      <c r="EJ121">
        <v>1</v>
      </c>
      <c r="EK121">
        <v>10001</v>
      </c>
      <c r="EL121" t="s">
        <v>118</v>
      </c>
      <c r="EM121" t="s">
        <v>119</v>
      </c>
      <c r="EO121" t="s">
        <v>3</v>
      </c>
      <c r="EQ121">
        <v>0</v>
      </c>
      <c r="ER121">
        <v>973.73</v>
      </c>
      <c r="ES121">
        <v>973.73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9"/>
        <v>0</v>
      </c>
      <c r="FS121">
        <v>0</v>
      </c>
      <c r="FT121" t="s">
        <v>22</v>
      </c>
      <c r="FU121" t="s">
        <v>23</v>
      </c>
      <c r="FX121">
        <v>106.2</v>
      </c>
      <c r="FY121">
        <v>53.55</v>
      </c>
      <c r="GA121" t="s">
        <v>3</v>
      </c>
      <c r="GD121">
        <v>0</v>
      </c>
      <c r="GF121">
        <v>-158504575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40"/>
        <v>0</v>
      </c>
      <c r="GM121">
        <f t="shared" si="141"/>
        <v>21728.400000000001</v>
      </c>
      <c r="GN121">
        <f t="shared" si="142"/>
        <v>21728.400000000001</v>
      </c>
      <c r="GO121">
        <f t="shared" si="143"/>
        <v>0</v>
      </c>
      <c r="GP121">
        <f t="shared" si="144"/>
        <v>0</v>
      </c>
      <c r="GR121">
        <v>0</v>
      </c>
      <c r="GS121">
        <v>3</v>
      </c>
      <c r="GT121">
        <v>0</v>
      </c>
      <c r="GU121" t="s">
        <v>3</v>
      </c>
      <c r="GV121">
        <f t="shared" si="145"/>
        <v>0</v>
      </c>
      <c r="GW121">
        <v>1</v>
      </c>
      <c r="GX121">
        <f t="shared" si="146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320</v>
      </c>
      <c r="D122" s="2"/>
      <c r="E122" s="2" t="s">
        <v>227</v>
      </c>
      <c r="F122" s="2" t="s">
        <v>217</v>
      </c>
      <c r="G122" s="2" t="s">
        <v>218</v>
      </c>
      <c r="H122" s="2" t="s">
        <v>123</v>
      </c>
      <c r="I122" s="2">
        <f>I118*J122</f>
        <v>2.94</v>
      </c>
      <c r="J122" s="2">
        <v>100</v>
      </c>
      <c r="K122" s="2"/>
      <c r="L122" s="2"/>
      <c r="M122" s="2"/>
      <c r="N122" s="2"/>
      <c r="O122" s="2">
        <f t="shared" si="114"/>
        <v>0</v>
      </c>
      <c r="P122" s="2">
        <f t="shared" si="115"/>
        <v>0</v>
      </c>
      <c r="Q122" s="2">
        <f t="shared" si="116"/>
        <v>0</v>
      </c>
      <c r="R122" s="2">
        <f t="shared" si="117"/>
        <v>0</v>
      </c>
      <c r="S122" s="2">
        <f t="shared" si="118"/>
        <v>0</v>
      </c>
      <c r="T122" s="2">
        <f t="shared" si="119"/>
        <v>0</v>
      </c>
      <c r="U122" s="2">
        <f t="shared" si="120"/>
        <v>0</v>
      </c>
      <c r="V122" s="2">
        <f t="shared" si="121"/>
        <v>0</v>
      </c>
      <c r="W122" s="2">
        <f t="shared" si="122"/>
        <v>0</v>
      </c>
      <c r="X122" s="2">
        <f t="shared" si="123"/>
        <v>0</v>
      </c>
      <c r="Y122" s="2">
        <f t="shared" si="124"/>
        <v>0</v>
      </c>
      <c r="Z122" s="2"/>
      <c r="AA122" s="2">
        <v>39272396</v>
      </c>
      <c r="AB122" s="2">
        <f t="shared" si="125"/>
        <v>0</v>
      </c>
      <c r="AC122" s="2">
        <f t="shared" si="151"/>
        <v>0</v>
      </c>
      <c r="AD122" s="2">
        <f>ROUND((((ET122)-(EU122))+AE122),2)</f>
        <v>0</v>
      </c>
      <c r="AE122" s="2">
        <f t="shared" si="152"/>
        <v>0</v>
      </c>
      <c r="AF122" s="2">
        <f t="shared" si="152"/>
        <v>0</v>
      </c>
      <c r="AG122" s="2">
        <f t="shared" si="126"/>
        <v>0</v>
      </c>
      <c r="AH122" s="2">
        <f t="shared" si="153"/>
        <v>0</v>
      </c>
      <c r="AI122" s="2">
        <f t="shared" si="153"/>
        <v>0</v>
      </c>
      <c r="AJ122" s="2">
        <f t="shared" si="127"/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106</v>
      </c>
      <c r="AU122" s="2">
        <v>54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3</v>
      </c>
      <c r="BE122" s="2" t="s">
        <v>3</v>
      </c>
      <c r="BF122" s="2" t="s">
        <v>3</v>
      </c>
      <c r="BG122" s="2" t="s">
        <v>3</v>
      </c>
      <c r="BH122" s="2">
        <v>3</v>
      </c>
      <c r="BI122" s="2">
        <v>1</v>
      </c>
      <c r="BJ122" s="2" t="s">
        <v>3</v>
      </c>
      <c r="BK122" s="2"/>
      <c r="BL122" s="2"/>
      <c r="BM122" s="2">
        <v>10001</v>
      </c>
      <c r="BN122" s="2">
        <v>0</v>
      </c>
      <c r="BO122" s="2" t="s">
        <v>3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3</v>
      </c>
      <c r="BZ122" s="2">
        <v>118</v>
      </c>
      <c r="CA122" s="2">
        <v>63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3</v>
      </c>
      <c r="CO122" s="2">
        <v>0</v>
      </c>
      <c r="CP122" s="2">
        <f t="shared" si="128"/>
        <v>0</v>
      </c>
      <c r="CQ122" s="2">
        <f t="shared" si="129"/>
        <v>0</v>
      </c>
      <c r="CR122" s="2">
        <f t="shared" si="130"/>
        <v>0</v>
      </c>
      <c r="CS122" s="2">
        <f t="shared" si="131"/>
        <v>0</v>
      </c>
      <c r="CT122" s="2">
        <f t="shared" si="132"/>
        <v>0</v>
      </c>
      <c r="CU122" s="2">
        <f t="shared" si="133"/>
        <v>0</v>
      </c>
      <c r="CV122" s="2">
        <f t="shared" si="134"/>
        <v>0</v>
      </c>
      <c r="CW122" s="2">
        <f t="shared" si="135"/>
        <v>0</v>
      </c>
      <c r="CX122" s="2">
        <f t="shared" si="136"/>
        <v>0</v>
      </c>
      <c r="CY122" s="2">
        <f t="shared" si="137"/>
        <v>0</v>
      </c>
      <c r="CZ122" s="2">
        <f t="shared" si="138"/>
        <v>0</v>
      </c>
      <c r="DA122" s="2"/>
      <c r="DB122" s="2"/>
      <c r="DC122" s="2" t="s">
        <v>3</v>
      </c>
      <c r="DD122" s="2" t="s">
        <v>3</v>
      </c>
      <c r="DE122" s="2" t="s">
        <v>3</v>
      </c>
      <c r="DF122" s="2" t="s">
        <v>3</v>
      </c>
      <c r="DG122" s="2" t="s">
        <v>3</v>
      </c>
      <c r="DH122" s="2" t="s">
        <v>3</v>
      </c>
      <c r="DI122" s="2" t="s">
        <v>3</v>
      </c>
      <c r="DJ122" s="2" t="s">
        <v>3</v>
      </c>
      <c r="DK122" s="2" t="s">
        <v>3</v>
      </c>
      <c r="DL122" s="2" t="s">
        <v>3</v>
      </c>
      <c r="DM122" s="2" t="s">
        <v>3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123</v>
      </c>
      <c r="DW122" s="2" t="s">
        <v>123</v>
      </c>
      <c r="DX122" s="2">
        <v>1</v>
      </c>
      <c r="DY122" s="2"/>
      <c r="DZ122" s="2"/>
      <c r="EA122" s="2"/>
      <c r="EB122" s="2"/>
      <c r="EC122" s="2"/>
      <c r="ED122" s="2"/>
      <c r="EE122" s="2">
        <v>39174503</v>
      </c>
      <c r="EF122" s="2">
        <v>2</v>
      </c>
      <c r="EG122" s="2" t="s">
        <v>19</v>
      </c>
      <c r="EH122" s="2">
        <v>0</v>
      </c>
      <c r="EI122" s="2" t="s">
        <v>3</v>
      </c>
      <c r="EJ122" s="2">
        <v>1</v>
      </c>
      <c r="EK122" s="2">
        <v>10001</v>
      </c>
      <c r="EL122" s="2" t="s">
        <v>118</v>
      </c>
      <c r="EM122" s="2" t="s">
        <v>119</v>
      </c>
      <c r="EN122" s="2"/>
      <c r="EO122" s="2" t="s">
        <v>3</v>
      </c>
      <c r="EP122" s="2"/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9"/>
        <v>0</v>
      </c>
      <c r="FS122" s="2">
        <v>0</v>
      </c>
      <c r="FT122" s="2" t="s">
        <v>22</v>
      </c>
      <c r="FU122" s="2" t="s">
        <v>23</v>
      </c>
      <c r="FV122" s="2"/>
      <c r="FW122" s="2"/>
      <c r="FX122" s="2">
        <v>106.2</v>
      </c>
      <c r="FY122" s="2">
        <v>53.55</v>
      </c>
      <c r="FZ122" s="2"/>
      <c r="GA122" s="2" t="s">
        <v>3</v>
      </c>
      <c r="GB122" s="2"/>
      <c r="GC122" s="2"/>
      <c r="GD122" s="2">
        <v>0</v>
      </c>
      <c r="GE122" s="2"/>
      <c r="GF122" s="2">
        <v>1258665497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40"/>
        <v>0</v>
      </c>
      <c r="GM122" s="2">
        <f t="shared" si="141"/>
        <v>0</v>
      </c>
      <c r="GN122" s="2">
        <f t="shared" si="142"/>
        <v>0</v>
      </c>
      <c r="GO122" s="2">
        <f t="shared" si="143"/>
        <v>0</v>
      </c>
      <c r="GP122" s="2">
        <f t="shared" si="144"/>
        <v>0</v>
      </c>
      <c r="GQ122" s="2"/>
      <c r="GR122" s="2">
        <v>0</v>
      </c>
      <c r="GS122" s="2">
        <v>3</v>
      </c>
      <c r="GT122" s="2">
        <v>0</v>
      </c>
      <c r="GU122" s="2" t="s">
        <v>3</v>
      </c>
      <c r="GV122" s="2">
        <f t="shared" si="145"/>
        <v>0</v>
      </c>
      <c r="GW122" s="2">
        <v>1</v>
      </c>
      <c r="GX122" s="2">
        <f t="shared" si="146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332</v>
      </c>
      <c r="E123" t="s">
        <v>227</v>
      </c>
      <c r="F123" t="s">
        <v>217</v>
      </c>
      <c r="G123" t="s">
        <v>218</v>
      </c>
      <c r="H123" t="s">
        <v>123</v>
      </c>
      <c r="I123">
        <f>I119*J123</f>
        <v>2.94</v>
      </c>
      <c r="J123">
        <v>100</v>
      </c>
      <c r="O123">
        <f t="shared" si="114"/>
        <v>0</v>
      </c>
      <c r="P123">
        <f t="shared" si="115"/>
        <v>0</v>
      </c>
      <c r="Q123">
        <f t="shared" si="116"/>
        <v>0</v>
      </c>
      <c r="R123">
        <f t="shared" si="117"/>
        <v>0</v>
      </c>
      <c r="S123">
        <f t="shared" si="118"/>
        <v>0</v>
      </c>
      <c r="T123">
        <f t="shared" si="119"/>
        <v>0</v>
      </c>
      <c r="U123">
        <f t="shared" si="120"/>
        <v>0</v>
      </c>
      <c r="V123">
        <f t="shared" si="121"/>
        <v>0</v>
      </c>
      <c r="W123">
        <f t="shared" si="122"/>
        <v>0</v>
      </c>
      <c r="X123">
        <f t="shared" si="123"/>
        <v>0</v>
      </c>
      <c r="Y123">
        <f t="shared" si="124"/>
        <v>0</v>
      </c>
      <c r="AA123">
        <v>39272397</v>
      </c>
      <c r="AB123">
        <f t="shared" si="125"/>
        <v>0</v>
      </c>
      <c r="AC123">
        <f t="shared" si="151"/>
        <v>0</v>
      </c>
      <c r="AD123">
        <f>ROUND((((ET123)-(EU123))+AE123),2)</f>
        <v>0</v>
      </c>
      <c r="AE123">
        <f t="shared" si="152"/>
        <v>0</v>
      </c>
      <c r="AF123">
        <f t="shared" si="152"/>
        <v>0</v>
      </c>
      <c r="AG123">
        <f t="shared" si="126"/>
        <v>0</v>
      </c>
      <c r="AH123">
        <f t="shared" si="153"/>
        <v>0</v>
      </c>
      <c r="AI123">
        <f t="shared" si="153"/>
        <v>0</v>
      </c>
      <c r="AJ123">
        <f t="shared" si="127"/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106</v>
      </c>
      <c r="AU123">
        <v>54</v>
      </c>
      <c r="AV123">
        <v>1</v>
      </c>
      <c r="AW123">
        <v>1</v>
      </c>
      <c r="AZ123">
        <v>7.59</v>
      </c>
      <c r="BA123">
        <v>1</v>
      </c>
      <c r="BB123">
        <v>1</v>
      </c>
      <c r="BC123">
        <v>7.59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3</v>
      </c>
      <c r="BM123">
        <v>10001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118</v>
      </c>
      <c r="CA123">
        <v>63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28"/>
        <v>0</v>
      </c>
      <c r="CQ123">
        <f t="shared" si="129"/>
        <v>0</v>
      </c>
      <c r="CR123">
        <f t="shared" si="130"/>
        <v>0</v>
      </c>
      <c r="CS123">
        <f t="shared" si="131"/>
        <v>0</v>
      </c>
      <c r="CT123">
        <f t="shared" si="132"/>
        <v>0</v>
      </c>
      <c r="CU123">
        <f t="shared" si="133"/>
        <v>0</v>
      </c>
      <c r="CV123">
        <f t="shared" si="134"/>
        <v>0</v>
      </c>
      <c r="CW123">
        <f t="shared" si="135"/>
        <v>0</v>
      </c>
      <c r="CX123">
        <f t="shared" si="136"/>
        <v>0</v>
      </c>
      <c r="CY123">
        <f t="shared" si="137"/>
        <v>0</v>
      </c>
      <c r="CZ123">
        <f t="shared" si="138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123</v>
      </c>
      <c r="DW123" t="s">
        <v>123</v>
      </c>
      <c r="DX123">
        <v>1</v>
      </c>
      <c r="EE123">
        <v>39174503</v>
      </c>
      <c r="EF123">
        <v>2</v>
      </c>
      <c r="EG123" t="s">
        <v>19</v>
      </c>
      <c r="EH123">
        <v>0</v>
      </c>
      <c r="EI123" t="s">
        <v>3</v>
      </c>
      <c r="EJ123">
        <v>1</v>
      </c>
      <c r="EK123">
        <v>10001</v>
      </c>
      <c r="EL123" t="s">
        <v>118</v>
      </c>
      <c r="EM123" t="s">
        <v>119</v>
      </c>
      <c r="EO123" t="s">
        <v>3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9"/>
        <v>0</v>
      </c>
      <c r="FS123">
        <v>0</v>
      </c>
      <c r="FT123" t="s">
        <v>22</v>
      </c>
      <c r="FU123" t="s">
        <v>23</v>
      </c>
      <c r="FX123">
        <v>106.2</v>
      </c>
      <c r="FY123">
        <v>53.55</v>
      </c>
      <c r="GA123" t="s">
        <v>3</v>
      </c>
      <c r="GD123">
        <v>0</v>
      </c>
      <c r="GF123">
        <v>1258665497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40"/>
        <v>0</v>
      </c>
      <c r="GM123">
        <f t="shared" si="141"/>
        <v>0</v>
      </c>
      <c r="GN123">
        <f t="shared" si="142"/>
        <v>0</v>
      </c>
      <c r="GO123">
        <f t="shared" si="143"/>
        <v>0</v>
      </c>
      <c r="GP123">
        <f t="shared" si="144"/>
        <v>0</v>
      </c>
      <c r="GR123">
        <v>0</v>
      </c>
      <c r="GS123">
        <v>3</v>
      </c>
      <c r="GT123">
        <v>0</v>
      </c>
      <c r="GU123" t="s">
        <v>3</v>
      </c>
      <c r="GV123">
        <f t="shared" si="145"/>
        <v>0</v>
      </c>
      <c r="GW123">
        <v>1</v>
      </c>
      <c r="GX123">
        <f t="shared" si="146"/>
        <v>0</v>
      </c>
      <c r="HA123">
        <v>0</v>
      </c>
      <c r="HB123">
        <v>0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ROW(SmtRes!A346)</f>
        <v>346</v>
      </c>
      <c r="D124" s="2">
        <f>ROW(EtalonRes!A331)</f>
        <v>331</v>
      </c>
      <c r="E124" s="2" t="s">
        <v>228</v>
      </c>
      <c r="F124" s="2" t="s">
        <v>229</v>
      </c>
      <c r="G124" s="2" t="s">
        <v>230</v>
      </c>
      <c r="H124" s="2" t="s">
        <v>17</v>
      </c>
      <c r="I124" s="2">
        <f>ROUND(48/100,9)</f>
        <v>0.48</v>
      </c>
      <c r="J124" s="2">
        <v>0</v>
      </c>
      <c r="K124" s="2"/>
      <c r="L124" s="2"/>
      <c r="M124" s="2"/>
      <c r="N124" s="2"/>
      <c r="O124" s="2">
        <f t="shared" ref="O124:O133" si="154">ROUND(CP124,2)</f>
        <v>4976.2700000000004</v>
      </c>
      <c r="P124" s="2">
        <f t="shared" ref="P124:P133" si="155">ROUND(CQ124*I124,2)</f>
        <v>4103.53</v>
      </c>
      <c r="Q124" s="2">
        <f t="shared" ref="Q124:Q133" si="156">ROUND(CR124*I124,2)</f>
        <v>153.12</v>
      </c>
      <c r="R124" s="2">
        <f t="shared" ref="R124:R133" si="157">ROUND(CS124*I124,2)</f>
        <v>30.19</v>
      </c>
      <c r="S124" s="2">
        <f t="shared" ref="S124:S133" si="158">ROUND(CT124*I124,2)</f>
        <v>719.62</v>
      </c>
      <c r="T124" s="2">
        <f t="shared" ref="T124:T133" si="159">ROUND(CU124*I124,2)</f>
        <v>0</v>
      </c>
      <c r="U124" s="2">
        <f t="shared" ref="U124:U133" si="160">CV124*I124</f>
        <v>82.336319999999986</v>
      </c>
      <c r="V124" s="2">
        <f t="shared" ref="V124:V133" si="161">CW124*I124</f>
        <v>2.5380000000000003</v>
      </c>
      <c r="W124" s="2">
        <f t="shared" ref="W124:W133" si="162">ROUND(CX124*I124,2)</f>
        <v>0</v>
      </c>
      <c r="X124" s="2">
        <f t="shared" ref="X124:X133" si="163">ROUND(CY124,2)</f>
        <v>794.8</v>
      </c>
      <c r="Y124" s="2">
        <f t="shared" ref="Y124:Y133" si="164">ROUND(CZ124,2)</f>
        <v>404.9</v>
      </c>
      <c r="Z124" s="2"/>
      <c r="AA124" s="2">
        <v>39272396</v>
      </c>
      <c r="AB124" s="2">
        <f t="shared" ref="AB124:AB133" si="165">ROUND((AC124+AD124+AF124),2)</f>
        <v>10367.24</v>
      </c>
      <c r="AC124" s="2">
        <f t="shared" si="151"/>
        <v>8549.02</v>
      </c>
      <c r="AD124" s="2">
        <f>ROUND(((((ET124*1.25))-((EU124*1.25)))+AE124),2)</f>
        <v>319.01</v>
      </c>
      <c r="AE124" s="2">
        <f>ROUND(((EU124*1.25)),2)</f>
        <v>62.9</v>
      </c>
      <c r="AF124" s="2">
        <f>ROUND(((EV124*1.15)),2)</f>
        <v>1499.21</v>
      </c>
      <c r="AG124" s="2">
        <f t="shared" ref="AG124:AG133" si="166">ROUND((AP124),2)</f>
        <v>0</v>
      </c>
      <c r="AH124" s="2">
        <f>((EW124*1.15))</f>
        <v>171.53399999999999</v>
      </c>
      <c r="AI124" s="2">
        <f>((EX124*1.25))</f>
        <v>5.2875000000000005</v>
      </c>
      <c r="AJ124" s="2">
        <f t="shared" ref="AJ124:AJ133" si="167">ROUND((AS124),2)</f>
        <v>0</v>
      </c>
      <c r="AK124" s="2">
        <v>10107.89</v>
      </c>
      <c r="AL124" s="2">
        <v>8549.02</v>
      </c>
      <c r="AM124" s="2">
        <v>255.21</v>
      </c>
      <c r="AN124" s="2">
        <v>50.32</v>
      </c>
      <c r="AO124" s="2">
        <v>1303.6600000000001</v>
      </c>
      <c r="AP124" s="2">
        <v>0</v>
      </c>
      <c r="AQ124" s="2">
        <v>149.16</v>
      </c>
      <c r="AR124" s="2">
        <v>4.2300000000000004</v>
      </c>
      <c r="AS124" s="2">
        <v>0</v>
      </c>
      <c r="AT124" s="2">
        <v>106</v>
      </c>
      <c r="AU124" s="2">
        <v>54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3</v>
      </c>
      <c r="BE124" s="2" t="s">
        <v>3</v>
      </c>
      <c r="BF124" s="2" t="s">
        <v>3</v>
      </c>
      <c r="BG124" s="2" t="s">
        <v>3</v>
      </c>
      <c r="BH124" s="2">
        <v>0</v>
      </c>
      <c r="BI124" s="2">
        <v>1</v>
      </c>
      <c r="BJ124" s="2" t="s">
        <v>231</v>
      </c>
      <c r="BK124" s="2"/>
      <c r="BL124" s="2"/>
      <c r="BM124" s="2">
        <v>10001</v>
      </c>
      <c r="BN124" s="2">
        <v>0</v>
      </c>
      <c r="BO124" s="2" t="s">
        <v>3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3</v>
      </c>
      <c r="BZ124" s="2">
        <v>118</v>
      </c>
      <c r="CA124" s="2">
        <v>63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830</v>
      </c>
      <c r="CO124" s="2">
        <v>0</v>
      </c>
      <c r="CP124" s="2">
        <f t="shared" ref="CP124:CP133" si="168">(P124+Q124+S124)</f>
        <v>4976.2699999999995</v>
      </c>
      <c r="CQ124" s="2">
        <f t="shared" ref="CQ124:CQ133" si="169">AC124*BC124</f>
        <v>8549.02</v>
      </c>
      <c r="CR124" s="2">
        <f t="shared" ref="CR124:CR133" si="170">AD124*BB124</f>
        <v>319.01</v>
      </c>
      <c r="CS124" s="2">
        <f t="shared" ref="CS124:CS133" si="171">AE124*BS124</f>
        <v>62.9</v>
      </c>
      <c r="CT124" s="2">
        <f t="shared" ref="CT124:CT133" si="172">AF124*BA124</f>
        <v>1499.21</v>
      </c>
      <c r="CU124" s="2">
        <f t="shared" ref="CU124:CU133" si="173">AG124</f>
        <v>0</v>
      </c>
      <c r="CV124" s="2">
        <f t="shared" ref="CV124:CV133" si="174">AH124</f>
        <v>171.53399999999999</v>
      </c>
      <c r="CW124" s="2">
        <f t="shared" ref="CW124:CW133" si="175">AI124</f>
        <v>5.2875000000000005</v>
      </c>
      <c r="CX124" s="2">
        <f t="shared" ref="CX124:CX133" si="176">AJ124</f>
        <v>0</v>
      </c>
      <c r="CY124" s="2">
        <f t="shared" ref="CY124:CY133" si="177">(((S124+R124)*AT124)/100)</f>
        <v>794.79859999999996</v>
      </c>
      <c r="CZ124" s="2">
        <f t="shared" ref="CZ124:CZ133" si="178">(((S124+R124)*AU124)/100)</f>
        <v>404.89740000000006</v>
      </c>
      <c r="DA124" s="2"/>
      <c r="DB124" s="2"/>
      <c r="DC124" s="2" t="s">
        <v>3</v>
      </c>
      <c r="DD124" s="2" t="s">
        <v>3</v>
      </c>
      <c r="DE124" s="2" t="s">
        <v>49</v>
      </c>
      <c r="DF124" s="2" t="s">
        <v>49</v>
      </c>
      <c r="DG124" s="2" t="s">
        <v>50</v>
      </c>
      <c r="DH124" s="2" t="s">
        <v>3</v>
      </c>
      <c r="DI124" s="2" t="s">
        <v>50</v>
      </c>
      <c r="DJ124" s="2" t="s">
        <v>49</v>
      </c>
      <c r="DK124" s="2" t="s">
        <v>3</v>
      </c>
      <c r="DL124" s="2" t="s">
        <v>3</v>
      </c>
      <c r="DM124" s="2" t="s">
        <v>3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1005</v>
      </c>
      <c r="DV124" s="2" t="s">
        <v>17</v>
      </c>
      <c r="DW124" s="2" t="s">
        <v>17</v>
      </c>
      <c r="DX124" s="2">
        <v>100</v>
      </c>
      <c r="DY124" s="2"/>
      <c r="DZ124" s="2"/>
      <c r="EA124" s="2"/>
      <c r="EB124" s="2"/>
      <c r="EC124" s="2"/>
      <c r="ED124" s="2"/>
      <c r="EE124" s="2">
        <v>39174503</v>
      </c>
      <c r="EF124" s="2">
        <v>2</v>
      </c>
      <c r="EG124" s="2" t="s">
        <v>19</v>
      </c>
      <c r="EH124" s="2">
        <v>0</v>
      </c>
      <c r="EI124" s="2" t="s">
        <v>3</v>
      </c>
      <c r="EJ124" s="2">
        <v>1</v>
      </c>
      <c r="EK124" s="2">
        <v>10001</v>
      </c>
      <c r="EL124" s="2" t="s">
        <v>118</v>
      </c>
      <c r="EM124" s="2" t="s">
        <v>119</v>
      </c>
      <c r="EN124" s="2"/>
      <c r="EO124" s="2" t="s">
        <v>52</v>
      </c>
      <c r="EP124" s="2"/>
      <c r="EQ124" s="2">
        <v>131072</v>
      </c>
      <c r="ER124" s="2">
        <v>10107.89</v>
      </c>
      <c r="ES124" s="2">
        <v>8549.02</v>
      </c>
      <c r="ET124" s="2">
        <v>255.21</v>
      </c>
      <c r="EU124" s="2">
        <v>50.32</v>
      </c>
      <c r="EV124" s="2">
        <v>1303.6600000000001</v>
      </c>
      <c r="EW124" s="2">
        <v>149.16</v>
      </c>
      <c r="EX124" s="2">
        <v>4.2300000000000004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37" si="179">ROUND(IF(AND(BH124=3,BI124=3),P124,0),2)</f>
        <v>0</v>
      </c>
      <c r="FS124" s="2">
        <v>0</v>
      </c>
      <c r="FT124" s="2" t="s">
        <v>22</v>
      </c>
      <c r="FU124" s="2" t="s">
        <v>23</v>
      </c>
      <c r="FV124" s="2"/>
      <c r="FW124" s="2"/>
      <c r="FX124" s="2">
        <v>106.2</v>
      </c>
      <c r="FY124" s="2">
        <v>53.55</v>
      </c>
      <c r="FZ124" s="2"/>
      <c r="GA124" s="2" t="s">
        <v>3</v>
      </c>
      <c r="GB124" s="2"/>
      <c r="GC124" s="2"/>
      <c r="GD124" s="2">
        <v>0</v>
      </c>
      <c r="GE124" s="2"/>
      <c r="GF124" s="2">
        <v>-330529066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37" si="180">ROUND(IF(AND(BH124=3,BI124=3,FS124&lt;&gt;0),P124,0),2)</f>
        <v>0</v>
      </c>
      <c r="GM124" s="2">
        <f t="shared" ref="GM124:GM133" si="181">ROUND(O124+X124+Y124+GK124,2)+GX124</f>
        <v>6175.97</v>
      </c>
      <c r="GN124" s="2">
        <f t="shared" ref="GN124:GN133" si="182">IF(OR(BI124=0,BI124=1),ROUND(O124+X124+Y124+GK124,2),0)</f>
        <v>6175.97</v>
      </c>
      <c r="GO124" s="2">
        <f t="shared" ref="GO124:GO133" si="183">IF(BI124=2,ROUND(O124+X124+Y124+GK124,2),0)</f>
        <v>0</v>
      </c>
      <c r="GP124" s="2">
        <f t="shared" ref="GP124:GP133" si="184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3</v>
      </c>
      <c r="GV124" s="2">
        <f t="shared" ref="GV124:GV133" si="185">ROUND(GT124,2)</f>
        <v>0</v>
      </c>
      <c r="GW124" s="2">
        <v>1</v>
      </c>
      <c r="GX124" s="2">
        <f t="shared" ref="GX124:GX137" si="186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ROW(SmtRes!A358)</f>
        <v>358</v>
      </c>
      <c r="D125">
        <f>ROW(EtalonRes!A342)</f>
        <v>342</v>
      </c>
      <c r="E125" t="s">
        <v>228</v>
      </c>
      <c r="F125" t="s">
        <v>229</v>
      </c>
      <c r="G125" t="s">
        <v>866</v>
      </c>
      <c r="H125" t="s">
        <v>17</v>
      </c>
      <c r="I125">
        <f>ROUND(48/100,9)</f>
        <v>0.48</v>
      </c>
      <c r="J125">
        <v>0</v>
      </c>
      <c r="O125">
        <f t="shared" si="154"/>
        <v>37769.93</v>
      </c>
      <c r="P125">
        <f t="shared" si="155"/>
        <v>31145.79</v>
      </c>
      <c r="Q125">
        <f t="shared" si="156"/>
        <v>1162.22</v>
      </c>
      <c r="R125">
        <f t="shared" si="157"/>
        <v>229.16</v>
      </c>
      <c r="S125">
        <f t="shared" si="158"/>
        <v>5461.92</v>
      </c>
      <c r="T125">
        <f t="shared" si="159"/>
        <v>0</v>
      </c>
      <c r="U125">
        <f t="shared" si="160"/>
        <v>82.336319999999986</v>
      </c>
      <c r="V125">
        <f t="shared" si="161"/>
        <v>2.5380000000000003</v>
      </c>
      <c r="W125">
        <f t="shared" si="162"/>
        <v>0</v>
      </c>
      <c r="X125">
        <f t="shared" si="163"/>
        <v>6032.54</v>
      </c>
      <c r="Y125">
        <f t="shared" si="164"/>
        <v>3073.18</v>
      </c>
      <c r="AA125">
        <v>39272397</v>
      </c>
      <c r="AB125">
        <f t="shared" si="165"/>
        <v>10367.24</v>
      </c>
      <c r="AC125">
        <f t="shared" si="151"/>
        <v>8549.02</v>
      </c>
      <c r="AD125">
        <f>ROUND(((((ET125*1.25))-((EU125*1.25)))+AE125),2)</f>
        <v>319.01</v>
      </c>
      <c r="AE125">
        <f>ROUND(((EU125*1.25)),2)</f>
        <v>62.9</v>
      </c>
      <c r="AF125">
        <f>ROUND(((EV125*1.15)),2)</f>
        <v>1499.21</v>
      </c>
      <c r="AG125">
        <f t="shared" si="166"/>
        <v>0</v>
      </c>
      <c r="AH125">
        <f>((EW125*1.15))</f>
        <v>171.53399999999999</v>
      </c>
      <c r="AI125">
        <f>((EX125*1.25))</f>
        <v>5.2875000000000005</v>
      </c>
      <c r="AJ125">
        <f t="shared" si="167"/>
        <v>0</v>
      </c>
      <c r="AK125">
        <v>10107.89</v>
      </c>
      <c r="AL125">
        <v>8549.02</v>
      </c>
      <c r="AM125">
        <v>255.21</v>
      </c>
      <c r="AN125">
        <v>50.32</v>
      </c>
      <c r="AO125">
        <v>1303.6600000000001</v>
      </c>
      <c r="AP125">
        <v>0</v>
      </c>
      <c r="AQ125">
        <v>149.16</v>
      </c>
      <c r="AR125">
        <v>4.2300000000000004</v>
      </c>
      <c r="AS125">
        <v>0</v>
      </c>
      <c r="AT125">
        <v>106</v>
      </c>
      <c r="AU125">
        <v>54</v>
      </c>
      <c r="AV125">
        <v>1</v>
      </c>
      <c r="AW125">
        <v>1</v>
      </c>
      <c r="AZ125">
        <v>7.59</v>
      </c>
      <c r="BA125">
        <v>7.59</v>
      </c>
      <c r="BB125">
        <v>7.59</v>
      </c>
      <c r="BC125">
        <v>7.59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231</v>
      </c>
      <c r="BM125">
        <v>10001</v>
      </c>
      <c r="BN125">
        <v>0</v>
      </c>
      <c r="BO125" t="s">
        <v>3</v>
      </c>
      <c r="BP125">
        <v>0</v>
      </c>
      <c r="BQ125">
        <v>2</v>
      </c>
      <c r="BR125">
        <v>0</v>
      </c>
      <c r="BS125">
        <v>7.59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118</v>
      </c>
      <c r="CA125">
        <v>63</v>
      </c>
      <c r="CF125">
        <v>0</v>
      </c>
      <c r="CG125">
        <v>0</v>
      </c>
      <c r="CM125">
        <v>0</v>
      </c>
      <c r="CN125" t="s">
        <v>830</v>
      </c>
      <c r="CO125">
        <v>0</v>
      </c>
      <c r="CP125">
        <f t="shared" si="168"/>
        <v>37769.93</v>
      </c>
      <c r="CQ125">
        <f t="shared" si="169"/>
        <v>64887.061800000003</v>
      </c>
      <c r="CR125">
        <f t="shared" si="170"/>
        <v>2421.2858999999999</v>
      </c>
      <c r="CS125">
        <f t="shared" si="171"/>
        <v>477.411</v>
      </c>
      <c r="CT125">
        <f t="shared" si="172"/>
        <v>11379.0039</v>
      </c>
      <c r="CU125">
        <f t="shared" si="173"/>
        <v>0</v>
      </c>
      <c r="CV125">
        <f t="shared" si="174"/>
        <v>171.53399999999999</v>
      </c>
      <c r="CW125">
        <f t="shared" si="175"/>
        <v>5.2875000000000005</v>
      </c>
      <c r="CX125">
        <f t="shared" si="176"/>
        <v>0</v>
      </c>
      <c r="CY125">
        <f t="shared" si="177"/>
        <v>6032.5447999999997</v>
      </c>
      <c r="CZ125">
        <f t="shared" si="178"/>
        <v>3073.1831999999999</v>
      </c>
      <c r="DC125" t="s">
        <v>3</v>
      </c>
      <c r="DD125" t="s">
        <v>3</v>
      </c>
      <c r="DE125" t="s">
        <v>49</v>
      </c>
      <c r="DF125" t="s">
        <v>49</v>
      </c>
      <c r="DG125" t="s">
        <v>50</v>
      </c>
      <c r="DH125" t="s">
        <v>3</v>
      </c>
      <c r="DI125" t="s">
        <v>50</v>
      </c>
      <c r="DJ125" t="s">
        <v>49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17</v>
      </c>
      <c r="DW125" t="s">
        <v>17</v>
      </c>
      <c r="DX125">
        <v>100</v>
      </c>
      <c r="EE125">
        <v>39174503</v>
      </c>
      <c r="EF125">
        <v>2</v>
      </c>
      <c r="EG125" t="s">
        <v>19</v>
      </c>
      <c r="EH125">
        <v>0</v>
      </c>
      <c r="EI125" t="s">
        <v>3</v>
      </c>
      <c r="EJ125">
        <v>1</v>
      </c>
      <c r="EK125">
        <v>10001</v>
      </c>
      <c r="EL125" t="s">
        <v>118</v>
      </c>
      <c r="EM125" t="s">
        <v>119</v>
      </c>
      <c r="EO125" t="s">
        <v>52</v>
      </c>
      <c r="EQ125">
        <v>131072</v>
      </c>
      <c r="ER125">
        <v>10107.89</v>
      </c>
      <c r="ES125">
        <v>8549.02</v>
      </c>
      <c r="ET125">
        <v>255.21</v>
      </c>
      <c r="EU125">
        <v>50.32</v>
      </c>
      <c r="EV125">
        <v>1303.6600000000001</v>
      </c>
      <c r="EW125">
        <v>149.16</v>
      </c>
      <c r="EX125">
        <v>4.2300000000000004</v>
      </c>
      <c r="EY125">
        <v>0</v>
      </c>
      <c r="FQ125">
        <v>0</v>
      </c>
      <c r="FR125">
        <f t="shared" si="179"/>
        <v>0</v>
      </c>
      <c r="FS125">
        <v>0</v>
      </c>
      <c r="FT125" t="s">
        <v>22</v>
      </c>
      <c r="FU125" t="s">
        <v>23</v>
      </c>
      <c r="FX125">
        <v>106.2</v>
      </c>
      <c r="FY125">
        <v>53.55</v>
      </c>
      <c r="GA125" t="s">
        <v>3</v>
      </c>
      <c r="GD125">
        <v>0</v>
      </c>
      <c r="GF125">
        <v>-330529066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80"/>
        <v>0</v>
      </c>
      <c r="GM125">
        <f t="shared" si="181"/>
        <v>46875.65</v>
      </c>
      <c r="GN125">
        <f t="shared" si="182"/>
        <v>46875.65</v>
      </c>
      <c r="GO125">
        <f t="shared" si="183"/>
        <v>0</v>
      </c>
      <c r="GP125">
        <f t="shared" si="184"/>
        <v>0</v>
      </c>
      <c r="GR125">
        <v>0</v>
      </c>
      <c r="GS125">
        <v>3</v>
      </c>
      <c r="GT125">
        <v>0</v>
      </c>
      <c r="GU125" t="s">
        <v>3</v>
      </c>
      <c r="GV125">
        <f t="shared" si="185"/>
        <v>0</v>
      </c>
      <c r="GW125">
        <v>1</v>
      </c>
      <c r="GX125">
        <f t="shared" si="186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344</v>
      </c>
      <c r="D126" s="2"/>
      <c r="E126" s="2" t="s">
        <v>232</v>
      </c>
      <c r="F126" s="2" t="s">
        <v>233</v>
      </c>
      <c r="G126" s="2" t="s">
        <v>234</v>
      </c>
      <c r="H126" s="2" t="s">
        <v>206</v>
      </c>
      <c r="I126" s="2">
        <f>I124*J126</f>
        <v>4</v>
      </c>
      <c r="J126" s="2">
        <v>8.3333333333333339</v>
      </c>
      <c r="K126" s="2"/>
      <c r="L126" s="2"/>
      <c r="M126" s="2"/>
      <c r="N126" s="2"/>
      <c r="O126" s="2">
        <f t="shared" si="154"/>
        <v>14697.04</v>
      </c>
      <c r="P126" s="2">
        <f t="shared" si="155"/>
        <v>14697.04</v>
      </c>
      <c r="Q126" s="2">
        <f t="shared" si="156"/>
        <v>0</v>
      </c>
      <c r="R126" s="2">
        <f t="shared" si="157"/>
        <v>0</v>
      </c>
      <c r="S126" s="2">
        <f t="shared" si="158"/>
        <v>0</v>
      </c>
      <c r="T126" s="2">
        <f t="shared" si="159"/>
        <v>0</v>
      </c>
      <c r="U126" s="2">
        <f t="shared" si="160"/>
        <v>0</v>
      </c>
      <c r="V126" s="2">
        <f t="shared" si="161"/>
        <v>0</v>
      </c>
      <c r="W126" s="2">
        <f t="shared" si="162"/>
        <v>0</v>
      </c>
      <c r="X126" s="2">
        <f t="shared" si="163"/>
        <v>0</v>
      </c>
      <c r="Y126" s="2">
        <f t="shared" si="164"/>
        <v>0</v>
      </c>
      <c r="Z126" s="2"/>
      <c r="AA126" s="2">
        <v>39272396</v>
      </c>
      <c r="AB126" s="2">
        <f t="shared" si="165"/>
        <v>3674.26</v>
      </c>
      <c r="AC126" s="2">
        <f t="shared" si="151"/>
        <v>3674.26</v>
      </c>
      <c r="AD126" s="2">
        <f>ROUND((((ET126)-(EU126))+AE126),2)</f>
        <v>0</v>
      </c>
      <c r="AE126" s="2">
        <f t="shared" ref="AE126:AF129" si="187">ROUND((EU126),2)</f>
        <v>0</v>
      </c>
      <c r="AF126" s="2">
        <f t="shared" si="187"/>
        <v>0</v>
      </c>
      <c r="AG126" s="2">
        <f t="shared" si="166"/>
        <v>0</v>
      </c>
      <c r="AH126" s="2">
        <f t="shared" ref="AH126:AI129" si="188">(EW126)</f>
        <v>0</v>
      </c>
      <c r="AI126" s="2">
        <f t="shared" si="188"/>
        <v>0</v>
      </c>
      <c r="AJ126" s="2">
        <f t="shared" si="167"/>
        <v>0</v>
      </c>
      <c r="AK126" s="2">
        <v>3674.26</v>
      </c>
      <c r="AL126" s="2">
        <v>3674.26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106</v>
      </c>
      <c r="AU126" s="2">
        <v>54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3</v>
      </c>
      <c r="BE126" s="2" t="s">
        <v>3</v>
      </c>
      <c r="BF126" s="2" t="s">
        <v>3</v>
      </c>
      <c r="BG126" s="2" t="s">
        <v>3</v>
      </c>
      <c r="BH126" s="2">
        <v>3</v>
      </c>
      <c r="BI126" s="2">
        <v>1</v>
      </c>
      <c r="BJ126" s="2" t="s">
        <v>235</v>
      </c>
      <c r="BK126" s="2"/>
      <c r="BL126" s="2"/>
      <c r="BM126" s="2">
        <v>10001</v>
      </c>
      <c r="BN126" s="2">
        <v>0</v>
      </c>
      <c r="BO126" s="2" t="s">
        <v>3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3</v>
      </c>
      <c r="BZ126" s="2">
        <v>118</v>
      </c>
      <c r="CA126" s="2">
        <v>63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3</v>
      </c>
      <c r="CO126" s="2">
        <v>0</v>
      </c>
      <c r="CP126" s="2">
        <f t="shared" si="168"/>
        <v>14697.04</v>
      </c>
      <c r="CQ126" s="2">
        <f t="shared" si="169"/>
        <v>3674.26</v>
      </c>
      <c r="CR126" s="2">
        <f t="shared" si="170"/>
        <v>0</v>
      </c>
      <c r="CS126" s="2">
        <f t="shared" si="171"/>
        <v>0</v>
      </c>
      <c r="CT126" s="2">
        <f t="shared" si="172"/>
        <v>0</v>
      </c>
      <c r="CU126" s="2">
        <f t="shared" si="173"/>
        <v>0</v>
      </c>
      <c r="CV126" s="2">
        <f t="shared" si="174"/>
        <v>0</v>
      </c>
      <c r="CW126" s="2">
        <f t="shared" si="175"/>
        <v>0</v>
      </c>
      <c r="CX126" s="2">
        <f t="shared" si="176"/>
        <v>0</v>
      </c>
      <c r="CY126" s="2">
        <f t="shared" si="177"/>
        <v>0</v>
      </c>
      <c r="CZ126" s="2">
        <f t="shared" si="178"/>
        <v>0</v>
      </c>
      <c r="DA126" s="2"/>
      <c r="DB126" s="2"/>
      <c r="DC126" s="2" t="s">
        <v>3</v>
      </c>
      <c r="DD126" s="2" t="s">
        <v>3</v>
      </c>
      <c r="DE126" s="2" t="s">
        <v>3</v>
      </c>
      <c r="DF126" s="2" t="s">
        <v>3</v>
      </c>
      <c r="DG126" s="2" t="s">
        <v>3</v>
      </c>
      <c r="DH126" s="2" t="s">
        <v>3</v>
      </c>
      <c r="DI126" s="2" t="s">
        <v>3</v>
      </c>
      <c r="DJ126" s="2" t="s">
        <v>3</v>
      </c>
      <c r="DK126" s="2" t="s">
        <v>3</v>
      </c>
      <c r="DL126" s="2" t="s">
        <v>3</v>
      </c>
      <c r="DM126" s="2" t="s">
        <v>3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1010</v>
      </c>
      <c r="DV126" s="2" t="s">
        <v>206</v>
      </c>
      <c r="DW126" s="2" t="s">
        <v>206</v>
      </c>
      <c r="DX126" s="2">
        <v>1</v>
      </c>
      <c r="DY126" s="2"/>
      <c r="DZ126" s="2"/>
      <c r="EA126" s="2"/>
      <c r="EB126" s="2"/>
      <c r="EC126" s="2"/>
      <c r="ED126" s="2"/>
      <c r="EE126" s="2">
        <v>39174503</v>
      </c>
      <c r="EF126" s="2">
        <v>2</v>
      </c>
      <c r="EG126" s="2" t="s">
        <v>19</v>
      </c>
      <c r="EH126" s="2">
        <v>0</v>
      </c>
      <c r="EI126" s="2" t="s">
        <v>3</v>
      </c>
      <c r="EJ126" s="2">
        <v>1</v>
      </c>
      <c r="EK126" s="2">
        <v>10001</v>
      </c>
      <c r="EL126" s="2" t="s">
        <v>118</v>
      </c>
      <c r="EM126" s="2" t="s">
        <v>119</v>
      </c>
      <c r="EN126" s="2"/>
      <c r="EO126" s="2" t="s">
        <v>3</v>
      </c>
      <c r="EP126" s="2"/>
      <c r="EQ126" s="2">
        <v>0</v>
      </c>
      <c r="ER126" s="2">
        <v>3674.26</v>
      </c>
      <c r="ES126" s="2">
        <v>3674.26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9"/>
        <v>0</v>
      </c>
      <c r="FS126" s="2">
        <v>0</v>
      </c>
      <c r="FT126" s="2" t="s">
        <v>22</v>
      </c>
      <c r="FU126" s="2" t="s">
        <v>23</v>
      </c>
      <c r="FV126" s="2"/>
      <c r="FW126" s="2"/>
      <c r="FX126" s="2">
        <v>106.2</v>
      </c>
      <c r="FY126" s="2">
        <v>53.55</v>
      </c>
      <c r="FZ126" s="2"/>
      <c r="GA126" s="2" t="s">
        <v>3</v>
      </c>
      <c r="GB126" s="2"/>
      <c r="GC126" s="2"/>
      <c r="GD126" s="2">
        <v>0</v>
      </c>
      <c r="GE126" s="2"/>
      <c r="GF126" s="2">
        <v>199486082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80"/>
        <v>0</v>
      </c>
      <c r="GM126" s="2">
        <f t="shared" si="181"/>
        <v>14697.04</v>
      </c>
      <c r="GN126" s="2">
        <f t="shared" si="182"/>
        <v>14697.04</v>
      </c>
      <c r="GO126" s="2">
        <f t="shared" si="183"/>
        <v>0</v>
      </c>
      <c r="GP126" s="2">
        <f t="shared" si="184"/>
        <v>0</v>
      </c>
      <c r="GQ126" s="2"/>
      <c r="GR126" s="2">
        <v>0</v>
      </c>
      <c r="GS126" s="2">
        <v>3</v>
      </c>
      <c r="GT126" s="2">
        <v>0</v>
      </c>
      <c r="GU126" s="2" t="s">
        <v>3</v>
      </c>
      <c r="GV126" s="2">
        <f t="shared" si="185"/>
        <v>0</v>
      </c>
      <c r="GW126" s="2">
        <v>1</v>
      </c>
      <c r="GX126" s="2">
        <f t="shared" si="186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356</v>
      </c>
      <c r="E127" t="s">
        <v>232</v>
      </c>
      <c r="F127" t="s">
        <v>233</v>
      </c>
      <c r="G127" t="s">
        <v>865</v>
      </c>
      <c r="H127" t="s">
        <v>206</v>
      </c>
      <c r="I127">
        <f>I125*J127</f>
        <v>4</v>
      </c>
      <c r="J127">
        <v>8.3333333333333339</v>
      </c>
      <c r="O127">
        <f t="shared" si="154"/>
        <v>111550.53</v>
      </c>
      <c r="P127">
        <f t="shared" si="155"/>
        <v>111550.53</v>
      </c>
      <c r="Q127">
        <f t="shared" si="156"/>
        <v>0</v>
      </c>
      <c r="R127">
        <f t="shared" si="157"/>
        <v>0</v>
      </c>
      <c r="S127">
        <f t="shared" si="158"/>
        <v>0</v>
      </c>
      <c r="T127">
        <f t="shared" si="159"/>
        <v>0</v>
      </c>
      <c r="U127">
        <f t="shared" si="160"/>
        <v>0</v>
      </c>
      <c r="V127">
        <f t="shared" si="161"/>
        <v>0</v>
      </c>
      <c r="W127">
        <f t="shared" si="162"/>
        <v>0</v>
      </c>
      <c r="X127">
        <f t="shared" si="163"/>
        <v>0</v>
      </c>
      <c r="Y127">
        <f t="shared" si="164"/>
        <v>0</v>
      </c>
      <c r="AA127">
        <v>39272397</v>
      </c>
      <c r="AB127">
        <f t="shared" si="165"/>
        <v>3674.26</v>
      </c>
      <c r="AC127">
        <f t="shared" si="151"/>
        <v>3674.26</v>
      </c>
      <c r="AD127">
        <f>ROUND((((ET127)-(EU127))+AE127),2)</f>
        <v>0</v>
      </c>
      <c r="AE127">
        <f t="shared" si="187"/>
        <v>0</v>
      </c>
      <c r="AF127">
        <f t="shared" si="187"/>
        <v>0</v>
      </c>
      <c r="AG127">
        <f t="shared" si="166"/>
        <v>0</v>
      </c>
      <c r="AH127">
        <f t="shared" si="188"/>
        <v>0</v>
      </c>
      <c r="AI127">
        <f t="shared" si="188"/>
        <v>0</v>
      </c>
      <c r="AJ127">
        <f t="shared" si="167"/>
        <v>0</v>
      </c>
      <c r="AK127">
        <v>3674.26</v>
      </c>
      <c r="AL127">
        <v>3674.26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106</v>
      </c>
      <c r="AU127">
        <v>54</v>
      </c>
      <c r="AV127">
        <v>1</v>
      </c>
      <c r="AW127">
        <v>1</v>
      </c>
      <c r="AZ127">
        <v>7.59</v>
      </c>
      <c r="BA127">
        <v>1</v>
      </c>
      <c r="BB127">
        <v>1</v>
      </c>
      <c r="BC127">
        <v>7.59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1</v>
      </c>
      <c r="BJ127" t="s">
        <v>235</v>
      </c>
      <c r="BM127">
        <v>10001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118</v>
      </c>
      <c r="CA127">
        <v>63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68"/>
        <v>111550.53</v>
      </c>
      <c r="CQ127">
        <f t="shared" si="169"/>
        <v>27887.633400000002</v>
      </c>
      <c r="CR127">
        <f t="shared" si="170"/>
        <v>0</v>
      </c>
      <c r="CS127">
        <f t="shared" si="171"/>
        <v>0</v>
      </c>
      <c r="CT127">
        <f t="shared" si="172"/>
        <v>0</v>
      </c>
      <c r="CU127">
        <f t="shared" si="173"/>
        <v>0</v>
      </c>
      <c r="CV127">
        <f t="shared" si="174"/>
        <v>0</v>
      </c>
      <c r="CW127">
        <f t="shared" si="175"/>
        <v>0</v>
      </c>
      <c r="CX127">
        <f t="shared" si="176"/>
        <v>0</v>
      </c>
      <c r="CY127">
        <f t="shared" si="177"/>
        <v>0</v>
      </c>
      <c r="CZ127">
        <f t="shared" si="178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206</v>
      </c>
      <c r="DW127" t="s">
        <v>206</v>
      </c>
      <c r="DX127">
        <v>1</v>
      </c>
      <c r="EE127">
        <v>39174503</v>
      </c>
      <c r="EF127">
        <v>2</v>
      </c>
      <c r="EG127" t="s">
        <v>19</v>
      </c>
      <c r="EH127">
        <v>0</v>
      </c>
      <c r="EI127" t="s">
        <v>3</v>
      </c>
      <c r="EJ127">
        <v>1</v>
      </c>
      <c r="EK127">
        <v>10001</v>
      </c>
      <c r="EL127" t="s">
        <v>118</v>
      </c>
      <c r="EM127" t="s">
        <v>119</v>
      </c>
      <c r="EO127" t="s">
        <v>3</v>
      </c>
      <c r="EQ127">
        <v>0</v>
      </c>
      <c r="ER127">
        <v>3674.26</v>
      </c>
      <c r="ES127">
        <v>3674.26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79"/>
        <v>0</v>
      </c>
      <c r="FS127">
        <v>0</v>
      </c>
      <c r="FT127" t="s">
        <v>22</v>
      </c>
      <c r="FU127" t="s">
        <v>23</v>
      </c>
      <c r="FX127">
        <v>106.2</v>
      </c>
      <c r="FY127">
        <v>53.55</v>
      </c>
      <c r="GA127" t="s">
        <v>3</v>
      </c>
      <c r="GD127">
        <v>0</v>
      </c>
      <c r="GF127">
        <v>199486082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80"/>
        <v>0</v>
      </c>
      <c r="GM127">
        <f t="shared" si="181"/>
        <v>111550.53</v>
      </c>
      <c r="GN127">
        <f t="shared" si="182"/>
        <v>111550.53</v>
      </c>
      <c r="GO127">
        <f t="shared" si="183"/>
        <v>0</v>
      </c>
      <c r="GP127">
        <f t="shared" si="184"/>
        <v>0</v>
      </c>
      <c r="GR127">
        <v>0</v>
      </c>
      <c r="GS127">
        <v>3</v>
      </c>
      <c r="GT127">
        <v>0</v>
      </c>
      <c r="GU127" t="s">
        <v>3</v>
      </c>
      <c r="GV127">
        <f t="shared" si="185"/>
        <v>0</v>
      </c>
      <c r="GW127">
        <v>1</v>
      </c>
      <c r="GX127">
        <f t="shared" si="186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343</v>
      </c>
      <c r="D128" s="2"/>
      <c r="E128" s="2" t="s">
        <v>236</v>
      </c>
      <c r="F128" s="2" t="s">
        <v>237</v>
      </c>
      <c r="G128" s="2" t="s">
        <v>238</v>
      </c>
      <c r="H128" s="2" t="s">
        <v>123</v>
      </c>
      <c r="I128" s="2">
        <f>I124*J128</f>
        <v>48</v>
      </c>
      <c r="J128" s="2">
        <v>100</v>
      </c>
      <c r="K128" s="2"/>
      <c r="L128" s="2"/>
      <c r="M128" s="2"/>
      <c r="N128" s="2"/>
      <c r="O128" s="2">
        <f t="shared" si="154"/>
        <v>0</v>
      </c>
      <c r="P128" s="2">
        <f t="shared" si="155"/>
        <v>0</v>
      </c>
      <c r="Q128" s="2">
        <f t="shared" si="156"/>
        <v>0</v>
      </c>
      <c r="R128" s="2">
        <f t="shared" si="157"/>
        <v>0</v>
      </c>
      <c r="S128" s="2">
        <f t="shared" si="158"/>
        <v>0</v>
      </c>
      <c r="T128" s="2">
        <f t="shared" si="159"/>
        <v>0</v>
      </c>
      <c r="U128" s="2">
        <f t="shared" si="160"/>
        <v>0</v>
      </c>
      <c r="V128" s="2">
        <f t="shared" si="161"/>
        <v>0</v>
      </c>
      <c r="W128" s="2">
        <f t="shared" si="162"/>
        <v>0</v>
      </c>
      <c r="X128" s="2">
        <f t="shared" si="163"/>
        <v>0</v>
      </c>
      <c r="Y128" s="2">
        <f t="shared" si="164"/>
        <v>0</v>
      </c>
      <c r="Z128" s="2"/>
      <c r="AA128" s="2">
        <v>39272396</v>
      </c>
      <c r="AB128" s="2">
        <f t="shared" si="165"/>
        <v>0</v>
      </c>
      <c r="AC128" s="2">
        <f t="shared" si="151"/>
        <v>0</v>
      </c>
      <c r="AD128" s="2">
        <f>ROUND((((ET128)-(EU128))+AE128),2)</f>
        <v>0</v>
      </c>
      <c r="AE128" s="2">
        <f t="shared" si="187"/>
        <v>0</v>
      </c>
      <c r="AF128" s="2">
        <f t="shared" si="187"/>
        <v>0</v>
      </c>
      <c r="AG128" s="2">
        <f t="shared" si="166"/>
        <v>0</v>
      </c>
      <c r="AH128" s="2">
        <f t="shared" si="188"/>
        <v>0</v>
      </c>
      <c r="AI128" s="2">
        <f t="shared" si="188"/>
        <v>0</v>
      </c>
      <c r="AJ128" s="2">
        <f t="shared" si="167"/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106</v>
      </c>
      <c r="AU128" s="2">
        <v>54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3</v>
      </c>
      <c r="BE128" s="2" t="s">
        <v>3</v>
      </c>
      <c r="BF128" s="2" t="s">
        <v>3</v>
      </c>
      <c r="BG128" s="2" t="s">
        <v>3</v>
      </c>
      <c r="BH128" s="2">
        <v>3</v>
      </c>
      <c r="BI128" s="2">
        <v>1</v>
      </c>
      <c r="BJ128" s="2" t="s">
        <v>3</v>
      </c>
      <c r="BK128" s="2"/>
      <c r="BL128" s="2"/>
      <c r="BM128" s="2">
        <v>10001</v>
      </c>
      <c r="BN128" s="2">
        <v>0</v>
      </c>
      <c r="BO128" s="2" t="s">
        <v>3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3</v>
      </c>
      <c r="BZ128" s="2">
        <v>118</v>
      </c>
      <c r="CA128" s="2">
        <v>63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3</v>
      </c>
      <c r="CO128" s="2">
        <v>0</v>
      </c>
      <c r="CP128" s="2">
        <f t="shared" si="168"/>
        <v>0</v>
      </c>
      <c r="CQ128" s="2">
        <f t="shared" si="169"/>
        <v>0</v>
      </c>
      <c r="CR128" s="2">
        <f t="shared" si="170"/>
        <v>0</v>
      </c>
      <c r="CS128" s="2">
        <f t="shared" si="171"/>
        <v>0</v>
      </c>
      <c r="CT128" s="2">
        <f t="shared" si="172"/>
        <v>0</v>
      </c>
      <c r="CU128" s="2">
        <f t="shared" si="173"/>
        <v>0</v>
      </c>
      <c r="CV128" s="2">
        <f t="shared" si="174"/>
        <v>0</v>
      </c>
      <c r="CW128" s="2">
        <f t="shared" si="175"/>
        <v>0</v>
      </c>
      <c r="CX128" s="2">
        <f t="shared" si="176"/>
        <v>0</v>
      </c>
      <c r="CY128" s="2">
        <f t="shared" si="177"/>
        <v>0</v>
      </c>
      <c r="CZ128" s="2">
        <f t="shared" si="178"/>
        <v>0</v>
      </c>
      <c r="DA128" s="2"/>
      <c r="DB128" s="2"/>
      <c r="DC128" s="2" t="s">
        <v>3</v>
      </c>
      <c r="DD128" s="2" t="s">
        <v>3</v>
      </c>
      <c r="DE128" s="2" t="s">
        <v>3</v>
      </c>
      <c r="DF128" s="2" t="s">
        <v>3</v>
      </c>
      <c r="DG128" s="2" t="s">
        <v>3</v>
      </c>
      <c r="DH128" s="2" t="s">
        <v>3</v>
      </c>
      <c r="DI128" s="2" t="s">
        <v>3</v>
      </c>
      <c r="DJ128" s="2" t="s">
        <v>3</v>
      </c>
      <c r="DK128" s="2" t="s">
        <v>3</v>
      </c>
      <c r="DL128" s="2" t="s">
        <v>3</v>
      </c>
      <c r="DM128" s="2" t="s">
        <v>3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1005</v>
      </c>
      <c r="DV128" s="2" t="s">
        <v>123</v>
      </c>
      <c r="DW128" s="2" t="s">
        <v>123</v>
      </c>
      <c r="DX128" s="2">
        <v>1</v>
      </c>
      <c r="DY128" s="2"/>
      <c r="DZ128" s="2"/>
      <c r="EA128" s="2"/>
      <c r="EB128" s="2"/>
      <c r="EC128" s="2"/>
      <c r="ED128" s="2"/>
      <c r="EE128" s="2">
        <v>39174503</v>
      </c>
      <c r="EF128" s="2">
        <v>2</v>
      </c>
      <c r="EG128" s="2" t="s">
        <v>19</v>
      </c>
      <c r="EH128" s="2">
        <v>0</v>
      </c>
      <c r="EI128" s="2" t="s">
        <v>3</v>
      </c>
      <c r="EJ128" s="2">
        <v>1</v>
      </c>
      <c r="EK128" s="2">
        <v>10001</v>
      </c>
      <c r="EL128" s="2" t="s">
        <v>118</v>
      </c>
      <c r="EM128" s="2" t="s">
        <v>119</v>
      </c>
      <c r="EN128" s="2"/>
      <c r="EO128" s="2" t="s">
        <v>3</v>
      </c>
      <c r="EP128" s="2"/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9"/>
        <v>0</v>
      </c>
      <c r="FS128" s="2">
        <v>0</v>
      </c>
      <c r="FT128" s="2" t="s">
        <v>22</v>
      </c>
      <c r="FU128" s="2" t="s">
        <v>23</v>
      </c>
      <c r="FV128" s="2"/>
      <c r="FW128" s="2"/>
      <c r="FX128" s="2">
        <v>106.2</v>
      </c>
      <c r="FY128" s="2">
        <v>53.55</v>
      </c>
      <c r="FZ128" s="2"/>
      <c r="GA128" s="2" t="s">
        <v>3</v>
      </c>
      <c r="GB128" s="2"/>
      <c r="GC128" s="2"/>
      <c r="GD128" s="2">
        <v>0</v>
      </c>
      <c r="GE128" s="2"/>
      <c r="GF128" s="2">
        <v>1219964505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80"/>
        <v>0</v>
      </c>
      <c r="GM128" s="2">
        <f t="shared" si="181"/>
        <v>0</v>
      </c>
      <c r="GN128" s="2">
        <f t="shared" si="182"/>
        <v>0</v>
      </c>
      <c r="GO128" s="2">
        <f t="shared" si="183"/>
        <v>0</v>
      </c>
      <c r="GP128" s="2">
        <f t="shared" si="184"/>
        <v>0</v>
      </c>
      <c r="GQ128" s="2"/>
      <c r="GR128" s="2">
        <v>0</v>
      </c>
      <c r="GS128" s="2">
        <v>3</v>
      </c>
      <c r="GT128" s="2">
        <v>0</v>
      </c>
      <c r="GU128" s="2" t="s">
        <v>3</v>
      </c>
      <c r="GV128" s="2">
        <f t="shared" si="185"/>
        <v>0</v>
      </c>
      <c r="GW128" s="2">
        <v>1</v>
      </c>
      <c r="GX128" s="2">
        <f t="shared" si="186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355</v>
      </c>
      <c r="E129" t="s">
        <v>236</v>
      </c>
      <c r="F129" t="s">
        <v>237</v>
      </c>
      <c r="G129" t="s">
        <v>238</v>
      </c>
      <c r="H129" t="s">
        <v>123</v>
      </c>
      <c r="I129">
        <f>I125*J129</f>
        <v>48</v>
      </c>
      <c r="J129">
        <v>100</v>
      </c>
      <c r="O129">
        <f t="shared" si="154"/>
        <v>0</v>
      </c>
      <c r="P129">
        <f t="shared" si="155"/>
        <v>0</v>
      </c>
      <c r="Q129">
        <f t="shared" si="156"/>
        <v>0</v>
      </c>
      <c r="R129">
        <f t="shared" si="157"/>
        <v>0</v>
      </c>
      <c r="S129">
        <f t="shared" si="158"/>
        <v>0</v>
      </c>
      <c r="T129">
        <f t="shared" si="159"/>
        <v>0</v>
      </c>
      <c r="U129">
        <f t="shared" si="160"/>
        <v>0</v>
      </c>
      <c r="V129">
        <f t="shared" si="161"/>
        <v>0</v>
      </c>
      <c r="W129">
        <f t="shared" si="162"/>
        <v>0</v>
      </c>
      <c r="X129">
        <f t="shared" si="163"/>
        <v>0</v>
      </c>
      <c r="Y129">
        <f t="shared" si="164"/>
        <v>0</v>
      </c>
      <c r="AA129">
        <v>39272397</v>
      </c>
      <c r="AB129">
        <f t="shared" si="165"/>
        <v>0</v>
      </c>
      <c r="AC129">
        <f t="shared" si="151"/>
        <v>0</v>
      </c>
      <c r="AD129">
        <f>ROUND((((ET129)-(EU129))+AE129),2)</f>
        <v>0</v>
      </c>
      <c r="AE129">
        <f t="shared" si="187"/>
        <v>0</v>
      </c>
      <c r="AF129">
        <f t="shared" si="187"/>
        <v>0</v>
      </c>
      <c r="AG129">
        <f t="shared" si="166"/>
        <v>0</v>
      </c>
      <c r="AH129">
        <f t="shared" si="188"/>
        <v>0</v>
      </c>
      <c r="AI129">
        <f t="shared" si="188"/>
        <v>0</v>
      </c>
      <c r="AJ129">
        <f t="shared" si="167"/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106</v>
      </c>
      <c r="AU129">
        <v>54</v>
      </c>
      <c r="AV129">
        <v>1</v>
      </c>
      <c r="AW129">
        <v>1</v>
      </c>
      <c r="AZ129">
        <v>7.59</v>
      </c>
      <c r="BA129">
        <v>1</v>
      </c>
      <c r="BB129">
        <v>1</v>
      </c>
      <c r="BC129">
        <v>7.59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1</v>
      </c>
      <c r="BJ129" t="s">
        <v>3</v>
      </c>
      <c r="BM129">
        <v>10001</v>
      </c>
      <c r="BN129">
        <v>0</v>
      </c>
      <c r="BO129" t="s">
        <v>3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118</v>
      </c>
      <c r="CA129">
        <v>63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68"/>
        <v>0</v>
      </c>
      <c r="CQ129">
        <f t="shared" si="169"/>
        <v>0</v>
      </c>
      <c r="CR129">
        <f t="shared" si="170"/>
        <v>0</v>
      </c>
      <c r="CS129">
        <f t="shared" si="171"/>
        <v>0</v>
      </c>
      <c r="CT129">
        <f t="shared" si="172"/>
        <v>0</v>
      </c>
      <c r="CU129">
        <f t="shared" si="173"/>
        <v>0</v>
      </c>
      <c r="CV129">
        <f t="shared" si="174"/>
        <v>0</v>
      </c>
      <c r="CW129">
        <f t="shared" si="175"/>
        <v>0</v>
      </c>
      <c r="CX129">
        <f t="shared" si="176"/>
        <v>0</v>
      </c>
      <c r="CY129">
        <f t="shared" si="177"/>
        <v>0</v>
      </c>
      <c r="CZ129">
        <f t="shared" si="178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123</v>
      </c>
      <c r="DW129" t="s">
        <v>123</v>
      </c>
      <c r="DX129">
        <v>1</v>
      </c>
      <c r="EE129">
        <v>39174503</v>
      </c>
      <c r="EF129">
        <v>2</v>
      </c>
      <c r="EG129" t="s">
        <v>19</v>
      </c>
      <c r="EH129">
        <v>0</v>
      </c>
      <c r="EI129" t="s">
        <v>3</v>
      </c>
      <c r="EJ129">
        <v>1</v>
      </c>
      <c r="EK129">
        <v>10001</v>
      </c>
      <c r="EL129" t="s">
        <v>118</v>
      </c>
      <c r="EM129" t="s">
        <v>119</v>
      </c>
      <c r="EO129" t="s">
        <v>3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9"/>
        <v>0</v>
      </c>
      <c r="FS129">
        <v>0</v>
      </c>
      <c r="FT129" t="s">
        <v>22</v>
      </c>
      <c r="FU129" t="s">
        <v>23</v>
      </c>
      <c r="FX129">
        <v>106.2</v>
      </c>
      <c r="FY129">
        <v>53.55</v>
      </c>
      <c r="GA129" t="s">
        <v>3</v>
      </c>
      <c r="GD129">
        <v>0</v>
      </c>
      <c r="GF129">
        <v>1219964505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80"/>
        <v>0</v>
      </c>
      <c r="GM129">
        <f t="shared" si="181"/>
        <v>0</v>
      </c>
      <c r="GN129">
        <f t="shared" si="182"/>
        <v>0</v>
      </c>
      <c r="GO129">
        <f t="shared" si="183"/>
        <v>0</v>
      </c>
      <c r="GP129">
        <f t="shared" si="184"/>
        <v>0</v>
      </c>
      <c r="GR129">
        <v>0</v>
      </c>
      <c r="GS129">
        <v>3</v>
      </c>
      <c r="GT129">
        <v>0</v>
      </c>
      <c r="GU129" t="s">
        <v>3</v>
      </c>
      <c r="GV129">
        <f t="shared" si="185"/>
        <v>0</v>
      </c>
      <c r="GW129">
        <v>1</v>
      </c>
      <c r="GX129">
        <f t="shared" si="186"/>
        <v>0</v>
      </c>
      <c r="HA129">
        <v>0</v>
      </c>
      <c r="HB129">
        <v>0</v>
      </c>
      <c r="IK129">
        <v>0</v>
      </c>
    </row>
    <row r="130" spans="1:255" x14ac:dyDescent="0.2">
      <c r="A130" s="2">
        <v>17</v>
      </c>
      <c r="B130" s="2">
        <v>1</v>
      </c>
      <c r="C130" s="2">
        <f>ROW(SmtRes!A365)</f>
        <v>365</v>
      </c>
      <c r="D130" s="2">
        <f>ROW(EtalonRes!A349)</f>
        <v>349</v>
      </c>
      <c r="E130" s="2" t="s">
        <v>239</v>
      </c>
      <c r="F130" s="2" t="s">
        <v>240</v>
      </c>
      <c r="G130" s="2" t="s">
        <v>241</v>
      </c>
      <c r="H130" s="2" t="s">
        <v>31</v>
      </c>
      <c r="I130" s="2">
        <f>ROUND(22.56/100,9)</f>
        <v>0.22559999999999999</v>
      </c>
      <c r="J130" s="2">
        <v>0</v>
      </c>
      <c r="K130" s="2"/>
      <c r="L130" s="2"/>
      <c r="M130" s="2"/>
      <c r="N130" s="2"/>
      <c r="O130" s="2">
        <f t="shared" si="154"/>
        <v>950.66</v>
      </c>
      <c r="P130" s="2">
        <f t="shared" si="155"/>
        <v>900.64</v>
      </c>
      <c r="Q130" s="2">
        <f t="shared" si="156"/>
        <v>3.13</v>
      </c>
      <c r="R130" s="2">
        <f t="shared" si="157"/>
        <v>0.64</v>
      </c>
      <c r="S130" s="2">
        <f t="shared" si="158"/>
        <v>46.89</v>
      </c>
      <c r="T130" s="2">
        <f t="shared" si="159"/>
        <v>0</v>
      </c>
      <c r="U130" s="2">
        <f t="shared" si="160"/>
        <v>5.4975335999999997</v>
      </c>
      <c r="V130" s="2">
        <f t="shared" si="161"/>
        <v>5.3579999999999996E-2</v>
      </c>
      <c r="W130" s="2">
        <f t="shared" si="162"/>
        <v>0</v>
      </c>
      <c r="X130" s="2">
        <f t="shared" si="163"/>
        <v>50.38</v>
      </c>
      <c r="Y130" s="2">
        <f t="shared" si="164"/>
        <v>25.67</v>
      </c>
      <c r="Z130" s="2"/>
      <c r="AA130" s="2">
        <v>39272396</v>
      </c>
      <c r="AB130" s="2">
        <f t="shared" si="165"/>
        <v>4213.95</v>
      </c>
      <c r="AC130" s="2">
        <f t="shared" si="151"/>
        <v>3992.2</v>
      </c>
      <c r="AD130" s="2">
        <f>ROUND(((((ET130*1.25))-((EU130*1.25)))+AE130),2)</f>
        <v>13.89</v>
      </c>
      <c r="AE130" s="2">
        <f>ROUND(((EU130*1.25)),2)</f>
        <v>2.85</v>
      </c>
      <c r="AF130" s="2">
        <f>ROUND(((EV130*1.15)),2)</f>
        <v>207.86</v>
      </c>
      <c r="AG130" s="2">
        <f t="shared" si="166"/>
        <v>0</v>
      </c>
      <c r="AH130" s="2">
        <f>((EW130*1.15))</f>
        <v>24.368500000000001</v>
      </c>
      <c r="AI130" s="2">
        <f>((EX130*1.25))</f>
        <v>0.23749999999999999</v>
      </c>
      <c r="AJ130" s="2">
        <f t="shared" si="167"/>
        <v>0</v>
      </c>
      <c r="AK130" s="2">
        <v>4184.0600000000004</v>
      </c>
      <c r="AL130" s="2">
        <v>3992.2</v>
      </c>
      <c r="AM130" s="2">
        <v>11.11</v>
      </c>
      <c r="AN130" s="2">
        <v>2.2799999999999998</v>
      </c>
      <c r="AO130" s="2">
        <v>180.75</v>
      </c>
      <c r="AP130" s="2">
        <v>0</v>
      </c>
      <c r="AQ130" s="2">
        <v>21.19</v>
      </c>
      <c r="AR130" s="2">
        <v>0.19</v>
      </c>
      <c r="AS130" s="2">
        <v>0</v>
      </c>
      <c r="AT130" s="2">
        <v>106</v>
      </c>
      <c r="AU130" s="2">
        <v>54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3</v>
      </c>
      <c r="BE130" s="2" t="s">
        <v>3</v>
      </c>
      <c r="BF130" s="2" t="s">
        <v>3</v>
      </c>
      <c r="BG130" s="2" t="s">
        <v>3</v>
      </c>
      <c r="BH130" s="2">
        <v>0</v>
      </c>
      <c r="BI130" s="2">
        <v>1</v>
      </c>
      <c r="BJ130" s="2" t="s">
        <v>242</v>
      </c>
      <c r="BK130" s="2"/>
      <c r="BL130" s="2"/>
      <c r="BM130" s="2">
        <v>10001</v>
      </c>
      <c r="BN130" s="2">
        <v>0</v>
      </c>
      <c r="BO130" s="2" t="s">
        <v>3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3</v>
      </c>
      <c r="BZ130" s="2">
        <v>118</v>
      </c>
      <c r="CA130" s="2">
        <v>63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830</v>
      </c>
      <c r="CO130" s="2">
        <v>0</v>
      </c>
      <c r="CP130" s="2">
        <f t="shared" si="168"/>
        <v>950.66</v>
      </c>
      <c r="CQ130" s="2">
        <f t="shared" si="169"/>
        <v>3992.2</v>
      </c>
      <c r="CR130" s="2">
        <f t="shared" si="170"/>
        <v>13.89</v>
      </c>
      <c r="CS130" s="2">
        <f t="shared" si="171"/>
        <v>2.85</v>
      </c>
      <c r="CT130" s="2">
        <f t="shared" si="172"/>
        <v>207.86</v>
      </c>
      <c r="CU130" s="2">
        <f t="shared" si="173"/>
        <v>0</v>
      </c>
      <c r="CV130" s="2">
        <f t="shared" si="174"/>
        <v>24.368500000000001</v>
      </c>
      <c r="CW130" s="2">
        <f t="shared" si="175"/>
        <v>0.23749999999999999</v>
      </c>
      <c r="CX130" s="2">
        <f t="shared" si="176"/>
        <v>0</v>
      </c>
      <c r="CY130" s="2">
        <f t="shared" si="177"/>
        <v>50.381800000000005</v>
      </c>
      <c r="CZ130" s="2">
        <f t="shared" si="178"/>
        <v>25.6662</v>
      </c>
      <c r="DA130" s="2"/>
      <c r="DB130" s="2"/>
      <c r="DC130" s="2" t="s">
        <v>3</v>
      </c>
      <c r="DD130" s="2" t="s">
        <v>3</v>
      </c>
      <c r="DE130" s="2" t="s">
        <v>49</v>
      </c>
      <c r="DF130" s="2" t="s">
        <v>49</v>
      </c>
      <c r="DG130" s="2" t="s">
        <v>50</v>
      </c>
      <c r="DH130" s="2" t="s">
        <v>3</v>
      </c>
      <c r="DI130" s="2" t="s">
        <v>50</v>
      </c>
      <c r="DJ130" s="2" t="s">
        <v>49</v>
      </c>
      <c r="DK130" s="2" t="s">
        <v>3</v>
      </c>
      <c r="DL130" s="2" t="s">
        <v>3</v>
      </c>
      <c r="DM130" s="2" t="s">
        <v>3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1003</v>
      </c>
      <c r="DV130" s="2" t="s">
        <v>31</v>
      </c>
      <c r="DW130" s="2" t="s">
        <v>31</v>
      </c>
      <c r="DX130" s="2">
        <v>100</v>
      </c>
      <c r="DY130" s="2"/>
      <c r="DZ130" s="2"/>
      <c r="EA130" s="2"/>
      <c r="EB130" s="2"/>
      <c r="EC130" s="2"/>
      <c r="ED130" s="2"/>
      <c r="EE130" s="2">
        <v>39174503</v>
      </c>
      <c r="EF130" s="2">
        <v>2</v>
      </c>
      <c r="EG130" s="2" t="s">
        <v>19</v>
      </c>
      <c r="EH130" s="2">
        <v>0</v>
      </c>
      <c r="EI130" s="2" t="s">
        <v>3</v>
      </c>
      <c r="EJ130" s="2">
        <v>1</v>
      </c>
      <c r="EK130" s="2">
        <v>10001</v>
      </c>
      <c r="EL130" s="2" t="s">
        <v>118</v>
      </c>
      <c r="EM130" s="2" t="s">
        <v>119</v>
      </c>
      <c r="EN130" s="2"/>
      <c r="EO130" s="2" t="s">
        <v>52</v>
      </c>
      <c r="EP130" s="2"/>
      <c r="EQ130" s="2">
        <v>131072</v>
      </c>
      <c r="ER130" s="2">
        <v>4184.0600000000004</v>
      </c>
      <c r="ES130" s="2">
        <v>3992.2</v>
      </c>
      <c r="ET130" s="2">
        <v>11.11</v>
      </c>
      <c r="EU130" s="2">
        <v>2.2799999999999998</v>
      </c>
      <c r="EV130" s="2">
        <v>180.75</v>
      </c>
      <c r="EW130" s="2">
        <v>21.19</v>
      </c>
      <c r="EX130" s="2">
        <v>0.19</v>
      </c>
      <c r="EY130" s="2">
        <v>0</v>
      </c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9"/>
        <v>0</v>
      </c>
      <c r="FS130" s="2">
        <v>0</v>
      </c>
      <c r="FT130" s="2" t="s">
        <v>22</v>
      </c>
      <c r="FU130" s="2" t="s">
        <v>23</v>
      </c>
      <c r="FV130" s="2"/>
      <c r="FW130" s="2"/>
      <c r="FX130" s="2">
        <v>106.2</v>
      </c>
      <c r="FY130" s="2">
        <v>53.55</v>
      </c>
      <c r="FZ130" s="2"/>
      <c r="GA130" s="2" t="s">
        <v>3</v>
      </c>
      <c r="GB130" s="2"/>
      <c r="GC130" s="2"/>
      <c r="GD130" s="2">
        <v>0</v>
      </c>
      <c r="GE130" s="2"/>
      <c r="GF130" s="2">
        <v>756108961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80"/>
        <v>0</v>
      </c>
      <c r="GM130" s="2">
        <f t="shared" si="181"/>
        <v>1026.71</v>
      </c>
      <c r="GN130" s="2">
        <f t="shared" si="182"/>
        <v>1026.71</v>
      </c>
      <c r="GO130" s="2">
        <f t="shared" si="183"/>
        <v>0</v>
      </c>
      <c r="GP130" s="2">
        <f t="shared" si="184"/>
        <v>0</v>
      </c>
      <c r="GQ130" s="2"/>
      <c r="GR130" s="2">
        <v>0</v>
      </c>
      <c r="GS130" s="2">
        <v>3</v>
      </c>
      <c r="GT130" s="2">
        <v>0</v>
      </c>
      <c r="GU130" s="2" t="s">
        <v>3</v>
      </c>
      <c r="GV130" s="2">
        <f t="shared" si="185"/>
        <v>0</v>
      </c>
      <c r="GW130" s="2">
        <v>1</v>
      </c>
      <c r="GX130" s="2">
        <f t="shared" si="186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C131">
        <f>ROW(SmtRes!A372)</f>
        <v>372</v>
      </c>
      <c r="D131">
        <f>ROW(EtalonRes!A356)</f>
        <v>356</v>
      </c>
      <c r="E131" t="s">
        <v>239</v>
      </c>
      <c r="F131" t="s">
        <v>240</v>
      </c>
      <c r="G131" t="s">
        <v>241</v>
      </c>
      <c r="H131" t="s">
        <v>31</v>
      </c>
      <c r="I131">
        <f>ROUND(22.56/100,9)</f>
        <v>0.22559999999999999</v>
      </c>
      <c r="J131">
        <v>0</v>
      </c>
      <c r="O131">
        <f t="shared" si="154"/>
        <v>7215.56</v>
      </c>
      <c r="P131">
        <f t="shared" si="155"/>
        <v>6835.86</v>
      </c>
      <c r="Q131">
        <f t="shared" si="156"/>
        <v>23.78</v>
      </c>
      <c r="R131">
        <f t="shared" si="157"/>
        <v>4.88</v>
      </c>
      <c r="S131">
        <f t="shared" si="158"/>
        <v>355.92</v>
      </c>
      <c r="T131">
        <f t="shared" si="159"/>
        <v>0</v>
      </c>
      <c r="U131">
        <f t="shared" si="160"/>
        <v>5.4975335999999997</v>
      </c>
      <c r="V131">
        <f t="shared" si="161"/>
        <v>5.3579999999999996E-2</v>
      </c>
      <c r="W131">
        <f t="shared" si="162"/>
        <v>0</v>
      </c>
      <c r="X131">
        <f t="shared" si="163"/>
        <v>382.45</v>
      </c>
      <c r="Y131">
        <f t="shared" si="164"/>
        <v>194.83</v>
      </c>
      <c r="AA131">
        <v>39272397</v>
      </c>
      <c r="AB131">
        <f t="shared" si="165"/>
        <v>4213.95</v>
      </c>
      <c r="AC131">
        <f t="shared" si="151"/>
        <v>3992.2</v>
      </c>
      <c r="AD131">
        <f>ROUND(((((ET131*1.25))-((EU131*1.25)))+AE131),2)</f>
        <v>13.89</v>
      </c>
      <c r="AE131">
        <f>ROUND(((EU131*1.25)),2)</f>
        <v>2.85</v>
      </c>
      <c r="AF131">
        <f>ROUND(((EV131*1.15)),2)</f>
        <v>207.86</v>
      </c>
      <c r="AG131">
        <f t="shared" si="166"/>
        <v>0</v>
      </c>
      <c r="AH131">
        <f>((EW131*1.15))</f>
        <v>24.368500000000001</v>
      </c>
      <c r="AI131">
        <f>((EX131*1.25))</f>
        <v>0.23749999999999999</v>
      </c>
      <c r="AJ131">
        <f t="shared" si="167"/>
        <v>0</v>
      </c>
      <c r="AK131">
        <v>4184.0600000000004</v>
      </c>
      <c r="AL131">
        <v>3992.2</v>
      </c>
      <c r="AM131">
        <v>11.11</v>
      </c>
      <c r="AN131">
        <v>2.2799999999999998</v>
      </c>
      <c r="AO131">
        <v>180.75</v>
      </c>
      <c r="AP131">
        <v>0</v>
      </c>
      <c r="AQ131">
        <v>21.19</v>
      </c>
      <c r="AR131">
        <v>0.19</v>
      </c>
      <c r="AS131">
        <v>0</v>
      </c>
      <c r="AT131">
        <v>106</v>
      </c>
      <c r="AU131">
        <v>54</v>
      </c>
      <c r="AV131">
        <v>1</v>
      </c>
      <c r="AW131">
        <v>1</v>
      </c>
      <c r="AZ131">
        <v>7.59</v>
      </c>
      <c r="BA131">
        <v>7.59</v>
      </c>
      <c r="BB131">
        <v>7.59</v>
      </c>
      <c r="BC131">
        <v>7.59</v>
      </c>
      <c r="BD131" t="s">
        <v>3</v>
      </c>
      <c r="BE131" t="s">
        <v>3</v>
      </c>
      <c r="BF131" t="s">
        <v>3</v>
      </c>
      <c r="BG131" t="s">
        <v>3</v>
      </c>
      <c r="BH131">
        <v>0</v>
      </c>
      <c r="BI131">
        <v>1</v>
      </c>
      <c r="BJ131" t="s">
        <v>242</v>
      </c>
      <c r="BM131">
        <v>10001</v>
      </c>
      <c r="BN131">
        <v>0</v>
      </c>
      <c r="BO131" t="s">
        <v>3</v>
      </c>
      <c r="BP131">
        <v>0</v>
      </c>
      <c r="BQ131">
        <v>2</v>
      </c>
      <c r="BR131">
        <v>0</v>
      </c>
      <c r="BS131">
        <v>7.59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118</v>
      </c>
      <c r="CA131">
        <v>63</v>
      </c>
      <c r="CF131">
        <v>0</v>
      </c>
      <c r="CG131">
        <v>0</v>
      </c>
      <c r="CM131">
        <v>0</v>
      </c>
      <c r="CN131" t="s">
        <v>830</v>
      </c>
      <c r="CO131">
        <v>0</v>
      </c>
      <c r="CP131">
        <f t="shared" si="168"/>
        <v>7215.5599999999995</v>
      </c>
      <c r="CQ131">
        <f t="shared" si="169"/>
        <v>30300.797999999999</v>
      </c>
      <c r="CR131">
        <f t="shared" si="170"/>
        <v>105.4251</v>
      </c>
      <c r="CS131">
        <f t="shared" si="171"/>
        <v>21.631499999999999</v>
      </c>
      <c r="CT131">
        <f t="shared" si="172"/>
        <v>1577.6574000000001</v>
      </c>
      <c r="CU131">
        <f t="shared" si="173"/>
        <v>0</v>
      </c>
      <c r="CV131">
        <f t="shared" si="174"/>
        <v>24.368500000000001</v>
      </c>
      <c r="CW131">
        <f t="shared" si="175"/>
        <v>0.23749999999999999</v>
      </c>
      <c r="CX131">
        <f t="shared" si="176"/>
        <v>0</v>
      </c>
      <c r="CY131">
        <f t="shared" si="177"/>
        <v>382.44800000000004</v>
      </c>
      <c r="CZ131">
        <f t="shared" si="178"/>
        <v>194.83199999999999</v>
      </c>
      <c r="DC131" t="s">
        <v>3</v>
      </c>
      <c r="DD131" t="s">
        <v>3</v>
      </c>
      <c r="DE131" t="s">
        <v>49</v>
      </c>
      <c r="DF131" t="s">
        <v>49</v>
      </c>
      <c r="DG131" t="s">
        <v>50</v>
      </c>
      <c r="DH131" t="s">
        <v>3</v>
      </c>
      <c r="DI131" t="s">
        <v>50</v>
      </c>
      <c r="DJ131" t="s">
        <v>49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1003</v>
      </c>
      <c r="DV131" t="s">
        <v>31</v>
      </c>
      <c r="DW131" t="s">
        <v>31</v>
      </c>
      <c r="DX131">
        <v>100</v>
      </c>
      <c r="EE131">
        <v>39174503</v>
      </c>
      <c r="EF131">
        <v>2</v>
      </c>
      <c r="EG131" t="s">
        <v>19</v>
      </c>
      <c r="EH131">
        <v>0</v>
      </c>
      <c r="EI131" t="s">
        <v>3</v>
      </c>
      <c r="EJ131">
        <v>1</v>
      </c>
      <c r="EK131">
        <v>10001</v>
      </c>
      <c r="EL131" t="s">
        <v>118</v>
      </c>
      <c r="EM131" t="s">
        <v>119</v>
      </c>
      <c r="EO131" t="s">
        <v>52</v>
      </c>
      <c r="EQ131">
        <v>131072</v>
      </c>
      <c r="ER131">
        <v>4184.0600000000004</v>
      </c>
      <c r="ES131">
        <v>3992.2</v>
      </c>
      <c r="ET131">
        <v>11.11</v>
      </c>
      <c r="EU131">
        <v>2.2799999999999998</v>
      </c>
      <c r="EV131">
        <v>180.75</v>
      </c>
      <c r="EW131">
        <v>21.19</v>
      </c>
      <c r="EX131">
        <v>0.19</v>
      </c>
      <c r="EY131">
        <v>0</v>
      </c>
      <c r="FQ131">
        <v>0</v>
      </c>
      <c r="FR131">
        <f t="shared" si="179"/>
        <v>0</v>
      </c>
      <c r="FS131">
        <v>0</v>
      </c>
      <c r="FT131" t="s">
        <v>22</v>
      </c>
      <c r="FU131" t="s">
        <v>23</v>
      </c>
      <c r="FX131">
        <v>106.2</v>
      </c>
      <c r="FY131">
        <v>53.55</v>
      </c>
      <c r="GA131" t="s">
        <v>3</v>
      </c>
      <c r="GD131">
        <v>0</v>
      </c>
      <c r="GF131">
        <v>756108961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80"/>
        <v>0</v>
      </c>
      <c r="GM131">
        <f t="shared" si="181"/>
        <v>7792.84</v>
      </c>
      <c r="GN131">
        <f t="shared" si="182"/>
        <v>7792.84</v>
      </c>
      <c r="GO131">
        <f t="shared" si="183"/>
        <v>0</v>
      </c>
      <c r="GP131">
        <f t="shared" si="184"/>
        <v>0</v>
      </c>
      <c r="GR131">
        <v>0</v>
      </c>
      <c r="GS131">
        <v>3</v>
      </c>
      <c r="GT131">
        <v>0</v>
      </c>
      <c r="GU131" t="s">
        <v>3</v>
      </c>
      <c r="GV131">
        <f t="shared" si="185"/>
        <v>0</v>
      </c>
      <c r="GW131">
        <v>1</v>
      </c>
      <c r="GX131">
        <f t="shared" si="186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363</v>
      </c>
      <c r="D132" s="2"/>
      <c r="E132" s="2" t="s">
        <v>243</v>
      </c>
      <c r="F132" s="2" t="s">
        <v>244</v>
      </c>
      <c r="G132" s="2" t="s">
        <v>245</v>
      </c>
      <c r="H132" s="2" t="s">
        <v>246</v>
      </c>
      <c r="I132" s="2">
        <f>I130*J132</f>
        <v>22.56</v>
      </c>
      <c r="J132" s="2">
        <v>100</v>
      </c>
      <c r="K132" s="2"/>
      <c r="L132" s="2"/>
      <c r="M132" s="2"/>
      <c r="N132" s="2"/>
      <c r="O132" s="2">
        <f t="shared" si="154"/>
        <v>1972.2</v>
      </c>
      <c r="P132" s="2">
        <f t="shared" si="155"/>
        <v>1972.2</v>
      </c>
      <c r="Q132" s="2">
        <f t="shared" si="156"/>
        <v>0</v>
      </c>
      <c r="R132" s="2">
        <f t="shared" si="157"/>
        <v>0</v>
      </c>
      <c r="S132" s="2">
        <f t="shared" si="158"/>
        <v>0</v>
      </c>
      <c r="T132" s="2">
        <f t="shared" si="159"/>
        <v>0</v>
      </c>
      <c r="U132" s="2">
        <f t="shared" si="160"/>
        <v>0</v>
      </c>
      <c r="V132" s="2">
        <f t="shared" si="161"/>
        <v>0</v>
      </c>
      <c r="W132" s="2">
        <f t="shared" si="162"/>
        <v>0</v>
      </c>
      <c r="X132" s="2">
        <f t="shared" si="163"/>
        <v>0</v>
      </c>
      <c r="Y132" s="2">
        <f t="shared" si="164"/>
        <v>0</v>
      </c>
      <c r="Z132" s="2"/>
      <c r="AA132" s="2">
        <v>39272396</v>
      </c>
      <c r="AB132" s="2">
        <f t="shared" si="165"/>
        <v>87.42</v>
      </c>
      <c r="AC132" s="2">
        <f t="shared" si="151"/>
        <v>87.42</v>
      </c>
      <c r="AD132" s="2">
        <f>ROUND((((ET132)-(EU132))+AE132),2)</f>
        <v>0</v>
      </c>
      <c r="AE132" s="2">
        <f>ROUND((EU132),2)</f>
        <v>0</v>
      </c>
      <c r="AF132" s="2">
        <f>ROUND((EV132),2)</f>
        <v>0</v>
      </c>
      <c r="AG132" s="2">
        <f t="shared" si="166"/>
        <v>0</v>
      </c>
      <c r="AH132" s="2">
        <f>(EW132)</f>
        <v>0</v>
      </c>
      <c r="AI132" s="2">
        <f>(EX132)</f>
        <v>0</v>
      </c>
      <c r="AJ132" s="2">
        <f t="shared" si="167"/>
        <v>0</v>
      </c>
      <c r="AK132" s="2">
        <v>87.42</v>
      </c>
      <c r="AL132" s="2">
        <v>87.42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106</v>
      </c>
      <c r="AU132" s="2">
        <v>54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3</v>
      </c>
      <c r="BE132" s="2" t="s">
        <v>3</v>
      </c>
      <c r="BF132" s="2" t="s">
        <v>3</v>
      </c>
      <c r="BG132" s="2" t="s">
        <v>3</v>
      </c>
      <c r="BH132" s="2">
        <v>3</v>
      </c>
      <c r="BI132" s="2">
        <v>1</v>
      </c>
      <c r="BJ132" s="2" t="s">
        <v>247</v>
      </c>
      <c r="BK132" s="2"/>
      <c r="BL132" s="2"/>
      <c r="BM132" s="2">
        <v>10001</v>
      </c>
      <c r="BN132" s="2">
        <v>0</v>
      </c>
      <c r="BO132" s="2" t="s">
        <v>3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3</v>
      </c>
      <c r="BZ132" s="2">
        <v>118</v>
      </c>
      <c r="CA132" s="2">
        <v>63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3</v>
      </c>
      <c r="CO132" s="2">
        <v>0</v>
      </c>
      <c r="CP132" s="2">
        <f t="shared" si="168"/>
        <v>1972.2</v>
      </c>
      <c r="CQ132" s="2">
        <f t="shared" si="169"/>
        <v>87.42</v>
      </c>
      <c r="CR132" s="2">
        <f t="shared" si="170"/>
        <v>0</v>
      </c>
      <c r="CS132" s="2">
        <f t="shared" si="171"/>
        <v>0</v>
      </c>
      <c r="CT132" s="2">
        <f t="shared" si="172"/>
        <v>0</v>
      </c>
      <c r="CU132" s="2">
        <f t="shared" si="173"/>
        <v>0</v>
      </c>
      <c r="CV132" s="2">
        <f t="shared" si="174"/>
        <v>0</v>
      </c>
      <c r="CW132" s="2">
        <f t="shared" si="175"/>
        <v>0</v>
      </c>
      <c r="CX132" s="2">
        <f t="shared" si="176"/>
        <v>0</v>
      </c>
      <c r="CY132" s="2">
        <f t="shared" si="177"/>
        <v>0</v>
      </c>
      <c r="CZ132" s="2">
        <f t="shared" si="178"/>
        <v>0</v>
      </c>
      <c r="DA132" s="2"/>
      <c r="DB132" s="2"/>
      <c r="DC132" s="2" t="s">
        <v>3</v>
      </c>
      <c r="DD132" s="2" t="s">
        <v>3</v>
      </c>
      <c r="DE132" s="2" t="s">
        <v>3</v>
      </c>
      <c r="DF132" s="2" t="s">
        <v>3</v>
      </c>
      <c r="DG132" s="2" t="s">
        <v>3</v>
      </c>
      <c r="DH132" s="2" t="s">
        <v>3</v>
      </c>
      <c r="DI132" s="2" t="s">
        <v>3</v>
      </c>
      <c r="DJ132" s="2" t="s">
        <v>3</v>
      </c>
      <c r="DK132" s="2" t="s">
        <v>3</v>
      </c>
      <c r="DL132" s="2" t="s">
        <v>3</v>
      </c>
      <c r="DM132" s="2" t="s">
        <v>3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1003</v>
      </c>
      <c r="DV132" s="2" t="s">
        <v>246</v>
      </c>
      <c r="DW132" s="2" t="s">
        <v>246</v>
      </c>
      <c r="DX132" s="2">
        <v>1</v>
      </c>
      <c r="DY132" s="2"/>
      <c r="DZ132" s="2"/>
      <c r="EA132" s="2"/>
      <c r="EB132" s="2"/>
      <c r="EC132" s="2"/>
      <c r="ED132" s="2"/>
      <c r="EE132" s="2">
        <v>39174503</v>
      </c>
      <c r="EF132" s="2">
        <v>2</v>
      </c>
      <c r="EG132" s="2" t="s">
        <v>19</v>
      </c>
      <c r="EH132" s="2">
        <v>0</v>
      </c>
      <c r="EI132" s="2" t="s">
        <v>3</v>
      </c>
      <c r="EJ132" s="2">
        <v>1</v>
      </c>
      <c r="EK132" s="2">
        <v>10001</v>
      </c>
      <c r="EL132" s="2" t="s">
        <v>118</v>
      </c>
      <c r="EM132" s="2" t="s">
        <v>119</v>
      </c>
      <c r="EN132" s="2"/>
      <c r="EO132" s="2" t="s">
        <v>3</v>
      </c>
      <c r="EP132" s="2"/>
      <c r="EQ132" s="2">
        <v>0</v>
      </c>
      <c r="ER132" s="2">
        <v>87.42</v>
      </c>
      <c r="ES132" s="2">
        <v>87.42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9"/>
        <v>0</v>
      </c>
      <c r="FS132" s="2">
        <v>0</v>
      </c>
      <c r="FT132" s="2" t="s">
        <v>22</v>
      </c>
      <c r="FU132" s="2" t="s">
        <v>23</v>
      </c>
      <c r="FV132" s="2"/>
      <c r="FW132" s="2"/>
      <c r="FX132" s="2">
        <v>106.2</v>
      </c>
      <c r="FY132" s="2">
        <v>53.55</v>
      </c>
      <c r="FZ132" s="2"/>
      <c r="GA132" s="2" t="s">
        <v>3</v>
      </c>
      <c r="GB132" s="2"/>
      <c r="GC132" s="2"/>
      <c r="GD132" s="2">
        <v>0</v>
      </c>
      <c r="GE132" s="2"/>
      <c r="GF132" s="2">
        <v>-191619500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80"/>
        <v>0</v>
      </c>
      <c r="GM132" s="2">
        <f t="shared" si="181"/>
        <v>1972.2</v>
      </c>
      <c r="GN132" s="2">
        <f t="shared" si="182"/>
        <v>1972.2</v>
      </c>
      <c r="GO132" s="2">
        <f t="shared" si="183"/>
        <v>0</v>
      </c>
      <c r="GP132" s="2">
        <f t="shared" si="184"/>
        <v>0</v>
      </c>
      <c r="GQ132" s="2"/>
      <c r="GR132" s="2">
        <v>0</v>
      </c>
      <c r="GS132" s="2">
        <v>3</v>
      </c>
      <c r="GT132" s="2">
        <v>0</v>
      </c>
      <c r="GU132" s="2" t="s">
        <v>3</v>
      </c>
      <c r="GV132" s="2">
        <f t="shared" si="185"/>
        <v>0</v>
      </c>
      <c r="GW132" s="2">
        <v>1</v>
      </c>
      <c r="GX132" s="2">
        <f t="shared" si="186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370</v>
      </c>
      <c r="E133" t="s">
        <v>243</v>
      </c>
      <c r="F133" t="s">
        <v>244</v>
      </c>
      <c r="G133" t="s">
        <v>245</v>
      </c>
      <c r="H133" t="s">
        <v>246</v>
      </c>
      <c r="I133">
        <f>I131*J133</f>
        <v>22.56</v>
      </c>
      <c r="J133">
        <v>100</v>
      </c>
      <c r="O133">
        <f t="shared" si="154"/>
        <v>14968.96</v>
      </c>
      <c r="P133">
        <f t="shared" si="155"/>
        <v>14968.96</v>
      </c>
      <c r="Q133">
        <f t="shared" si="156"/>
        <v>0</v>
      </c>
      <c r="R133">
        <f t="shared" si="157"/>
        <v>0</v>
      </c>
      <c r="S133">
        <f t="shared" si="158"/>
        <v>0</v>
      </c>
      <c r="T133">
        <f t="shared" si="159"/>
        <v>0</v>
      </c>
      <c r="U133">
        <f t="shared" si="160"/>
        <v>0</v>
      </c>
      <c r="V133">
        <f t="shared" si="161"/>
        <v>0</v>
      </c>
      <c r="W133">
        <f t="shared" si="162"/>
        <v>0</v>
      </c>
      <c r="X133">
        <f t="shared" si="163"/>
        <v>0</v>
      </c>
      <c r="Y133">
        <f t="shared" si="164"/>
        <v>0</v>
      </c>
      <c r="AA133">
        <v>39272397</v>
      </c>
      <c r="AB133">
        <f t="shared" si="165"/>
        <v>87.42</v>
      </c>
      <c r="AC133">
        <f t="shared" si="151"/>
        <v>87.42</v>
      </c>
      <c r="AD133">
        <f>ROUND((((ET133)-(EU133))+AE133),2)</f>
        <v>0</v>
      </c>
      <c r="AE133">
        <f>ROUND((EU133),2)</f>
        <v>0</v>
      </c>
      <c r="AF133">
        <f>ROUND((EV133),2)</f>
        <v>0</v>
      </c>
      <c r="AG133">
        <f t="shared" si="166"/>
        <v>0</v>
      </c>
      <c r="AH133">
        <f>(EW133)</f>
        <v>0</v>
      </c>
      <c r="AI133">
        <f>(EX133)</f>
        <v>0</v>
      </c>
      <c r="AJ133">
        <f t="shared" si="167"/>
        <v>0</v>
      </c>
      <c r="AK133">
        <v>87.42</v>
      </c>
      <c r="AL133">
        <v>87.42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106</v>
      </c>
      <c r="AU133">
        <v>54</v>
      </c>
      <c r="AV133">
        <v>1</v>
      </c>
      <c r="AW133">
        <v>1</v>
      </c>
      <c r="AZ133">
        <v>7.59</v>
      </c>
      <c r="BA133">
        <v>1</v>
      </c>
      <c r="BB133">
        <v>1</v>
      </c>
      <c r="BC133">
        <v>7.59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1</v>
      </c>
      <c r="BJ133" t="s">
        <v>247</v>
      </c>
      <c r="BM133">
        <v>10001</v>
      </c>
      <c r="BN133">
        <v>0</v>
      </c>
      <c r="BO133" t="s">
        <v>3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118</v>
      </c>
      <c r="CA133">
        <v>63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68"/>
        <v>14968.96</v>
      </c>
      <c r="CQ133">
        <f t="shared" si="169"/>
        <v>663.51779999999997</v>
      </c>
      <c r="CR133">
        <f t="shared" si="170"/>
        <v>0</v>
      </c>
      <c r="CS133">
        <f t="shared" si="171"/>
        <v>0</v>
      </c>
      <c r="CT133">
        <f t="shared" si="172"/>
        <v>0</v>
      </c>
      <c r="CU133">
        <f t="shared" si="173"/>
        <v>0</v>
      </c>
      <c r="CV133">
        <f t="shared" si="174"/>
        <v>0</v>
      </c>
      <c r="CW133">
        <f t="shared" si="175"/>
        <v>0</v>
      </c>
      <c r="CX133">
        <f t="shared" si="176"/>
        <v>0</v>
      </c>
      <c r="CY133">
        <f t="shared" si="177"/>
        <v>0</v>
      </c>
      <c r="CZ133">
        <f t="shared" si="178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1003</v>
      </c>
      <c r="DV133" t="s">
        <v>246</v>
      </c>
      <c r="DW133" t="s">
        <v>246</v>
      </c>
      <c r="DX133">
        <v>1</v>
      </c>
      <c r="EE133">
        <v>39174503</v>
      </c>
      <c r="EF133">
        <v>2</v>
      </c>
      <c r="EG133" t="s">
        <v>19</v>
      </c>
      <c r="EH133">
        <v>0</v>
      </c>
      <c r="EI133" t="s">
        <v>3</v>
      </c>
      <c r="EJ133">
        <v>1</v>
      </c>
      <c r="EK133">
        <v>10001</v>
      </c>
      <c r="EL133" t="s">
        <v>118</v>
      </c>
      <c r="EM133" t="s">
        <v>119</v>
      </c>
      <c r="EO133" t="s">
        <v>3</v>
      </c>
      <c r="EQ133">
        <v>0</v>
      </c>
      <c r="ER133">
        <v>87.42</v>
      </c>
      <c r="ES133">
        <v>87.42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9"/>
        <v>0</v>
      </c>
      <c r="FS133">
        <v>0</v>
      </c>
      <c r="FT133" t="s">
        <v>22</v>
      </c>
      <c r="FU133" t="s">
        <v>23</v>
      </c>
      <c r="FX133">
        <v>106.2</v>
      </c>
      <c r="FY133">
        <v>53.55</v>
      </c>
      <c r="GA133" t="s">
        <v>3</v>
      </c>
      <c r="GD133">
        <v>0</v>
      </c>
      <c r="GF133">
        <v>-191619500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80"/>
        <v>0</v>
      </c>
      <c r="GM133">
        <f t="shared" si="181"/>
        <v>14968.96</v>
      </c>
      <c r="GN133">
        <f t="shared" si="182"/>
        <v>14968.96</v>
      </c>
      <c r="GO133">
        <f t="shared" si="183"/>
        <v>0</v>
      </c>
      <c r="GP133">
        <f t="shared" si="184"/>
        <v>0</v>
      </c>
      <c r="GR133">
        <v>0</v>
      </c>
      <c r="GS133">
        <v>3</v>
      </c>
      <c r="GT133">
        <v>0</v>
      </c>
      <c r="GU133" t="s">
        <v>3</v>
      </c>
      <c r="GV133">
        <f t="shared" si="185"/>
        <v>0</v>
      </c>
      <c r="GW133">
        <v>1</v>
      </c>
      <c r="GX133">
        <f t="shared" si="186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/>
      <c r="D134" s="2"/>
      <c r="E134" s="2" t="s">
        <v>248</v>
      </c>
      <c r="F134" s="2" t="s">
        <v>249</v>
      </c>
      <c r="G134" s="2" t="s">
        <v>250</v>
      </c>
      <c r="H134" s="2" t="s">
        <v>251</v>
      </c>
      <c r="I134" s="2">
        <v>15.34</v>
      </c>
      <c r="J134" s="2">
        <v>0</v>
      </c>
      <c r="K134" s="2"/>
      <c r="L134" s="2"/>
      <c r="M134" s="2"/>
      <c r="N134" s="2"/>
      <c r="O134" s="2">
        <f>0</f>
        <v>0</v>
      </c>
      <c r="P134" s="2">
        <f>0</f>
        <v>0</v>
      </c>
      <c r="Q134" s="2">
        <f>0</f>
        <v>0</v>
      </c>
      <c r="R134" s="2">
        <f>0</f>
        <v>0</v>
      </c>
      <c r="S134" s="2">
        <f>0</f>
        <v>0</v>
      </c>
      <c r="T134" s="2">
        <f>0</f>
        <v>0</v>
      </c>
      <c r="U134" s="2">
        <f>0</f>
        <v>0</v>
      </c>
      <c r="V134" s="2">
        <f>0</f>
        <v>0</v>
      </c>
      <c r="W134" s="2">
        <f>0</f>
        <v>0</v>
      </c>
      <c r="X134" s="2">
        <f>0</f>
        <v>0</v>
      </c>
      <c r="Y134" s="2">
        <f>0</f>
        <v>0</v>
      </c>
      <c r="Z134" s="2"/>
      <c r="AA134" s="2">
        <v>39272396</v>
      </c>
      <c r="AB134" s="2">
        <f>ROUND((AK134),2)</f>
        <v>42.98</v>
      </c>
      <c r="AC134" s="2">
        <f>0</f>
        <v>0</v>
      </c>
      <c r="AD134" s="2">
        <f>0</f>
        <v>0</v>
      </c>
      <c r="AE134" s="2">
        <f>0</f>
        <v>0</v>
      </c>
      <c r="AF134" s="2">
        <f>0</f>
        <v>0</v>
      </c>
      <c r="AG134" s="2">
        <f>0</f>
        <v>0</v>
      </c>
      <c r="AH134" s="2">
        <f>0</f>
        <v>0</v>
      </c>
      <c r="AI134" s="2">
        <f>0</f>
        <v>0</v>
      </c>
      <c r="AJ134" s="2">
        <f>0</f>
        <v>0</v>
      </c>
      <c r="AK134" s="2">
        <v>42.98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3</v>
      </c>
      <c r="BE134" s="2" t="s">
        <v>3</v>
      </c>
      <c r="BF134" s="2" t="s">
        <v>3</v>
      </c>
      <c r="BG134" s="2" t="s">
        <v>3</v>
      </c>
      <c r="BH134" s="2">
        <v>0</v>
      </c>
      <c r="BI134" s="2">
        <v>1</v>
      </c>
      <c r="BJ134" s="2" t="s">
        <v>252</v>
      </c>
      <c r="BK134" s="2"/>
      <c r="BL134" s="2"/>
      <c r="BM134" s="2">
        <v>700004</v>
      </c>
      <c r="BN134" s="2">
        <v>0</v>
      </c>
      <c r="BO134" s="2" t="s">
        <v>3</v>
      </c>
      <c r="BP134" s="2">
        <v>0</v>
      </c>
      <c r="BQ134" s="2">
        <v>19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3</v>
      </c>
      <c r="BZ134" s="2">
        <v>0</v>
      </c>
      <c r="CA134" s="2">
        <v>0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3</v>
      </c>
      <c r="CO134" s="2">
        <v>0</v>
      </c>
      <c r="CP134" s="2">
        <f>AB134*AZ134</f>
        <v>42.98</v>
      </c>
      <c r="CQ134" s="2">
        <v>0</v>
      </c>
      <c r="CR134" s="2">
        <v>0</v>
      </c>
      <c r="CS134" s="2">
        <v>0</v>
      </c>
      <c r="CT134" s="2">
        <v>0</v>
      </c>
      <c r="CU134" s="2">
        <v>0</v>
      </c>
      <c r="CV134" s="2">
        <v>0</v>
      </c>
      <c r="CW134" s="2">
        <v>0</v>
      </c>
      <c r="CX134" s="2">
        <v>0</v>
      </c>
      <c r="CY134" s="2">
        <v>0</v>
      </c>
      <c r="CZ134" s="2">
        <v>0</v>
      </c>
      <c r="DA134" s="2"/>
      <c r="DB134" s="2"/>
      <c r="DC134" s="2" t="s">
        <v>3</v>
      </c>
      <c r="DD134" s="2" t="s">
        <v>3</v>
      </c>
      <c r="DE134" s="2" t="s">
        <v>3</v>
      </c>
      <c r="DF134" s="2" t="s">
        <v>3</v>
      </c>
      <c r="DG134" s="2" t="s">
        <v>3</v>
      </c>
      <c r="DH134" s="2" t="s">
        <v>3</v>
      </c>
      <c r="DI134" s="2" t="s">
        <v>3</v>
      </c>
      <c r="DJ134" s="2" t="s">
        <v>3</v>
      </c>
      <c r="DK134" s="2" t="s">
        <v>3</v>
      </c>
      <c r="DL134" s="2" t="s">
        <v>3</v>
      </c>
      <c r="DM134" s="2" t="s">
        <v>3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1013</v>
      </c>
      <c r="DV134" s="2" t="s">
        <v>251</v>
      </c>
      <c r="DW134" s="2" t="s">
        <v>251</v>
      </c>
      <c r="DX134" s="2">
        <v>1</v>
      </c>
      <c r="DY134" s="2"/>
      <c r="DZ134" s="2"/>
      <c r="EA134" s="2"/>
      <c r="EB134" s="2"/>
      <c r="EC134" s="2"/>
      <c r="ED134" s="2"/>
      <c r="EE134" s="2">
        <v>39174691</v>
      </c>
      <c r="EF134" s="2">
        <v>19</v>
      </c>
      <c r="EG134" s="2" t="s">
        <v>253</v>
      </c>
      <c r="EH134" s="2">
        <v>0</v>
      </c>
      <c r="EI134" s="2" t="s">
        <v>3</v>
      </c>
      <c r="EJ134" s="2">
        <v>1</v>
      </c>
      <c r="EK134" s="2">
        <v>700004</v>
      </c>
      <c r="EL134" s="2" t="s">
        <v>254</v>
      </c>
      <c r="EM134" s="2" t="s">
        <v>255</v>
      </c>
      <c r="EN134" s="2"/>
      <c r="EO134" s="2" t="s">
        <v>3</v>
      </c>
      <c r="EP134" s="2"/>
      <c r="EQ134" s="2">
        <v>0</v>
      </c>
      <c r="ER134" s="2">
        <v>0</v>
      </c>
      <c r="ES134" s="2">
        <v>0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9"/>
        <v>0</v>
      </c>
      <c r="FS134" s="2">
        <v>0</v>
      </c>
      <c r="FT134" s="2"/>
      <c r="FU134" s="2"/>
      <c r="FV134" s="2"/>
      <c r="FW134" s="2"/>
      <c r="FX134" s="2">
        <v>0</v>
      </c>
      <c r="FY134" s="2">
        <v>0</v>
      </c>
      <c r="FZ134" s="2"/>
      <c r="GA134" s="2" t="s">
        <v>3</v>
      </c>
      <c r="GB134" s="2"/>
      <c r="GC134" s="2"/>
      <c r="GD134" s="2">
        <v>0</v>
      </c>
      <c r="GE134" s="2"/>
      <c r="GF134" s="2">
        <v>68385352</v>
      </c>
      <c r="GG134" s="2">
        <v>2</v>
      </c>
      <c r="GH134" s="2">
        <v>1</v>
      </c>
      <c r="GI134" s="2">
        <v>-2</v>
      </c>
      <c r="GJ134" s="2">
        <v>2</v>
      </c>
      <c r="GK134" s="2">
        <f>ROUND(R134*(R12)/100,2)</f>
        <v>0</v>
      </c>
      <c r="GL134" s="2">
        <f t="shared" si="180"/>
        <v>0</v>
      </c>
      <c r="GM134" s="2">
        <f>ROUND(CP134*I134,2)</f>
        <v>659.31</v>
      </c>
      <c r="GN134" s="2">
        <f>IF(OR(BI134=0,BI134=1),ROUND(CP134*I134,2),0)</f>
        <v>659.31</v>
      </c>
      <c r="GO134" s="2">
        <f>IF(BI134=2,ROUND(CP134*I134,2),0)</f>
        <v>0</v>
      </c>
      <c r="GP134" s="2">
        <f>IF(BI134=4,ROUND(CP134*I134,2)+GX134,0)</f>
        <v>0</v>
      </c>
      <c r="GQ134" s="2"/>
      <c r="GR134" s="2">
        <v>0</v>
      </c>
      <c r="GS134" s="2">
        <v>3</v>
      </c>
      <c r="GT134" s="2"/>
      <c r="GU134" s="2" t="s">
        <v>3</v>
      </c>
      <c r="GV134" s="2">
        <f>0</f>
        <v>0</v>
      </c>
      <c r="GW134" s="2">
        <v>1</v>
      </c>
      <c r="GX134" s="2">
        <f t="shared" si="186"/>
        <v>0</v>
      </c>
      <c r="GY134" s="2">
        <v>0</v>
      </c>
      <c r="GZ134" s="2">
        <v>0</v>
      </c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E135" t="s">
        <v>248</v>
      </c>
      <c r="F135" t="s">
        <v>249</v>
      </c>
      <c r="G135" t="s">
        <v>250</v>
      </c>
      <c r="H135" t="s">
        <v>251</v>
      </c>
      <c r="I135">
        <v>15.34</v>
      </c>
      <c r="J135">
        <v>0</v>
      </c>
      <c r="O135">
        <f>0</f>
        <v>0</v>
      </c>
      <c r="P135">
        <f>0</f>
        <v>0</v>
      </c>
      <c r="Q135">
        <f>0</f>
        <v>0</v>
      </c>
      <c r="R135">
        <f>0</f>
        <v>0</v>
      </c>
      <c r="S135">
        <f>0</f>
        <v>0</v>
      </c>
      <c r="T135">
        <f>0</f>
        <v>0</v>
      </c>
      <c r="U135">
        <f>0</f>
        <v>0</v>
      </c>
      <c r="V135">
        <f>0</f>
        <v>0</v>
      </c>
      <c r="W135">
        <f>0</f>
        <v>0</v>
      </c>
      <c r="X135">
        <f>0</f>
        <v>0</v>
      </c>
      <c r="Y135">
        <f>0</f>
        <v>0</v>
      </c>
      <c r="AA135">
        <v>39272397</v>
      </c>
      <c r="AB135">
        <f>ROUND((AK135),2)</f>
        <v>42.98</v>
      </c>
      <c r="AC135">
        <f>0</f>
        <v>0</v>
      </c>
      <c r="AD135">
        <f>0</f>
        <v>0</v>
      </c>
      <c r="AE135">
        <f>0</f>
        <v>0</v>
      </c>
      <c r="AF135">
        <f>0</f>
        <v>0</v>
      </c>
      <c r="AG135">
        <f>0</f>
        <v>0</v>
      </c>
      <c r="AH135">
        <f>0</f>
        <v>0</v>
      </c>
      <c r="AI135">
        <f>0</f>
        <v>0</v>
      </c>
      <c r="AJ135">
        <f>0</f>
        <v>0</v>
      </c>
      <c r="AK135">
        <v>42.98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1</v>
      </c>
      <c r="AZ135">
        <v>7.59</v>
      </c>
      <c r="BA135">
        <v>1</v>
      </c>
      <c r="BB135">
        <v>1</v>
      </c>
      <c r="BC135">
        <v>1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1</v>
      </c>
      <c r="BJ135" t="s">
        <v>252</v>
      </c>
      <c r="BM135">
        <v>700004</v>
      </c>
      <c r="BN135">
        <v>0</v>
      </c>
      <c r="BO135" t="s">
        <v>3</v>
      </c>
      <c r="BP135">
        <v>0</v>
      </c>
      <c r="BQ135">
        <v>19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0</v>
      </c>
      <c r="CA135">
        <v>0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>AB135*AZ135</f>
        <v>326.21819999999997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1013</v>
      </c>
      <c r="DV135" t="s">
        <v>251</v>
      </c>
      <c r="DW135" t="s">
        <v>251</v>
      </c>
      <c r="DX135">
        <v>1</v>
      </c>
      <c r="EE135">
        <v>39174691</v>
      </c>
      <c r="EF135">
        <v>19</v>
      </c>
      <c r="EG135" t="s">
        <v>253</v>
      </c>
      <c r="EH135">
        <v>0</v>
      </c>
      <c r="EI135" t="s">
        <v>3</v>
      </c>
      <c r="EJ135">
        <v>1</v>
      </c>
      <c r="EK135">
        <v>700004</v>
      </c>
      <c r="EL135" t="s">
        <v>254</v>
      </c>
      <c r="EM135" t="s">
        <v>255</v>
      </c>
      <c r="EO135" t="s">
        <v>3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FQ135">
        <v>0</v>
      </c>
      <c r="FR135">
        <f t="shared" si="179"/>
        <v>0</v>
      </c>
      <c r="FS135">
        <v>0</v>
      </c>
      <c r="FX135">
        <v>0</v>
      </c>
      <c r="FY135">
        <v>0</v>
      </c>
      <c r="GA135" t="s">
        <v>3</v>
      </c>
      <c r="GD135">
        <v>0</v>
      </c>
      <c r="GF135">
        <v>68385352</v>
      </c>
      <c r="GG135">
        <v>1</v>
      </c>
      <c r="GH135">
        <v>1</v>
      </c>
      <c r="GI135">
        <v>4</v>
      </c>
      <c r="GJ135">
        <v>2</v>
      </c>
      <c r="GK135">
        <f>ROUND(R135*(S12)/100,2)</f>
        <v>0</v>
      </c>
      <c r="GL135">
        <f t="shared" si="180"/>
        <v>0</v>
      </c>
      <c r="GM135">
        <f>ROUND(CP135*I135,2)</f>
        <v>5004.1899999999996</v>
      </c>
      <c r="GN135">
        <f>IF(OR(BI135=0,BI135=1),ROUND(CP135*I135,2),0)</f>
        <v>5004.1899999999996</v>
      </c>
      <c r="GO135">
        <f>IF(BI135=2,ROUND(CP135*I135,2),0)</f>
        <v>0</v>
      </c>
      <c r="GP135">
        <f>IF(BI135=4,ROUND(CP135*I135,2)+GX135,0)</f>
        <v>0</v>
      </c>
      <c r="GR135">
        <v>0</v>
      </c>
      <c r="GS135">
        <v>3</v>
      </c>
      <c r="GU135" t="s">
        <v>3</v>
      </c>
      <c r="GV135">
        <f>0</f>
        <v>0</v>
      </c>
      <c r="GW135">
        <v>1</v>
      </c>
      <c r="GX135">
        <f t="shared" si="186"/>
        <v>0</v>
      </c>
      <c r="GY135">
        <v>0</v>
      </c>
      <c r="GZ135">
        <v>0</v>
      </c>
      <c r="HA135">
        <v>0</v>
      </c>
      <c r="HB135">
        <v>0</v>
      </c>
      <c r="IK135">
        <v>0</v>
      </c>
    </row>
    <row r="136" spans="1:255" x14ac:dyDescent="0.2">
      <c r="A136" s="2">
        <v>17</v>
      </c>
      <c r="B136" s="2">
        <v>1</v>
      </c>
      <c r="C136" s="2"/>
      <c r="D136" s="2"/>
      <c r="E136" s="2" t="s">
        <v>256</v>
      </c>
      <c r="F136" s="2" t="s">
        <v>257</v>
      </c>
      <c r="G136" s="2" t="s">
        <v>258</v>
      </c>
      <c r="H136" s="2" t="s">
        <v>251</v>
      </c>
      <c r="I136" s="2">
        <v>15.34</v>
      </c>
      <c r="J136" s="2">
        <v>0</v>
      </c>
      <c r="K136" s="2"/>
      <c r="L136" s="2"/>
      <c r="M136" s="2"/>
      <c r="N136" s="2"/>
      <c r="O136" s="2">
        <f>0</f>
        <v>0</v>
      </c>
      <c r="P136" s="2">
        <f>0</f>
        <v>0</v>
      </c>
      <c r="Q136" s="2">
        <f>0</f>
        <v>0</v>
      </c>
      <c r="R136" s="2">
        <f>0</f>
        <v>0</v>
      </c>
      <c r="S136" s="2">
        <f>0</f>
        <v>0</v>
      </c>
      <c r="T136" s="2">
        <f>0</f>
        <v>0</v>
      </c>
      <c r="U136" s="2">
        <f>0</f>
        <v>0</v>
      </c>
      <c r="V136" s="2">
        <f>0</f>
        <v>0</v>
      </c>
      <c r="W136" s="2">
        <f>0</f>
        <v>0</v>
      </c>
      <c r="X136" s="2">
        <f>0</f>
        <v>0</v>
      </c>
      <c r="Y136" s="2">
        <f>0</f>
        <v>0</v>
      </c>
      <c r="Z136" s="2"/>
      <c r="AA136" s="2">
        <v>39272396</v>
      </c>
      <c r="AB136" s="2">
        <f>ROUND((AK136),2)</f>
        <v>18.71</v>
      </c>
      <c r="AC136" s="2">
        <f>0</f>
        <v>0</v>
      </c>
      <c r="AD136" s="2">
        <f>0</f>
        <v>0</v>
      </c>
      <c r="AE136" s="2">
        <f>0</f>
        <v>0</v>
      </c>
      <c r="AF136" s="2">
        <f>0</f>
        <v>0</v>
      </c>
      <c r="AG136" s="2">
        <f>0</f>
        <v>0</v>
      </c>
      <c r="AH136" s="2">
        <f>0</f>
        <v>0</v>
      </c>
      <c r="AI136" s="2">
        <f>0</f>
        <v>0</v>
      </c>
      <c r="AJ136" s="2">
        <f>0</f>
        <v>0</v>
      </c>
      <c r="AK136" s="2">
        <v>18.71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3</v>
      </c>
      <c r="BE136" s="2" t="s">
        <v>3</v>
      </c>
      <c r="BF136" s="2" t="s">
        <v>3</v>
      </c>
      <c r="BG136" s="2" t="s">
        <v>3</v>
      </c>
      <c r="BH136" s="2">
        <v>0</v>
      </c>
      <c r="BI136" s="2">
        <v>1</v>
      </c>
      <c r="BJ136" s="2" t="s">
        <v>259</v>
      </c>
      <c r="BK136" s="2"/>
      <c r="BL136" s="2"/>
      <c r="BM136" s="2">
        <v>700005</v>
      </c>
      <c r="BN136" s="2">
        <v>0</v>
      </c>
      <c r="BO136" s="2" t="s">
        <v>3</v>
      </c>
      <c r="BP136" s="2">
        <v>0</v>
      </c>
      <c r="BQ136" s="2">
        <v>10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3</v>
      </c>
      <c r="BZ136" s="2">
        <v>0</v>
      </c>
      <c r="CA136" s="2">
        <v>0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3</v>
      </c>
      <c r="CO136" s="2">
        <v>0</v>
      </c>
      <c r="CP136" s="2">
        <f>AB136*AZ136</f>
        <v>18.71</v>
      </c>
      <c r="CQ136" s="2">
        <v>0</v>
      </c>
      <c r="CR136" s="2">
        <v>0</v>
      </c>
      <c r="CS136" s="2">
        <v>0</v>
      </c>
      <c r="CT136" s="2">
        <v>0</v>
      </c>
      <c r="CU136" s="2">
        <v>0</v>
      </c>
      <c r="CV136" s="2">
        <v>0</v>
      </c>
      <c r="CW136" s="2">
        <v>0</v>
      </c>
      <c r="CX136" s="2">
        <v>0</v>
      </c>
      <c r="CY136" s="2">
        <v>0</v>
      </c>
      <c r="CZ136" s="2">
        <v>0</v>
      </c>
      <c r="DA136" s="2"/>
      <c r="DB136" s="2"/>
      <c r="DC136" s="2" t="s">
        <v>3</v>
      </c>
      <c r="DD136" s="2" t="s">
        <v>3</v>
      </c>
      <c r="DE136" s="2" t="s">
        <v>3</v>
      </c>
      <c r="DF136" s="2" t="s">
        <v>3</v>
      </c>
      <c r="DG136" s="2" t="s">
        <v>3</v>
      </c>
      <c r="DH136" s="2" t="s">
        <v>3</v>
      </c>
      <c r="DI136" s="2" t="s">
        <v>3</v>
      </c>
      <c r="DJ136" s="2" t="s">
        <v>3</v>
      </c>
      <c r="DK136" s="2" t="s">
        <v>3</v>
      </c>
      <c r="DL136" s="2" t="s">
        <v>3</v>
      </c>
      <c r="DM136" s="2" t="s">
        <v>3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1013</v>
      </c>
      <c r="DV136" s="2" t="s">
        <v>251</v>
      </c>
      <c r="DW136" s="2" t="s">
        <v>251</v>
      </c>
      <c r="DX136" s="2">
        <v>1</v>
      </c>
      <c r="DY136" s="2"/>
      <c r="DZ136" s="2"/>
      <c r="EA136" s="2"/>
      <c r="EB136" s="2"/>
      <c r="EC136" s="2"/>
      <c r="ED136" s="2"/>
      <c r="EE136" s="2">
        <v>39174695</v>
      </c>
      <c r="EF136" s="2">
        <v>10</v>
      </c>
      <c r="EG136" s="2" t="s">
        <v>260</v>
      </c>
      <c r="EH136" s="2">
        <v>0</v>
      </c>
      <c r="EI136" s="2" t="s">
        <v>3</v>
      </c>
      <c r="EJ136" s="2">
        <v>1</v>
      </c>
      <c r="EK136" s="2">
        <v>700005</v>
      </c>
      <c r="EL136" s="2" t="s">
        <v>261</v>
      </c>
      <c r="EM136" s="2" t="s">
        <v>262</v>
      </c>
      <c r="EN136" s="2"/>
      <c r="EO136" s="2" t="s">
        <v>3</v>
      </c>
      <c r="EP136" s="2"/>
      <c r="EQ136" s="2">
        <v>0</v>
      </c>
      <c r="ER136" s="2">
        <v>0</v>
      </c>
      <c r="ES136" s="2">
        <v>0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9"/>
        <v>0</v>
      </c>
      <c r="FS136" s="2">
        <v>0</v>
      </c>
      <c r="FT136" s="2"/>
      <c r="FU136" s="2"/>
      <c r="FV136" s="2"/>
      <c r="FW136" s="2"/>
      <c r="FX136" s="2">
        <v>0</v>
      </c>
      <c r="FY136" s="2">
        <v>0</v>
      </c>
      <c r="FZ136" s="2"/>
      <c r="GA136" s="2" t="s">
        <v>3</v>
      </c>
      <c r="GB136" s="2"/>
      <c r="GC136" s="2"/>
      <c r="GD136" s="2">
        <v>0</v>
      </c>
      <c r="GE136" s="2"/>
      <c r="GF136" s="2">
        <v>965767270</v>
      </c>
      <c r="GG136" s="2">
        <v>2</v>
      </c>
      <c r="GH136" s="2">
        <v>1</v>
      </c>
      <c r="GI136" s="2">
        <v>-2</v>
      </c>
      <c r="GJ136" s="2">
        <v>2</v>
      </c>
      <c r="GK136" s="2">
        <f>ROUND(R136*(R12)/100,2)</f>
        <v>0</v>
      </c>
      <c r="GL136" s="2">
        <f t="shared" si="180"/>
        <v>0</v>
      </c>
      <c r="GM136" s="2">
        <f>ROUND(CP136*I136,2)</f>
        <v>287.01</v>
      </c>
      <c r="GN136" s="2">
        <f>IF(OR(BI136=0,BI136=1),ROUND(CP136*I136,2),0)</f>
        <v>287.01</v>
      </c>
      <c r="GO136" s="2">
        <f>IF(BI136=2,ROUND(CP136*I136,2),0)</f>
        <v>0</v>
      </c>
      <c r="GP136" s="2">
        <f>IF(BI136=4,ROUND(CP136*I136,2)+GX136,0)</f>
        <v>0</v>
      </c>
      <c r="GQ136" s="2"/>
      <c r="GR136" s="2">
        <v>0</v>
      </c>
      <c r="GS136" s="2">
        <v>3</v>
      </c>
      <c r="GT136" s="2"/>
      <c r="GU136" s="2" t="s">
        <v>3</v>
      </c>
      <c r="GV136" s="2">
        <f>0</f>
        <v>0</v>
      </c>
      <c r="GW136" s="2">
        <v>1</v>
      </c>
      <c r="GX136" s="2">
        <f t="shared" si="186"/>
        <v>0</v>
      </c>
      <c r="GY136" s="2">
        <v>0</v>
      </c>
      <c r="GZ136" s="2">
        <v>0</v>
      </c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E137" t="s">
        <v>256</v>
      </c>
      <c r="F137" t="s">
        <v>257</v>
      </c>
      <c r="G137" t="s">
        <v>258</v>
      </c>
      <c r="H137" t="s">
        <v>251</v>
      </c>
      <c r="I137">
        <v>15.34</v>
      </c>
      <c r="J137">
        <v>0</v>
      </c>
      <c r="O137">
        <f>0</f>
        <v>0</v>
      </c>
      <c r="P137">
        <f>0</f>
        <v>0</v>
      </c>
      <c r="Q137">
        <f>0</f>
        <v>0</v>
      </c>
      <c r="R137">
        <f>0</f>
        <v>0</v>
      </c>
      <c r="S137">
        <f>0</f>
        <v>0</v>
      </c>
      <c r="T137">
        <f>0</f>
        <v>0</v>
      </c>
      <c r="U137">
        <f>0</f>
        <v>0</v>
      </c>
      <c r="V137">
        <f>0</f>
        <v>0</v>
      </c>
      <c r="W137">
        <f>0</f>
        <v>0</v>
      </c>
      <c r="X137">
        <f>0</f>
        <v>0</v>
      </c>
      <c r="Y137">
        <f>0</f>
        <v>0</v>
      </c>
      <c r="AA137">
        <v>39272397</v>
      </c>
      <c r="AB137">
        <f>ROUND((AK137),2)</f>
        <v>18.71</v>
      </c>
      <c r="AC137">
        <f>0</f>
        <v>0</v>
      </c>
      <c r="AD137">
        <f>0</f>
        <v>0</v>
      </c>
      <c r="AE137">
        <f>0</f>
        <v>0</v>
      </c>
      <c r="AF137">
        <f>0</f>
        <v>0</v>
      </c>
      <c r="AG137">
        <f>0</f>
        <v>0</v>
      </c>
      <c r="AH137">
        <f>0</f>
        <v>0</v>
      </c>
      <c r="AI137">
        <f>0</f>
        <v>0</v>
      </c>
      <c r="AJ137">
        <f>0</f>
        <v>0</v>
      </c>
      <c r="AK137">
        <v>18.71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7.59</v>
      </c>
      <c r="BA137">
        <v>1</v>
      </c>
      <c r="BB137">
        <v>1</v>
      </c>
      <c r="BC137">
        <v>1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1</v>
      </c>
      <c r="BJ137" t="s">
        <v>259</v>
      </c>
      <c r="BM137">
        <v>700005</v>
      </c>
      <c r="BN137">
        <v>0</v>
      </c>
      <c r="BO137" t="s">
        <v>3</v>
      </c>
      <c r="BP137">
        <v>0</v>
      </c>
      <c r="BQ137">
        <v>10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0</v>
      </c>
      <c r="CA137">
        <v>0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>AB137*AZ137</f>
        <v>142.00890000000001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251</v>
      </c>
      <c r="DW137" t="s">
        <v>251</v>
      </c>
      <c r="DX137">
        <v>1</v>
      </c>
      <c r="EE137">
        <v>39174695</v>
      </c>
      <c r="EF137">
        <v>10</v>
      </c>
      <c r="EG137" t="s">
        <v>260</v>
      </c>
      <c r="EH137">
        <v>0</v>
      </c>
      <c r="EI137" t="s">
        <v>3</v>
      </c>
      <c r="EJ137">
        <v>1</v>
      </c>
      <c r="EK137">
        <v>700005</v>
      </c>
      <c r="EL137" t="s">
        <v>261</v>
      </c>
      <c r="EM137" t="s">
        <v>262</v>
      </c>
      <c r="EO137" t="s">
        <v>3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FQ137">
        <v>0</v>
      </c>
      <c r="FR137">
        <f t="shared" si="179"/>
        <v>0</v>
      </c>
      <c r="FS137">
        <v>0</v>
      </c>
      <c r="FX137">
        <v>0</v>
      </c>
      <c r="FY137">
        <v>0</v>
      </c>
      <c r="GA137" t="s">
        <v>3</v>
      </c>
      <c r="GD137">
        <v>0</v>
      </c>
      <c r="GF137">
        <v>965767270</v>
      </c>
      <c r="GG137">
        <v>1</v>
      </c>
      <c r="GH137">
        <v>1</v>
      </c>
      <c r="GI137">
        <v>4</v>
      </c>
      <c r="GJ137">
        <v>2</v>
      </c>
      <c r="GK137">
        <f>ROUND(R137*(S12)/100,2)</f>
        <v>0</v>
      </c>
      <c r="GL137">
        <f t="shared" si="180"/>
        <v>0</v>
      </c>
      <c r="GM137">
        <f>ROUND(CP137*I137,2)</f>
        <v>2178.42</v>
      </c>
      <c r="GN137">
        <f>IF(OR(BI137=0,BI137=1),ROUND(CP137*I137,2),0)</f>
        <v>2178.42</v>
      </c>
      <c r="GO137">
        <f>IF(BI137=2,ROUND(CP137*I137,2),0)</f>
        <v>0</v>
      </c>
      <c r="GP137">
        <f>IF(BI137=4,ROUND(CP137*I137,2)+GX137,0)</f>
        <v>0</v>
      </c>
      <c r="GR137">
        <v>0</v>
      </c>
      <c r="GS137">
        <v>3</v>
      </c>
      <c r="GU137" t="s">
        <v>3</v>
      </c>
      <c r="GV137">
        <f>0</f>
        <v>0</v>
      </c>
      <c r="GW137">
        <v>1</v>
      </c>
      <c r="GX137">
        <f t="shared" si="186"/>
        <v>0</v>
      </c>
      <c r="GY137">
        <v>0</v>
      </c>
      <c r="GZ137">
        <v>0</v>
      </c>
      <c r="HA137">
        <v>0</v>
      </c>
      <c r="HB137">
        <v>0</v>
      </c>
      <c r="IK137">
        <v>0</v>
      </c>
    </row>
    <row r="139" spans="1:255" x14ac:dyDescent="0.2">
      <c r="A139" s="3">
        <v>51</v>
      </c>
      <c r="B139" s="3">
        <f>B24</f>
        <v>1</v>
      </c>
      <c r="C139" s="3">
        <f>A24</f>
        <v>4</v>
      </c>
      <c r="D139" s="3">
        <f>ROW(A24)</f>
        <v>24</v>
      </c>
      <c r="E139" s="3"/>
      <c r="F139" s="3" t="str">
        <f>IF(F24&lt;&gt;"",F24,"")</f>
        <v>Новый раздел</v>
      </c>
      <c r="G139" s="3" t="str">
        <f>IF(G24&lt;&gt;"",G24,"")</f>
        <v>1 Общестроительные работы</v>
      </c>
      <c r="H139" s="3">
        <v>0</v>
      </c>
      <c r="I139" s="3"/>
      <c r="J139" s="3"/>
      <c r="K139" s="3"/>
      <c r="L139" s="3"/>
      <c r="M139" s="3"/>
      <c r="N139" s="3"/>
      <c r="O139" s="3">
        <f t="shared" ref="O139:T139" si="189">ROUND(AB139,2)</f>
        <v>372190.35</v>
      </c>
      <c r="P139" s="3">
        <f t="shared" si="189"/>
        <v>333189.76000000001</v>
      </c>
      <c r="Q139" s="3">
        <f t="shared" si="189"/>
        <v>7825.93</v>
      </c>
      <c r="R139" s="3">
        <f t="shared" si="189"/>
        <v>1827.39</v>
      </c>
      <c r="S139" s="3">
        <f t="shared" si="189"/>
        <v>31174.66</v>
      </c>
      <c r="T139" s="3">
        <f t="shared" si="189"/>
        <v>0</v>
      </c>
      <c r="U139" s="3">
        <f>AH139</f>
        <v>3518.9766076500005</v>
      </c>
      <c r="V139" s="3">
        <f>AI139</f>
        <v>158.97407525</v>
      </c>
      <c r="W139" s="3">
        <f>ROUND(AJ139,2)</f>
        <v>0</v>
      </c>
      <c r="X139" s="3">
        <f>ROUND(AK139,2)</f>
        <v>33363.440000000002</v>
      </c>
      <c r="Y139" s="3">
        <f>ROUND(AL139,2)</f>
        <v>18564.63</v>
      </c>
      <c r="Z139" s="3"/>
      <c r="AA139" s="3"/>
      <c r="AB139" s="3">
        <f>ROUND(SUMIF(AA28:AA137,"=39272396",O28:O137),2)</f>
        <v>372190.35</v>
      </c>
      <c r="AC139" s="3">
        <f>ROUND(SUMIF(AA28:AA137,"=39272396",P28:P137),2)</f>
        <v>333189.76000000001</v>
      </c>
      <c r="AD139" s="3">
        <f>ROUND(SUMIF(AA28:AA137,"=39272396",Q28:Q137),2)</f>
        <v>7825.93</v>
      </c>
      <c r="AE139" s="3">
        <f>ROUND(SUMIF(AA28:AA137,"=39272396",R28:R137),2)</f>
        <v>1827.39</v>
      </c>
      <c r="AF139" s="3">
        <f>ROUND(SUMIF(AA28:AA137,"=39272396",S28:S137),2)</f>
        <v>31174.66</v>
      </c>
      <c r="AG139" s="3">
        <f>ROUND(SUMIF(AA28:AA137,"=39272396",T28:T137),2)</f>
        <v>0</v>
      </c>
      <c r="AH139" s="3">
        <f>SUMIF(AA28:AA137,"=39272396",U28:U137)</f>
        <v>3518.9766076500005</v>
      </c>
      <c r="AI139" s="3">
        <f>SUMIF(AA28:AA137,"=39272396",V28:V137)</f>
        <v>158.97407525</v>
      </c>
      <c r="AJ139" s="3">
        <f>ROUND(SUMIF(AA28:AA137,"=39272396",W28:W137),2)</f>
        <v>0</v>
      </c>
      <c r="AK139" s="3">
        <f>ROUND(SUMIF(AA28:AA137,"=39272396",X28:X137),2)</f>
        <v>33363.440000000002</v>
      </c>
      <c r="AL139" s="3">
        <f>ROUND(SUMIF(AA28:AA137,"=39272396",Y28:Y137),2)</f>
        <v>18564.63</v>
      </c>
      <c r="AM139" s="3"/>
      <c r="AN139" s="3"/>
      <c r="AO139" s="3">
        <f t="shared" ref="AO139:BC139" si="190">ROUND(BX139,2)</f>
        <v>0</v>
      </c>
      <c r="AP139" s="3">
        <f t="shared" si="190"/>
        <v>0</v>
      </c>
      <c r="AQ139" s="3">
        <f t="shared" si="190"/>
        <v>0</v>
      </c>
      <c r="AR139" s="3">
        <f t="shared" si="190"/>
        <v>425064.74</v>
      </c>
      <c r="AS139" s="3">
        <f t="shared" si="190"/>
        <v>425064.74</v>
      </c>
      <c r="AT139" s="3">
        <f t="shared" si="190"/>
        <v>0</v>
      </c>
      <c r="AU139" s="3">
        <f t="shared" si="190"/>
        <v>0</v>
      </c>
      <c r="AV139" s="3">
        <f t="shared" si="190"/>
        <v>333189.76000000001</v>
      </c>
      <c r="AW139" s="3">
        <f t="shared" si="190"/>
        <v>333189.76000000001</v>
      </c>
      <c r="AX139" s="3">
        <f t="shared" si="190"/>
        <v>0</v>
      </c>
      <c r="AY139" s="3">
        <f t="shared" si="190"/>
        <v>333189.76000000001</v>
      </c>
      <c r="AZ139" s="3">
        <f t="shared" si="190"/>
        <v>0</v>
      </c>
      <c r="BA139" s="3">
        <f t="shared" si="190"/>
        <v>0</v>
      </c>
      <c r="BB139" s="3">
        <f t="shared" si="190"/>
        <v>0</v>
      </c>
      <c r="BC139" s="3">
        <f t="shared" si="190"/>
        <v>0</v>
      </c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>
        <f>ROUND(SUMIF(AA28:AA137,"=39272396",FQ28:FQ137),2)</f>
        <v>0</v>
      </c>
      <c r="BY139" s="3">
        <f>ROUND(SUMIF(AA28:AA137,"=39272396",FR28:FR137),2)</f>
        <v>0</v>
      </c>
      <c r="BZ139" s="3">
        <f>ROUND(SUMIF(AA28:AA137,"=39272396",GL28:GL137),2)</f>
        <v>0</v>
      </c>
      <c r="CA139" s="3">
        <f>ROUND(SUMIF(AA28:AA137,"=39272396",GM28:GM137),2)</f>
        <v>425064.74</v>
      </c>
      <c r="CB139" s="3">
        <f>ROUND(SUMIF(AA28:AA137,"=39272396",GN28:GN137),2)</f>
        <v>425064.74</v>
      </c>
      <c r="CC139" s="3">
        <f>ROUND(SUMIF(AA28:AA137,"=39272396",GO28:GO137),2)</f>
        <v>0</v>
      </c>
      <c r="CD139" s="3">
        <f>ROUND(SUMIF(AA28:AA137,"=39272396",GP28:GP137),2)</f>
        <v>0</v>
      </c>
      <c r="CE139" s="3">
        <f>AC139-BX139</f>
        <v>333189.76000000001</v>
      </c>
      <c r="CF139" s="3">
        <f>AC139-BY139</f>
        <v>333189.76000000001</v>
      </c>
      <c r="CG139" s="3">
        <f>BX139-BZ139</f>
        <v>0</v>
      </c>
      <c r="CH139" s="3">
        <f>AC139-BX139-BY139+BZ139</f>
        <v>333189.76000000001</v>
      </c>
      <c r="CI139" s="3">
        <f>BY139-BZ139</f>
        <v>0</v>
      </c>
      <c r="CJ139" s="3">
        <f>ROUND(SUMIF(AA28:AA137,"=39272396",GX28:GX137),2)</f>
        <v>0</v>
      </c>
      <c r="CK139" s="3">
        <f>ROUND(SUMIF(AA28:AA137,"=39272396",GY28:GY137),2)</f>
        <v>0</v>
      </c>
      <c r="CL139" s="3">
        <f>ROUND(SUMIF(AA28:AA137,"=39272396",GZ28:GZ137),2)</f>
        <v>0</v>
      </c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4">
        <f t="shared" ref="DG139:DL139" si="191">ROUND(DT139,2)</f>
        <v>2256045.2599999998</v>
      </c>
      <c r="DH139" s="4">
        <f t="shared" si="191"/>
        <v>1960030.66</v>
      </c>
      <c r="DI139" s="4">
        <f t="shared" si="191"/>
        <v>59398.89</v>
      </c>
      <c r="DJ139" s="4">
        <f t="shared" si="191"/>
        <v>13869.84</v>
      </c>
      <c r="DK139" s="4">
        <f t="shared" si="191"/>
        <v>236615.71</v>
      </c>
      <c r="DL139" s="4">
        <f t="shared" si="191"/>
        <v>0</v>
      </c>
      <c r="DM139" s="4">
        <f>DZ139</f>
        <v>3518.9766076500005</v>
      </c>
      <c r="DN139" s="4">
        <f>EA139</f>
        <v>158.97407525</v>
      </c>
      <c r="DO139" s="4">
        <f>ROUND(EB139,2)</f>
        <v>0</v>
      </c>
      <c r="DP139" s="4">
        <f>ROUND(EC139,2)</f>
        <v>253228.38</v>
      </c>
      <c r="DQ139" s="4">
        <f>ROUND(ED139,2)</f>
        <v>140905.32</v>
      </c>
      <c r="DR139" s="4"/>
      <c r="DS139" s="4"/>
      <c r="DT139" s="4">
        <f>ROUND(SUMIF(AA28:AA137,"=39272397",O28:O137),2)</f>
        <v>2256045.2599999998</v>
      </c>
      <c r="DU139" s="4">
        <f>ROUND(SUMIF(AA28:AA137,"=39272397",P28:P137),2)</f>
        <v>1960030.66</v>
      </c>
      <c r="DV139" s="4">
        <f>ROUND(SUMIF(AA28:AA137,"=39272397",Q28:Q137),2)</f>
        <v>59398.89</v>
      </c>
      <c r="DW139" s="4">
        <f>ROUND(SUMIF(AA28:AA137,"=39272397",R28:R137),2)</f>
        <v>13869.84</v>
      </c>
      <c r="DX139" s="4">
        <f>ROUND(SUMIF(AA28:AA137,"=39272397",S28:S137),2)</f>
        <v>236615.71</v>
      </c>
      <c r="DY139" s="4">
        <f>ROUND(SUMIF(AA28:AA137,"=39272397",T28:T137),2)</f>
        <v>0</v>
      </c>
      <c r="DZ139" s="4">
        <f>SUMIF(AA28:AA137,"=39272397",U28:U137)</f>
        <v>3518.9766076500005</v>
      </c>
      <c r="EA139" s="4">
        <f>SUMIF(AA28:AA137,"=39272397",V28:V137)</f>
        <v>158.97407525</v>
      </c>
      <c r="EB139" s="4">
        <f>ROUND(SUMIF(AA28:AA137,"=39272397",W28:W137),2)</f>
        <v>0</v>
      </c>
      <c r="EC139" s="4">
        <f>ROUND(SUMIF(AA28:AA137,"=39272397",X28:X137),2)</f>
        <v>253228.38</v>
      </c>
      <c r="ED139" s="4">
        <f>ROUND(SUMIF(AA28:AA137,"=39272397",Y28:Y137),2)</f>
        <v>140905.32</v>
      </c>
      <c r="EE139" s="4"/>
      <c r="EF139" s="4"/>
      <c r="EG139" s="4">
        <f t="shared" ref="EG139:EU139" si="192">ROUND(FP139,2)</f>
        <v>0</v>
      </c>
      <c r="EH139" s="4">
        <f t="shared" si="192"/>
        <v>0</v>
      </c>
      <c r="EI139" s="4">
        <f t="shared" si="192"/>
        <v>0</v>
      </c>
      <c r="EJ139" s="4">
        <f t="shared" si="192"/>
        <v>2657361.5699999998</v>
      </c>
      <c r="EK139" s="4">
        <f t="shared" si="192"/>
        <v>2657361.5699999998</v>
      </c>
      <c r="EL139" s="4">
        <f t="shared" si="192"/>
        <v>0</v>
      </c>
      <c r="EM139" s="4">
        <f t="shared" si="192"/>
        <v>0</v>
      </c>
      <c r="EN139" s="4">
        <f t="shared" si="192"/>
        <v>1960030.66</v>
      </c>
      <c r="EO139" s="4">
        <f t="shared" si="192"/>
        <v>1960030.66</v>
      </c>
      <c r="EP139" s="4">
        <f t="shared" si="192"/>
        <v>0</v>
      </c>
      <c r="EQ139" s="4">
        <f t="shared" si="192"/>
        <v>1960030.66</v>
      </c>
      <c r="ER139" s="4">
        <f t="shared" si="192"/>
        <v>0</v>
      </c>
      <c r="ES139" s="4">
        <f t="shared" si="192"/>
        <v>0</v>
      </c>
      <c r="ET139" s="4">
        <f t="shared" si="192"/>
        <v>0</v>
      </c>
      <c r="EU139" s="4">
        <f t="shared" si="192"/>
        <v>0</v>
      </c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>
        <f>ROUND(SUMIF(AA28:AA137,"=39272397",FQ28:FQ137),2)</f>
        <v>0</v>
      </c>
      <c r="FQ139" s="4">
        <f>ROUND(SUMIF(AA28:AA137,"=39272397",FR28:FR137),2)</f>
        <v>0</v>
      </c>
      <c r="FR139" s="4">
        <f>ROUND(SUMIF(AA28:AA137,"=39272397",GL28:GL137),2)</f>
        <v>0</v>
      </c>
      <c r="FS139" s="4">
        <f>ROUND(SUMIF(AA28:AA137,"=39272397",GM28:GM137),2)</f>
        <v>2657361.5699999998</v>
      </c>
      <c r="FT139" s="4">
        <f>ROUND(SUMIF(AA28:AA137,"=39272397",GN28:GN137),2)</f>
        <v>2657361.5699999998</v>
      </c>
      <c r="FU139" s="4">
        <f>ROUND(SUMIF(AA28:AA137,"=39272397",GO28:GO137),2)</f>
        <v>0</v>
      </c>
      <c r="FV139" s="4">
        <f>ROUND(SUMIF(AA28:AA137,"=39272397",GP28:GP137),2)</f>
        <v>0</v>
      </c>
      <c r="FW139" s="4">
        <f>DU139-FP139</f>
        <v>1960030.66</v>
      </c>
      <c r="FX139" s="4">
        <f>DU139-FQ139</f>
        <v>1960030.66</v>
      </c>
      <c r="FY139" s="4">
        <f>FP139-FR139</f>
        <v>0</v>
      </c>
      <c r="FZ139" s="4">
        <f>DU139-FP139-FQ139+FR139</f>
        <v>1960030.66</v>
      </c>
      <c r="GA139" s="4">
        <f>FQ139-FR139</f>
        <v>0</v>
      </c>
      <c r="GB139" s="4">
        <f>ROUND(SUMIF(AA28:AA137,"=39272397",GX28:GX137),2)</f>
        <v>0</v>
      </c>
      <c r="GC139" s="4">
        <f>ROUND(SUMIF(AA28:AA137,"=39272397",GY28:GY137),2)</f>
        <v>0</v>
      </c>
      <c r="GD139" s="4">
        <f>ROUND(SUMIF(AA28:AA137,"=39272397",GZ28:GZ137),2)</f>
        <v>0</v>
      </c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>
        <v>0</v>
      </c>
    </row>
    <row r="141" spans="1:255" x14ac:dyDescent="0.2">
      <c r="A141" s="5">
        <v>50</v>
      </c>
      <c r="B141" s="5">
        <v>0</v>
      </c>
      <c r="C141" s="5">
        <v>0</v>
      </c>
      <c r="D141" s="5">
        <v>1</v>
      </c>
      <c r="E141" s="5">
        <v>201</v>
      </c>
      <c r="F141" s="5">
        <f>ROUND(Source!O139,O141)</f>
        <v>372190.35</v>
      </c>
      <c r="G141" s="5" t="s">
        <v>263</v>
      </c>
      <c r="H141" s="5" t="s">
        <v>264</v>
      </c>
      <c r="I141" s="5"/>
      <c r="J141" s="5"/>
      <c r="K141" s="5">
        <v>201</v>
      </c>
      <c r="L141" s="5">
        <v>1</v>
      </c>
      <c r="M141" s="5">
        <v>3</v>
      </c>
      <c r="N141" s="5" t="s">
        <v>3</v>
      </c>
      <c r="O141" s="5">
        <v>2</v>
      </c>
      <c r="P141" s="5">
        <f>ROUND(Source!DG139,O141)</f>
        <v>2256045.2599999998</v>
      </c>
      <c r="Q141" s="5"/>
      <c r="R141" s="5"/>
      <c r="S141" s="5"/>
      <c r="T141" s="5"/>
      <c r="U141" s="5"/>
      <c r="V141" s="5"/>
      <c r="W141" s="5"/>
    </row>
    <row r="142" spans="1:255" x14ac:dyDescent="0.2">
      <c r="A142" s="5">
        <v>50</v>
      </c>
      <c r="B142" s="5">
        <v>0</v>
      </c>
      <c r="C142" s="5">
        <v>0</v>
      </c>
      <c r="D142" s="5">
        <v>1</v>
      </c>
      <c r="E142" s="5">
        <v>202</v>
      </c>
      <c r="F142" s="5">
        <f>ROUND(Source!P139,O142)</f>
        <v>333189.76000000001</v>
      </c>
      <c r="G142" s="5" t="s">
        <v>265</v>
      </c>
      <c r="H142" s="5" t="s">
        <v>266</v>
      </c>
      <c r="I142" s="5"/>
      <c r="J142" s="5"/>
      <c r="K142" s="5">
        <v>202</v>
      </c>
      <c r="L142" s="5">
        <v>2</v>
      </c>
      <c r="M142" s="5">
        <v>3</v>
      </c>
      <c r="N142" s="5" t="s">
        <v>3</v>
      </c>
      <c r="O142" s="5">
        <v>2</v>
      </c>
      <c r="P142" s="5">
        <f>ROUND(Source!DH139,O142)</f>
        <v>1960030.66</v>
      </c>
      <c r="Q142" s="5"/>
      <c r="R142" s="5"/>
      <c r="S142" s="5"/>
      <c r="T142" s="5"/>
      <c r="U142" s="5"/>
      <c r="V142" s="5"/>
      <c r="W142" s="5"/>
    </row>
    <row r="143" spans="1:255" x14ac:dyDescent="0.2">
      <c r="A143" s="5">
        <v>50</v>
      </c>
      <c r="B143" s="5">
        <v>0</v>
      </c>
      <c r="C143" s="5">
        <v>0</v>
      </c>
      <c r="D143" s="5">
        <v>1</v>
      </c>
      <c r="E143" s="5">
        <v>222</v>
      </c>
      <c r="F143" s="5">
        <f>ROUND(Source!AO139,O143)</f>
        <v>0</v>
      </c>
      <c r="G143" s="5" t="s">
        <v>267</v>
      </c>
      <c r="H143" s="5" t="s">
        <v>268</v>
      </c>
      <c r="I143" s="5"/>
      <c r="J143" s="5"/>
      <c r="K143" s="5">
        <v>222</v>
      </c>
      <c r="L143" s="5">
        <v>3</v>
      </c>
      <c r="M143" s="5">
        <v>3</v>
      </c>
      <c r="N143" s="5" t="s">
        <v>3</v>
      </c>
      <c r="O143" s="5">
        <v>2</v>
      </c>
      <c r="P143" s="5">
        <f>ROUND(Source!EG139,O143)</f>
        <v>0</v>
      </c>
      <c r="Q143" s="5"/>
      <c r="R143" s="5"/>
      <c r="S143" s="5"/>
      <c r="T143" s="5"/>
      <c r="U143" s="5"/>
      <c r="V143" s="5"/>
      <c r="W143" s="5"/>
    </row>
    <row r="144" spans="1:255" x14ac:dyDescent="0.2">
      <c r="A144" s="5">
        <v>50</v>
      </c>
      <c r="B144" s="5">
        <v>0</v>
      </c>
      <c r="C144" s="5">
        <v>0</v>
      </c>
      <c r="D144" s="5">
        <v>1</v>
      </c>
      <c r="E144" s="5">
        <v>225</v>
      </c>
      <c r="F144" s="5">
        <f>ROUND(Source!AV139,O144)</f>
        <v>333189.76000000001</v>
      </c>
      <c r="G144" s="5" t="s">
        <v>269</v>
      </c>
      <c r="H144" s="5" t="s">
        <v>270</v>
      </c>
      <c r="I144" s="5"/>
      <c r="J144" s="5"/>
      <c r="K144" s="5">
        <v>225</v>
      </c>
      <c r="L144" s="5">
        <v>4</v>
      </c>
      <c r="M144" s="5">
        <v>3</v>
      </c>
      <c r="N144" s="5" t="s">
        <v>3</v>
      </c>
      <c r="O144" s="5">
        <v>2</v>
      </c>
      <c r="P144" s="5">
        <f>ROUND(Source!EN139,O144)</f>
        <v>1960030.66</v>
      </c>
      <c r="Q144" s="5"/>
      <c r="R144" s="5"/>
      <c r="S144" s="5"/>
      <c r="T144" s="5"/>
      <c r="U144" s="5"/>
      <c r="V144" s="5"/>
      <c r="W144" s="5"/>
    </row>
    <row r="145" spans="1:23" x14ac:dyDescent="0.2">
      <c r="A145" s="5">
        <v>50</v>
      </c>
      <c r="B145" s="5">
        <v>0</v>
      </c>
      <c r="C145" s="5">
        <v>0</v>
      </c>
      <c r="D145" s="5">
        <v>1</v>
      </c>
      <c r="E145" s="5">
        <v>226</v>
      </c>
      <c r="F145" s="5">
        <f>ROUND(Source!AW139,O145)</f>
        <v>333189.76000000001</v>
      </c>
      <c r="G145" s="5" t="s">
        <v>271</v>
      </c>
      <c r="H145" s="5" t="s">
        <v>272</v>
      </c>
      <c r="I145" s="5"/>
      <c r="J145" s="5"/>
      <c r="K145" s="5">
        <v>226</v>
      </c>
      <c r="L145" s="5">
        <v>5</v>
      </c>
      <c r="M145" s="5">
        <v>3</v>
      </c>
      <c r="N145" s="5" t="s">
        <v>3</v>
      </c>
      <c r="O145" s="5">
        <v>2</v>
      </c>
      <c r="P145" s="5">
        <f>ROUND(Source!EO139,O145)</f>
        <v>1960030.66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0</v>
      </c>
      <c r="C146" s="5">
        <v>0</v>
      </c>
      <c r="D146" s="5">
        <v>1</v>
      </c>
      <c r="E146" s="5">
        <v>227</v>
      </c>
      <c r="F146" s="5">
        <f>ROUND(Source!AX139,O146)</f>
        <v>0</v>
      </c>
      <c r="G146" s="5" t="s">
        <v>273</v>
      </c>
      <c r="H146" s="5" t="s">
        <v>274</v>
      </c>
      <c r="I146" s="5"/>
      <c r="J146" s="5"/>
      <c r="K146" s="5">
        <v>227</v>
      </c>
      <c r="L146" s="5">
        <v>6</v>
      </c>
      <c r="M146" s="5">
        <v>3</v>
      </c>
      <c r="N146" s="5" t="s">
        <v>3</v>
      </c>
      <c r="O146" s="5">
        <v>2</v>
      </c>
      <c r="P146" s="5">
        <f>ROUND(Source!EP139,O146)</f>
        <v>0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0</v>
      </c>
      <c r="C147" s="5">
        <v>0</v>
      </c>
      <c r="D147" s="5">
        <v>1</v>
      </c>
      <c r="E147" s="5">
        <v>228</v>
      </c>
      <c r="F147" s="5">
        <f>ROUND(Source!AY139,O147)</f>
        <v>333189.76000000001</v>
      </c>
      <c r="G147" s="5" t="s">
        <v>275</v>
      </c>
      <c r="H147" s="5" t="s">
        <v>276</v>
      </c>
      <c r="I147" s="5"/>
      <c r="J147" s="5"/>
      <c r="K147" s="5">
        <v>228</v>
      </c>
      <c r="L147" s="5">
        <v>7</v>
      </c>
      <c r="M147" s="5">
        <v>3</v>
      </c>
      <c r="N147" s="5" t="s">
        <v>3</v>
      </c>
      <c r="O147" s="5">
        <v>2</v>
      </c>
      <c r="P147" s="5">
        <f>ROUND(Source!EQ139,O147)</f>
        <v>1960030.66</v>
      </c>
      <c r="Q147" s="5"/>
      <c r="R147" s="5"/>
      <c r="S147" s="5"/>
      <c r="T147" s="5"/>
      <c r="U147" s="5"/>
      <c r="V147" s="5"/>
      <c r="W147" s="5"/>
    </row>
    <row r="148" spans="1:23" x14ac:dyDescent="0.2">
      <c r="A148" s="5">
        <v>50</v>
      </c>
      <c r="B148" s="5">
        <v>0</v>
      </c>
      <c r="C148" s="5">
        <v>0</v>
      </c>
      <c r="D148" s="5">
        <v>1</v>
      </c>
      <c r="E148" s="5">
        <v>216</v>
      </c>
      <c r="F148" s="5">
        <f>ROUND(Source!AP139,O148)</f>
        <v>0</v>
      </c>
      <c r="G148" s="5" t="s">
        <v>277</v>
      </c>
      <c r="H148" s="5" t="s">
        <v>278</v>
      </c>
      <c r="I148" s="5"/>
      <c r="J148" s="5"/>
      <c r="K148" s="5">
        <v>216</v>
      </c>
      <c r="L148" s="5">
        <v>8</v>
      </c>
      <c r="M148" s="5">
        <v>3</v>
      </c>
      <c r="N148" s="5" t="s">
        <v>3</v>
      </c>
      <c r="O148" s="5">
        <v>2</v>
      </c>
      <c r="P148" s="5">
        <f>ROUND(Source!EH139,O148)</f>
        <v>0</v>
      </c>
      <c r="Q148" s="5"/>
      <c r="R148" s="5"/>
      <c r="S148" s="5"/>
      <c r="T148" s="5"/>
      <c r="U148" s="5"/>
      <c r="V148" s="5"/>
      <c r="W148" s="5"/>
    </row>
    <row r="149" spans="1:23" x14ac:dyDescent="0.2">
      <c r="A149" s="5">
        <v>50</v>
      </c>
      <c r="B149" s="5">
        <v>0</v>
      </c>
      <c r="C149" s="5">
        <v>0</v>
      </c>
      <c r="D149" s="5">
        <v>1</v>
      </c>
      <c r="E149" s="5">
        <v>223</v>
      </c>
      <c r="F149" s="5">
        <f>ROUND(Source!AQ139,O149)</f>
        <v>0</v>
      </c>
      <c r="G149" s="5" t="s">
        <v>279</v>
      </c>
      <c r="H149" s="5" t="s">
        <v>280</v>
      </c>
      <c r="I149" s="5"/>
      <c r="J149" s="5"/>
      <c r="K149" s="5">
        <v>223</v>
      </c>
      <c r="L149" s="5">
        <v>9</v>
      </c>
      <c r="M149" s="5">
        <v>3</v>
      </c>
      <c r="N149" s="5" t="s">
        <v>3</v>
      </c>
      <c r="O149" s="5">
        <v>2</v>
      </c>
      <c r="P149" s="5">
        <f>ROUND(Source!EI139,O149)</f>
        <v>0</v>
      </c>
      <c r="Q149" s="5"/>
      <c r="R149" s="5"/>
      <c r="S149" s="5"/>
      <c r="T149" s="5"/>
      <c r="U149" s="5"/>
      <c r="V149" s="5"/>
      <c r="W149" s="5"/>
    </row>
    <row r="150" spans="1:23" x14ac:dyDescent="0.2">
      <c r="A150" s="5">
        <v>50</v>
      </c>
      <c r="B150" s="5">
        <v>0</v>
      </c>
      <c r="C150" s="5">
        <v>0</v>
      </c>
      <c r="D150" s="5">
        <v>1</v>
      </c>
      <c r="E150" s="5">
        <v>229</v>
      </c>
      <c r="F150" s="5">
        <f>ROUND(Source!AZ139,O150)</f>
        <v>0</v>
      </c>
      <c r="G150" s="5" t="s">
        <v>281</v>
      </c>
      <c r="H150" s="5" t="s">
        <v>282</v>
      </c>
      <c r="I150" s="5"/>
      <c r="J150" s="5"/>
      <c r="K150" s="5">
        <v>229</v>
      </c>
      <c r="L150" s="5">
        <v>10</v>
      </c>
      <c r="M150" s="5">
        <v>3</v>
      </c>
      <c r="N150" s="5" t="s">
        <v>3</v>
      </c>
      <c r="O150" s="5">
        <v>2</v>
      </c>
      <c r="P150" s="5">
        <f>ROUND(Source!ER139,O150)</f>
        <v>0</v>
      </c>
      <c r="Q150" s="5"/>
      <c r="R150" s="5"/>
      <c r="S150" s="5"/>
      <c r="T150" s="5"/>
      <c r="U150" s="5"/>
      <c r="V150" s="5"/>
      <c r="W150" s="5"/>
    </row>
    <row r="151" spans="1:23" x14ac:dyDescent="0.2">
      <c r="A151" s="5">
        <v>50</v>
      </c>
      <c r="B151" s="5">
        <v>0</v>
      </c>
      <c r="C151" s="5">
        <v>0</v>
      </c>
      <c r="D151" s="5">
        <v>1</v>
      </c>
      <c r="E151" s="5">
        <v>203</v>
      </c>
      <c r="F151" s="5">
        <f>ROUND(Source!Q139,O151)</f>
        <v>7825.93</v>
      </c>
      <c r="G151" s="5" t="s">
        <v>283</v>
      </c>
      <c r="H151" s="5" t="s">
        <v>284</v>
      </c>
      <c r="I151" s="5"/>
      <c r="J151" s="5"/>
      <c r="K151" s="5">
        <v>203</v>
      </c>
      <c r="L151" s="5">
        <v>11</v>
      </c>
      <c r="M151" s="5">
        <v>3</v>
      </c>
      <c r="N151" s="5" t="s">
        <v>3</v>
      </c>
      <c r="O151" s="5">
        <v>2</v>
      </c>
      <c r="P151" s="5">
        <f>ROUND(Source!DI139,O151)</f>
        <v>59398.89</v>
      </c>
      <c r="Q151" s="5"/>
      <c r="R151" s="5"/>
      <c r="S151" s="5"/>
      <c r="T151" s="5"/>
      <c r="U151" s="5"/>
      <c r="V151" s="5"/>
      <c r="W151" s="5"/>
    </row>
    <row r="152" spans="1:23" x14ac:dyDescent="0.2">
      <c r="A152" s="5">
        <v>50</v>
      </c>
      <c r="B152" s="5">
        <v>0</v>
      </c>
      <c r="C152" s="5">
        <v>0</v>
      </c>
      <c r="D152" s="5">
        <v>1</v>
      </c>
      <c r="E152" s="5">
        <v>231</v>
      </c>
      <c r="F152" s="5">
        <f>ROUND(Source!BB139,O152)</f>
        <v>0</v>
      </c>
      <c r="G152" s="5" t="s">
        <v>285</v>
      </c>
      <c r="H152" s="5" t="s">
        <v>286</v>
      </c>
      <c r="I152" s="5"/>
      <c r="J152" s="5"/>
      <c r="K152" s="5">
        <v>231</v>
      </c>
      <c r="L152" s="5">
        <v>12</v>
      </c>
      <c r="M152" s="5">
        <v>3</v>
      </c>
      <c r="N152" s="5" t="s">
        <v>3</v>
      </c>
      <c r="O152" s="5">
        <v>2</v>
      </c>
      <c r="P152" s="5">
        <f>ROUND(Source!ET139,O152)</f>
        <v>0</v>
      </c>
      <c r="Q152" s="5"/>
      <c r="R152" s="5"/>
      <c r="S152" s="5"/>
      <c r="T152" s="5"/>
      <c r="U152" s="5"/>
      <c r="V152" s="5"/>
      <c r="W152" s="5"/>
    </row>
    <row r="153" spans="1:23" x14ac:dyDescent="0.2">
      <c r="A153" s="5">
        <v>50</v>
      </c>
      <c r="B153" s="5">
        <v>0</v>
      </c>
      <c r="C153" s="5">
        <v>0</v>
      </c>
      <c r="D153" s="5">
        <v>1</v>
      </c>
      <c r="E153" s="5">
        <v>204</v>
      </c>
      <c r="F153" s="5">
        <f>ROUND(Source!R139,O153)</f>
        <v>1827.39</v>
      </c>
      <c r="G153" s="5" t="s">
        <v>287</v>
      </c>
      <c r="H153" s="5" t="s">
        <v>288</v>
      </c>
      <c r="I153" s="5"/>
      <c r="J153" s="5"/>
      <c r="K153" s="5">
        <v>204</v>
      </c>
      <c r="L153" s="5">
        <v>13</v>
      </c>
      <c r="M153" s="5">
        <v>3</v>
      </c>
      <c r="N153" s="5" t="s">
        <v>3</v>
      </c>
      <c r="O153" s="5">
        <v>2</v>
      </c>
      <c r="P153" s="5">
        <f>ROUND(Source!DJ139,O153)</f>
        <v>13869.84</v>
      </c>
      <c r="Q153" s="5"/>
      <c r="R153" s="5"/>
      <c r="S153" s="5"/>
      <c r="T153" s="5"/>
      <c r="U153" s="5"/>
      <c r="V153" s="5"/>
      <c r="W153" s="5"/>
    </row>
    <row r="154" spans="1:23" x14ac:dyDescent="0.2">
      <c r="A154" s="5">
        <v>50</v>
      </c>
      <c r="B154" s="5">
        <v>0</v>
      </c>
      <c r="C154" s="5">
        <v>0</v>
      </c>
      <c r="D154" s="5">
        <v>1</v>
      </c>
      <c r="E154" s="5">
        <v>205</v>
      </c>
      <c r="F154" s="5">
        <f>ROUND(Source!S139,O154)</f>
        <v>31174.66</v>
      </c>
      <c r="G154" s="5" t="s">
        <v>289</v>
      </c>
      <c r="H154" s="5" t="s">
        <v>290</v>
      </c>
      <c r="I154" s="5"/>
      <c r="J154" s="5"/>
      <c r="K154" s="5">
        <v>205</v>
      </c>
      <c r="L154" s="5">
        <v>14</v>
      </c>
      <c r="M154" s="5">
        <v>3</v>
      </c>
      <c r="N154" s="5" t="s">
        <v>3</v>
      </c>
      <c r="O154" s="5">
        <v>2</v>
      </c>
      <c r="P154" s="5">
        <f>ROUND(Source!DK139,O154)</f>
        <v>236615.71</v>
      </c>
      <c r="Q154" s="5"/>
      <c r="R154" s="5"/>
      <c r="S154" s="5"/>
      <c r="T154" s="5"/>
      <c r="U154" s="5"/>
      <c r="V154" s="5"/>
      <c r="W154" s="5"/>
    </row>
    <row r="155" spans="1:23" x14ac:dyDescent="0.2">
      <c r="A155" s="5">
        <v>50</v>
      </c>
      <c r="B155" s="5">
        <v>0</v>
      </c>
      <c r="C155" s="5">
        <v>0</v>
      </c>
      <c r="D155" s="5">
        <v>1</v>
      </c>
      <c r="E155" s="5">
        <v>232</v>
      </c>
      <c r="F155" s="5">
        <f>ROUND(Source!BC139,O155)</f>
        <v>0</v>
      </c>
      <c r="G155" s="5" t="s">
        <v>291</v>
      </c>
      <c r="H155" s="5" t="s">
        <v>292</v>
      </c>
      <c r="I155" s="5"/>
      <c r="J155" s="5"/>
      <c r="K155" s="5">
        <v>232</v>
      </c>
      <c r="L155" s="5">
        <v>15</v>
      </c>
      <c r="M155" s="5">
        <v>3</v>
      </c>
      <c r="N155" s="5" t="s">
        <v>3</v>
      </c>
      <c r="O155" s="5">
        <v>2</v>
      </c>
      <c r="P155" s="5">
        <f>ROUND(Source!EU139,O155)</f>
        <v>0</v>
      </c>
      <c r="Q155" s="5"/>
      <c r="R155" s="5"/>
      <c r="S155" s="5"/>
      <c r="T155" s="5"/>
      <c r="U155" s="5"/>
      <c r="V155" s="5"/>
      <c r="W155" s="5"/>
    </row>
    <row r="156" spans="1:23" x14ac:dyDescent="0.2">
      <c r="A156" s="5">
        <v>50</v>
      </c>
      <c r="B156" s="5">
        <v>0</v>
      </c>
      <c r="C156" s="5">
        <v>0</v>
      </c>
      <c r="D156" s="5">
        <v>1</v>
      </c>
      <c r="E156" s="5">
        <v>214</v>
      </c>
      <c r="F156" s="5">
        <f>ROUND(Source!AS139,O156)</f>
        <v>425064.74</v>
      </c>
      <c r="G156" s="5" t="s">
        <v>293</v>
      </c>
      <c r="H156" s="5" t="s">
        <v>294</v>
      </c>
      <c r="I156" s="5"/>
      <c r="J156" s="5"/>
      <c r="K156" s="5">
        <v>214</v>
      </c>
      <c r="L156" s="5">
        <v>16</v>
      </c>
      <c r="M156" s="5">
        <v>3</v>
      </c>
      <c r="N156" s="5" t="s">
        <v>3</v>
      </c>
      <c r="O156" s="5">
        <v>2</v>
      </c>
      <c r="P156" s="5">
        <f>ROUND(Source!EK139,O156)</f>
        <v>2657361.5699999998</v>
      </c>
      <c r="Q156" s="5"/>
      <c r="R156" s="5"/>
      <c r="S156" s="5"/>
      <c r="T156" s="5"/>
      <c r="U156" s="5"/>
      <c r="V156" s="5"/>
      <c r="W156" s="5"/>
    </row>
    <row r="157" spans="1:23" x14ac:dyDescent="0.2">
      <c r="A157" s="5">
        <v>50</v>
      </c>
      <c r="B157" s="5">
        <v>0</v>
      </c>
      <c r="C157" s="5">
        <v>0</v>
      </c>
      <c r="D157" s="5">
        <v>1</v>
      </c>
      <c r="E157" s="5">
        <v>215</v>
      </c>
      <c r="F157" s="5">
        <f>ROUND(Source!AT139,O157)</f>
        <v>0</v>
      </c>
      <c r="G157" s="5" t="s">
        <v>295</v>
      </c>
      <c r="H157" s="5" t="s">
        <v>296</v>
      </c>
      <c r="I157" s="5"/>
      <c r="J157" s="5"/>
      <c r="K157" s="5">
        <v>215</v>
      </c>
      <c r="L157" s="5">
        <v>17</v>
      </c>
      <c r="M157" s="5">
        <v>3</v>
      </c>
      <c r="N157" s="5" t="s">
        <v>3</v>
      </c>
      <c r="O157" s="5">
        <v>2</v>
      </c>
      <c r="P157" s="5">
        <f>ROUND(Source!EL139,O157)</f>
        <v>0</v>
      </c>
      <c r="Q157" s="5"/>
      <c r="R157" s="5"/>
      <c r="S157" s="5"/>
      <c r="T157" s="5"/>
      <c r="U157" s="5"/>
      <c r="V157" s="5"/>
      <c r="W157" s="5"/>
    </row>
    <row r="158" spans="1:23" x14ac:dyDescent="0.2">
      <c r="A158" s="5">
        <v>50</v>
      </c>
      <c r="B158" s="5">
        <v>0</v>
      </c>
      <c r="C158" s="5">
        <v>0</v>
      </c>
      <c r="D158" s="5">
        <v>1</v>
      </c>
      <c r="E158" s="5">
        <v>217</v>
      </c>
      <c r="F158" s="5">
        <f>ROUND(Source!AU139,O158)</f>
        <v>0</v>
      </c>
      <c r="G158" s="5" t="s">
        <v>297</v>
      </c>
      <c r="H158" s="5" t="s">
        <v>298</v>
      </c>
      <c r="I158" s="5"/>
      <c r="J158" s="5"/>
      <c r="K158" s="5">
        <v>217</v>
      </c>
      <c r="L158" s="5">
        <v>18</v>
      </c>
      <c r="M158" s="5">
        <v>3</v>
      </c>
      <c r="N158" s="5" t="s">
        <v>3</v>
      </c>
      <c r="O158" s="5">
        <v>2</v>
      </c>
      <c r="P158" s="5">
        <f>ROUND(Source!EM139,O158)</f>
        <v>0</v>
      </c>
      <c r="Q158" s="5"/>
      <c r="R158" s="5"/>
      <c r="S158" s="5"/>
      <c r="T158" s="5"/>
      <c r="U158" s="5"/>
      <c r="V158" s="5"/>
      <c r="W158" s="5"/>
    </row>
    <row r="159" spans="1:23" x14ac:dyDescent="0.2">
      <c r="A159" s="5">
        <v>50</v>
      </c>
      <c r="B159" s="5">
        <v>0</v>
      </c>
      <c r="C159" s="5">
        <v>0</v>
      </c>
      <c r="D159" s="5">
        <v>1</v>
      </c>
      <c r="E159" s="5">
        <v>230</v>
      </c>
      <c r="F159" s="5">
        <f>ROUND(Source!BA139,O159)</f>
        <v>0</v>
      </c>
      <c r="G159" s="5" t="s">
        <v>299</v>
      </c>
      <c r="H159" s="5" t="s">
        <v>300</v>
      </c>
      <c r="I159" s="5"/>
      <c r="J159" s="5"/>
      <c r="K159" s="5">
        <v>230</v>
      </c>
      <c r="L159" s="5">
        <v>19</v>
      </c>
      <c r="M159" s="5">
        <v>3</v>
      </c>
      <c r="N159" s="5" t="s">
        <v>3</v>
      </c>
      <c r="O159" s="5">
        <v>2</v>
      </c>
      <c r="P159" s="5">
        <f>ROUND(Source!ES139,O159)</f>
        <v>0</v>
      </c>
      <c r="Q159" s="5"/>
      <c r="R159" s="5"/>
      <c r="S159" s="5"/>
      <c r="T159" s="5"/>
      <c r="U159" s="5"/>
      <c r="V159" s="5"/>
      <c r="W159" s="5"/>
    </row>
    <row r="160" spans="1:23" x14ac:dyDescent="0.2">
      <c r="A160" s="5">
        <v>50</v>
      </c>
      <c r="B160" s="5">
        <v>0</v>
      </c>
      <c r="C160" s="5">
        <v>0</v>
      </c>
      <c r="D160" s="5">
        <v>1</v>
      </c>
      <c r="E160" s="5">
        <v>206</v>
      </c>
      <c r="F160" s="5">
        <f>ROUND(Source!T139,O160)</f>
        <v>0</v>
      </c>
      <c r="G160" s="5" t="s">
        <v>301</v>
      </c>
      <c r="H160" s="5" t="s">
        <v>302</v>
      </c>
      <c r="I160" s="5"/>
      <c r="J160" s="5"/>
      <c r="K160" s="5">
        <v>206</v>
      </c>
      <c r="L160" s="5">
        <v>20</v>
      </c>
      <c r="M160" s="5">
        <v>3</v>
      </c>
      <c r="N160" s="5" t="s">
        <v>3</v>
      </c>
      <c r="O160" s="5">
        <v>2</v>
      </c>
      <c r="P160" s="5">
        <f>ROUND(Source!DL139,O160)</f>
        <v>0</v>
      </c>
      <c r="Q160" s="5"/>
      <c r="R160" s="5"/>
      <c r="S160" s="5"/>
      <c r="T160" s="5"/>
      <c r="U160" s="5"/>
      <c r="V160" s="5"/>
      <c r="W160" s="5"/>
    </row>
    <row r="161" spans="1:255" x14ac:dyDescent="0.2">
      <c r="A161" s="5">
        <v>50</v>
      </c>
      <c r="B161" s="5">
        <v>0</v>
      </c>
      <c r="C161" s="5">
        <v>0</v>
      </c>
      <c r="D161" s="5">
        <v>1</v>
      </c>
      <c r="E161" s="5">
        <v>207</v>
      </c>
      <c r="F161" s="5">
        <f>Source!U139</f>
        <v>3518.9766076500005</v>
      </c>
      <c r="G161" s="5" t="s">
        <v>303</v>
      </c>
      <c r="H161" s="5" t="s">
        <v>304</v>
      </c>
      <c r="I161" s="5"/>
      <c r="J161" s="5"/>
      <c r="K161" s="5">
        <v>207</v>
      </c>
      <c r="L161" s="5">
        <v>21</v>
      </c>
      <c r="M161" s="5">
        <v>3</v>
      </c>
      <c r="N161" s="5" t="s">
        <v>3</v>
      </c>
      <c r="O161" s="5">
        <v>-1</v>
      </c>
      <c r="P161" s="5">
        <f>Source!DM139</f>
        <v>3518.9766076500005</v>
      </c>
      <c r="Q161" s="5"/>
      <c r="R161" s="5"/>
      <c r="S161" s="5"/>
      <c r="T161" s="5"/>
      <c r="U161" s="5"/>
      <c r="V161" s="5"/>
      <c r="W161" s="5"/>
    </row>
    <row r="162" spans="1:255" x14ac:dyDescent="0.2">
      <c r="A162" s="5">
        <v>50</v>
      </c>
      <c r="B162" s="5">
        <v>0</v>
      </c>
      <c r="C162" s="5">
        <v>0</v>
      </c>
      <c r="D162" s="5">
        <v>1</v>
      </c>
      <c r="E162" s="5">
        <v>208</v>
      </c>
      <c r="F162" s="5">
        <f>Source!V139</f>
        <v>158.97407525</v>
      </c>
      <c r="G162" s="5" t="s">
        <v>305</v>
      </c>
      <c r="H162" s="5" t="s">
        <v>306</v>
      </c>
      <c r="I162" s="5"/>
      <c r="J162" s="5"/>
      <c r="K162" s="5">
        <v>208</v>
      </c>
      <c r="L162" s="5">
        <v>22</v>
      </c>
      <c r="M162" s="5">
        <v>3</v>
      </c>
      <c r="N162" s="5" t="s">
        <v>3</v>
      </c>
      <c r="O162" s="5">
        <v>-1</v>
      </c>
      <c r="P162" s="5">
        <f>Source!DN139</f>
        <v>158.97407525</v>
      </c>
      <c r="Q162" s="5"/>
      <c r="R162" s="5"/>
      <c r="S162" s="5"/>
      <c r="T162" s="5"/>
      <c r="U162" s="5"/>
      <c r="V162" s="5"/>
      <c r="W162" s="5"/>
    </row>
    <row r="163" spans="1:255" x14ac:dyDescent="0.2">
      <c r="A163" s="5">
        <v>50</v>
      </c>
      <c r="B163" s="5">
        <v>0</v>
      </c>
      <c r="C163" s="5">
        <v>0</v>
      </c>
      <c r="D163" s="5">
        <v>1</v>
      </c>
      <c r="E163" s="5">
        <v>209</v>
      </c>
      <c r="F163" s="5">
        <f>ROUND(Source!W139,O163)</f>
        <v>0</v>
      </c>
      <c r="G163" s="5" t="s">
        <v>307</v>
      </c>
      <c r="H163" s="5" t="s">
        <v>308</v>
      </c>
      <c r="I163" s="5"/>
      <c r="J163" s="5"/>
      <c r="K163" s="5">
        <v>209</v>
      </c>
      <c r="L163" s="5">
        <v>23</v>
      </c>
      <c r="M163" s="5">
        <v>3</v>
      </c>
      <c r="N163" s="5" t="s">
        <v>3</v>
      </c>
      <c r="O163" s="5">
        <v>2</v>
      </c>
      <c r="P163" s="5">
        <f>ROUND(Source!DO139,O163)</f>
        <v>0</v>
      </c>
      <c r="Q163" s="5"/>
      <c r="R163" s="5"/>
      <c r="S163" s="5"/>
      <c r="T163" s="5"/>
      <c r="U163" s="5"/>
      <c r="V163" s="5"/>
      <c r="W163" s="5"/>
    </row>
    <row r="164" spans="1:255" x14ac:dyDescent="0.2">
      <c r="A164" s="5">
        <v>50</v>
      </c>
      <c r="B164" s="5">
        <v>0</v>
      </c>
      <c r="C164" s="5">
        <v>0</v>
      </c>
      <c r="D164" s="5">
        <v>1</v>
      </c>
      <c r="E164" s="5">
        <v>210</v>
      </c>
      <c r="F164" s="5">
        <f>ROUND(Source!X139,O164)</f>
        <v>33363.440000000002</v>
      </c>
      <c r="G164" s="5" t="s">
        <v>309</v>
      </c>
      <c r="H164" s="5" t="s">
        <v>310</v>
      </c>
      <c r="I164" s="5"/>
      <c r="J164" s="5"/>
      <c r="K164" s="5">
        <v>210</v>
      </c>
      <c r="L164" s="5">
        <v>24</v>
      </c>
      <c r="M164" s="5">
        <v>3</v>
      </c>
      <c r="N164" s="5" t="s">
        <v>3</v>
      </c>
      <c r="O164" s="5">
        <v>2</v>
      </c>
      <c r="P164" s="5">
        <f>ROUND(Source!DP139,O164)</f>
        <v>253228.38</v>
      </c>
      <c r="Q164" s="5"/>
      <c r="R164" s="5"/>
      <c r="S164" s="5"/>
      <c r="T164" s="5"/>
      <c r="U164" s="5"/>
      <c r="V164" s="5"/>
      <c r="W164" s="5"/>
    </row>
    <row r="165" spans="1:255" x14ac:dyDescent="0.2">
      <c r="A165" s="5">
        <v>50</v>
      </c>
      <c r="B165" s="5">
        <v>0</v>
      </c>
      <c r="C165" s="5">
        <v>0</v>
      </c>
      <c r="D165" s="5">
        <v>1</v>
      </c>
      <c r="E165" s="5">
        <v>211</v>
      </c>
      <c r="F165" s="5">
        <f>ROUND(Source!Y139,O165)</f>
        <v>18564.63</v>
      </c>
      <c r="G165" s="5" t="s">
        <v>311</v>
      </c>
      <c r="H165" s="5" t="s">
        <v>312</v>
      </c>
      <c r="I165" s="5"/>
      <c r="J165" s="5"/>
      <c r="K165" s="5">
        <v>211</v>
      </c>
      <c r="L165" s="5">
        <v>25</v>
      </c>
      <c r="M165" s="5">
        <v>3</v>
      </c>
      <c r="N165" s="5" t="s">
        <v>3</v>
      </c>
      <c r="O165" s="5">
        <v>2</v>
      </c>
      <c r="P165" s="5">
        <f>ROUND(Source!DQ139,O165)</f>
        <v>140905.32</v>
      </c>
      <c r="Q165" s="5"/>
      <c r="R165" s="5"/>
      <c r="S165" s="5"/>
      <c r="T165" s="5"/>
      <c r="U165" s="5"/>
      <c r="V165" s="5"/>
      <c r="W165" s="5"/>
    </row>
    <row r="166" spans="1:255" x14ac:dyDescent="0.2">
      <c r="A166" s="5">
        <v>50</v>
      </c>
      <c r="B166" s="5">
        <v>0</v>
      </c>
      <c r="C166" s="5">
        <v>0</v>
      </c>
      <c r="D166" s="5">
        <v>1</v>
      </c>
      <c r="E166" s="5">
        <v>224</v>
      </c>
      <c r="F166" s="5">
        <f>ROUND(Source!AR139,O166)</f>
        <v>425064.74</v>
      </c>
      <c r="G166" s="5" t="s">
        <v>313</v>
      </c>
      <c r="H166" s="5" t="s">
        <v>314</v>
      </c>
      <c r="I166" s="5"/>
      <c r="J166" s="5"/>
      <c r="K166" s="5">
        <v>224</v>
      </c>
      <c r="L166" s="5">
        <v>26</v>
      </c>
      <c r="M166" s="5">
        <v>3</v>
      </c>
      <c r="N166" s="5" t="s">
        <v>3</v>
      </c>
      <c r="O166" s="5">
        <v>2</v>
      </c>
      <c r="P166" s="5">
        <f>ROUND(Source!EJ139,O166)</f>
        <v>2657361.5699999998</v>
      </c>
      <c r="Q166" s="5"/>
      <c r="R166" s="5"/>
      <c r="S166" s="5"/>
      <c r="T166" s="5"/>
      <c r="U166" s="5"/>
      <c r="V166" s="5"/>
      <c r="W166" s="5"/>
    </row>
    <row r="168" spans="1:255" x14ac:dyDescent="0.2">
      <c r="A168" s="1">
        <v>4</v>
      </c>
      <c r="B168" s="1">
        <v>1</v>
      </c>
      <c r="C168" s="1"/>
      <c r="D168" s="1">
        <f>ROW(A213)</f>
        <v>213</v>
      </c>
      <c r="E168" s="1"/>
      <c r="F168" s="1" t="s">
        <v>12</v>
      </c>
      <c r="G168" s="1" t="s">
        <v>315</v>
      </c>
      <c r="H168" s="1" t="s">
        <v>3</v>
      </c>
      <c r="I168" s="1">
        <v>0</v>
      </c>
      <c r="J168" s="1"/>
      <c r="K168" s="1">
        <v>0</v>
      </c>
      <c r="L168" s="1"/>
      <c r="M168" s="1"/>
      <c r="N168" s="1"/>
      <c r="O168" s="1"/>
      <c r="P168" s="1"/>
      <c r="Q168" s="1"/>
      <c r="R168" s="1"/>
      <c r="S168" s="1"/>
      <c r="T168" s="1"/>
      <c r="U168" s="1" t="s">
        <v>3</v>
      </c>
      <c r="V168" s="1">
        <v>0</v>
      </c>
      <c r="W168" s="1"/>
      <c r="X168" s="1"/>
      <c r="Y168" s="1"/>
      <c r="Z168" s="1"/>
      <c r="AA168" s="1"/>
      <c r="AB168" s="1" t="s">
        <v>3</v>
      </c>
      <c r="AC168" s="1" t="s">
        <v>3</v>
      </c>
      <c r="AD168" s="1" t="s">
        <v>3</v>
      </c>
      <c r="AE168" s="1" t="s">
        <v>3</v>
      </c>
      <c r="AF168" s="1" t="s">
        <v>3</v>
      </c>
      <c r="AG168" s="1" t="s">
        <v>3</v>
      </c>
      <c r="AH168" s="1"/>
      <c r="AI168" s="1"/>
      <c r="AJ168" s="1"/>
      <c r="AK168" s="1"/>
      <c r="AL168" s="1"/>
      <c r="AM168" s="1"/>
      <c r="AN168" s="1"/>
      <c r="AO168" s="1"/>
      <c r="AP168" s="1" t="s">
        <v>3</v>
      </c>
      <c r="AQ168" s="1" t="s">
        <v>3</v>
      </c>
      <c r="AR168" s="1" t="s">
        <v>3</v>
      </c>
      <c r="AS168" s="1"/>
      <c r="AT168" s="1"/>
      <c r="AU168" s="1"/>
      <c r="AV168" s="1"/>
      <c r="AW168" s="1"/>
      <c r="AX168" s="1"/>
      <c r="AY168" s="1"/>
      <c r="AZ168" s="1" t="s">
        <v>3</v>
      </c>
      <c r="BA168" s="1"/>
      <c r="BB168" s="1" t="s">
        <v>3</v>
      </c>
      <c r="BC168" s="1" t="s">
        <v>3</v>
      </c>
      <c r="BD168" s="1" t="s">
        <v>3</v>
      </c>
      <c r="BE168" s="1" t="s">
        <v>3</v>
      </c>
      <c r="BF168" s="1" t="s">
        <v>3</v>
      </c>
      <c r="BG168" s="1" t="s">
        <v>3</v>
      </c>
      <c r="BH168" s="1" t="s">
        <v>3</v>
      </c>
      <c r="BI168" s="1" t="s">
        <v>3</v>
      </c>
      <c r="BJ168" s="1" t="s">
        <v>3</v>
      </c>
      <c r="BK168" s="1" t="s">
        <v>3</v>
      </c>
      <c r="BL168" s="1" t="s">
        <v>3</v>
      </c>
      <c r="BM168" s="1" t="s">
        <v>3</v>
      </c>
      <c r="BN168" s="1" t="s">
        <v>3</v>
      </c>
      <c r="BO168" s="1" t="s">
        <v>3</v>
      </c>
      <c r="BP168" s="1" t="s">
        <v>3</v>
      </c>
      <c r="BQ168" s="1"/>
      <c r="BR168" s="1"/>
      <c r="BS168" s="1"/>
      <c r="BT168" s="1"/>
      <c r="BU168" s="1"/>
      <c r="BV168" s="1"/>
      <c r="BW168" s="1"/>
      <c r="BX168" s="1">
        <v>0</v>
      </c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>
        <v>0</v>
      </c>
    </row>
    <row r="170" spans="1:255" x14ac:dyDescent="0.2">
      <c r="A170" s="3">
        <v>52</v>
      </c>
      <c r="B170" s="3">
        <f t="shared" ref="B170:G170" si="193">B213</f>
        <v>1</v>
      </c>
      <c r="C170" s="3">
        <f t="shared" si="193"/>
        <v>4</v>
      </c>
      <c r="D170" s="3">
        <f t="shared" si="193"/>
        <v>168</v>
      </c>
      <c r="E170" s="3">
        <f t="shared" si="193"/>
        <v>0</v>
      </c>
      <c r="F170" s="3" t="str">
        <f t="shared" si="193"/>
        <v>Новый раздел</v>
      </c>
      <c r="G170" s="3" t="str">
        <f t="shared" si="193"/>
        <v>2 Электротехнические работы</v>
      </c>
      <c r="H170" s="3"/>
      <c r="I170" s="3"/>
      <c r="J170" s="3"/>
      <c r="K170" s="3"/>
      <c r="L170" s="3"/>
      <c r="M170" s="3"/>
      <c r="N170" s="3"/>
      <c r="O170" s="3">
        <f t="shared" ref="O170:AT170" si="194">O213</f>
        <v>38156.04</v>
      </c>
      <c r="P170" s="3">
        <f t="shared" si="194"/>
        <v>35304.949999999997</v>
      </c>
      <c r="Q170" s="3">
        <f t="shared" si="194"/>
        <v>581.55999999999995</v>
      </c>
      <c r="R170" s="3">
        <f t="shared" si="194"/>
        <v>59.4</v>
      </c>
      <c r="S170" s="3">
        <f t="shared" si="194"/>
        <v>2269.5300000000002</v>
      </c>
      <c r="T170" s="3">
        <f t="shared" si="194"/>
        <v>0</v>
      </c>
      <c r="U170" s="3">
        <f t="shared" si="194"/>
        <v>249.60090000000002</v>
      </c>
      <c r="V170" s="3">
        <f t="shared" si="194"/>
        <v>4.4677999999999995</v>
      </c>
      <c r="W170" s="3">
        <f t="shared" si="194"/>
        <v>0</v>
      </c>
      <c r="X170" s="3">
        <f t="shared" si="194"/>
        <v>2170</v>
      </c>
      <c r="Y170" s="3">
        <f t="shared" si="194"/>
        <v>1513.8</v>
      </c>
      <c r="Z170" s="3">
        <f t="shared" si="194"/>
        <v>0</v>
      </c>
      <c r="AA170" s="3">
        <f t="shared" si="194"/>
        <v>0</v>
      </c>
      <c r="AB170" s="3">
        <f t="shared" si="194"/>
        <v>38156.04</v>
      </c>
      <c r="AC170" s="3">
        <f t="shared" si="194"/>
        <v>35304.949999999997</v>
      </c>
      <c r="AD170" s="3">
        <f t="shared" si="194"/>
        <v>581.55999999999995</v>
      </c>
      <c r="AE170" s="3">
        <f t="shared" si="194"/>
        <v>59.4</v>
      </c>
      <c r="AF170" s="3">
        <f t="shared" si="194"/>
        <v>2269.5300000000002</v>
      </c>
      <c r="AG170" s="3">
        <f t="shared" si="194"/>
        <v>0</v>
      </c>
      <c r="AH170" s="3">
        <f t="shared" si="194"/>
        <v>249.60090000000002</v>
      </c>
      <c r="AI170" s="3">
        <f t="shared" si="194"/>
        <v>4.4677999999999995</v>
      </c>
      <c r="AJ170" s="3">
        <f t="shared" si="194"/>
        <v>0</v>
      </c>
      <c r="AK170" s="3">
        <f t="shared" si="194"/>
        <v>2170</v>
      </c>
      <c r="AL170" s="3">
        <f t="shared" si="194"/>
        <v>1513.8</v>
      </c>
      <c r="AM170" s="3">
        <f t="shared" si="194"/>
        <v>0</v>
      </c>
      <c r="AN170" s="3">
        <f t="shared" si="194"/>
        <v>0</v>
      </c>
      <c r="AO170" s="3">
        <f t="shared" si="194"/>
        <v>0</v>
      </c>
      <c r="AP170" s="3">
        <f t="shared" si="194"/>
        <v>0</v>
      </c>
      <c r="AQ170" s="3">
        <f t="shared" si="194"/>
        <v>0</v>
      </c>
      <c r="AR170" s="3">
        <f t="shared" si="194"/>
        <v>41839.839999999997</v>
      </c>
      <c r="AS170" s="3">
        <f t="shared" si="194"/>
        <v>1063.71</v>
      </c>
      <c r="AT170" s="3">
        <f t="shared" si="194"/>
        <v>40776.129999999997</v>
      </c>
      <c r="AU170" s="3">
        <f t="shared" ref="AU170:BZ170" si="195">AU213</f>
        <v>0</v>
      </c>
      <c r="AV170" s="3">
        <f t="shared" si="195"/>
        <v>35304.949999999997</v>
      </c>
      <c r="AW170" s="3">
        <f t="shared" si="195"/>
        <v>35304.949999999997</v>
      </c>
      <c r="AX170" s="3">
        <f t="shared" si="195"/>
        <v>0</v>
      </c>
      <c r="AY170" s="3">
        <f t="shared" si="195"/>
        <v>35304.949999999997</v>
      </c>
      <c r="AZ170" s="3">
        <f t="shared" si="195"/>
        <v>0</v>
      </c>
      <c r="BA170" s="3">
        <f t="shared" si="195"/>
        <v>0</v>
      </c>
      <c r="BB170" s="3">
        <f t="shared" si="195"/>
        <v>0</v>
      </c>
      <c r="BC170" s="3">
        <f t="shared" si="195"/>
        <v>0</v>
      </c>
      <c r="BD170" s="3">
        <f t="shared" si="195"/>
        <v>0</v>
      </c>
      <c r="BE170" s="3">
        <f t="shared" si="195"/>
        <v>0</v>
      </c>
      <c r="BF170" s="3">
        <f t="shared" si="195"/>
        <v>0</v>
      </c>
      <c r="BG170" s="3">
        <f t="shared" si="195"/>
        <v>0</v>
      </c>
      <c r="BH170" s="3">
        <f t="shared" si="195"/>
        <v>0</v>
      </c>
      <c r="BI170" s="3">
        <f t="shared" si="195"/>
        <v>0</v>
      </c>
      <c r="BJ170" s="3">
        <f t="shared" si="195"/>
        <v>0</v>
      </c>
      <c r="BK170" s="3">
        <f t="shared" si="195"/>
        <v>0</v>
      </c>
      <c r="BL170" s="3">
        <f t="shared" si="195"/>
        <v>0</v>
      </c>
      <c r="BM170" s="3">
        <f t="shared" si="195"/>
        <v>0</v>
      </c>
      <c r="BN170" s="3">
        <f t="shared" si="195"/>
        <v>0</v>
      </c>
      <c r="BO170" s="3">
        <f t="shared" si="195"/>
        <v>0</v>
      </c>
      <c r="BP170" s="3">
        <f t="shared" si="195"/>
        <v>0</v>
      </c>
      <c r="BQ170" s="3">
        <f t="shared" si="195"/>
        <v>0</v>
      </c>
      <c r="BR170" s="3">
        <f t="shared" si="195"/>
        <v>0</v>
      </c>
      <c r="BS170" s="3">
        <f t="shared" si="195"/>
        <v>0</v>
      </c>
      <c r="BT170" s="3">
        <f t="shared" si="195"/>
        <v>0</v>
      </c>
      <c r="BU170" s="3">
        <f t="shared" si="195"/>
        <v>0</v>
      </c>
      <c r="BV170" s="3">
        <f t="shared" si="195"/>
        <v>0</v>
      </c>
      <c r="BW170" s="3">
        <f t="shared" si="195"/>
        <v>0</v>
      </c>
      <c r="BX170" s="3">
        <f t="shared" si="195"/>
        <v>0</v>
      </c>
      <c r="BY170" s="3">
        <f t="shared" si="195"/>
        <v>0</v>
      </c>
      <c r="BZ170" s="3">
        <f t="shared" si="195"/>
        <v>0</v>
      </c>
      <c r="CA170" s="3">
        <f t="shared" ref="CA170:DF170" si="196">CA213</f>
        <v>41839.839999999997</v>
      </c>
      <c r="CB170" s="3">
        <f t="shared" si="196"/>
        <v>1063.71</v>
      </c>
      <c r="CC170" s="3">
        <f t="shared" si="196"/>
        <v>40776.129999999997</v>
      </c>
      <c r="CD170" s="3">
        <f t="shared" si="196"/>
        <v>0</v>
      </c>
      <c r="CE170" s="3">
        <f t="shared" si="196"/>
        <v>35304.949999999997</v>
      </c>
      <c r="CF170" s="3">
        <f t="shared" si="196"/>
        <v>35304.949999999997</v>
      </c>
      <c r="CG170" s="3">
        <f t="shared" si="196"/>
        <v>0</v>
      </c>
      <c r="CH170" s="3">
        <f t="shared" si="196"/>
        <v>35304.949999999997</v>
      </c>
      <c r="CI170" s="3">
        <f t="shared" si="196"/>
        <v>0</v>
      </c>
      <c r="CJ170" s="3">
        <f t="shared" si="196"/>
        <v>0</v>
      </c>
      <c r="CK170" s="3">
        <f t="shared" si="196"/>
        <v>0</v>
      </c>
      <c r="CL170" s="3">
        <f t="shared" si="196"/>
        <v>0</v>
      </c>
      <c r="CM170" s="3">
        <f t="shared" si="196"/>
        <v>0</v>
      </c>
      <c r="CN170" s="3">
        <f t="shared" si="196"/>
        <v>0</v>
      </c>
      <c r="CO170" s="3">
        <f t="shared" si="196"/>
        <v>0</v>
      </c>
      <c r="CP170" s="3">
        <f t="shared" si="196"/>
        <v>0</v>
      </c>
      <c r="CQ170" s="3">
        <f t="shared" si="196"/>
        <v>0</v>
      </c>
      <c r="CR170" s="3">
        <f t="shared" si="196"/>
        <v>0</v>
      </c>
      <c r="CS170" s="3">
        <f t="shared" si="196"/>
        <v>0</v>
      </c>
      <c r="CT170" s="3">
        <f t="shared" si="196"/>
        <v>0</v>
      </c>
      <c r="CU170" s="3">
        <f t="shared" si="196"/>
        <v>0</v>
      </c>
      <c r="CV170" s="3">
        <f t="shared" si="196"/>
        <v>0</v>
      </c>
      <c r="CW170" s="3">
        <f t="shared" si="196"/>
        <v>0</v>
      </c>
      <c r="CX170" s="3">
        <f t="shared" si="196"/>
        <v>0</v>
      </c>
      <c r="CY170" s="3">
        <f t="shared" si="196"/>
        <v>0</v>
      </c>
      <c r="CZ170" s="3">
        <f t="shared" si="196"/>
        <v>0</v>
      </c>
      <c r="DA170" s="3">
        <f t="shared" si="196"/>
        <v>0</v>
      </c>
      <c r="DB170" s="3">
        <f t="shared" si="196"/>
        <v>0</v>
      </c>
      <c r="DC170" s="3">
        <f t="shared" si="196"/>
        <v>0</v>
      </c>
      <c r="DD170" s="3">
        <f t="shared" si="196"/>
        <v>0</v>
      </c>
      <c r="DE170" s="3">
        <f t="shared" si="196"/>
        <v>0</v>
      </c>
      <c r="DF170" s="3">
        <f t="shared" si="196"/>
        <v>0</v>
      </c>
      <c r="DG170" s="4">
        <f t="shared" ref="DG170:EL170" si="197">DG213</f>
        <v>289604.15999999997</v>
      </c>
      <c r="DH170" s="4">
        <f t="shared" si="197"/>
        <v>267964.55</v>
      </c>
      <c r="DI170" s="4">
        <f t="shared" si="197"/>
        <v>4413.9399999999996</v>
      </c>
      <c r="DJ170" s="4">
        <f t="shared" si="197"/>
        <v>450.77</v>
      </c>
      <c r="DK170" s="4">
        <f t="shared" si="197"/>
        <v>17225.669999999998</v>
      </c>
      <c r="DL170" s="4">
        <f t="shared" si="197"/>
        <v>0</v>
      </c>
      <c r="DM170" s="4">
        <f t="shared" si="197"/>
        <v>249.60090000000002</v>
      </c>
      <c r="DN170" s="4">
        <f t="shared" si="197"/>
        <v>4.4677999999999995</v>
      </c>
      <c r="DO170" s="4">
        <f t="shared" si="197"/>
        <v>0</v>
      </c>
      <c r="DP170" s="4">
        <f t="shared" si="197"/>
        <v>16470.240000000002</v>
      </c>
      <c r="DQ170" s="4">
        <f t="shared" si="197"/>
        <v>11489.7</v>
      </c>
      <c r="DR170" s="4">
        <f t="shared" si="197"/>
        <v>0</v>
      </c>
      <c r="DS170" s="4">
        <f t="shared" si="197"/>
        <v>0</v>
      </c>
      <c r="DT170" s="4">
        <f t="shared" si="197"/>
        <v>289604.15999999997</v>
      </c>
      <c r="DU170" s="4">
        <f t="shared" si="197"/>
        <v>267964.55</v>
      </c>
      <c r="DV170" s="4">
        <f t="shared" si="197"/>
        <v>4413.9399999999996</v>
      </c>
      <c r="DW170" s="4">
        <f t="shared" si="197"/>
        <v>450.77</v>
      </c>
      <c r="DX170" s="4">
        <f t="shared" si="197"/>
        <v>17225.669999999998</v>
      </c>
      <c r="DY170" s="4">
        <f t="shared" si="197"/>
        <v>0</v>
      </c>
      <c r="DZ170" s="4">
        <f t="shared" si="197"/>
        <v>249.60090000000002</v>
      </c>
      <c r="EA170" s="4">
        <f t="shared" si="197"/>
        <v>4.4677999999999995</v>
      </c>
      <c r="EB170" s="4">
        <f t="shared" si="197"/>
        <v>0</v>
      </c>
      <c r="EC170" s="4">
        <f t="shared" si="197"/>
        <v>16470.240000000002</v>
      </c>
      <c r="ED170" s="4">
        <f t="shared" si="197"/>
        <v>11489.7</v>
      </c>
      <c r="EE170" s="4">
        <f t="shared" si="197"/>
        <v>0</v>
      </c>
      <c r="EF170" s="4">
        <f t="shared" si="197"/>
        <v>0</v>
      </c>
      <c r="EG170" s="4">
        <f t="shared" si="197"/>
        <v>0</v>
      </c>
      <c r="EH170" s="4">
        <f t="shared" si="197"/>
        <v>0</v>
      </c>
      <c r="EI170" s="4">
        <f t="shared" si="197"/>
        <v>0</v>
      </c>
      <c r="EJ170" s="4">
        <f t="shared" si="197"/>
        <v>317564.09999999998</v>
      </c>
      <c r="EK170" s="4">
        <f t="shared" si="197"/>
        <v>8073.34</v>
      </c>
      <c r="EL170" s="4">
        <f t="shared" si="197"/>
        <v>309490.76</v>
      </c>
      <c r="EM170" s="4">
        <f t="shared" ref="EM170:FR170" si="198">EM213</f>
        <v>0</v>
      </c>
      <c r="EN170" s="4">
        <f t="shared" si="198"/>
        <v>267964.55</v>
      </c>
      <c r="EO170" s="4">
        <f t="shared" si="198"/>
        <v>267964.55</v>
      </c>
      <c r="EP170" s="4">
        <f t="shared" si="198"/>
        <v>0</v>
      </c>
      <c r="EQ170" s="4">
        <f t="shared" si="198"/>
        <v>267964.55</v>
      </c>
      <c r="ER170" s="4">
        <f t="shared" si="198"/>
        <v>0</v>
      </c>
      <c r="ES170" s="4">
        <f t="shared" si="198"/>
        <v>0</v>
      </c>
      <c r="ET170" s="4">
        <f t="shared" si="198"/>
        <v>0</v>
      </c>
      <c r="EU170" s="4">
        <f t="shared" si="198"/>
        <v>0</v>
      </c>
      <c r="EV170" s="4">
        <f t="shared" si="198"/>
        <v>0</v>
      </c>
      <c r="EW170" s="4">
        <f t="shared" si="198"/>
        <v>0</v>
      </c>
      <c r="EX170" s="4">
        <f t="shared" si="198"/>
        <v>0</v>
      </c>
      <c r="EY170" s="4">
        <f t="shared" si="198"/>
        <v>0</v>
      </c>
      <c r="EZ170" s="4">
        <f t="shared" si="198"/>
        <v>0</v>
      </c>
      <c r="FA170" s="4">
        <f t="shared" si="198"/>
        <v>0</v>
      </c>
      <c r="FB170" s="4">
        <f t="shared" si="198"/>
        <v>0</v>
      </c>
      <c r="FC170" s="4">
        <f t="shared" si="198"/>
        <v>0</v>
      </c>
      <c r="FD170" s="4">
        <f t="shared" si="198"/>
        <v>0</v>
      </c>
      <c r="FE170" s="4">
        <f t="shared" si="198"/>
        <v>0</v>
      </c>
      <c r="FF170" s="4">
        <f t="shared" si="198"/>
        <v>0</v>
      </c>
      <c r="FG170" s="4">
        <f t="shared" si="198"/>
        <v>0</v>
      </c>
      <c r="FH170" s="4">
        <f t="shared" si="198"/>
        <v>0</v>
      </c>
      <c r="FI170" s="4">
        <f t="shared" si="198"/>
        <v>0</v>
      </c>
      <c r="FJ170" s="4">
        <f t="shared" si="198"/>
        <v>0</v>
      </c>
      <c r="FK170" s="4">
        <f t="shared" si="198"/>
        <v>0</v>
      </c>
      <c r="FL170" s="4">
        <f t="shared" si="198"/>
        <v>0</v>
      </c>
      <c r="FM170" s="4">
        <f t="shared" si="198"/>
        <v>0</v>
      </c>
      <c r="FN170" s="4">
        <f t="shared" si="198"/>
        <v>0</v>
      </c>
      <c r="FO170" s="4">
        <f t="shared" si="198"/>
        <v>0</v>
      </c>
      <c r="FP170" s="4">
        <f t="shared" si="198"/>
        <v>0</v>
      </c>
      <c r="FQ170" s="4">
        <f t="shared" si="198"/>
        <v>0</v>
      </c>
      <c r="FR170" s="4">
        <f t="shared" si="198"/>
        <v>0</v>
      </c>
      <c r="FS170" s="4">
        <f t="shared" ref="FS170:GX170" si="199">FS213</f>
        <v>317564.09999999998</v>
      </c>
      <c r="FT170" s="4">
        <f t="shared" si="199"/>
        <v>8073.34</v>
      </c>
      <c r="FU170" s="4">
        <f t="shared" si="199"/>
        <v>309490.76</v>
      </c>
      <c r="FV170" s="4">
        <f t="shared" si="199"/>
        <v>0</v>
      </c>
      <c r="FW170" s="4">
        <f t="shared" si="199"/>
        <v>267964.55</v>
      </c>
      <c r="FX170" s="4">
        <f t="shared" si="199"/>
        <v>267964.55</v>
      </c>
      <c r="FY170" s="4">
        <f t="shared" si="199"/>
        <v>0</v>
      </c>
      <c r="FZ170" s="4">
        <f t="shared" si="199"/>
        <v>267964.55</v>
      </c>
      <c r="GA170" s="4">
        <f t="shared" si="199"/>
        <v>0</v>
      </c>
      <c r="GB170" s="4">
        <f t="shared" si="199"/>
        <v>0</v>
      </c>
      <c r="GC170" s="4">
        <f t="shared" si="199"/>
        <v>0</v>
      </c>
      <c r="GD170" s="4">
        <f t="shared" si="199"/>
        <v>0</v>
      </c>
      <c r="GE170" s="4">
        <f t="shared" si="199"/>
        <v>0</v>
      </c>
      <c r="GF170" s="4">
        <f t="shared" si="199"/>
        <v>0</v>
      </c>
      <c r="GG170" s="4">
        <f t="shared" si="199"/>
        <v>0</v>
      </c>
      <c r="GH170" s="4">
        <f t="shared" si="199"/>
        <v>0</v>
      </c>
      <c r="GI170" s="4">
        <f t="shared" si="199"/>
        <v>0</v>
      </c>
      <c r="GJ170" s="4">
        <f t="shared" si="199"/>
        <v>0</v>
      </c>
      <c r="GK170" s="4">
        <f t="shared" si="199"/>
        <v>0</v>
      </c>
      <c r="GL170" s="4">
        <f t="shared" si="199"/>
        <v>0</v>
      </c>
      <c r="GM170" s="4">
        <f t="shared" si="199"/>
        <v>0</v>
      </c>
      <c r="GN170" s="4">
        <f t="shared" si="199"/>
        <v>0</v>
      </c>
      <c r="GO170" s="4">
        <f t="shared" si="199"/>
        <v>0</v>
      </c>
      <c r="GP170" s="4">
        <f t="shared" si="199"/>
        <v>0</v>
      </c>
      <c r="GQ170" s="4">
        <f t="shared" si="199"/>
        <v>0</v>
      </c>
      <c r="GR170" s="4">
        <f t="shared" si="199"/>
        <v>0</v>
      </c>
      <c r="GS170" s="4">
        <f t="shared" si="199"/>
        <v>0</v>
      </c>
      <c r="GT170" s="4">
        <f t="shared" si="199"/>
        <v>0</v>
      </c>
      <c r="GU170" s="4">
        <f t="shared" si="199"/>
        <v>0</v>
      </c>
      <c r="GV170" s="4">
        <f t="shared" si="199"/>
        <v>0</v>
      </c>
      <c r="GW170" s="4">
        <f t="shared" si="199"/>
        <v>0</v>
      </c>
      <c r="GX170" s="4">
        <f t="shared" si="199"/>
        <v>0</v>
      </c>
    </row>
    <row r="172" spans="1:255" x14ac:dyDescent="0.2">
      <c r="A172" s="2">
        <v>17</v>
      </c>
      <c r="B172" s="2">
        <v>1</v>
      </c>
      <c r="C172" s="2">
        <f>ROW(SmtRes!A375)</f>
        <v>375</v>
      </c>
      <c r="D172" s="2">
        <f>ROW(EtalonRes!A359)</f>
        <v>359</v>
      </c>
      <c r="E172" s="2" t="s">
        <v>316</v>
      </c>
      <c r="F172" s="2" t="s">
        <v>317</v>
      </c>
      <c r="G172" s="2" t="s">
        <v>318</v>
      </c>
      <c r="H172" s="2" t="s">
        <v>31</v>
      </c>
      <c r="I172" s="2">
        <v>3.84</v>
      </c>
      <c r="J172" s="2">
        <v>0</v>
      </c>
      <c r="K172" s="2"/>
      <c r="L172" s="2"/>
      <c r="M172" s="2"/>
      <c r="N172" s="2"/>
      <c r="O172" s="2">
        <f t="shared" ref="O172:O211" si="200">ROUND(CP172,2)</f>
        <v>289.92</v>
      </c>
      <c r="P172" s="2">
        <f t="shared" ref="P172:P211" si="201">ROUND(CQ172*I172,2)</f>
        <v>0</v>
      </c>
      <c r="Q172" s="2">
        <f t="shared" ref="Q172:Q211" si="202">ROUND(CR172*I172,2)</f>
        <v>1.19</v>
      </c>
      <c r="R172" s="2">
        <f t="shared" ref="R172:R211" si="203">ROUND(CS172*I172,2)</f>
        <v>0.54</v>
      </c>
      <c r="S172" s="2">
        <f t="shared" ref="S172:S211" si="204">ROUND(CT172*I172,2)</f>
        <v>288.73</v>
      </c>
      <c r="T172" s="2">
        <f t="shared" ref="T172:T211" si="205">ROUND(CU172*I172,2)</f>
        <v>0</v>
      </c>
      <c r="U172" s="2">
        <f t="shared" ref="U172:U211" si="206">CV172*I172</f>
        <v>37.017600000000002</v>
      </c>
      <c r="V172" s="2">
        <f t="shared" ref="V172:V211" si="207">CW172*I172</f>
        <v>3.8399999999999997E-2</v>
      </c>
      <c r="W172" s="2">
        <f t="shared" ref="W172:W211" si="208">ROUND(CX172*I172,2)</f>
        <v>0</v>
      </c>
      <c r="X172" s="2">
        <f t="shared" ref="X172:X211" si="209">ROUND(CY172,2)</f>
        <v>245.88</v>
      </c>
      <c r="Y172" s="2">
        <f t="shared" ref="Y172:Y211" si="210">ROUND(CZ172,2)</f>
        <v>188.03</v>
      </c>
      <c r="Z172" s="2"/>
      <c r="AA172" s="2">
        <v>39272396</v>
      </c>
      <c r="AB172" s="2">
        <f t="shared" ref="AB172:AB211" si="211">ROUND((AC172+AD172+AF172),2)</f>
        <v>75.5</v>
      </c>
      <c r="AC172" s="2">
        <f t="shared" ref="AC172:AC211" si="212">ROUND((ES172),2)</f>
        <v>0</v>
      </c>
      <c r="AD172" s="2">
        <f t="shared" ref="AD172:AD211" si="213">ROUND((((ET172)-(EU172))+AE172),2)</f>
        <v>0.31</v>
      </c>
      <c r="AE172" s="2">
        <f t="shared" ref="AE172:AE211" si="214">ROUND((EU172),2)</f>
        <v>0.14000000000000001</v>
      </c>
      <c r="AF172" s="2">
        <f t="shared" ref="AF172:AF211" si="215">ROUND((EV172),2)</f>
        <v>75.19</v>
      </c>
      <c r="AG172" s="2">
        <f t="shared" ref="AG172:AG211" si="216">ROUND((AP172),2)</f>
        <v>0</v>
      </c>
      <c r="AH172" s="2">
        <f t="shared" ref="AH172:AH211" si="217">(EW172)</f>
        <v>9.64</v>
      </c>
      <c r="AI172" s="2">
        <f t="shared" ref="AI172:AI211" si="218">(EX172)</f>
        <v>0.01</v>
      </c>
      <c r="AJ172" s="2">
        <f t="shared" ref="AJ172:AJ211" si="219">ROUND((AS172),2)</f>
        <v>0</v>
      </c>
      <c r="AK172" s="2">
        <v>75.5</v>
      </c>
      <c r="AL172" s="2">
        <v>0</v>
      </c>
      <c r="AM172" s="2">
        <v>0.31</v>
      </c>
      <c r="AN172" s="2">
        <v>0.14000000000000001</v>
      </c>
      <c r="AO172" s="2">
        <v>75.19</v>
      </c>
      <c r="AP172" s="2">
        <v>0</v>
      </c>
      <c r="AQ172" s="2">
        <v>9.64</v>
      </c>
      <c r="AR172" s="2">
        <v>0.01</v>
      </c>
      <c r="AS172" s="2">
        <v>0</v>
      </c>
      <c r="AT172" s="2">
        <v>85</v>
      </c>
      <c r="AU172" s="2">
        <v>65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3</v>
      </c>
      <c r="BE172" s="2" t="s">
        <v>3</v>
      </c>
      <c r="BF172" s="2" t="s">
        <v>3</v>
      </c>
      <c r="BG172" s="2" t="s">
        <v>3</v>
      </c>
      <c r="BH172" s="2">
        <v>0</v>
      </c>
      <c r="BI172" s="2">
        <v>1</v>
      </c>
      <c r="BJ172" s="2" t="s">
        <v>319</v>
      </c>
      <c r="BK172" s="2"/>
      <c r="BL172" s="2"/>
      <c r="BM172" s="2">
        <v>67001</v>
      </c>
      <c r="BN172" s="2">
        <v>0</v>
      </c>
      <c r="BO172" s="2" t="s">
        <v>3</v>
      </c>
      <c r="BP172" s="2">
        <v>0</v>
      </c>
      <c r="BQ172" s="2">
        <v>6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3</v>
      </c>
      <c r="BZ172" s="2">
        <v>85</v>
      </c>
      <c r="CA172" s="2">
        <v>65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3</v>
      </c>
      <c r="CO172" s="2">
        <v>0</v>
      </c>
      <c r="CP172" s="2">
        <f t="shared" ref="CP172:CP211" si="220">(P172+Q172+S172)</f>
        <v>289.92</v>
      </c>
      <c r="CQ172" s="2">
        <f t="shared" ref="CQ172:CQ211" si="221">AC172*BC172</f>
        <v>0</v>
      </c>
      <c r="CR172" s="2">
        <f t="shared" ref="CR172:CR211" si="222">AD172*BB172</f>
        <v>0.31</v>
      </c>
      <c r="CS172" s="2">
        <f t="shared" ref="CS172:CS211" si="223">AE172*BS172</f>
        <v>0.14000000000000001</v>
      </c>
      <c r="CT172" s="2">
        <f t="shared" ref="CT172:CT211" si="224">AF172*BA172</f>
        <v>75.19</v>
      </c>
      <c r="CU172" s="2">
        <f t="shared" ref="CU172:CU211" si="225">AG172</f>
        <v>0</v>
      </c>
      <c r="CV172" s="2">
        <f t="shared" ref="CV172:CV211" si="226">AH172</f>
        <v>9.64</v>
      </c>
      <c r="CW172" s="2">
        <f t="shared" ref="CW172:CW211" si="227">AI172</f>
        <v>0.01</v>
      </c>
      <c r="CX172" s="2">
        <f t="shared" ref="CX172:CX211" si="228">AJ172</f>
        <v>0</v>
      </c>
      <c r="CY172" s="2">
        <f t="shared" ref="CY172:CY211" si="229">(((S172+R172)*AT172)/100)</f>
        <v>245.87950000000004</v>
      </c>
      <c r="CZ172" s="2">
        <f t="shared" ref="CZ172:CZ211" si="230">(((S172+R172)*AU172)/100)</f>
        <v>188.02550000000002</v>
      </c>
      <c r="DA172" s="2"/>
      <c r="DB172" s="2"/>
      <c r="DC172" s="2" t="s">
        <v>3</v>
      </c>
      <c r="DD172" s="2" t="s">
        <v>3</v>
      </c>
      <c r="DE172" s="2" t="s">
        <v>3</v>
      </c>
      <c r="DF172" s="2" t="s">
        <v>3</v>
      </c>
      <c r="DG172" s="2" t="s">
        <v>3</v>
      </c>
      <c r="DH172" s="2" t="s">
        <v>3</v>
      </c>
      <c r="DI172" s="2" t="s">
        <v>3</v>
      </c>
      <c r="DJ172" s="2" t="s">
        <v>3</v>
      </c>
      <c r="DK172" s="2" t="s">
        <v>3</v>
      </c>
      <c r="DL172" s="2" t="s">
        <v>3</v>
      </c>
      <c r="DM172" s="2" t="s">
        <v>3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1003</v>
      </c>
      <c r="DV172" s="2" t="s">
        <v>31</v>
      </c>
      <c r="DW172" s="2" t="s">
        <v>31</v>
      </c>
      <c r="DX172" s="2">
        <v>100</v>
      </c>
      <c r="DY172" s="2"/>
      <c r="DZ172" s="2"/>
      <c r="EA172" s="2"/>
      <c r="EB172" s="2"/>
      <c r="EC172" s="2"/>
      <c r="ED172" s="2"/>
      <c r="EE172" s="2">
        <v>39174628</v>
      </c>
      <c r="EF172" s="2">
        <v>6</v>
      </c>
      <c r="EG172" s="2" t="s">
        <v>33</v>
      </c>
      <c r="EH172" s="2">
        <v>0</v>
      </c>
      <c r="EI172" s="2" t="s">
        <v>3</v>
      </c>
      <c r="EJ172" s="2">
        <v>1</v>
      </c>
      <c r="EK172" s="2">
        <v>67001</v>
      </c>
      <c r="EL172" s="2" t="s">
        <v>320</v>
      </c>
      <c r="EM172" s="2" t="s">
        <v>321</v>
      </c>
      <c r="EN172" s="2"/>
      <c r="EO172" s="2" t="s">
        <v>3</v>
      </c>
      <c r="EP172" s="2"/>
      <c r="EQ172" s="2">
        <v>0</v>
      </c>
      <c r="ER172" s="2">
        <v>75.5</v>
      </c>
      <c r="ES172" s="2">
        <v>0</v>
      </c>
      <c r="ET172" s="2">
        <v>0.31</v>
      </c>
      <c r="EU172" s="2">
        <v>0.14000000000000001</v>
      </c>
      <c r="EV172" s="2">
        <v>75.19</v>
      </c>
      <c r="EW172" s="2">
        <v>9.64</v>
      </c>
      <c r="EX172" s="2">
        <v>0.01</v>
      </c>
      <c r="EY172" s="2">
        <v>0</v>
      </c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ref="FR172:FR211" si="231">ROUND(IF(AND(BH172=3,BI172=3),P172,0),2)</f>
        <v>0</v>
      </c>
      <c r="FS172" s="2">
        <v>0</v>
      </c>
      <c r="FT172" s="2"/>
      <c r="FU172" s="2"/>
      <c r="FV172" s="2"/>
      <c r="FW172" s="2"/>
      <c r="FX172" s="2">
        <v>85</v>
      </c>
      <c r="FY172" s="2">
        <v>65</v>
      </c>
      <c r="FZ172" s="2"/>
      <c r="GA172" s="2" t="s">
        <v>3</v>
      </c>
      <c r="GB172" s="2"/>
      <c r="GC172" s="2"/>
      <c r="GD172" s="2">
        <v>0</v>
      </c>
      <c r="GE172" s="2"/>
      <c r="GF172" s="2">
        <v>994189354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ref="GL172:GL211" si="232">ROUND(IF(AND(BH172=3,BI172=3,FS172&lt;&gt;0),P172,0),2)</f>
        <v>0</v>
      </c>
      <c r="GM172" s="2">
        <f t="shared" ref="GM172:GM211" si="233">ROUND(O172+X172+Y172+GK172,2)+GX172</f>
        <v>723.83</v>
      </c>
      <c r="GN172" s="2">
        <f t="shared" ref="GN172:GN211" si="234">IF(OR(BI172=0,BI172=1),ROUND(O172+X172+Y172+GK172,2),0)</f>
        <v>723.83</v>
      </c>
      <c r="GO172" s="2">
        <f t="shared" ref="GO172:GO211" si="235">IF(BI172=2,ROUND(O172+X172+Y172+GK172,2),0)</f>
        <v>0</v>
      </c>
      <c r="GP172" s="2">
        <f t="shared" ref="GP172:GP211" si="236">IF(BI172=4,ROUND(O172+X172+Y172+GK172,2)+GX172,0)</f>
        <v>0</v>
      </c>
      <c r="GQ172" s="2"/>
      <c r="GR172" s="2">
        <v>0</v>
      </c>
      <c r="GS172" s="2">
        <v>3</v>
      </c>
      <c r="GT172" s="2">
        <v>0</v>
      </c>
      <c r="GU172" s="2" t="s">
        <v>3</v>
      </c>
      <c r="GV172" s="2">
        <f t="shared" ref="GV172:GV211" si="237">ROUND(GT172,2)</f>
        <v>0</v>
      </c>
      <c r="GW172" s="2">
        <v>1</v>
      </c>
      <c r="GX172" s="2">
        <f t="shared" ref="GX172:GX211" si="238">ROUND(GV172*GW172*I172,2)</f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17</v>
      </c>
      <c r="B173">
        <v>1</v>
      </c>
      <c r="C173">
        <f>ROW(SmtRes!A378)</f>
        <v>378</v>
      </c>
      <c r="D173">
        <f>ROW(EtalonRes!A362)</f>
        <v>362</v>
      </c>
      <c r="E173" t="s">
        <v>316</v>
      </c>
      <c r="F173" t="s">
        <v>317</v>
      </c>
      <c r="G173" t="s">
        <v>318</v>
      </c>
      <c r="H173" t="s">
        <v>31</v>
      </c>
      <c r="I173">
        <v>3.84</v>
      </c>
      <c r="J173">
        <v>0</v>
      </c>
      <c r="O173">
        <f t="shared" si="200"/>
        <v>2200.5</v>
      </c>
      <c r="P173">
        <f t="shared" si="201"/>
        <v>0</v>
      </c>
      <c r="Q173">
        <f t="shared" si="202"/>
        <v>9.0399999999999991</v>
      </c>
      <c r="R173">
        <f t="shared" si="203"/>
        <v>4.08</v>
      </c>
      <c r="S173">
        <f t="shared" si="204"/>
        <v>2191.46</v>
      </c>
      <c r="T173">
        <f t="shared" si="205"/>
        <v>0</v>
      </c>
      <c r="U173">
        <f t="shared" si="206"/>
        <v>37.017600000000002</v>
      </c>
      <c r="V173">
        <f t="shared" si="207"/>
        <v>3.8399999999999997E-2</v>
      </c>
      <c r="W173">
        <f t="shared" si="208"/>
        <v>0</v>
      </c>
      <c r="X173">
        <f t="shared" si="209"/>
        <v>1866.21</v>
      </c>
      <c r="Y173">
        <f t="shared" si="210"/>
        <v>1427.1</v>
      </c>
      <c r="AA173">
        <v>39272397</v>
      </c>
      <c r="AB173">
        <f t="shared" si="211"/>
        <v>75.5</v>
      </c>
      <c r="AC173">
        <f t="shared" si="212"/>
        <v>0</v>
      </c>
      <c r="AD173">
        <f t="shared" si="213"/>
        <v>0.31</v>
      </c>
      <c r="AE173">
        <f t="shared" si="214"/>
        <v>0.14000000000000001</v>
      </c>
      <c r="AF173">
        <f t="shared" si="215"/>
        <v>75.19</v>
      </c>
      <c r="AG173">
        <f t="shared" si="216"/>
        <v>0</v>
      </c>
      <c r="AH173">
        <f t="shared" si="217"/>
        <v>9.64</v>
      </c>
      <c r="AI173">
        <f t="shared" si="218"/>
        <v>0.01</v>
      </c>
      <c r="AJ173">
        <f t="shared" si="219"/>
        <v>0</v>
      </c>
      <c r="AK173">
        <v>75.5</v>
      </c>
      <c r="AL173">
        <v>0</v>
      </c>
      <c r="AM173">
        <v>0.31</v>
      </c>
      <c r="AN173">
        <v>0.14000000000000001</v>
      </c>
      <c r="AO173">
        <v>75.19</v>
      </c>
      <c r="AP173">
        <v>0</v>
      </c>
      <c r="AQ173">
        <v>9.64</v>
      </c>
      <c r="AR173">
        <v>0.01</v>
      </c>
      <c r="AS173">
        <v>0</v>
      </c>
      <c r="AT173">
        <v>85</v>
      </c>
      <c r="AU173">
        <v>65</v>
      </c>
      <c r="AV173">
        <v>1</v>
      </c>
      <c r="AW173">
        <v>1</v>
      </c>
      <c r="AZ173">
        <v>7.59</v>
      </c>
      <c r="BA173">
        <v>7.59</v>
      </c>
      <c r="BB173">
        <v>7.59</v>
      </c>
      <c r="BC173">
        <v>7.59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1</v>
      </c>
      <c r="BJ173" t="s">
        <v>319</v>
      </c>
      <c r="BM173">
        <v>67001</v>
      </c>
      <c r="BN173">
        <v>0</v>
      </c>
      <c r="BO173" t="s">
        <v>3</v>
      </c>
      <c r="BP173">
        <v>0</v>
      </c>
      <c r="BQ173">
        <v>6</v>
      </c>
      <c r="BR173">
        <v>0</v>
      </c>
      <c r="BS173">
        <v>7.59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85</v>
      </c>
      <c r="CA173">
        <v>65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220"/>
        <v>2200.5</v>
      </c>
      <c r="CQ173">
        <f t="shared" si="221"/>
        <v>0</v>
      </c>
      <c r="CR173">
        <f t="shared" si="222"/>
        <v>2.3529</v>
      </c>
      <c r="CS173">
        <f t="shared" si="223"/>
        <v>1.0626</v>
      </c>
      <c r="CT173">
        <f t="shared" si="224"/>
        <v>570.69209999999998</v>
      </c>
      <c r="CU173">
        <f t="shared" si="225"/>
        <v>0</v>
      </c>
      <c r="CV173">
        <f t="shared" si="226"/>
        <v>9.64</v>
      </c>
      <c r="CW173">
        <f t="shared" si="227"/>
        <v>0.01</v>
      </c>
      <c r="CX173">
        <f t="shared" si="228"/>
        <v>0</v>
      </c>
      <c r="CY173">
        <f t="shared" si="229"/>
        <v>1866.2089999999998</v>
      </c>
      <c r="CZ173">
        <f t="shared" si="230"/>
        <v>1427.1010000000001</v>
      </c>
      <c r="DC173" t="s">
        <v>3</v>
      </c>
      <c r="DD173" t="s">
        <v>3</v>
      </c>
      <c r="DE173" t="s">
        <v>3</v>
      </c>
      <c r="DF173" t="s">
        <v>3</v>
      </c>
      <c r="DG173" t="s">
        <v>3</v>
      </c>
      <c r="DH173" t="s">
        <v>3</v>
      </c>
      <c r="DI173" t="s">
        <v>3</v>
      </c>
      <c r="DJ173" t="s">
        <v>3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1003</v>
      </c>
      <c r="DV173" t="s">
        <v>31</v>
      </c>
      <c r="DW173" t="s">
        <v>31</v>
      </c>
      <c r="DX173">
        <v>100</v>
      </c>
      <c r="EE173">
        <v>39174628</v>
      </c>
      <c r="EF173">
        <v>6</v>
      </c>
      <c r="EG173" t="s">
        <v>33</v>
      </c>
      <c r="EH173">
        <v>0</v>
      </c>
      <c r="EI173" t="s">
        <v>3</v>
      </c>
      <c r="EJ173">
        <v>1</v>
      </c>
      <c r="EK173">
        <v>67001</v>
      </c>
      <c r="EL173" t="s">
        <v>320</v>
      </c>
      <c r="EM173" t="s">
        <v>321</v>
      </c>
      <c r="EO173" t="s">
        <v>3</v>
      </c>
      <c r="EQ173">
        <v>0</v>
      </c>
      <c r="ER173">
        <v>75.5</v>
      </c>
      <c r="ES173">
        <v>0</v>
      </c>
      <c r="ET173">
        <v>0.31</v>
      </c>
      <c r="EU173">
        <v>0.14000000000000001</v>
      </c>
      <c r="EV173">
        <v>75.19</v>
      </c>
      <c r="EW173">
        <v>9.64</v>
      </c>
      <c r="EX173">
        <v>0.01</v>
      </c>
      <c r="EY173">
        <v>0</v>
      </c>
      <c r="FQ173">
        <v>0</v>
      </c>
      <c r="FR173">
        <f t="shared" si="231"/>
        <v>0</v>
      </c>
      <c r="FS173">
        <v>0</v>
      </c>
      <c r="FX173">
        <v>85</v>
      </c>
      <c r="FY173">
        <v>65</v>
      </c>
      <c r="GA173" t="s">
        <v>3</v>
      </c>
      <c r="GD173">
        <v>0</v>
      </c>
      <c r="GF173">
        <v>994189354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232"/>
        <v>0</v>
      </c>
      <c r="GM173">
        <f t="shared" si="233"/>
        <v>5493.81</v>
      </c>
      <c r="GN173">
        <f t="shared" si="234"/>
        <v>5493.81</v>
      </c>
      <c r="GO173">
        <f t="shared" si="235"/>
        <v>0</v>
      </c>
      <c r="GP173">
        <f t="shared" si="236"/>
        <v>0</v>
      </c>
      <c r="GR173">
        <v>0</v>
      </c>
      <c r="GS173">
        <v>3</v>
      </c>
      <c r="GT173">
        <v>0</v>
      </c>
      <c r="GU173" t="s">
        <v>3</v>
      </c>
      <c r="GV173">
        <f t="shared" si="237"/>
        <v>0</v>
      </c>
      <c r="GW173">
        <v>1</v>
      </c>
      <c r="GX173">
        <f t="shared" si="238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ROW(SmtRes!A381)</f>
        <v>381</v>
      </c>
      <c r="D174" s="2">
        <f>ROW(EtalonRes!A365)</f>
        <v>365</v>
      </c>
      <c r="E174" s="2" t="s">
        <v>322</v>
      </c>
      <c r="F174" s="2" t="s">
        <v>323</v>
      </c>
      <c r="G174" s="2" t="s">
        <v>324</v>
      </c>
      <c r="H174" s="2" t="s">
        <v>325</v>
      </c>
      <c r="I174" s="2">
        <v>0.83</v>
      </c>
      <c r="J174" s="2">
        <v>0</v>
      </c>
      <c r="K174" s="2"/>
      <c r="L174" s="2"/>
      <c r="M174" s="2"/>
      <c r="N174" s="2"/>
      <c r="O174" s="2">
        <f t="shared" si="200"/>
        <v>121.17</v>
      </c>
      <c r="P174" s="2">
        <f t="shared" si="201"/>
        <v>0</v>
      </c>
      <c r="Q174" s="2">
        <f t="shared" si="202"/>
        <v>2.08</v>
      </c>
      <c r="R174" s="2">
        <f t="shared" si="203"/>
        <v>0.9</v>
      </c>
      <c r="S174" s="2">
        <f t="shared" si="204"/>
        <v>119.09</v>
      </c>
      <c r="T174" s="2">
        <f t="shared" si="205"/>
        <v>0</v>
      </c>
      <c r="U174" s="2">
        <f t="shared" si="206"/>
        <v>14.848699999999999</v>
      </c>
      <c r="V174" s="2">
        <f t="shared" si="207"/>
        <v>6.6400000000000001E-2</v>
      </c>
      <c r="W174" s="2">
        <f t="shared" si="208"/>
        <v>0</v>
      </c>
      <c r="X174" s="2">
        <f t="shared" si="209"/>
        <v>101.99</v>
      </c>
      <c r="Y174" s="2">
        <f t="shared" si="210"/>
        <v>77.989999999999995</v>
      </c>
      <c r="Z174" s="2"/>
      <c r="AA174" s="2">
        <v>39272396</v>
      </c>
      <c r="AB174" s="2">
        <f t="shared" si="211"/>
        <v>145.97999999999999</v>
      </c>
      <c r="AC174" s="2">
        <f t="shared" si="212"/>
        <v>0</v>
      </c>
      <c r="AD174" s="2">
        <f t="shared" si="213"/>
        <v>2.5</v>
      </c>
      <c r="AE174" s="2">
        <f t="shared" si="214"/>
        <v>1.08</v>
      </c>
      <c r="AF174" s="2">
        <f t="shared" si="215"/>
        <v>143.47999999999999</v>
      </c>
      <c r="AG174" s="2">
        <f t="shared" si="216"/>
        <v>0</v>
      </c>
      <c r="AH174" s="2">
        <f t="shared" si="217"/>
        <v>17.89</v>
      </c>
      <c r="AI174" s="2">
        <f t="shared" si="218"/>
        <v>0.08</v>
      </c>
      <c r="AJ174" s="2">
        <f t="shared" si="219"/>
        <v>0</v>
      </c>
      <c r="AK174" s="2">
        <v>145.97999999999999</v>
      </c>
      <c r="AL174" s="2">
        <v>0</v>
      </c>
      <c r="AM174" s="2">
        <v>2.5</v>
      </c>
      <c r="AN174" s="2">
        <v>1.08</v>
      </c>
      <c r="AO174" s="2">
        <v>143.47999999999999</v>
      </c>
      <c r="AP174" s="2">
        <v>0</v>
      </c>
      <c r="AQ174" s="2">
        <v>17.89</v>
      </c>
      <c r="AR174" s="2">
        <v>0.08</v>
      </c>
      <c r="AS174" s="2">
        <v>0</v>
      </c>
      <c r="AT174" s="2">
        <v>85</v>
      </c>
      <c r="AU174" s="2">
        <v>65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3</v>
      </c>
      <c r="BE174" s="2" t="s">
        <v>3</v>
      </c>
      <c r="BF174" s="2" t="s">
        <v>3</v>
      </c>
      <c r="BG174" s="2" t="s">
        <v>3</v>
      </c>
      <c r="BH174" s="2">
        <v>0</v>
      </c>
      <c r="BI174" s="2">
        <v>1</v>
      </c>
      <c r="BJ174" s="2" t="s">
        <v>326</v>
      </c>
      <c r="BK174" s="2"/>
      <c r="BL174" s="2"/>
      <c r="BM174" s="2">
        <v>67001</v>
      </c>
      <c r="BN174" s="2">
        <v>0</v>
      </c>
      <c r="BO174" s="2" t="s">
        <v>3</v>
      </c>
      <c r="BP174" s="2">
        <v>0</v>
      </c>
      <c r="BQ174" s="2">
        <v>6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3</v>
      </c>
      <c r="BZ174" s="2">
        <v>85</v>
      </c>
      <c r="CA174" s="2">
        <v>65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3</v>
      </c>
      <c r="CO174" s="2">
        <v>0</v>
      </c>
      <c r="CP174" s="2">
        <f t="shared" si="220"/>
        <v>121.17</v>
      </c>
      <c r="CQ174" s="2">
        <f t="shared" si="221"/>
        <v>0</v>
      </c>
      <c r="CR174" s="2">
        <f t="shared" si="222"/>
        <v>2.5</v>
      </c>
      <c r="CS174" s="2">
        <f t="shared" si="223"/>
        <v>1.08</v>
      </c>
      <c r="CT174" s="2">
        <f t="shared" si="224"/>
        <v>143.47999999999999</v>
      </c>
      <c r="CU174" s="2">
        <f t="shared" si="225"/>
        <v>0</v>
      </c>
      <c r="CV174" s="2">
        <f t="shared" si="226"/>
        <v>17.89</v>
      </c>
      <c r="CW174" s="2">
        <f t="shared" si="227"/>
        <v>0.08</v>
      </c>
      <c r="CX174" s="2">
        <f t="shared" si="228"/>
        <v>0</v>
      </c>
      <c r="CY174" s="2">
        <f t="shared" si="229"/>
        <v>101.99150000000002</v>
      </c>
      <c r="CZ174" s="2">
        <f t="shared" si="230"/>
        <v>77.993499999999997</v>
      </c>
      <c r="DA174" s="2"/>
      <c r="DB174" s="2"/>
      <c r="DC174" s="2" t="s">
        <v>3</v>
      </c>
      <c r="DD174" s="2" t="s">
        <v>3</v>
      </c>
      <c r="DE174" s="2" t="s">
        <v>3</v>
      </c>
      <c r="DF174" s="2" t="s">
        <v>3</v>
      </c>
      <c r="DG174" s="2" t="s">
        <v>3</v>
      </c>
      <c r="DH174" s="2" t="s">
        <v>3</v>
      </c>
      <c r="DI174" s="2" t="s">
        <v>3</v>
      </c>
      <c r="DJ174" s="2" t="s">
        <v>3</v>
      </c>
      <c r="DK174" s="2" t="s">
        <v>3</v>
      </c>
      <c r="DL174" s="2" t="s">
        <v>3</v>
      </c>
      <c r="DM174" s="2" t="s">
        <v>3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1013</v>
      </c>
      <c r="DV174" s="2" t="s">
        <v>325</v>
      </c>
      <c r="DW174" s="2" t="s">
        <v>325</v>
      </c>
      <c r="DX174" s="2">
        <v>1</v>
      </c>
      <c r="DY174" s="2"/>
      <c r="DZ174" s="2"/>
      <c r="EA174" s="2"/>
      <c r="EB174" s="2"/>
      <c r="EC174" s="2"/>
      <c r="ED174" s="2"/>
      <c r="EE174" s="2">
        <v>39174628</v>
      </c>
      <c r="EF174" s="2">
        <v>6</v>
      </c>
      <c r="EG174" s="2" t="s">
        <v>33</v>
      </c>
      <c r="EH174" s="2">
        <v>0</v>
      </c>
      <c r="EI174" s="2" t="s">
        <v>3</v>
      </c>
      <c r="EJ174" s="2">
        <v>1</v>
      </c>
      <c r="EK174" s="2">
        <v>67001</v>
      </c>
      <c r="EL174" s="2" t="s">
        <v>320</v>
      </c>
      <c r="EM174" s="2" t="s">
        <v>321</v>
      </c>
      <c r="EN174" s="2"/>
      <c r="EO174" s="2" t="s">
        <v>3</v>
      </c>
      <c r="EP174" s="2"/>
      <c r="EQ174" s="2">
        <v>0</v>
      </c>
      <c r="ER174" s="2">
        <v>145.97999999999999</v>
      </c>
      <c r="ES174" s="2">
        <v>0</v>
      </c>
      <c r="ET174" s="2">
        <v>2.5</v>
      </c>
      <c r="EU174" s="2">
        <v>1.08</v>
      </c>
      <c r="EV174" s="2">
        <v>143.47999999999999</v>
      </c>
      <c r="EW174" s="2">
        <v>17.89</v>
      </c>
      <c r="EX174" s="2">
        <v>0.08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31"/>
        <v>0</v>
      </c>
      <c r="FS174" s="2">
        <v>0</v>
      </c>
      <c r="FT174" s="2"/>
      <c r="FU174" s="2"/>
      <c r="FV174" s="2"/>
      <c r="FW174" s="2"/>
      <c r="FX174" s="2">
        <v>85</v>
      </c>
      <c r="FY174" s="2">
        <v>65</v>
      </c>
      <c r="FZ174" s="2"/>
      <c r="GA174" s="2" t="s">
        <v>3</v>
      </c>
      <c r="GB174" s="2"/>
      <c r="GC174" s="2"/>
      <c r="GD174" s="2">
        <v>0</v>
      </c>
      <c r="GE174" s="2"/>
      <c r="GF174" s="2">
        <v>1077668203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32"/>
        <v>0</v>
      </c>
      <c r="GM174" s="2">
        <f t="shared" si="233"/>
        <v>301.14999999999998</v>
      </c>
      <c r="GN174" s="2">
        <f t="shared" si="234"/>
        <v>301.14999999999998</v>
      </c>
      <c r="GO174" s="2">
        <f t="shared" si="235"/>
        <v>0</v>
      </c>
      <c r="GP174" s="2">
        <f t="shared" si="236"/>
        <v>0</v>
      </c>
      <c r="GQ174" s="2"/>
      <c r="GR174" s="2">
        <v>0</v>
      </c>
      <c r="GS174" s="2">
        <v>3</v>
      </c>
      <c r="GT174" s="2">
        <v>0</v>
      </c>
      <c r="GU174" s="2" t="s">
        <v>3</v>
      </c>
      <c r="GV174" s="2">
        <f t="shared" si="237"/>
        <v>0</v>
      </c>
      <c r="GW174" s="2">
        <v>1</v>
      </c>
      <c r="GX174" s="2">
        <f t="shared" si="238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ROW(SmtRes!A384)</f>
        <v>384</v>
      </c>
      <c r="D175">
        <f>ROW(EtalonRes!A368)</f>
        <v>368</v>
      </c>
      <c r="E175" t="s">
        <v>322</v>
      </c>
      <c r="F175" t="s">
        <v>323</v>
      </c>
      <c r="G175" t="s">
        <v>324</v>
      </c>
      <c r="H175" t="s">
        <v>325</v>
      </c>
      <c r="I175">
        <v>0.83</v>
      </c>
      <c r="J175">
        <v>0</v>
      </c>
      <c r="O175">
        <f t="shared" si="200"/>
        <v>919.63</v>
      </c>
      <c r="P175">
        <f t="shared" si="201"/>
        <v>0</v>
      </c>
      <c r="Q175">
        <f t="shared" si="202"/>
        <v>15.75</v>
      </c>
      <c r="R175">
        <f t="shared" si="203"/>
        <v>6.8</v>
      </c>
      <c r="S175">
        <f t="shared" si="204"/>
        <v>903.88</v>
      </c>
      <c r="T175">
        <f t="shared" si="205"/>
        <v>0</v>
      </c>
      <c r="U175">
        <f t="shared" si="206"/>
        <v>14.848699999999999</v>
      </c>
      <c r="V175">
        <f t="shared" si="207"/>
        <v>6.6400000000000001E-2</v>
      </c>
      <c r="W175">
        <f t="shared" si="208"/>
        <v>0</v>
      </c>
      <c r="X175">
        <f t="shared" si="209"/>
        <v>774.08</v>
      </c>
      <c r="Y175">
        <f t="shared" si="210"/>
        <v>591.94000000000005</v>
      </c>
      <c r="AA175">
        <v>39272397</v>
      </c>
      <c r="AB175">
        <f t="shared" si="211"/>
        <v>145.97999999999999</v>
      </c>
      <c r="AC175">
        <f t="shared" si="212"/>
        <v>0</v>
      </c>
      <c r="AD175">
        <f t="shared" si="213"/>
        <v>2.5</v>
      </c>
      <c r="AE175">
        <f t="shared" si="214"/>
        <v>1.08</v>
      </c>
      <c r="AF175">
        <f t="shared" si="215"/>
        <v>143.47999999999999</v>
      </c>
      <c r="AG175">
        <f t="shared" si="216"/>
        <v>0</v>
      </c>
      <c r="AH175">
        <f t="shared" si="217"/>
        <v>17.89</v>
      </c>
      <c r="AI175">
        <f t="shared" si="218"/>
        <v>0.08</v>
      </c>
      <c r="AJ175">
        <f t="shared" si="219"/>
        <v>0</v>
      </c>
      <c r="AK175">
        <v>145.97999999999999</v>
      </c>
      <c r="AL175">
        <v>0</v>
      </c>
      <c r="AM175">
        <v>2.5</v>
      </c>
      <c r="AN175">
        <v>1.08</v>
      </c>
      <c r="AO175">
        <v>143.47999999999999</v>
      </c>
      <c r="AP175">
        <v>0</v>
      </c>
      <c r="AQ175">
        <v>17.89</v>
      </c>
      <c r="AR175">
        <v>0.08</v>
      </c>
      <c r="AS175">
        <v>0</v>
      </c>
      <c r="AT175">
        <v>85</v>
      </c>
      <c r="AU175">
        <v>65</v>
      </c>
      <c r="AV175">
        <v>1</v>
      </c>
      <c r="AW175">
        <v>1</v>
      </c>
      <c r="AZ175">
        <v>7.59</v>
      </c>
      <c r="BA175">
        <v>7.59</v>
      </c>
      <c r="BB175">
        <v>7.59</v>
      </c>
      <c r="BC175">
        <v>7.59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1</v>
      </c>
      <c r="BJ175" t="s">
        <v>326</v>
      </c>
      <c r="BM175">
        <v>67001</v>
      </c>
      <c r="BN175">
        <v>0</v>
      </c>
      <c r="BO175" t="s">
        <v>3</v>
      </c>
      <c r="BP175">
        <v>0</v>
      </c>
      <c r="BQ175">
        <v>6</v>
      </c>
      <c r="BR175">
        <v>0</v>
      </c>
      <c r="BS175">
        <v>7.59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85</v>
      </c>
      <c r="CA175">
        <v>65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220"/>
        <v>919.63</v>
      </c>
      <c r="CQ175">
        <f t="shared" si="221"/>
        <v>0</v>
      </c>
      <c r="CR175">
        <f t="shared" si="222"/>
        <v>18.975000000000001</v>
      </c>
      <c r="CS175">
        <f t="shared" si="223"/>
        <v>8.1972000000000005</v>
      </c>
      <c r="CT175">
        <f t="shared" si="224"/>
        <v>1089.0131999999999</v>
      </c>
      <c r="CU175">
        <f t="shared" si="225"/>
        <v>0</v>
      </c>
      <c r="CV175">
        <f t="shared" si="226"/>
        <v>17.89</v>
      </c>
      <c r="CW175">
        <f t="shared" si="227"/>
        <v>0.08</v>
      </c>
      <c r="CX175">
        <f t="shared" si="228"/>
        <v>0</v>
      </c>
      <c r="CY175">
        <f t="shared" si="229"/>
        <v>774.07799999999997</v>
      </c>
      <c r="CZ175">
        <f t="shared" si="230"/>
        <v>591.94200000000001</v>
      </c>
      <c r="DC175" t="s">
        <v>3</v>
      </c>
      <c r="DD175" t="s">
        <v>3</v>
      </c>
      <c r="DE175" t="s">
        <v>3</v>
      </c>
      <c r="DF175" t="s">
        <v>3</v>
      </c>
      <c r="DG175" t="s">
        <v>3</v>
      </c>
      <c r="DH175" t="s">
        <v>3</v>
      </c>
      <c r="DI175" t="s">
        <v>3</v>
      </c>
      <c r="DJ175" t="s">
        <v>3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1013</v>
      </c>
      <c r="DV175" t="s">
        <v>325</v>
      </c>
      <c r="DW175" t="s">
        <v>325</v>
      </c>
      <c r="DX175">
        <v>1</v>
      </c>
      <c r="EE175">
        <v>39174628</v>
      </c>
      <c r="EF175">
        <v>6</v>
      </c>
      <c r="EG175" t="s">
        <v>33</v>
      </c>
      <c r="EH175">
        <v>0</v>
      </c>
      <c r="EI175" t="s">
        <v>3</v>
      </c>
      <c r="EJ175">
        <v>1</v>
      </c>
      <c r="EK175">
        <v>67001</v>
      </c>
      <c r="EL175" t="s">
        <v>320</v>
      </c>
      <c r="EM175" t="s">
        <v>321</v>
      </c>
      <c r="EO175" t="s">
        <v>3</v>
      </c>
      <c r="EQ175">
        <v>0</v>
      </c>
      <c r="ER175">
        <v>145.97999999999999</v>
      </c>
      <c r="ES175">
        <v>0</v>
      </c>
      <c r="ET175">
        <v>2.5</v>
      </c>
      <c r="EU175">
        <v>1.08</v>
      </c>
      <c r="EV175">
        <v>143.47999999999999</v>
      </c>
      <c r="EW175">
        <v>17.89</v>
      </c>
      <c r="EX175">
        <v>0.08</v>
      </c>
      <c r="EY175">
        <v>0</v>
      </c>
      <c r="FQ175">
        <v>0</v>
      </c>
      <c r="FR175">
        <f t="shared" si="231"/>
        <v>0</v>
      </c>
      <c r="FS175">
        <v>0</v>
      </c>
      <c r="FX175">
        <v>85</v>
      </c>
      <c r="FY175">
        <v>65</v>
      </c>
      <c r="GA175" t="s">
        <v>3</v>
      </c>
      <c r="GD175">
        <v>0</v>
      </c>
      <c r="GF175">
        <v>1077668203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232"/>
        <v>0</v>
      </c>
      <c r="GM175">
        <f t="shared" si="233"/>
        <v>2285.65</v>
      </c>
      <c r="GN175">
        <f t="shared" si="234"/>
        <v>2285.65</v>
      </c>
      <c r="GO175">
        <f t="shared" si="235"/>
        <v>0</v>
      </c>
      <c r="GP175">
        <f t="shared" si="236"/>
        <v>0</v>
      </c>
      <c r="GR175">
        <v>0</v>
      </c>
      <c r="GS175">
        <v>3</v>
      </c>
      <c r="GT175">
        <v>0</v>
      </c>
      <c r="GU175" t="s">
        <v>3</v>
      </c>
      <c r="GV175">
        <f t="shared" si="237"/>
        <v>0</v>
      </c>
      <c r="GW175">
        <v>1</v>
      </c>
      <c r="GX175">
        <f t="shared" si="238"/>
        <v>0</v>
      </c>
      <c r="HA175">
        <v>0</v>
      </c>
      <c r="HB175">
        <v>0</v>
      </c>
      <c r="IK175">
        <v>0</v>
      </c>
    </row>
    <row r="176" spans="1:255" x14ac:dyDescent="0.2">
      <c r="A176" s="2">
        <v>17</v>
      </c>
      <c r="B176" s="2">
        <v>1</v>
      </c>
      <c r="C176" s="2">
        <f>ROW(SmtRes!A385)</f>
        <v>385</v>
      </c>
      <c r="D176" s="2">
        <f>ROW(EtalonRes!A369)</f>
        <v>369</v>
      </c>
      <c r="E176" s="2" t="s">
        <v>327</v>
      </c>
      <c r="F176" s="2" t="s">
        <v>328</v>
      </c>
      <c r="G176" s="2" t="s">
        <v>329</v>
      </c>
      <c r="H176" s="2" t="s">
        <v>325</v>
      </c>
      <c r="I176" s="2">
        <v>0.34</v>
      </c>
      <c r="J176" s="2">
        <v>0</v>
      </c>
      <c r="K176" s="2"/>
      <c r="L176" s="2"/>
      <c r="M176" s="2"/>
      <c r="N176" s="2"/>
      <c r="O176" s="2">
        <f t="shared" si="200"/>
        <v>15.49</v>
      </c>
      <c r="P176" s="2">
        <f t="shared" si="201"/>
        <v>0</v>
      </c>
      <c r="Q176" s="2">
        <f t="shared" si="202"/>
        <v>0</v>
      </c>
      <c r="R176" s="2">
        <f t="shared" si="203"/>
        <v>0</v>
      </c>
      <c r="S176" s="2">
        <f t="shared" si="204"/>
        <v>15.49</v>
      </c>
      <c r="T176" s="2">
        <f t="shared" si="205"/>
        <v>0</v>
      </c>
      <c r="U176" s="2">
        <f t="shared" si="206"/>
        <v>1.9856</v>
      </c>
      <c r="V176" s="2">
        <f t="shared" si="207"/>
        <v>0</v>
      </c>
      <c r="W176" s="2">
        <f t="shared" si="208"/>
        <v>0</v>
      </c>
      <c r="X176" s="2">
        <f t="shared" si="209"/>
        <v>13.17</v>
      </c>
      <c r="Y176" s="2">
        <f t="shared" si="210"/>
        <v>10.07</v>
      </c>
      <c r="Z176" s="2"/>
      <c r="AA176" s="2">
        <v>39272396</v>
      </c>
      <c r="AB176" s="2">
        <f t="shared" si="211"/>
        <v>45.55</v>
      </c>
      <c r="AC176" s="2">
        <f t="shared" si="212"/>
        <v>0</v>
      </c>
      <c r="AD176" s="2">
        <f t="shared" si="213"/>
        <v>0</v>
      </c>
      <c r="AE176" s="2">
        <f t="shared" si="214"/>
        <v>0</v>
      </c>
      <c r="AF176" s="2">
        <f t="shared" si="215"/>
        <v>45.55</v>
      </c>
      <c r="AG176" s="2">
        <f t="shared" si="216"/>
        <v>0</v>
      </c>
      <c r="AH176" s="2">
        <f t="shared" si="217"/>
        <v>5.84</v>
      </c>
      <c r="AI176" s="2">
        <f t="shared" si="218"/>
        <v>0</v>
      </c>
      <c r="AJ176" s="2">
        <f t="shared" si="219"/>
        <v>0</v>
      </c>
      <c r="AK176" s="2">
        <v>45.55</v>
      </c>
      <c r="AL176" s="2">
        <v>0</v>
      </c>
      <c r="AM176" s="2">
        <v>0</v>
      </c>
      <c r="AN176" s="2">
        <v>0</v>
      </c>
      <c r="AO176" s="2">
        <v>45.55</v>
      </c>
      <c r="AP176" s="2">
        <v>0</v>
      </c>
      <c r="AQ176" s="2">
        <v>5.84</v>
      </c>
      <c r="AR176" s="2">
        <v>0</v>
      </c>
      <c r="AS176" s="2">
        <v>0</v>
      </c>
      <c r="AT176" s="2">
        <v>85</v>
      </c>
      <c r="AU176" s="2">
        <v>65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3</v>
      </c>
      <c r="BE176" s="2" t="s">
        <v>3</v>
      </c>
      <c r="BF176" s="2" t="s">
        <v>3</v>
      </c>
      <c r="BG176" s="2" t="s">
        <v>3</v>
      </c>
      <c r="BH176" s="2">
        <v>0</v>
      </c>
      <c r="BI176" s="2">
        <v>1</v>
      </c>
      <c r="BJ176" s="2" t="s">
        <v>330</v>
      </c>
      <c r="BK176" s="2"/>
      <c r="BL176" s="2"/>
      <c r="BM176" s="2">
        <v>67001</v>
      </c>
      <c r="BN176" s="2">
        <v>0</v>
      </c>
      <c r="BO176" s="2" t="s">
        <v>3</v>
      </c>
      <c r="BP176" s="2">
        <v>0</v>
      </c>
      <c r="BQ176" s="2">
        <v>6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3</v>
      </c>
      <c r="BZ176" s="2">
        <v>85</v>
      </c>
      <c r="CA176" s="2">
        <v>65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3</v>
      </c>
      <c r="CO176" s="2">
        <v>0</v>
      </c>
      <c r="CP176" s="2">
        <f t="shared" si="220"/>
        <v>15.49</v>
      </c>
      <c r="CQ176" s="2">
        <f t="shared" si="221"/>
        <v>0</v>
      </c>
      <c r="CR176" s="2">
        <f t="shared" si="222"/>
        <v>0</v>
      </c>
      <c r="CS176" s="2">
        <f t="shared" si="223"/>
        <v>0</v>
      </c>
      <c r="CT176" s="2">
        <f t="shared" si="224"/>
        <v>45.55</v>
      </c>
      <c r="CU176" s="2">
        <f t="shared" si="225"/>
        <v>0</v>
      </c>
      <c r="CV176" s="2">
        <f t="shared" si="226"/>
        <v>5.84</v>
      </c>
      <c r="CW176" s="2">
        <f t="shared" si="227"/>
        <v>0</v>
      </c>
      <c r="CX176" s="2">
        <f t="shared" si="228"/>
        <v>0</v>
      </c>
      <c r="CY176" s="2">
        <f t="shared" si="229"/>
        <v>13.166500000000001</v>
      </c>
      <c r="CZ176" s="2">
        <f t="shared" si="230"/>
        <v>10.0685</v>
      </c>
      <c r="DA176" s="2"/>
      <c r="DB176" s="2"/>
      <c r="DC176" s="2" t="s">
        <v>3</v>
      </c>
      <c r="DD176" s="2" t="s">
        <v>3</v>
      </c>
      <c r="DE176" s="2" t="s">
        <v>3</v>
      </c>
      <c r="DF176" s="2" t="s">
        <v>3</v>
      </c>
      <c r="DG176" s="2" t="s">
        <v>3</v>
      </c>
      <c r="DH176" s="2" t="s">
        <v>3</v>
      </c>
      <c r="DI176" s="2" t="s">
        <v>3</v>
      </c>
      <c r="DJ176" s="2" t="s">
        <v>3</v>
      </c>
      <c r="DK176" s="2" t="s">
        <v>3</v>
      </c>
      <c r="DL176" s="2" t="s">
        <v>3</v>
      </c>
      <c r="DM176" s="2" t="s">
        <v>3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1013</v>
      </c>
      <c r="DV176" s="2" t="s">
        <v>325</v>
      </c>
      <c r="DW176" s="2" t="s">
        <v>325</v>
      </c>
      <c r="DX176" s="2">
        <v>1</v>
      </c>
      <c r="DY176" s="2"/>
      <c r="DZ176" s="2"/>
      <c r="EA176" s="2"/>
      <c r="EB176" s="2"/>
      <c r="EC176" s="2"/>
      <c r="ED176" s="2"/>
      <c r="EE176" s="2">
        <v>39174628</v>
      </c>
      <c r="EF176" s="2">
        <v>6</v>
      </c>
      <c r="EG176" s="2" t="s">
        <v>33</v>
      </c>
      <c r="EH176" s="2">
        <v>0</v>
      </c>
      <c r="EI176" s="2" t="s">
        <v>3</v>
      </c>
      <c r="EJ176" s="2">
        <v>1</v>
      </c>
      <c r="EK176" s="2">
        <v>67001</v>
      </c>
      <c r="EL176" s="2" t="s">
        <v>320</v>
      </c>
      <c r="EM176" s="2" t="s">
        <v>321</v>
      </c>
      <c r="EN176" s="2"/>
      <c r="EO176" s="2" t="s">
        <v>3</v>
      </c>
      <c r="EP176" s="2"/>
      <c r="EQ176" s="2">
        <v>0</v>
      </c>
      <c r="ER176" s="2">
        <v>45.55</v>
      </c>
      <c r="ES176" s="2">
        <v>0</v>
      </c>
      <c r="ET176" s="2">
        <v>0</v>
      </c>
      <c r="EU176" s="2">
        <v>0</v>
      </c>
      <c r="EV176" s="2">
        <v>45.55</v>
      </c>
      <c r="EW176" s="2">
        <v>5.84</v>
      </c>
      <c r="EX176" s="2">
        <v>0</v>
      </c>
      <c r="EY176" s="2">
        <v>0</v>
      </c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31"/>
        <v>0</v>
      </c>
      <c r="FS176" s="2">
        <v>0</v>
      </c>
      <c r="FT176" s="2"/>
      <c r="FU176" s="2"/>
      <c r="FV176" s="2"/>
      <c r="FW176" s="2"/>
      <c r="FX176" s="2">
        <v>85</v>
      </c>
      <c r="FY176" s="2">
        <v>65</v>
      </c>
      <c r="FZ176" s="2"/>
      <c r="GA176" s="2" t="s">
        <v>3</v>
      </c>
      <c r="GB176" s="2"/>
      <c r="GC176" s="2"/>
      <c r="GD176" s="2">
        <v>0</v>
      </c>
      <c r="GE176" s="2"/>
      <c r="GF176" s="2">
        <v>-729058478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32"/>
        <v>0</v>
      </c>
      <c r="GM176" s="2">
        <f t="shared" si="233"/>
        <v>38.729999999999997</v>
      </c>
      <c r="GN176" s="2">
        <f t="shared" si="234"/>
        <v>38.729999999999997</v>
      </c>
      <c r="GO176" s="2">
        <f t="shared" si="235"/>
        <v>0</v>
      </c>
      <c r="GP176" s="2">
        <f t="shared" si="236"/>
        <v>0</v>
      </c>
      <c r="GQ176" s="2"/>
      <c r="GR176" s="2">
        <v>0</v>
      </c>
      <c r="GS176" s="2">
        <v>3</v>
      </c>
      <c r="GT176" s="2">
        <v>0</v>
      </c>
      <c r="GU176" s="2" t="s">
        <v>3</v>
      </c>
      <c r="GV176" s="2">
        <f t="shared" si="237"/>
        <v>0</v>
      </c>
      <c r="GW176" s="2">
        <v>1</v>
      </c>
      <c r="GX176" s="2">
        <f t="shared" si="238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17</v>
      </c>
      <c r="B177">
        <v>1</v>
      </c>
      <c r="C177">
        <f>ROW(SmtRes!A386)</f>
        <v>386</v>
      </c>
      <c r="D177">
        <f>ROW(EtalonRes!A370)</f>
        <v>370</v>
      </c>
      <c r="E177" t="s">
        <v>327</v>
      </c>
      <c r="F177" t="s">
        <v>328</v>
      </c>
      <c r="G177" t="s">
        <v>329</v>
      </c>
      <c r="H177" t="s">
        <v>325</v>
      </c>
      <c r="I177">
        <v>0.34</v>
      </c>
      <c r="J177">
        <v>0</v>
      </c>
      <c r="O177">
        <f t="shared" si="200"/>
        <v>117.55</v>
      </c>
      <c r="P177">
        <f t="shared" si="201"/>
        <v>0</v>
      </c>
      <c r="Q177">
        <f t="shared" si="202"/>
        <v>0</v>
      </c>
      <c r="R177">
        <f t="shared" si="203"/>
        <v>0</v>
      </c>
      <c r="S177">
        <f t="shared" si="204"/>
        <v>117.55</v>
      </c>
      <c r="T177">
        <f t="shared" si="205"/>
        <v>0</v>
      </c>
      <c r="U177">
        <f t="shared" si="206"/>
        <v>1.9856</v>
      </c>
      <c r="V177">
        <f t="shared" si="207"/>
        <v>0</v>
      </c>
      <c r="W177">
        <f t="shared" si="208"/>
        <v>0</v>
      </c>
      <c r="X177">
        <f t="shared" si="209"/>
        <v>99.92</v>
      </c>
      <c r="Y177">
        <f t="shared" si="210"/>
        <v>76.41</v>
      </c>
      <c r="AA177">
        <v>39272397</v>
      </c>
      <c r="AB177">
        <f t="shared" si="211"/>
        <v>45.55</v>
      </c>
      <c r="AC177">
        <f t="shared" si="212"/>
        <v>0</v>
      </c>
      <c r="AD177">
        <f t="shared" si="213"/>
        <v>0</v>
      </c>
      <c r="AE177">
        <f t="shared" si="214"/>
        <v>0</v>
      </c>
      <c r="AF177">
        <f t="shared" si="215"/>
        <v>45.55</v>
      </c>
      <c r="AG177">
        <f t="shared" si="216"/>
        <v>0</v>
      </c>
      <c r="AH177">
        <f t="shared" si="217"/>
        <v>5.84</v>
      </c>
      <c r="AI177">
        <f t="shared" si="218"/>
        <v>0</v>
      </c>
      <c r="AJ177">
        <f t="shared" si="219"/>
        <v>0</v>
      </c>
      <c r="AK177">
        <v>45.55</v>
      </c>
      <c r="AL177">
        <v>0</v>
      </c>
      <c r="AM177">
        <v>0</v>
      </c>
      <c r="AN177">
        <v>0</v>
      </c>
      <c r="AO177">
        <v>45.55</v>
      </c>
      <c r="AP177">
        <v>0</v>
      </c>
      <c r="AQ177">
        <v>5.84</v>
      </c>
      <c r="AR177">
        <v>0</v>
      </c>
      <c r="AS177">
        <v>0</v>
      </c>
      <c r="AT177">
        <v>85</v>
      </c>
      <c r="AU177">
        <v>65</v>
      </c>
      <c r="AV177">
        <v>1</v>
      </c>
      <c r="AW177">
        <v>1</v>
      </c>
      <c r="AZ177">
        <v>7.59</v>
      </c>
      <c r="BA177">
        <v>7.59</v>
      </c>
      <c r="BB177">
        <v>7.59</v>
      </c>
      <c r="BC177">
        <v>7.59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1</v>
      </c>
      <c r="BJ177" t="s">
        <v>330</v>
      </c>
      <c r="BM177">
        <v>67001</v>
      </c>
      <c r="BN177">
        <v>0</v>
      </c>
      <c r="BO177" t="s">
        <v>3</v>
      </c>
      <c r="BP177">
        <v>0</v>
      </c>
      <c r="BQ177">
        <v>6</v>
      </c>
      <c r="BR177">
        <v>0</v>
      </c>
      <c r="BS177">
        <v>7.59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85</v>
      </c>
      <c r="CA177">
        <v>65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220"/>
        <v>117.55</v>
      </c>
      <c r="CQ177">
        <f t="shared" si="221"/>
        <v>0</v>
      </c>
      <c r="CR177">
        <f t="shared" si="222"/>
        <v>0</v>
      </c>
      <c r="CS177">
        <f t="shared" si="223"/>
        <v>0</v>
      </c>
      <c r="CT177">
        <f t="shared" si="224"/>
        <v>345.72449999999998</v>
      </c>
      <c r="CU177">
        <f t="shared" si="225"/>
        <v>0</v>
      </c>
      <c r="CV177">
        <f t="shared" si="226"/>
        <v>5.84</v>
      </c>
      <c r="CW177">
        <f t="shared" si="227"/>
        <v>0</v>
      </c>
      <c r="CX177">
        <f t="shared" si="228"/>
        <v>0</v>
      </c>
      <c r="CY177">
        <f t="shared" si="229"/>
        <v>99.917500000000004</v>
      </c>
      <c r="CZ177">
        <f t="shared" si="230"/>
        <v>76.407499999999999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1013</v>
      </c>
      <c r="DV177" t="s">
        <v>325</v>
      </c>
      <c r="DW177" t="s">
        <v>325</v>
      </c>
      <c r="DX177">
        <v>1</v>
      </c>
      <c r="EE177">
        <v>39174628</v>
      </c>
      <c r="EF177">
        <v>6</v>
      </c>
      <c r="EG177" t="s">
        <v>33</v>
      </c>
      <c r="EH177">
        <v>0</v>
      </c>
      <c r="EI177" t="s">
        <v>3</v>
      </c>
      <c r="EJ177">
        <v>1</v>
      </c>
      <c r="EK177">
        <v>67001</v>
      </c>
      <c r="EL177" t="s">
        <v>320</v>
      </c>
      <c r="EM177" t="s">
        <v>321</v>
      </c>
      <c r="EO177" t="s">
        <v>3</v>
      </c>
      <c r="EQ177">
        <v>0</v>
      </c>
      <c r="ER177">
        <v>45.55</v>
      </c>
      <c r="ES177">
        <v>0</v>
      </c>
      <c r="ET177">
        <v>0</v>
      </c>
      <c r="EU177">
        <v>0</v>
      </c>
      <c r="EV177">
        <v>45.55</v>
      </c>
      <c r="EW177">
        <v>5.84</v>
      </c>
      <c r="EX177">
        <v>0</v>
      </c>
      <c r="EY177">
        <v>0</v>
      </c>
      <c r="FQ177">
        <v>0</v>
      </c>
      <c r="FR177">
        <f t="shared" si="231"/>
        <v>0</v>
      </c>
      <c r="FS177">
        <v>0</v>
      </c>
      <c r="FX177">
        <v>85</v>
      </c>
      <c r="FY177">
        <v>65</v>
      </c>
      <c r="GA177" t="s">
        <v>3</v>
      </c>
      <c r="GD177">
        <v>0</v>
      </c>
      <c r="GF177">
        <v>-729058478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232"/>
        <v>0</v>
      </c>
      <c r="GM177">
        <f t="shared" si="233"/>
        <v>293.88</v>
      </c>
      <c r="GN177">
        <f t="shared" si="234"/>
        <v>293.88</v>
      </c>
      <c r="GO177">
        <f t="shared" si="235"/>
        <v>0</v>
      </c>
      <c r="GP177">
        <f t="shared" si="236"/>
        <v>0</v>
      </c>
      <c r="GR177">
        <v>0</v>
      </c>
      <c r="GS177">
        <v>3</v>
      </c>
      <c r="GT177">
        <v>0</v>
      </c>
      <c r="GU177" t="s">
        <v>3</v>
      </c>
      <c r="GV177">
        <f t="shared" si="237"/>
        <v>0</v>
      </c>
      <c r="GW177">
        <v>1</v>
      </c>
      <c r="GX177">
        <f t="shared" si="238"/>
        <v>0</v>
      </c>
      <c r="HA177">
        <v>0</v>
      </c>
      <c r="HB177">
        <v>0</v>
      </c>
      <c r="IK177">
        <v>0</v>
      </c>
    </row>
    <row r="178" spans="1:255" x14ac:dyDescent="0.2">
      <c r="A178" s="2">
        <v>17</v>
      </c>
      <c r="B178" s="2">
        <v>1</v>
      </c>
      <c r="C178" s="2">
        <f>ROW(SmtRes!A391)</f>
        <v>391</v>
      </c>
      <c r="D178" s="2">
        <f>ROW(EtalonRes!A373)</f>
        <v>373</v>
      </c>
      <c r="E178" s="2" t="s">
        <v>331</v>
      </c>
      <c r="F178" s="2" t="s">
        <v>332</v>
      </c>
      <c r="G178" s="2" t="s">
        <v>333</v>
      </c>
      <c r="H178" s="2" t="s">
        <v>31</v>
      </c>
      <c r="I178" s="2">
        <v>6.5</v>
      </c>
      <c r="J178" s="2">
        <v>0</v>
      </c>
      <c r="K178" s="2"/>
      <c r="L178" s="2"/>
      <c r="M178" s="2"/>
      <c r="N178" s="2"/>
      <c r="O178" s="2">
        <f t="shared" si="200"/>
        <v>1016.15</v>
      </c>
      <c r="P178" s="2">
        <f t="shared" si="201"/>
        <v>109.14</v>
      </c>
      <c r="Q178" s="2">
        <f t="shared" si="202"/>
        <v>0</v>
      </c>
      <c r="R178" s="2">
        <f t="shared" si="203"/>
        <v>0</v>
      </c>
      <c r="S178" s="2">
        <f t="shared" si="204"/>
        <v>907.01</v>
      </c>
      <c r="T178" s="2">
        <f t="shared" si="205"/>
        <v>0</v>
      </c>
      <c r="U178" s="2">
        <f t="shared" si="206"/>
        <v>98.8</v>
      </c>
      <c r="V178" s="2">
        <f t="shared" si="207"/>
        <v>0</v>
      </c>
      <c r="W178" s="2">
        <f t="shared" si="208"/>
        <v>0</v>
      </c>
      <c r="X178" s="2">
        <f t="shared" si="209"/>
        <v>861.66</v>
      </c>
      <c r="Y178" s="2">
        <f t="shared" si="210"/>
        <v>589.55999999999995</v>
      </c>
      <c r="Z178" s="2"/>
      <c r="AA178" s="2">
        <v>39272396</v>
      </c>
      <c r="AB178" s="2">
        <f t="shared" si="211"/>
        <v>156.33000000000001</v>
      </c>
      <c r="AC178" s="2">
        <f t="shared" si="212"/>
        <v>16.79</v>
      </c>
      <c r="AD178" s="2">
        <f t="shared" si="213"/>
        <v>0</v>
      </c>
      <c r="AE178" s="2">
        <f t="shared" si="214"/>
        <v>0</v>
      </c>
      <c r="AF178" s="2">
        <f t="shared" si="215"/>
        <v>139.54</v>
      </c>
      <c r="AG178" s="2">
        <f t="shared" si="216"/>
        <v>0</v>
      </c>
      <c r="AH178" s="2">
        <f t="shared" si="217"/>
        <v>15.2</v>
      </c>
      <c r="AI178" s="2">
        <f t="shared" si="218"/>
        <v>0</v>
      </c>
      <c r="AJ178" s="2">
        <f t="shared" si="219"/>
        <v>0</v>
      </c>
      <c r="AK178" s="2">
        <v>156.33000000000001</v>
      </c>
      <c r="AL178" s="2">
        <v>16.79</v>
      </c>
      <c r="AM178" s="2">
        <v>0</v>
      </c>
      <c r="AN178" s="2">
        <v>0</v>
      </c>
      <c r="AO178" s="2">
        <v>139.54</v>
      </c>
      <c r="AP178" s="2">
        <v>0</v>
      </c>
      <c r="AQ178" s="2">
        <v>15.2</v>
      </c>
      <c r="AR178" s="2">
        <v>0</v>
      </c>
      <c r="AS178" s="2">
        <v>0</v>
      </c>
      <c r="AT178" s="2">
        <v>95</v>
      </c>
      <c r="AU178" s="2">
        <v>65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3</v>
      </c>
      <c r="BE178" s="2" t="s">
        <v>3</v>
      </c>
      <c r="BF178" s="2" t="s">
        <v>3</v>
      </c>
      <c r="BG178" s="2" t="s">
        <v>3</v>
      </c>
      <c r="BH178" s="2">
        <v>0</v>
      </c>
      <c r="BI178" s="2">
        <v>2</v>
      </c>
      <c r="BJ178" s="2" t="s">
        <v>334</v>
      </c>
      <c r="BK178" s="2"/>
      <c r="BL178" s="2"/>
      <c r="BM178" s="2">
        <v>108001</v>
      </c>
      <c r="BN178" s="2">
        <v>0</v>
      </c>
      <c r="BO178" s="2" t="s">
        <v>3</v>
      </c>
      <c r="BP178" s="2">
        <v>0</v>
      </c>
      <c r="BQ178" s="2">
        <v>3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3</v>
      </c>
      <c r="BZ178" s="2">
        <v>95</v>
      </c>
      <c r="CA178" s="2">
        <v>65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3</v>
      </c>
      <c r="CO178" s="2">
        <v>0</v>
      </c>
      <c r="CP178" s="2">
        <f t="shared" si="220"/>
        <v>1016.15</v>
      </c>
      <c r="CQ178" s="2">
        <f t="shared" si="221"/>
        <v>16.79</v>
      </c>
      <c r="CR178" s="2">
        <f t="shared" si="222"/>
        <v>0</v>
      </c>
      <c r="CS178" s="2">
        <f t="shared" si="223"/>
        <v>0</v>
      </c>
      <c r="CT178" s="2">
        <f t="shared" si="224"/>
        <v>139.54</v>
      </c>
      <c r="CU178" s="2">
        <f t="shared" si="225"/>
        <v>0</v>
      </c>
      <c r="CV178" s="2">
        <f t="shared" si="226"/>
        <v>15.2</v>
      </c>
      <c r="CW178" s="2">
        <f t="shared" si="227"/>
        <v>0</v>
      </c>
      <c r="CX178" s="2">
        <f t="shared" si="228"/>
        <v>0</v>
      </c>
      <c r="CY178" s="2">
        <f t="shared" si="229"/>
        <v>861.65949999999998</v>
      </c>
      <c r="CZ178" s="2">
        <f t="shared" si="230"/>
        <v>589.55650000000003</v>
      </c>
      <c r="DA178" s="2"/>
      <c r="DB178" s="2"/>
      <c r="DC178" s="2" t="s">
        <v>3</v>
      </c>
      <c r="DD178" s="2" t="s">
        <v>3</v>
      </c>
      <c r="DE178" s="2" t="s">
        <v>3</v>
      </c>
      <c r="DF178" s="2" t="s">
        <v>3</v>
      </c>
      <c r="DG178" s="2" t="s">
        <v>3</v>
      </c>
      <c r="DH178" s="2" t="s">
        <v>3</v>
      </c>
      <c r="DI178" s="2" t="s">
        <v>3</v>
      </c>
      <c r="DJ178" s="2" t="s">
        <v>3</v>
      </c>
      <c r="DK178" s="2" t="s">
        <v>3</v>
      </c>
      <c r="DL178" s="2" t="s">
        <v>3</v>
      </c>
      <c r="DM178" s="2" t="s">
        <v>3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1003</v>
      </c>
      <c r="DV178" s="2" t="s">
        <v>31</v>
      </c>
      <c r="DW178" s="2" t="s">
        <v>31</v>
      </c>
      <c r="DX178" s="2">
        <v>100</v>
      </c>
      <c r="DY178" s="2"/>
      <c r="DZ178" s="2"/>
      <c r="EA178" s="2"/>
      <c r="EB178" s="2"/>
      <c r="EC178" s="2"/>
      <c r="ED178" s="2"/>
      <c r="EE178" s="2">
        <v>39174386</v>
      </c>
      <c r="EF178" s="2">
        <v>3</v>
      </c>
      <c r="EG178" s="2" t="s">
        <v>335</v>
      </c>
      <c r="EH178" s="2">
        <v>0</v>
      </c>
      <c r="EI178" s="2" t="s">
        <v>3</v>
      </c>
      <c r="EJ178" s="2">
        <v>2</v>
      </c>
      <c r="EK178" s="2">
        <v>108001</v>
      </c>
      <c r="EL178" s="2" t="s">
        <v>336</v>
      </c>
      <c r="EM178" s="2" t="s">
        <v>337</v>
      </c>
      <c r="EN178" s="2"/>
      <c r="EO178" s="2" t="s">
        <v>3</v>
      </c>
      <c r="EP178" s="2"/>
      <c r="EQ178" s="2">
        <v>0</v>
      </c>
      <c r="ER178" s="2">
        <v>156.33000000000001</v>
      </c>
      <c r="ES178" s="2">
        <v>16.79</v>
      </c>
      <c r="ET178" s="2">
        <v>0</v>
      </c>
      <c r="EU178" s="2">
        <v>0</v>
      </c>
      <c r="EV178" s="2">
        <v>139.54</v>
      </c>
      <c r="EW178" s="2">
        <v>15.2</v>
      </c>
      <c r="EX178" s="2">
        <v>0</v>
      </c>
      <c r="EY178" s="2">
        <v>0</v>
      </c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31"/>
        <v>0</v>
      </c>
      <c r="FS178" s="2">
        <v>0</v>
      </c>
      <c r="FT178" s="2"/>
      <c r="FU178" s="2"/>
      <c r="FV178" s="2"/>
      <c r="FW178" s="2"/>
      <c r="FX178" s="2">
        <v>95</v>
      </c>
      <c r="FY178" s="2">
        <v>65</v>
      </c>
      <c r="FZ178" s="2"/>
      <c r="GA178" s="2" t="s">
        <v>3</v>
      </c>
      <c r="GB178" s="2"/>
      <c r="GC178" s="2"/>
      <c r="GD178" s="2">
        <v>0</v>
      </c>
      <c r="GE178" s="2"/>
      <c r="GF178" s="2">
        <v>-596386547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32"/>
        <v>0</v>
      </c>
      <c r="GM178" s="2">
        <f t="shared" si="233"/>
        <v>2467.37</v>
      </c>
      <c r="GN178" s="2">
        <f t="shared" si="234"/>
        <v>0</v>
      </c>
      <c r="GO178" s="2">
        <f t="shared" si="235"/>
        <v>2467.37</v>
      </c>
      <c r="GP178" s="2">
        <f t="shared" si="236"/>
        <v>0</v>
      </c>
      <c r="GQ178" s="2"/>
      <c r="GR178" s="2">
        <v>0</v>
      </c>
      <c r="GS178" s="2">
        <v>3</v>
      </c>
      <c r="GT178" s="2">
        <v>0</v>
      </c>
      <c r="GU178" s="2" t="s">
        <v>3</v>
      </c>
      <c r="GV178" s="2">
        <f t="shared" si="237"/>
        <v>0</v>
      </c>
      <c r="GW178" s="2">
        <v>1</v>
      </c>
      <c r="GX178" s="2">
        <f t="shared" si="238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17</v>
      </c>
      <c r="B179">
        <v>1</v>
      </c>
      <c r="C179">
        <f>ROW(SmtRes!A396)</f>
        <v>396</v>
      </c>
      <c r="D179">
        <f>ROW(EtalonRes!A376)</f>
        <v>376</v>
      </c>
      <c r="E179" t="s">
        <v>331</v>
      </c>
      <c r="F179" t="s">
        <v>332</v>
      </c>
      <c r="G179" t="s">
        <v>333</v>
      </c>
      <c r="H179" t="s">
        <v>31</v>
      </c>
      <c r="I179">
        <v>6.5</v>
      </c>
      <c r="J179">
        <v>0</v>
      </c>
      <c r="O179">
        <f t="shared" si="200"/>
        <v>7712.54</v>
      </c>
      <c r="P179">
        <f t="shared" si="201"/>
        <v>828.33</v>
      </c>
      <c r="Q179">
        <f t="shared" si="202"/>
        <v>0</v>
      </c>
      <c r="R179">
        <f t="shared" si="203"/>
        <v>0</v>
      </c>
      <c r="S179">
        <f t="shared" si="204"/>
        <v>6884.21</v>
      </c>
      <c r="T179">
        <f t="shared" si="205"/>
        <v>0</v>
      </c>
      <c r="U179">
        <f t="shared" si="206"/>
        <v>98.8</v>
      </c>
      <c r="V179">
        <f t="shared" si="207"/>
        <v>0</v>
      </c>
      <c r="W179">
        <f t="shared" si="208"/>
        <v>0</v>
      </c>
      <c r="X179">
        <f t="shared" si="209"/>
        <v>6540</v>
      </c>
      <c r="Y179">
        <f t="shared" si="210"/>
        <v>4474.74</v>
      </c>
      <c r="AA179">
        <v>39272397</v>
      </c>
      <c r="AB179">
        <f t="shared" si="211"/>
        <v>156.33000000000001</v>
      </c>
      <c r="AC179">
        <f t="shared" si="212"/>
        <v>16.79</v>
      </c>
      <c r="AD179">
        <f t="shared" si="213"/>
        <v>0</v>
      </c>
      <c r="AE179">
        <f t="shared" si="214"/>
        <v>0</v>
      </c>
      <c r="AF179">
        <f t="shared" si="215"/>
        <v>139.54</v>
      </c>
      <c r="AG179">
        <f t="shared" si="216"/>
        <v>0</v>
      </c>
      <c r="AH179">
        <f t="shared" si="217"/>
        <v>15.2</v>
      </c>
      <c r="AI179">
        <f t="shared" si="218"/>
        <v>0</v>
      </c>
      <c r="AJ179">
        <f t="shared" si="219"/>
        <v>0</v>
      </c>
      <c r="AK179">
        <v>156.33000000000001</v>
      </c>
      <c r="AL179">
        <v>16.79</v>
      </c>
      <c r="AM179">
        <v>0</v>
      </c>
      <c r="AN179">
        <v>0</v>
      </c>
      <c r="AO179">
        <v>139.54</v>
      </c>
      <c r="AP179">
        <v>0</v>
      </c>
      <c r="AQ179">
        <v>15.2</v>
      </c>
      <c r="AR179">
        <v>0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7.59</v>
      </c>
      <c r="BA179">
        <v>7.59</v>
      </c>
      <c r="BB179">
        <v>7.59</v>
      </c>
      <c r="BC179">
        <v>7.59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2</v>
      </c>
      <c r="BJ179" t="s">
        <v>334</v>
      </c>
      <c r="BM179">
        <v>108001</v>
      </c>
      <c r="BN179">
        <v>0</v>
      </c>
      <c r="BO179" t="s">
        <v>3</v>
      </c>
      <c r="BP179">
        <v>0</v>
      </c>
      <c r="BQ179">
        <v>3</v>
      </c>
      <c r="BR179">
        <v>0</v>
      </c>
      <c r="BS179">
        <v>7.59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95</v>
      </c>
      <c r="CA179">
        <v>65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220"/>
        <v>7712.54</v>
      </c>
      <c r="CQ179">
        <f t="shared" si="221"/>
        <v>127.4361</v>
      </c>
      <c r="CR179">
        <f t="shared" si="222"/>
        <v>0</v>
      </c>
      <c r="CS179">
        <f t="shared" si="223"/>
        <v>0</v>
      </c>
      <c r="CT179">
        <f t="shared" si="224"/>
        <v>1059.1086</v>
      </c>
      <c r="CU179">
        <f t="shared" si="225"/>
        <v>0</v>
      </c>
      <c r="CV179">
        <f t="shared" si="226"/>
        <v>15.2</v>
      </c>
      <c r="CW179">
        <f t="shared" si="227"/>
        <v>0</v>
      </c>
      <c r="CX179">
        <f t="shared" si="228"/>
        <v>0</v>
      </c>
      <c r="CY179">
        <f t="shared" si="229"/>
        <v>6539.9994999999999</v>
      </c>
      <c r="CZ179">
        <f t="shared" si="230"/>
        <v>4474.7365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31</v>
      </c>
      <c r="DW179" t="s">
        <v>31</v>
      </c>
      <c r="DX179">
        <v>100</v>
      </c>
      <c r="EE179">
        <v>39174386</v>
      </c>
      <c r="EF179">
        <v>3</v>
      </c>
      <c r="EG179" t="s">
        <v>335</v>
      </c>
      <c r="EH179">
        <v>0</v>
      </c>
      <c r="EI179" t="s">
        <v>3</v>
      </c>
      <c r="EJ179">
        <v>2</v>
      </c>
      <c r="EK179">
        <v>108001</v>
      </c>
      <c r="EL179" t="s">
        <v>336</v>
      </c>
      <c r="EM179" t="s">
        <v>337</v>
      </c>
      <c r="EO179" t="s">
        <v>3</v>
      </c>
      <c r="EQ179">
        <v>0</v>
      </c>
      <c r="ER179">
        <v>156.33000000000001</v>
      </c>
      <c r="ES179">
        <v>16.79</v>
      </c>
      <c r="ET179">
        <v>0</v>
      </c>
      <c r="EU179">
        <v>0</v>
      </c>
      <c r="EV179">
        <v>139.54</v>
      </c>
      <c r="EW179">
        <v>15.2</v>
      </c>
      <c r="EX179">
        <v>0</v>
      </c>
      <c r="EY179">
        <v>0</v>
      </c>
      <c r="FQ179">
        <v>0</v>
      </c>
      <c r="FR179">
        <f t="shared" si="231"/>
        <v>0</v>
      </c>
      <c r="FS179">
        <v>0</v>
      </c>
      <c r="FX179">
        <v>95</v>
      </c>
      <c r="FY179">
        <v>65</v>
      </c>
      <c r="GA179" t="s">
        <v>3</v>
      </c>
      <c r="GD179">
        <v>0</v>
      </c>
      <c r="GF179">
        <v>-596386547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232"/>
        <v>0</v>
      </c>
      <c r="GM179">
        <f t="shared" si="233"/>
        <v>18727.28</v>
      </c>
      <c r="GN179">
        <f t="shared" si="234"/>
        <v>0</v>
      </c>
      <c r="GO179">
        <f t="shared" si="235"/>
        <v>18727.28</v>
      </c>
      <c r="GP179">
        <f t="shared" si="236"/>
        <v>0</v>
      </c>
      <c r="GR179">
        <v>0</v>
      </c>
      <c r="GS179">
        <v>3</v>
      </c>
      <c r="GT179">
        <v>0</v>
      </c>
      <c r="GU179" t="s">
        <v>3</v>
      </c>
      <c r="GV179">
        <f t="shared" si="237"/>
        <v>0</v>
      </c>
      <c r="GW179">
        <v>1</v>
      </c>
      <c r="GX179">
        <f t="shared" si="238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389</v>
      </c>
      <c r="D180" s="2"/>
      <c r="E180" s="2" t="s">
        <v>338</v>
      </c>
      <c r="F180" s="2" t="s">
        <v>339</v>
      </c>
      <c r="G180" s="2" t="s">
        <v>340</v>
      </c>
      <c r="H180" s="2" t="s">
        <v>341</v>
      </c>
      <c r="I180" s="2">
        <f>I178*J180</f>
        <v>29.999999999999996</v>
      </c>
      <c r="J180" s="2">
        <v>4.615384615384615</v>
      </c>
      <c r="K180" s="2"/>
      <c r="L180" s="2"/>
      <c r="M180" s="2"/>
      <c r="N180" s="2"/>
      <c r="O180" s="2">
        <f t="shared" si="200"/>
        <v>483.3</v>
      </c>
      <c r="P180" s="2">
        <f t="shared" si="201"/>
        <v>483.3</v>
      </c>
      <c r="Q180" s="2">
        <f t="shared" si="202"/>
        <v>0</v>
      </c>
      <c r="R180" s="2">
        <f t="shared" si="203"/>
        <v>0</v>
      </c>
      <c r="S180" s="2">
        <f t="shared" si="204"/>
        <v>0</v>
      </c>
      <c r="T180" s="2">
        <f t="shared" si="205"/>
        <v>0</v>
      </c>
      <c r="U180" s="2">
        <f t="shared" si="206"/>
        <v>0</v>
      </c>
      <c r="V180" s="2">
        <f t="shared" si="207"/>
        <v>0</v>
      </c>
      <c r="W180" s="2">
        <f t="shared" si="208"/>
        <v>0</v>
      </c>
      <c r="X180" s="2">
        <f t="shared" si="209"/>
        <v>0</v>
      </c>
      <c r="Y180" s="2">
        <f t="shared" si="210"/>
        <v>0</v>
      </c>
      <c r="Z180" s="2"/>
      <c r="AA180" s="2">
        <v>39272396</v>
      </c>
      <c r="AB180" s="2">
        <f t="shared" si="211"/>
        <v>16.11</v>
      </c>
      <c r="AC180" s="2">
        <f t="shared" si="212"/>
        <v>16.11</v>
      </c>
      <c r="AD180" s="2">
        <f t="shared" si="213"/>
        <v>0</v>
      </c>
      <c r="AE180" s="2">
        <f t="shared" si="214"/>
        <v>0</v>
      </c>
      <c r="AF180" s="2">
        <f t="shared" si="215"/>
        <v>0</v>
      </c>
      <c r="AG180" s="2">
        <f t="shared" si="216"/>
        <v>0</v>
      </c>
      <c r="AH180" s="2">
        <f t="shared" si="217"/>
        <v>0</v>
      </c>
      <c r="AI180" s="2">
        <f t="shared" si="218"/>
        <v>0</v>
      </c>
      <c r="AJ180" s="2">
        <f t="shared" si="219"/>
        <v>0</v>
      </c>
      <c r="AK180" s="2">
        <v>16.11</v>
      </c>
      <c r="AL180" s="2">
        <v>16.11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95</v>
      </c>
      <c r="AU180" s="2">
        <v>65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3</v>
      </c>
      <c r="BE180" s="2" t="s">
        <v>3</v>
      </c>
      <c r="BF180" s="2" t="s">
        <v>3</v>
      </c>
      <c r="BG180" s="2" t="s">
        <v>3</v>
      </c>
      <c r="BH180" s="2">
        <v>3</v>
      </c>
      <c r="BI180" s="2">
        <v>2</v>
      </c>
      <c r="BJ180" s="2" t="s">
        <v>342</v>
      </c>
      <c r="BK180" s="2"/>
      <c r="BL180" s="2"/>
      <c r="BM180" s="2">
        <v>108001</v>
      </c>
      <c r="BN180" s="2">
        <v>0</v>
      </c>
      <c r="BO180" s="2" t="s">
        <v>3</v>
      </c>
      <c r="BP180" s="2">
        <v>0</v>
      </c>
      <c r="BQ180" s="2">
        <v>3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3</v>
      </c>
      <c r="BZ180" s="2">
        <v>95</v>
      </c>
      <c r="CA180" s="2">
        <v>65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3</v>
      </c>
      <c r="CO180" s="2">
        <v>0</v>
      </c>
      <c r="CP180" s="2">
        <f t="shared" si="220"/>
        <v>483.3</v>
      </c>
      <c r="CQ180" s="2">
        <f t="shared" si="221"/>
        <v>16.11</v>
      </c>
      <c r="CR180" s="2">
        <f t="shared" si="222"/>
        <v>0</v>
      </c>
      <c r="CS180" s="2">
        <f t="shared" si="223"/>
        <v>0</v>
      </c>
      <c r="CT180" s="2">
        <f t="shared" si="224"/>
        <v>0</v>
      </c>
      <c r="CU180" s="2">
        <f t="shared" si="225"/>
        <v>0</v>
      </c>
      <c r="CV180" s="2">
        <f t="shared" si="226"/>
        <v>0</v>
      </c>
      <c r="CW180" s="2">
        <f t="shared" si="227"/>
        <v>0</v>
      </c>
      <c r="CX180" s="2">
        <f t="shared" si="228"/>
        <v>0</v>
      </c>
      <c r="CY180" s="2">
        <f t="shared" si="229"/>
        <v>0</v>
      </c>
      <c r="CZ180" s="2">
        <f t="shared" si="230"/>
        <v>0</v>
      </c>
      <c r="DA180" s="2"/>
      <c r="DB180" s="2"/>
      <c r="DC180" s="2" t="s">
        <v>3</v>
      </c>
      <c r="DD180" s="2" t="s">
        <v>3</v>
      </c>
      <c r="DE180" s="2" t="s">
        <v>3</v>
      </c>
      <c r="DF180" s="2" t="s">
        <v>3</v>
      </c>
      <c r="DG180" s="2" t="s">
        <v>3</v>
      </c>
      <c r="DH180" s="2" t="s">
        <v>3</v>
      </c>
      <c r="DI180" s="2" t="s">
        <v>3</v>
      </c>
      <c r="DJ180" s="2" t="s">
        <v>3</v>
      </c>
      <c r="DK180" s="2" t="s">
        <v>3</v>
      </c>
      <c r="DL180" s="2" t="s">
        <v>3</v>
      </c>
      <c r="DM180" s="2" t="s">
        <v>3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1003</v>
      </c>
      <c r="DV180" s="2" t="s">
        <v>341</v>
      </c>
      <c r="DW180" s="2" t="s">
        <v>341</v>
      </c>
      <c r="DX180" s="2">
        <v>10</v>
      </c>
      <c r="DY180" s="2"/>
      <c r="DZ180" s="2"/>
      <c r="EA180" s="2"/>
      <c r="EB180" s="2"/>
      <c r="EC180" s="2"/>
      <c r="ED180" s="2"/>
      <c r="EE180" s="2">
        <v>39174386</v>
      </c>
      <c r="EF180" s="2">
        <v>3</v>
      </c>
      <c r="EG180" s="2" t="s">
        <v>335</v>
      </c>
      <c r="EH180" s="2">
        <v>0</v>
      </c>
      <c r="EI180" s="2" t="s">
        <v>3</v>
      </c>
      <c r="EJ180" s="2">
        <v>2</v>
      </c>
      <c r="EK180" s="2">
        <v>108001</v>
      </c>
      <c r="EL180" s="2" t="s">
        <v>336</v>
      </c>
      <c r="EM180" s="2" t="s">
        <v>337</v>
      </c>
      <c r="EN180" s="2"/>
      <c r="EO180" s="2" t="s">
        <v>3</v>
      </c>
      <c r="EP180" s="2"/>
      <c r="EQ180" s="2">
        <v>0</v>
      </c>
      <c r="ER180" s="2">
        <v>16.11</v>
      </c>
      <c r="ES180" s="2">
        <v>16.11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31"/>
        <v>0</v>
      </c>
      <c r="FS180" s="2">
        <v>0</v>
      </c>
      <c r="FT180" s="2"/>
      <c r="FU180" s="2"/>
      <c r="FV180" s="2"/>
      <c r="FW180" s="2"/>
      <c r="FX180" s="2">
        <v>95</v>
      </c>
      <c r="FY180" s="2">
        <v>65</v>
      </c>
      <c r="FZ180" s="2"/>
      <c r="GA180" s="2" t="s">
        <v>3</v>
      </c>
      <c r="GB180" s="2"/>
      <c r="GC180" s="2"/>
      <c r="GD180" s="2">
        <v>0</v>
      </c>
      <c r="GE180" s="2"/>
      <c r="GF180" s="2">
        <v>-819900352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32"/>
        <v>0</v>
      </c>
      <c r="GM180" s="2">
        <f t="shared" si="233"/>
        <v>483.3</v>
      </c>
      <c r="GN180" s="2">
        <f t="shared" si="234"/>
        <v>0</v>
      </c>
      <c r="GO180" s="2">
        <f t="shared" si="235"/>
        <v>483.3</v>
      </c>
      <c r="GP180" s="2">
        <f t="shared" si="236"/>
        <v>0</v>
      </c>
      <c r="GQ180" s="2"/>
      <c r="GR180" s="2">
        <v>0</v>
      </c>
      <c r="GS180" s="2">
        <v>3</v>
      </c>
      <c r="GT180" s="2">
        <v>0</v>
      </c>
      <c r="GU180" s="2" t="s">
        <v>3</v>
      </c>
      <c r="GV180" s="2">
        <f t="shared" si="237"/>
        <v>0</v>
      </c>
      <c r="GW180" s="2">
        <v>1</v>
      </c>
      <c r="GX180" s="2">
        <f t="shared" si="238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394</v>
      </c>
      <c r="E181" t="s">
        <v>338</v>
      </c>
      <c r="F181" t="s">
        <v>339</v>
      </c>
      <c r="G181" t="s">
        <v>340</v>
      </c>
      <c r="H181" t="s">
        <v>341</v>
      </c>
      <c r="I181">
        <f>I179*J181</f>
        <v>29.999999999999996</v>
      </c>
      <c r="J181">
        <v>4.615384615384615</v>
      </c>
      <c r="O181">
        <f t="shared" si="200"/>
        <v>3668.25</v>
      </c>
      <c r="P181">
        <f t="shared" si="201"/>
        <v>3668.25</v>
      </c>
      <c r="Q181">
        <f t="shared" si="202"/>
        <v>0</v>
      </c>
      <c r="R181">
        <f t="shared" si="203"/>
        <v>0</v>
      </c>
      <c r="S181">
        <f t="shared" si="204"/>
        <v>0</v>
      </c>
      <c r="T181">
        <f t="shared" si="205"/>
        <v>0</v>
      </c>
      <c r="U181">
        <f t="shared" si="206"/>
        <v>0</v>
      </c>
      <c r="V181">
        <f t="shared" si="207"/>
        <v>0</v>
      </c>
      <c r="W181">
        <f t="shared" si="208"/>
        <v>0</v>
      </c>
      <c r="X181">
        <f t="shared" si="209"/>
        <v>0</v>
      </c>
      <c r="Y181">
        <f t="shared" si="210"/>
        <v>0</v>
      </c>
      <c r="AA181">
        <v>39272397</v>
      </c>
      <c r="AB181">
        <f t="shared" si="211"/>
        <v>16.11</v>
      </c>
      <c r="AC181">
        <f t="shared" si="212"/>
        <v>16.11</v>
      </c>
      <c r="AD181">
        <f t="shared" si="213"/>
        <v>0</v>
      </c>
      <c r="AE181">
        <f t="shared" si="214"/>
        <v>0</v>
      </c>
      <c r="AF181">
        <f t="shared" si="215"/>
        <v>0</v>
      </c>
      <c r="AG181">
        <f t="shared" si="216"/>
        <v>0</v>
      </c>
      <c r="AH181">
        <f t="shared" si="217"/>
        <v>0</v>
      </c>
      <c r="AI181">
        <f t="shared" si="218"/>
        <v>0</v>
      </c>
      <c r="AJ181">
        <f t="shared" si="219"/>
        <v>0</v>
      </c>
      <c r="AK181">
        <v>16.11</v>
      </c>
      <c r="AL181">
        <v>16.11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95</v>
      </c>
      <c r="AU181">
        <v>65</v>
      </c>
      <c r="AV181">
        <v>1</v>
      </c>
      <c r="AW181">
        <v>1</v>
      </c>
      <c r="AZ181">
        <v>7.59</v>
      </c>
      <c r="BA181">
        <v>1</v>
      </c>
      <c r="BB181">
        <v>1</v>
      </c>
      <c r="BC181">
        <v>7.59</v>
      </c>
      <c r="BD181" t="s">
        <v>3</v>
      </c>
      <c r="BE181" t="s">
        <v>3</v>
      </c>
      <c r="BF181" t="s">
        <v>3</v>
      </c>
      <c r="BG181" t="s">
        <v>3</v>
      </c>
      <c r="BH181">
        <v>3</v>
      </c>
      <c r="BI181">
        <v>2</v>
      </c>
      <c r="BJ181" t="s">
        <v>342</v>
      </c>
      <c r="BM181">
        <v>108001</v>
      </c>
      <c r="BN181">
        <v>0</v>
      </c>
      <c r="BO181" t="s">
        <v>3</v>
      </c>
      <c r="BP181">
        <v>0</v>
      </c>
      <c r="BQ181">
        <v>3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95</v>
      </c>
      <c r="CA181">
        <v>65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220"/>
        <v>3668.25</v>
      </c>
      <c r="CQ181">
        <f t="shared" si="221"/>
        <v>122.27489999999999</v>
      </c>
      <c r="CR181">
        <f t="shared" si="222"/>
        <v>0</v>
      </c>
      <c r="CS181">
        <f t="shared" si="223"/>
        <v>0</v>
      </c>
      <c r="CT181">
        <f t="shared" si="224"/>
        <v>0</v>
      </c>
      <c r="CU181">
        <f t="shared" si="225"/>
        <v>0</v>
      </c>
      <c r="CV181">
        <f t="shared" si="226"/>
        <v>0</v>
      </c>
      <c r="CW181">
        <f t="shared" si="227"/>
        <v>0</v>
      </c>
      <c r="CX181">
        <f t="shared" si="228"/>
        <v>0</v>
      </c>
      <c r="CY181">
        <f t="shared" si="229"/>
        <v>0</v>
      </c>
      <c r="CZ181">
        <f t="shared" si="230"/>
        <v>0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341</v>
      </c>
      <c r="DW181" t="s">
        <v>341</v>
      </c>
      <c r="DX181">
        <v>10</v>
      </c>
      <c r="EE181">
        <v>39174386</v>
      </c>
      <c r="EF181">
        <v>3</v>
      </c>
      <c r="EG181" t="s">
        <v>335</v>
      </c>
      <c r="EH181">
        <v>0</v>
      </c>
      <c r="EI181" t="s">
        <v>3</v>
      </c>
      <c r="EJ181">
        <v>2</v>
      </c>
      <c r="EK181">
        <v>108001</v>
      </c>
      <c r="EL181" t="s">
        <v>336</v>
      </c>
      <c r="EM181" t="s">
        <v>337</v>
      </c>
      <c r="EO181" t="s">
        <v>3</v>
      </c>
      <c r="EQ181">
        <v>0</v>
      </c>
      <c r="ER181">
        <v>16.11</v>
      </c>
      <c r="ES181">
        <v>16.11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31"/>
        <v>0</v>
      </c>
      <c r="FS181">
        <v>0</v>
      </c>
      <c r="FX181">
        <v>95</v>
      </c>
      <c r="FY181">
        <v>65</v>
      </c>
      <c r="GA181" t="s">
        <v>3</v>
      </c>
      <c r="GD181">
        <v>0</v>
      </c>
      <c r="GF181">
        <v>-819900352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32"/>
        <v>0</v>
      </c>
      <c r="GM181">
        <f t="shared" si="233"/>
        <v>3668.25</v>
      </c>
      <c r="GN181">
        <f t="shared" si="234"/>
        <v>0</v>
      </c>
      <c r="GO181">
        <f t="shared" si="235"/>
        <v>3668.25</v>
      </c>
      <c r="GP181">
        <f t="shared" si="236"/>
        <v>0</v>
      </c>
      <c r="GR181">
        <v>0</v>
      </c>
      <c r="GS181">
        <v>3</v>
      </c>
      <c r="GT181">
        <v>0</v>
      </c>
      <c r="GU181" t="s">
        <v>3</v>
      </c>
      <c r="GV181">
        <f t="shared" si="237"/>
        <v>0</v>
      </c>
      <c r="GW181">
        <v>1</v>
      </c>
      <c r="GX181">
        <f t="shared" si="238"/>
        <v>0</v>
      </c>
      <c r="HA181">
        <v>0</v>
      </c>
      <c r="HB181">
        <v>0</v>
      </c>
      <c r="IK181">
        <v>0</v>
      </c>
    </row>
    <row r="182" spans="1:255" x14ac:dyDescent="0.2">
      <c r="A182" s="2">
        <v>18</v>
      </c>
      <c r="B182" s="2">
        <v>1</v>
      </c>
      <c r="C182" s="2">
        <v>390</v>
      </c>
      <c r="D182" s="2"/>
      <c r="E182" s="2" t="s">
        <v>343</v>
      </c>
      <c r="F182" s="2" t="s">
        <v>344</v>
      </c>
      <c r="G182" s="2" t="s">
        <v>345</v>
      </c>
      <c r="H182" s="2" t="s">
        <v>341</v>
      </c>
      <c r="I182" s="2">
        <f>I178*J182</f>
        <v>35</v>
      </c>
      <c r="J182" s="2">
        <v>5.384615384615385</v>
      </c>
      <c r="K182" s="2"/>
      <c r="L182" s="2"/>
      <c r="M182" s="2"/>
      <c r="N182" s="2"/>
      <c r="O182" s="2">
        <f t="shared" si="200"/>
        <v>742</v>
      </c>
      <c r="P182" s="2">
        <f t="shared" si="201"/>
        <v>742</v>
      </c>
      <c r="Q182" s="2">
        <f t="shared" si="202"/>
        <v>0</v>
      </c>
      <c r="R182" s="2">
        <f t="shared" si="203"/>
        <v>0</v>
      </c>
      <c r="S182" s="2">
        <f t="shared" si="204"/>
        <v>0</v>
      </c>
      <c r="T182" s="2">
        <f t="shared" si="205"/>
        <v>0</v>
      </c>
      <c r="U182" s="2">
        <f t="shared" si="206"/>
        <v>0</v>
      </c>
      <c r="V182" s="2">
        <f t="shared" si="207"/>
        <v>0</v>
      </c>
      <c r="W182" s="2">
        <f t="shared" si="208"/>
        <v>0</v>
      </c>
      <c r="X182" s="2">
        <f t="shared" si="209"/>
        <v>0</v>
      </c>
      <c r="Y182" s="2">
        <f t="shared" si="210"/>
        <v>0</v>
      </c>
      <c r="Z182" s="2"/>
      <c r="AA182" s="2">
        <v>39272396</v>
      </c>
      <c r="AB182" s="2">
        <f t="shared" si="211"/>
        <v>21.2</v>
      </c>
      <c r="AC182" s="2">
        <f t="shared" si="212"/>
        <v>21.2</v>
      </c>
      <c r="AD182" s="2">
        <f t="shared" si="213"/>
        <v>0</v>
      </c>
      <c r="AE182" s="2">
        <f t="shared" si="214"/>
        <v>0</v>
      </c>
      <c r="AF182" s="2">
        <f t="shared" si="215"/>
        <v>0</v>
      </c>
      <c r="AG182" s="2">
        <f t="shared" si="216"/>
        <v>0</v>
      </c>
      <c r="AH182" s="2">
        <f t="shared" si="217"/>
        <v>0</v>
      </c>
      <c r="AI182" s="2">
        <f t="shared" si="218"/>
        <v>0</v>
      </c>
      <c r="AJ182" s="2">
        <f t="shared" si="219"/>
        <v>0</v>
      </c>
      <c r="AK182" s="2">
        <v>21.2</v>
      </c>
      <c r="AL182" s="2">
        <v>21.2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95</v>
      </c>
      <c r="AU182" s="2">
        <v>65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3</v>
      </c>
      <c r="BE182" s="2" t="s">
        <v>3</v>
      </c>
      <c r="BF182" s="2" t="s">
        <v>3</v>
      </c>
      <c r="BG182" s="2" t="s">
        <v>3</v>
      </c>
      <c r="BH182" s="2">
        <v>3</v>
      </c>
      <c r="BI182" s="2">
        <v>2</v>
      </c>
      <c r="BJ182" s="2" t="s">
        <v>346</v>
      </c>
      <c r="BK182" s="2"/>
      <c r="BL182" s="2"/>
      <c r="BM182" s="2">
        <v>108001</v>
      </c>
      <c r="BN182" s="2">
        <v>0</v>
      </c>
      <c r="BO182" s="2" t="s">
        <v>3</v>
      </c>
      <c r="BP182" s="2">
        <v>0</v>
      </c>
      <c r="BQ182" s="2">
        <v>3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3</v>
      </c>
      <c r="BZ182" s="2">
        <v>95</v>
      </c>
      <c r="CA182" s="2">
        <v>65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3</v>
      </c>
      <c r="CO182" s="2">
        <v>0</v>
      </c>
      <c r="CP182" s="2">
        <f t="shared" si="220"/>
        <v>742</v>
      </c>
      <c r="CQ182" s="2">
        <f t="shared" si="221"/>
        <v>21.2</v>
      </c>
      <c r="CR182" s="2">
        <f t="shared" si="222"/>
        <v>0</v>
      </c>
      <c r="CS182" s="2">
        <f t="shared" si="223"/>
        <v>0</v>
      </c>
      <c r="CT182" s="2">
        <f t="shared" si="224"/>
        <v>0</v>
      </c>
      <c r="CU182" s="2">
        <f t="shared" si="225"/>
        <v>0</v>
      </c>
      <c r="CV182" s="2">
        <f t="shared" si="226"/>
        <v>0</v>
      </c>
      <c r="CW182" s="2">
        <f t="shared" si="227"/>
        <v>0</v>
      </c>
      <c r="CX182" s="2">
        <f t="shared" si="228"/>
        <v>0</v>
      </c>
      <c r="CY182" s="2">
        <f t="shared" si="229"/>
        <v>0</v>
      </c>
      <c r="CZ182" s="2">
        <f t="shared" si="230"/>
        <v>0</v>
      </c>
      <c r="DA182" s="2"/>
      <c r="DB182" s="2"/>
      <c r="DC182" s="2" t="s">
        <v>3</v>
      </c>
      <c r="DD182" s="2" t="s">
        <v>3</v>
      </c>
      <c r="DE182" s="2" t="s">
        <v>3</v>
      </c>
      <c r="DF182" s="2" t="s">
        <v>3</v>
      </c>
      <c r="DG182" s="2" t="s">
        <v>3</v>
      </c>
      <c r="DH182" s="2" t="s">
        <v>3</v>
      </c>
      <c r="DI182" s="2" t="s">
        <v>3</v>
      </c>
      <c r="DJ182" s="2" t="s">
        <v>3</v>
      </c>
      <c r="DK182" s="2" t="s">
        <v>3</v>
      </c>
      <c r="DL182" s="2" t="s">
        <v>3</v>
      </c>
      <c r="DM182" s="2" t="s">
        <v>3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1003</v>
      </c>
      <c r="DV182" s="2" t="s">
        <v>341</v>
      </c>
      <c r="DW182" s="2" t="s">
        <v>341</v>
      </c>
      <c r="DX182" s="2">
        <v>10</v>
      </c>
      <c r="DY182" s="2"/>
      <c r="DZ182" s="2"/>
      <c r="EA182" s="2"/>
      <c r="EB182" s="2"/>
      <c r="EC182" s="2"/>
      <c r="ED182" s="2"/>
      <c r="EE182" s="2">
        <v>39174386</v>
      </c>
      <c r="EF182" s="2">
        <v>3</v>
      </c>
      <c r="EG182" s="2" t="s">
        <v>335</v>
      </c>
      <c r="EH182" s="2">
        <v>0</v>
      </c>
      <c r="EI182" s="2" t="s">
        <v>3</v>
      </c>
      <c r="EJ182" s="2">
        <v>2</v>
      </c>
      <c r="EK182" s="2">
        <v>108001</v>
      </c>
      <c r="EL182" s="2" t="s">
        <v>336</v>
      </c>
      <c r="EM182" s="2" t="s">
        <v>337</v>
      </c>
      <c r="EN182" s="2"/>
      <c r="EO182" s="2" t="s">
        <v>3</v>
      </c>
      <c r="EP182" s="2"/>
      <c r="EQ182" s="2">
        <v>0</v>
      </c>
      <c r="ER182" s="2">
        <v>21.2</v>
      </c>
      <c r="ES182" s="2">
        <v>21.2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31"/>
        <v>0</v>
      </c>
      <c r="FS182" s="2">
        <v>0</v>
      </c>
      <c r="FT182" s="2"/>
      <c r="FU182" s="2"/>
      <c r="FV182" s="2"/>
      <c r="FW182" s="2"/>
      <c r="FX182" s="2">
        <v>95</v>
      </c>
      <c r="FY182" s="2">
        <v>65</v>
      </c>
      <c r="FZ182" s="2"/>
      <c r="GA182" s="2" t="s">
        <v>3</v>
      </c>
      <c r="GB182" s="2"/>
      <c r="GC182" s="2"/>
      <c r="GD182" s="2">
        <v>0</v>
      </c>
      <c r="GE182" s="2"/>
      <c r="GF182" s="2">
        <v>-595881781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32"/>
        <v>0</v>
      </c>
      <c r="GM182" s="2">
        <f t="shared" si="233"/>
        <v>742</v>
      </c>
      <c r="GN182" s="2">
        <f t="shared" si="234"/>
        <v>0</v>
      </c>
      <c r="GO182" s="2">
        <f t="shared" si="235"/>
        <v>742</v>
      </c>
      <c r="GP182" s="2">
        <f t="shared" si="236"/>
        <v>0</v>
      </c>
      <c r="GQ182" s="2"/>
      <c r="GR182" s="2">
        <v>0</v>
      </c>
      <c r="GS182" s="2">
        <v>3</v>
      </c>
      <c r="GT182" s="2">
        <v>0</v>
      </c>
      <c r="GU182" s="2" t="s">
        <v>3</v>
      </c>
      <c r="GV182" s="2">
        <f t="shared" si="237"/>
        <v>0</v>
      </c>
      <c r="GW182" s="2">
        <v>1</v>
      </c>
      <c r="GX182" s="2">
        <f t="shared" si="238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18</v>
      </c>
      <c r="B183">
        <v>1</v>
      </c>
      <c r="C183">
        <v>395</v>
      </c>
      <c r="E183" t="s">
        <v>343</v>
      </c>
      <c r="F183" t="s">
        <v>344</v>
      </c>
      <c r="G183" t="s">
        <v>345</v>
      </c>
      <c r="H183" t="s">
        <v>341</v>
      </c>
      <c r="I183">
        <f>I179*J183</f>
        <v>35</v>
      </c>
      <c r="J183">
        <v>5.384615384615385</v>
      </c>
      <c r="O183">
        <f t="shared" si="200"/>
        <v>5631.78</v>
      </c>
      <c r="P183">
        <f t="shared" si="201"/>
        <v>5631.78</v>
      </c>
      <c r="Q183">
        <f t="shared" si="202"/>
        <v>0</v>
      </c>
      <c r="R183">
        <f t="shared" si="203"/>
        <v>0</v>
      </c>
      <c r="S183">
        <f t="shared" si="204"/>
        <v>0</v>
      </c>
      <c r="T183">
        <f t="shared" si="205"/>
        <v>0</v>
      </c>
      <c r="U183">
        <f t="shared" si="206"/>
        <v>0</v>
      </c>
      <c r="V183">
        <f t="shared" si="207"/>
        <v>0</v>
      </c>
      <c r="W183">
        <f t="shared" si="208"/>
        <v>0</v>
      </c>
      <c r="X183">
        <f t="shared" si="209"/>
        <v>0</v>
      </c>
      <c r="Y183">
        <f t="shared" si="210"/>
        <v>0</v>
      </c>
      <c r="AA183">
        <v>39272397</v>
      </c>
      <c r="AB183">
        <f t="shared" si="211"/>
        <v>21.2</v>
      </c>
      <c r="AC183">
        <f t="shared" si="212"/>
        <v>21.2</v>
      </c>
      <c r="AD183">
        <f t="shared" si="213"/>
        <v>0</v>
      </c>
      <c r="AE183">
        <f t="shared" si="214"/>
        <v>0</v>
      </c>
      <c r="AF183">
        <f t="shared" si="215"/>
        <v>0</v>
      </c>
      <c r="AG183">
        <f t="shared" si="216"/>
        <v>0</v>
      </c>
      <c r="AH183">
        <f t="shared" si="217"/>
        <v>0</v>
      </c>
      <c r="AI183">
        <f t="shared" si="218"/>
        <v>0</v>
      </c>
      <c r="AJ183">
        <f t="shared" si="219"/>
        <v>0</v>
      </c>
      <c r="AK183">
        <v>21.2</v>
      </c>
      <c r="AL183">
        <v>21.2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7.59</v>
      </c>
      <c r="BA183">
        <v>1</v>
      </c>
      <c r="BB183">
        <v>1</v>
      </c>
      <c r="BC183">
        <v>7.59</v>
      </c>
      <c r="BD183" t="s">
        <v>3</v>
      </c>
      <c r="BE183" t="s">
        <v>3</v>
      </c>
      <c r="BF183" t="s">
        <v>3</v>
      </c>
      <c r="BG183" t="s">
        <v>3</v>
      </c>
      <c r="BH183">
        <v>3</v>
      </c>
      <c r="BI183">
        <v>2</v>
      </c>
      <c r="BJ183" t="s">
        <v>346</v>
      </c>
      <c r="BM183">
        <v>108001</v>
      </c>
      <c r="BN183">
        <v>0</v>
      </c>
      <c r="BO183" t="s">
        <v>3</v>
      </c>
      <c r="BP183">
        <v>0</v>
      </c>
      <c r="BQ183">
        <v>3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95</v>
      </c>
      <c r="CA183">
        <v>65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220"/>
        <v>5631.78</v>
      </c>
      <c r="CQ183">
        <f t="shared" si="221"/>
        <v>160.90799999999999</v>
      </c>
      <c r="CR183">
        <f t="shared" si="222"/>
        <v>0</v>
      </c>
      <c r="CS183">
        <f t="shared" si="223"/>
        <v>0</v>
      </c>
      <c r="CT183">
        <f t="shared" si="224"/>
        <v>0</v>
      </c>
      <c r="CU183">
        <f t="shared" si="225"/>
        <v>0</v>
      </c>
      <c r="CV183">
        <f t="shared" si="226"/>
        <v>0</v>
      </c>
      <c r="CW183">
        <f t="shared" si="227"/>
        <v>0</v>
      </c>
      <c r="CX183">
        <f t="shared" si="228"/>
        <v>0</v>
      </c>
      <c r="CY183">
        <f t="shared" si="229"/>
        <v>0</v>
      </c>
      <c r="CZ183">
        <f t="shared" si="230"/>
        <v>0</v>
      </c>
      <c r="DC183" t="s">
        <v>3</v>
      </c>
      <c r="DD183" t="s">
        <v>3</v>
      </c>
      <c r="DE183" t="s">
        <v>3</v>
      </c>
      <c r="DF183" t="s">
        <v>3</v>
      </c>
      <c r="DG183" t="s">
        <v>3</v>
      </c>
      <c r="DH183" t="s">
        <v>3</v>
      </c>
      <c r="DI183" t="s">
        <v>3</v>
      </c>
      <c r="DJ183" t="s">
        <v>3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341</v>
      </c>
      <c r="DW183" t="s">
        <v>341</v>
      </c>
      <c r="DX183">
        <v>10</v>
      </c>
      <c r="EE183">
        <v>39174386</v>
      </c>
      <c r="EF183">
        <v>3</v>
      </c>
      <c r="EG183" t="s">
        <v>335</v>
      </c>
      <c r="EH183">
        <v>0</v>
      </c>
      <c r="EI183" t="s">
        <v>3</v>
      </c>
      <c r="EJ183">
        <v>2</v>
      </c>
      <c r="EK183">
        <v>108001</v>
      </c>
      <c r="EL183" t="s">
        <v>336</v>
      </c>
      <c r="EM183" t="s">
        <v>337</v>
      </c>
      <c r="EO183" t="s">
        <v>3</v>
      </c>
      <c r="EQ183">
        <v>0</v>
      </c>
      <c r="ER183">
        <v>21.2</v>
      </c>
      <c r="ES183">
        <v>21.2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231"/>
        <v>0</v>
      </c>
      <c r="FS183">
        <v>0</v>
      </c>
      <c r="FX183">
        <v>95</v>
      </c>
      <c r="FY183">
        <v>65</v>
      </c>
      <c r="GA183" t="s">
        <v>3</v>
      </c>
      <c r="GD183">
        <v>0</v>
      </c>
      <c r="GF183">
        <v>-595881781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32"/>
        <v>0</v>
      </c>
      <c r="GM183">
        <f t="shared" si="233"/>
        <v>5631.78</v>
      </c>
      <c r="GN183">
        <f t="shared" si="234"/>
        <v>0</v>
      </c>
      <c r="GO183">
        <f t="shared" si="235"/>
        <v>5631.78</v>
      </c>
      <c r="GP183">
        <f t="shared" si="236"/>
        <v>0</v>
      </c>
      <c r="GR183">
        <v>0</v>
      </c>
      <c r="GS183">
        <v>3</v>
      </c>
      <c r="GT183">
        <v>0</v>
      </c>
      <c r="GU183" t="s">
        <v>3</v>
      </c>
      <c r="GV183">
        <f t="shared" si="237"/>
        <v>0</v>
      </c>
      <c r="GW183">
        <v>1</v>
      </c>
      <c r="GX183">
        <f t="shared" si="238"/>
        <v>0</v>
      </c>
      <c r="HA183">
        <v>0</v>
      </c>
      <c r="HB183">
        <v>0</v>
      </c>
      <c r="IK183">
        <v>0</v>
      </c>
    </row>
    <row r="184" spans="1:255" x14ac:dyDescent="0.2">
      <c r="A184" s="2">
        <v>17</v>
      </c>
      <c r="B184" s="2">
        <v>1</v>
      </c>
      <c r="C184" s="2">
        <f>ROW(SmtRes!A407)</f>
        <v>407</v>
      </c>
      <c r="D184" s="2">
        <f>ROW(EtalonRes!A386)</f>
        <v>386</v>
      </c>
      <c r="E184" s="2" t="s">
        <v>347</v>
      </c>
      <c r="F184" s="2" t="s">
        <v>348</v>
      </c>
      <c r="G184" s="2" t="s">
        <v>349</v>
      </c>
      <c r="H184" s="2" t="s">
        <v>31</v>
      </c>
      <c r="I184" s="2">
        <v>3</v>
      </c>
      <c r="J184" s="2">
        <v>0</v>
      </c>
      <c r="K184" s="2"/>
      <c r="L184" s="2"/>
      <c r="M184" s="2"/>
      <c r="N184" s="2"/>
      <c r="O184" s="2">
        <f t="shared" si="200"/>
        <v>206.1</v>
      </c>
      <c r="P184" s="2">
        <f t="shared" si="201"/>
        <v>43.44</v>
      </c>
      <c r="Q184" s="2">
        <f t="shared" si="202"/>
        <v>10.65</v>
      </c>
      <c r="R184" s="2">
        <f t="shared" si="203"/>
        <v>1.5</v>
      </c>
      <c r="S184" s="2">
        <f t="shared" si="204"/>
        <v>152.01</v>
      </c>
      <c r="T184" s="2">
        <f t="shared" si="205"/>
        <v>0</v>
      </c>
      <c r="U184" s="2">
        <f t="shared" si="206"/>
        <v>16.169999999999998</v>
      </c>
      <c r="V184" s="2">
        <f t="shared" si="207"/>
        <v>0.12</v>
      </c>
      <c r="W184" s="2">
        <f t="shared" si="208"/>
        <v>0</v>
      </c>
      <c r="X184" s="2">
        <f t="shared" si="209"/>
        <v>145.83000000000001</v>
      </c>
      <c r="Y184" s="2">
        <f t="shared" si="210"/>
        <v>99.78</v>
      </c>
      <c r="Z184" s="2"/>
      <c r="AA184" s="2">
        <v>39272396</v>
      </c>
      <c r="AB184" s="2">
        <f t="shared" si="211"/>
        <v>68.7</v>
      </c>
      <c r="AC184" s="2">
        <f t="shared" si="212"/>
        <v>14.48</v>
      </c>
      <c r="AD184" s="2">
        <f t="shared" si="213"/>
        <v>3.55</v>
      </c>
      <c r="AE184" s="2">
        <f t="shared" si="214"/>
        <v>0.5</v>
      </c>
      <c r="AF184" s="2">
        <f t="shared" si="215"/>
        <v>50.67</v>
      </c>
      <c r="AG184" s="2">
        <f t="shared" si="216"/>
        <v>0</v>
      </c>
      <c r="AH184" s="2">
        <f t="shared" si="217"/>
        <v>5.39</v>
      </c>
      <c r="AI184" s="2">
        <f t="shared" si="218"/>
        <v>0.04</v>
      </c>
      <c r="AJ184" s="2">
        <f t="shared" si="219"/>
        <v>0</v>
      </c>
      <c r="AK184" s="2">
        <v>68.7</v>
      </c>
      <c r="AL184" s="2">
        <v>14.48</v>
      </c>
      <c r="AM184" s="2">
        <v>3.55</v>
      </c>
      <c r="AN184" s="2">
        <v>0.5</v>
      </c>
      <c r="AO184" s="2">
        <v>50.67</v>
      </c>
      <c r="AP184" s="2">
        <v>0</v>
      </c>
      <c r="AQ184" s="2">
        <v>5.39</v>
      </c>
      <c r="AR184" s="2">
        <v>0.04</v>
      </c>
      <c r="AS184" s="2">
        <v>0</v>
      </c>
      <c r="AT184" s="2">
        <v>95</v>
      </c>
      <c r="AU184" s="2">
        <v>65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3</v>
      </c>
      <c r="BE184" s="2" t="s">
        <v>3</v>
      </c>
      <c r="BF184" s="2" t="s">
        <v>3</v>
      </c>
      <c r="BG184" s="2" t="s">
        <v>3</v>
      </c>
      <c r="BH184" s="2">
        <v>0</v>
      </c>
      <c r="BI184" s="2">
        <v>2</v>
      </c>
      <c r="BJ184" s="2" t="s">
        <v>350</v>
      </c>
      <c r="BK184" s="2"/>
      <c r="BL184" s="2"/>
      <c r="BM184" s="2">
        <v>108001</v>
      </c>
      <c r="BN184" s="2">
        <v>0</v>
      </c>
      <c r="BO184" s="2" t="s">
        <v>3</v>
      </c>
      <c r="BP184" s="2">
        <v>0</v>
      </c>
      <c r="BQ184" s="2">
        <v>3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3</v>
      </c>
      <c r="BZ184" s="2">
        <v>95</v>
      </c>
      <c r="CA184" s="2">
        <v>65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3</v>
      </c>
      <c r="CO184" s="2">
        <v>0</v>
      </c>
      <c r="CP184" s="2">
        <f t="shared" si="220"/>
        <v>206.1</v>
      </c>
      <c r="CQ184" s="2">
        <f t="shared" si="221"/>
        <v>14.48</v>
      </c>
      <c r="CR184" s="2">
        <f t="shared" si="222"/>
        <v>3.55</v>
      </c>
      <c r="CS184" s="2">
        <f t="shared" si="223"/>
        <v>0.5</v>
      </c>
      <c r="CT184" s="2">
        <f t="shared" si="224"/>
        <v>50.67</v>
      </c>
      <c r="CU184" s="2">
        <f t="shared" si="225"/>
        <v>0</v>
      </c>
      <c r="CV184" s="2">
        <f t="shared" si="226"/>
        <v>5.39</v>
      </c>
      <c r="CW184" s="2">
        <f t="shared" si="227"/>
        <v>0.04</v>
      </c>
      <c r="CX184" s="2">
        <f t="shared" si="228"/>
        <v>0</v>
      </c>
      <c r="CY184" s="2">
        <f t="shared" si="229"/>
        <v>145.83449999999999</v>
      </c>
      <c r="CZ184" s="2">
        <f t="shared" si="230"/>
        <v>99.781499999999994</v>
      </c>
      <c r="DA184" s="2"/>
      <c r="DB184" s="2"/>
      <c r="DC184" s="2" t="s">
        <v>3</v>
      </c>
      <c r="DD184" s="2" t="s">
        <v>3</v>
      </c>
      <c r="DE184" s="2" t="s">
        <v>3</v>
      </c>
      <c r="DF184" s="2" t="s">
        <v>3</v>
      </c>
      <c r="DG184" s="2" t="s">
        <v>3</v>
      </c>
      <c r="DH184" s="2" t="s">
        <v>3</v>
      </c>
      <c r="DI184" s="2" t="s">
        <v>3</v>
      </c>
      <c r="DJ184" s="2" t="s">
        <v>3</v>
      </c>
      <c r="DK184" s="2" t="s">
        <v>3</v>
      </c>
      <c r="DL184" s="2" t="s">
        <v>3</v>
      </c>
      <c r="DM184" s="2" t="s">
        <v>3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1003</v>
      </c>
      <c r="DV184" s="2" t="s">
        <v>31</v>
      </c>
      <c r="DW184" s="2" t="s">
        <v>31</v>
      </c>
      <c r="DX184" s="2">
        <v>100</v>
      </c>
      <c r="DY184" s="2"/>
      <c r="DZ184" s="2"/>
      <c r="EA184" s="2"/>
      <c r="EB184" s="2"/>
      <c r="EC184" s="2"/>
      <c r="ED184" s="2"/>
      <c r="EE184" s="2">
        <v>39174386</v>
      </c>
      <c r="EF184" s="2">
        <v>3</v>
      </c>
      <c r="EG184" s="2" t="s">
        <v>335</v>
      </c>
      <c r="EH184" s="2">
        <v>0</v>
      </c>
      <c r="EI184" s="2" t="s">
        <v>3</v>
      </c>
      <c r="EJ184" s="2">
        <v>2</v>
      </c>
      <c r="EK184" s="2">
        <v>108001</v>
      </c>
      <c r="EL184" s="2" t="s">
        <v>336</v>
      </c>
      <c r="EM184" s="2" t="s">
        <v>337</v>
      </c>
      <c r="EN184" s="2"/>
      <c r="EO184" s="2" t="s">
        <v>3</v>
      </c>
      <c r="EP184" s="2"/>
      <c r="EQ184" s="2">
        <v>0</v>
      </c>
      <c r="ER184" s="2">
        <v>68.7</v>
      </c>
      <c r="ES184" s="2">
        <v>14.48</v>
      </c>
      <c r="ET184" s="2">
        <v>3.55</v>
      </c>
      <c r="EU184" s="2">
        <v>0.5</v>
      </c>
      <c r="EV184" s="2">
        <v>50.67</v>
      </c>
      <c r="EW184" s="2">
        <v>5.39</v>
      </c>
      <c r="EX184" s="2">
        <v>0.04</v>
      </c>
      <c r="EY184" s="2">
        <v>0</v>
      </c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31"/>
        <v>0</v>
      </c>
      <c r="FS184" s="2">
        <v>0</v>
      </c>
      <c r="FT184" s="2"/>
      <c r="FU184" s="2"/>
      <c r="FV184" s="2"/>
      <c r="FW184" s="2"/>
      <c r="FX184" s="2">
        <v>95</v>
      </c>
      <c r="FY184" s="2">
        <v>65</v>
      </c>
      <c r="FZ184" s="2"/>
      <c r="GA184" s="2" t="s">
        <v>3</v>
      </c>
      <c r="GB184" s="2"/>
      <c r="GC184" s="2"/>
      <c r="GD184" s="2">
        <v>0</v>
      </c>
      <c r="GE184" s="2"/>
      <c r="GF184" s="2">
        <v>-831017284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32"/>
        <v>0</v>
      </c>
      <c r="GM184" s="2">
        <f t="shared" si="233"/>
        <v>451.71</v>
      </c>
      <c r="GN184" s="2">
        <f t="shared" si="234"/>
        <v>0</v>
      </c>
      <c r="GO184" s="2">
        <f t="shared" si="235"/>
        <v>451.71</v>
      </c>
      <c r="GP184" s="2">
        <f t="shared" si="236"/>
        <v>0</v>
      </c>
      <c r="GQ184" s="2"/>
      <c r="GR184" s="2">
        <v>0</v>
      </c>
      <c r="GS184" s="2">
        <v>3</v>
      </c>
      <c r="GT184" s="2">
        <v>0</v>
      </c>
      <c r="GU184" s="2" t="s">
        <v>3</v>
      </c>
      <c r="GV184" s="2">
        <f t="shared" si="237"/>
        <v>0</v>
      </c>
      <c r="GW184" s="2">
        <v>1</v>
      </c>
      <c r="GX184" s="2">
        <f t="shared" si="238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17</v>
      </c>
      <c r="B185">
        <v>1</v>
      </c>
      <c r="C185">
        <f>ROW(SmtRes!A418)</f>
        <v>418</v>
      </c>
      <c r="D185">
        <f>ROW(EtalonRes!A396)</f>
        <v>396</v>
      </c>
      <c r="E185" t="s">
        <v>347</v>
      </c>
      <c r="F185" t="s">
        <v>348</v>
      </c>
      <c r="G185" t="s">
        <v>349</v>
      </c>
      <c r="H185" t="s">
        <v>31</v>
      </c>
      <c r="I185">
        <v>3</v>
      </c>
      <c r="J185">
        <v>0</v>
      </c>
      <c r="O185">
        <f t="shared" si="200"/>
        <v>1564.3</v>
      </c>
      <c r="P185">
        <f t="shared" si="201"/>
        <v>329.71</v>
      </c>
      <c r="Q185">
        <f t="shared" si="202"/>
        <v>80.83</v>
      </c>
      <c r="R185">
        <f t="shared" si="203"/>
        <v>11.39</v>
      </c>
      <c r="S185">
        <f t="shared" si="204"/>
        <v>1153.76</v>
      </c>
      <c r="T185">
        <f t="shared" si="205"/>
        <v>0</v>
      </c>
      <c r="U185">
        <f t="shared" si="206"/>
        <v>16.169999999999998</v>
      </c>
      <c r="V185">
        <f t="shared" si="207"/>
        <v>0.12</v>
      </c>
      <c r="W185">
        <f t="shared" si="208"/>
        <v>0</v>
      </c>
      <c r="X185">
        <f t="shared" si="209"/>
        <v>1106.8900000000001</v>
      </c>
      <c r="Y185">
        <f t="shared" si="210"/>
        <v>757.35</v>
      </c>
      <c r="AA185">
        <v>39272397</v>
      </c>
      <c r="AB185">
        <f t="shared" si="211"/>
        <v>68.7</v>
      </c>
      <c r="AC185">
        <f t="shared" si="212"/>
        <v>14.48</v>
      </c>
      <c r="AD185">
        <f t="shared" si="213"/>
        <v>3.55</v>
      </c>
      <c r="AE185">
        <f t="shared" si="214"/>
        <v>0.5</v>
      </c>
      <c r="AF185">
        <f t="shared" si="215"/>
        <v>50.67</v>
      </c>
      <c r="AG185">
        <f t="shared" si="216"/>
        <v>0</v>
      </c>
      <c r="AH185">
        <f t="shared" si="217"/>
        <v>5.39</v>
      </c>
      <c r="AI185">
        <f t="shared" si="218"/>
        <v>0.04</v>
      </c>
      <c r="AJ185">
        <f t="shared" si="219"/>
        <v>0</v>
      </c>
      <c r="AK185">
        <v>68.7</v>
      </c>
      <c r="AL185">
        <v>14.48</v>
      </c>
      <c r="AM185">
        <v>3.55</v>
      </c>
      <c r="AN185">
        <v>0.5</v>
      </c>
      <c r="AO185">
        <v>50.67</v>
      </c>
      <c r="AP185">
        <v>0</v>
      </c>
      <c r="AQ185">
        <v>5.39</v>
      </c>
      <c r="AR185">
        <v>0.04</v>
      </c>
      <c r="AS185">
        <v>0</v>
      </c>
      <c r="AT185">
        <v>95</v>
      </c>
      <c r="AU185">
        <v>65</v>
      </c>
      <c r="AV185">
        <v>1</v>
      </c>
      <c r="AW185">
        <v>1</v>
      </c>
      <c r="AZ185">
        <v>7.59</v>
      </c>
      <c r="BA185">
        <v>7.59</v>
      </c>
      <c r="BB185">
        <v>7.59</v>
      </c>
      <c r="BC185">
        <v>7.59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2</v>
      </c>
      <c r="BJ185" t="s">
        <v>350</v>
      </c>
      <c r="BM185">
        <v>108001</v>
      </c>
      <c r="BN185">
        <v>0</v>
      </c>
      <c r="BO185" t="s">
        <v>3</v>
      </c>
      <c r="BP185">
        <v>0</v>
      </c>
      <c r="BQ185">
        <v>3</v>
      </c>
      <c r="BR185">
        <v>0</v>
      </c>
      <c r="BS185">
        <v>7.59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95</v>
      </c>
      <c r="CA185">
        <v>65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220"/>
        <v>1564.3</v>
      </c>
      <c r="CQ185">
        <f t="shared" si="221"/>
        <v>109.9032</v>
      </c>
      <c r="CR185">
        <f t="shared" si="222"/>
        <v>26.944499999999998</v>
      </c>
      <c r="CS185">
        <f t="shared" si="223"/>
        <v>3.7949999999999999</v>
      </c>
      <c r="CT185">
        <f t="shared" si="224"/>
        <v>384.58530000000002</v>
      </c>
      <c r="CU185">
        <f t="shared" si="225"/>
        <v>0</v>
      </c>
      <c r="CV185">
        <f t="shared" si="226"/>
        <v>5.39</v>
      </c>
      <c r="CW185">
        <f t="shared" si="227"/>
        <v>0.04</v>
      </c>
      <c r="CX185">
        <f t="shared" si="228"/>
        <v>0</v>
      </c>
      <c r="CY185">
        <f t="shared" si="229"/>
        <v>1106.8925000000002</v>
      </c>
      <c r="CZ185">
        <f t="shared" si="230"/>
        <v>757.34749999999997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1003</v>
      </c>
      <c r="DV185" t="s">
        <v>31</v>
      </c>
      <c r="DW185" t="s">
        <v>31</v>
      </c>
      <c r="DX185">
        <v>100</v>
      </c>
      <c r="EE185">
        <v>39174386</v>
      </c>
      <c r="EF185">
        <v>3</v>
      </c>
      <c r="EG185" t="s">
        <v>335</v>
      </c>
      <c r="EH185">
        <v>0</v>
      </c>
      <c r="EI185" t="s">
        <v>3</v>
      </c>
      <c r="EJ185">
        <v>2</v>
      </c>
      <c r="EK185">
        <v>108001</v>
      </c>
      <c r="EL185" t="s">
        <v>336</v>
      </c>
      <c r="EM185" t="s">
        <v>337</v>
      </c>
      <c r="EO185" t="s">
        <v>3</v>
      </c>
      <c r="EQ185">
        <v>0</v>
      </c>
      <c r="ER185">
        <v>68.7</v>
      </c>
      <c r="ES185">
        <v>14.48</v>
      </c>
      <c r="ET185">
        <v>3.55</v>
      </c>
      <c r="EU185">
        <v>0.5</v>
      </c>
      <c r="EV185">
        <v>50.67</v>
      </c>
      <c r="EW185">
        <v>5.39</v>
      </c>
      <c r="EX185">
        <v>0.04</v>
      </c>
      <c r="EY185">
        <v>0</v>
      </c>
      <c r="FQ185">
        <v>0</v>
      </c>
      <c r="FR185">
        <f t="shared" si="231"/>
        <v>0</v>
      </c>
      <c r="FS185">
        <v>0</v>
      </c>
      <c r="FX185">
        <v>95</v>
      </c>
      <c r="FY185">
        <v>65</v>
      </c>
      <c r="GA185" t="s">
        <v>3</v>
      </c>
      <c r="GD185">
        <v>0</v>
      </c>
      <c r="GF185">
        <v>-831017284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32"/>
        <v>0</v>
      </c>
      <c r="GM185">
        <f t="shared" si="233"/>
        <v>3428.54</v>
      </c>
      <c r="GN185">
        <f t="shared" si="234"/>
        <v>0</v>
      </c>
      <c r="GO185">
        <f t="shared" si="235"/>
        <v>3428.54</v>
      </c>
      <c r="GP185">
        <f t="shared" si="236"/>
        <v>0</v>
      </c>
      <c r="GR185">
        <v>0</v>
      </c>
      <c r="GS185">
        <v>3</v>
      </c>
      <c r="GT185">
        <v>0</v>
      </c>
      <c r="GU185" t="s">
        <v>3</v>
      </c>
      <c r="GV185">
        <f t="shared" si="237"/>
        <v>0</v>
      </c>
      <c r="GW185">
        <v>1</v>
      </c>
      <c r="GX185">
        <f t="shared" si="238"/>
        <v>0</v>
      </c>
      <c r="HA185">
        <v>0</v>
      </c>
      <c r="HB185">
        <v>0</v>
      </c>
      <c r="IK185">
        <v>0</v>
      </c>
    </row>
    <row r="186" spans="1:255" x14ac:dyDescent="0.2">
      <c r="A186" s="2">
        <v>18</v>
      </c>
      <c r="B186" s="2">
        <v>1</v>
      </c>
      <c r="C186" s="2">
        <v>406</v>
      </c>
      <c r="D186" s="2"/>
      <c r="E186" s="2" t="s">
        <v>351</v>
      </c>
      <c r="F186" s="2" t="s">
        <v>352</v>
      </c>
      <c r="G186" s="2" t="s">
        <v>353</v>
      </c>
      <c r="H186" s="2" t="s">
        <v>354</v>
      </c>
      <c r="I186" s="2">
        <f>I184*J186</f>
        <v>0.3</v>
      </c>
      <c r="J186" s="2">
        <v>9.9999999999999992E-2</v>
      </c>
      <c r="K186" s="2"/>
      <c r="L186" s="2"/>
      <c r="M186" s="2"/>
      <c r="N186" s="2"/>
      <c r="O186" s="2">
        <f t="shared" si="200"/>
        <v>1449.64</v>
      </c>
      <c r="P186" s="2">
        <f t="shared" si="201"/>
        <v>1449.64</v>
      </c>
      <c r="Q186" s="2">
        <f t="shared" si="202"/>
        <v>0</v>
      </c>
      <c r="R186" s="2">
        <f t="shared" si="203"/>
        <v>0</v>
      </c>
      <c r="S186" s="2">
        <f t="shared" si="204"/>
        <v>0</v>
      </c>
      <c r="T186" s="2">
        <f t="shared" si="205"/>
        <v>0</v>
      </c>
      <c r="U186" s="2">
        <f t="shared" si="206"/>
        <v>0</v>
      </c>
      <c r="V186" s="2">
        <f t="shared" si="207"/>
        <v>0</v>
      </c>
      <c r="W186" s="2">
        <f t="shared" si="208"/>
        <v>0</v>
      </c>
      <c r="X186" s="2">
        <f t="shared" si="209"/>
        <v>0</v>
      </c>
      <c r="Y186" s="2">
        <f t="shared" si="210"/>
        <v>0</v>
      </c>
      <c r="Z186" s="2"/>
      <c r="AA186" s="2">
        <v>39272396</v>
      </c>
      <c r="AB186" s="2">
        <f t="shared" si="211"/>
        <v>4832.12</v>
      </c>
      <c r="AC186" s="2">
        <f t="shared" si="212"/>
        <v>4832.12</v>
      </c>
      <c r="AD186" s="2">
        <f t="shared" si="213"/>
        <v>0</v>
      </c>
      <c r="AE186" s="2">
        <f t="shared" si="214"/>
        <v>0</v>
      </c>
      <c r="AF186" s="2">
        <f t="shared" si="215"/>
        <v>0</v>
      </c>
      <c r="AG186" s="2">
        <f t="shared" si="216"/>
        <v>0</v>
      </c>
      <c r="AH186" s="2">
        <f t="shared" si="217"/>
        <v>0</v>
      </c>
      <c r="AI186" s="2">
        <f t="shared" si="218"/>
        <v>0</v>
      </c>
      <c r="AJ186" s="2">
        <f t="shared" si="219"/>
        <v>0</v>
      </c>
      <c r="AK186" s="2">
        <v>4832.12</v>
      </c>
      <c r="AL186" s="2">
        <v>4832.12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95</v>
      </c>
      <c r="AU186" s="2">
        <v>65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3</v>
      </c>
      <c r="BE186" s="2" t="s">
        <v>3</v>
      </c>
      <c r="BF186" s="2" t="s">
        <v>3</v>
      </c>
      <c r="BG186" s="2" t="s">
        <v>3</v>
      </c>
      <c r="BH186" s="2">
        <v>3</v>
      </c>
      <c r="BI186" s="2">
        <v>2</v>
      </c>
      <c r="BJ186" s="2" t="s">
        <v>355</v>
      </c>
      <c r="BK186" s="2"/>
      <c r="BL186" s="2"/>
      <c r="BM186" s="2">
        <v>108001</v>
      </c>
      <c r="BN186" s="2">
        <v>0</v>
      </c>
      <c r="BO186" s="2" t="s">
        <v>3</v>
      </c>
      <c r="BP186" s="2">
        <v>0</v>
      </c>
      <c r="BQ186" s="2">
        <v>3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3</v>
      </c>
      <c r="BZ186" s="2">
        <v>95</v>
      </c>
      <c r="CA186" s="2">
        <v>65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3</v>
      </c>
      <c r="CO186" s="2">
        <v>0</v>
      </c>
      <c r="CP186" s="2">
        <f t="shared" si="220"/>
        <v>1449.64</v>
      </c>
      <c r="CQ186" s="2">
        <f t="shared" si="221"/>
        <v>4832.12</v>
      </c>
      <c r="CR186" s="2">
        <f t="shared" si="222"/>
        <v>0</v>
      </c>
      <c r="CS186" s="2">
        <f t="shared" si="223"/>
        <v>0</v>
      </c>
      <c r="CT186" s="2">
        <f t="shared" si="224"/>
        <v>0</v>
      </c>
      <c r="CU186" s="2">
        <f t="shared" si="225"/>
        <v>0</v>
      </c>
      <c r="CV186" s="2">
        <f t="shared" si="226"/>
        <v>0</v>
      </c>
      <c r="CW186" s="2">
        <f t="shared" si="227"/>
        <v>0</v>
      </c>
      <c r="CX186" s="2">
        <f t="shared" si="228"/>
        <v>0</v>
      </c>
      <c r="CY186" s="2">
        <f t="shared" si="229"/>
        <v>0</v>
      </c>
      <c r="CZ186" s="2">
        <f t="shared" si="230"/>
        <v>0</v>
      </c>
      <c r="DA186" s="2"/>
      <c r="DB186" s="2"/>
      <c r="DC186" s="2" t="s">
        <v>3</v>
      </c>
      <c r="DD186" s="2" t="s">
        <v>3</v>
      </c>
      <c r="DE186" s="2" t="s">
        <v>3</v>
      </c>
      <c r="DF186" s="2" t="s">
        <v>3</v>
      </c>
      <c r="DG186" s="2" t="s">
        <v>3</v>
      </c>
      <c r="DH186" s="2" t="s">
        <v>3</v>
      </c>
      <c r="DI186" s="2" t="s">
        <v>3</v>
      </c>
      <c r="DJ186" s="2" t="s">
        <v>3</v>
      </c>
      <c r="DK186" s="2" t="s">
        <v>3</v>
      </c>
      <c r="DL186" s="2" t="s">
        <v>3</v>
      </c>
      <c r="DM186" s="2" t="s">
        <v>3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1013</v>
      </c>
      <c r="DV186" s="2" t="s">
        <v>354</v>
      </c>
      <c r="DW186" s="2" t="s">
        <v>356</v>
      </c>
      <c r="DX186" s="2">
        <v>1</v>
      </c>
      <c r="DY186" s="2"/>
      <c r="DZ186" s="2"/>
      <c r="EA186" s="2"/>
      <c r="EB186" s="2"/>
      <c r="EC186" s="2"/>
      <c r="ED186" s="2"/>
      <c r="EE186" s="2">
        <v>39174386</v>
      </c>
      <c r="EF186" s="2">
        <v>3</v>
      </c>
      <c r="EG186" s="2" t="s">
        <v>335</v>
      </c>
      <c r="EH186" s="2">
        <v>0</v>
      </c>
      <c r="EI186" s="2" t="s">
        <v>3</v>
      </c>
      <c r="EJ186" s="2">
        <v>2</v>
      </c>
      <c r="EK186" s="2">
        <v>108001</v>
      </c>
      <c r="EL186" s="2" t="s">
        <v>336</v>
      </c>
      <c r="EM186" s="2" t="s">
        <v>337</v>
      </c>
      <c r="EN186" s="2"/>
      <c r="EO186" s="2" t="s">
        <v>3</v>
      </c>
      <c r="EP186" s="2"/>
      <c r="EQ186" s="2">
        <v>0</v>
      </c>
      <c r="ER186" s="2">
        <v>4832.12</v>
      </c>
      <c r="ES186" s="2">
        <v>4832.12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31"/>
        <v>0</v>
      </c>
      <c r="FS186" s="2">
        <v>0</v>
      </c>
      <c r="FT186" s="2"/>
      <c r="FU186" s="2"/>
      <c r="FV186" s="2"/>
      <c r="FW186" s="2"/>
      <c r="FX186" s="2">
        <v>95</v>
      </c>
      <c r="FY186" s="2">
        <v>65</v>
      </c>
      <c r="FZ186" s="2"/>
      <c r="GA186" s="2" t="s">
        <v>3</v>
      </c>
      <c r="GB186" s="2"/>
      <c r="GC186" s="2"/>
      <c r="GD186" s="2">
        <v>0</v>
      </c>
      <c r="GE186" s="2"/>
      <c r="GF186" s="2">
        <v>-1479501953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32"/>
        <v>0</v>
      </c>
      <c r="GM186" s="2">
        <f t="shared" si="233"/>
        <v>1449.64</v>
      </c>
      <c r="GN186" s="2">
        <f t="shared" si="234"/>
        <v>0</v>
      </c>
      <c r="GO186" s="2">
        <f t="shared" si="235"/>
        <v>1449.64</v>
      </c>
      <c r="GP186" s="2">
        <f t="shared" si="236"/>
        <v>0</v>
      </c>
      <c r="GQ186" s="2"/>
      <c r="GR186" s="2">
        <v>0</v>
      </c>
      <c r="GS186" s="2">
        <v>3</v>
      </c>
      <c r="GT186" s="2">
        <v>0</v>
      </c>
      <c r="GU186" s="2" t="s">
        <v>3</v>
      </c>
      <c r="GV186" s="2">
        <f t="shared" si="237"/>
        <v>0</v>
      </c>
      <c r="GW186" s="2">
        <v>1</v>
      </c>
      <c r="GX186" s="2">
        <f t="shared" si="238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18</v>
      </c>
      <c r="B187">
        <v>1</v>
      </c>
      <c r="C187">
        <v>417</v>
      </c>
      <c r="E187" t="s">
        <v>351</v>
      </c>
      <c r="F187" t="s">
        <v>352</v>
      </c>
      <c r="G187" t="s">
        <v>353</v>
      </c>
      <c r="H187" t="s">
        <v>354</v>
      </c>
      <c r="I187">
        <f>I185*J187</f>
        <v>0.3</v>
      </c>
      <c r="J187">
        <v>9.9999999999999992E-2</v>
      </c>
      <c r="O187">
        <f t="shared" si="200"/>
        <v>11002.74</v>
      </c>
      <c r="P187">
        <f t="shared" si="201"/>
        <v>11002.74</v>
      </c>
      <c r="Q187">
        <f t="shared" si="202"/>
        <v>0</v>
      </c>
      <c r="R187">
        <f t="shared" si="203"/>
        <v>0</v>
      </c>
      <c r="S187">
        <f t="shared" si="204"/>
        <v>0</v>
      </c>
      <c r="T187">
        <f t="shared" si="205"/>
        <v>0</v>
      </c>
      <c r="U187">
        <f t="shared" si="206"/>
        <v>0</v>
      </c>
      <c r="V187">
        <f t="shared" si="207"/>
        <v>0</v>
      </c>
      <c r="W187">
        <f t="shared" si="208"/>
        <v>0</v>
      </c>
      <c r="X187">
        <f t="shared" si="209"/>
        <v>0</v>
      </c>
      <c r="Y187">
        <f t="shared" si="210"/>
        <v>0</v>
      </c>
      <c r="AA187">
        <v>39272397</v>
      </c>
      <c r="AB187">
        <f t="shared" si="211"/>
        <v>4832.12</v>
      </c>
      <c r="AC187">
        <f t="shared" si="212"/>
        <v>4832.12</v>
      </c>
      <c r="AD187">
        <f t="shared" si="213"/>
        <v>0</v>
      </c>
      <c r="AE187">
        <f t="shared" si="214"/>
        <v>0</v>
      </c>
      <c r="AF187">
        <f t="shared" si="215"/>
        <v>0</v>
      </c>
      <c r="AG187">
        <f t="shared" si="216"/>
        <v>0</v>
      </c>
      <c r="AH187">
        <f t="shared" si="217"/>
        <v>0</v>
      </c>
      <c r="AI187">
        <f t="shared" si="218"/>
        <v>0</v>
      </c>
      <c r="AJ187">
        <f t="shared" si="219"/>
        <v>0</v>
      </c>
      <c r="AK187">
        <v>4832.12</v>
      </c>
      <c r="AL187">
        <v>4832.12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7.59</v>
      </c>
      <c r="BA187">
        <v>1</v>
      </c>
      <c r="BB187">
        <v>1</v>
      </c>
      <c r="BC187">
        <v>7.59</v>
      </c>
      <c r="BD187" t="s">
        <v>3</v>
      </c>
      <c r="BE187" t="s">
        <v>3</v>
      </c>
      <c r="BF187" t="s">
        <v>3</v>
      </c>
      <c r="BG187" t="s">
        <v>3</v>
      </c>
      <c r="BH187">
        <v>3</v>
      </c>
      <c r="BI187">
        <v>2</v>
      </c>
      <c r="BJ187" t="s">
        <v>355</v>
      </c>
      <c r="BM187">
        <v>108001</v>
      </c>
      <c r="BN187">
        <v>0</v>
      </c>
      <c r="BO187" t="s">
        <v>3</v>
      </c>
      <c r="BP187">
        <v>0</v>
      </c>
      <c r="BQ187">
        <v>3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95</v>
      </c>
      <c r="CA187">
        <v>65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220"/>
        <v>11002.74</v>
      </c>
      <c r="CQ187">
        <f t="shared" si="221"/>
        <v>36675.790799999995</v>
      </c>
      <c r="CR187">
        <f t="shared" si="222"/>
        <v>0</v>
      </c>
      <c r="CS187">
        <f t="shared" si="223"/>
        <v>0</v>
      </c>
      <c r="CT187">
        <f t="shared" si="224"/>
        <v>0</v>
      </c>
      <c r="CU187">
        <f t="shared" si="225"/>
        <v>0</v>
      </c>
      <c r="CV187">
        <f t="shared" si="226"/>
        <v>0</v>
      </c>
      <c r="CW187">
        <f t="shared" si="227"/>
        <v>0</v>
      </c>
      <c r="CX187">
        <f t="shared" si="228"/>
        <v>0</v>
      </c>
      <c r="CY187">
        <f t="shared" si="229"/>
        <v>0</v>
      </c>
      <c r="CZ187">
        <f t="shared" si="230"/>
        <v>0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354</v>
      </c>
      <c r="DW187" t="s">
        <v>356</v>
      </c>
      <c r="DX187">
        <v>1</v>
      </c>
      <c r="EE187">
        <v>39174386</v>
      </c>
      <c r="EF187">
        <v>3</v>
      </c>
      <c r="EG187" t="s">
        <v>335</v>
      </c>
      <c r="EH187">
        <v>0</v>
      </c>
      <c r="EI187" t="s">
        <v>3</v>
      </c>
      <c r="EJ187">
        <v>2</v>
      </c>
      <c r="EK187">
        <v>108001</v>
      </c>
      <c r="EL187" t="s">
        <v>336</v>
      </c>
      <c r="EM187" t="s">
        <v>337</v>
      </c>
      <c r="EO187" t="s">
        <v>3</v>
      </c>
      <c r="EQ187">
        <v>0</v>
      </c>
      <c r="ER187">
        <v>4832.12</v>
      </c>
      <c r="ES187">
        <v>4832.12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231"/>
        <v>0</v>
      </c>
      <c r="FS187">
        <v>0</v>
      </c>
      <c r="FX187">
        <v>95</v>
      </c>
      <c r="FY187">
        <v>65</v>
      </c>
      <c r="GA187" t="s">
        <v>3</v>
      </c>
      <c r="GD187">
        <v>0</v>
      </c>
      <c r="GF187">
        <v>-1479501953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232"/>
        <v>0</v>
      </c>
      <c r="GM187">
        <f t="shared" si="233"/>
        <v>11002.74</v>
      </c>
      <c r="GN187">
        <f t="shared" si="234"/>
        <v>0</v>
      </c>
      <c r="GO187">
        <f t="shared" si="235"/>
        <v>11002.74</v>
      </c>
      <c r="GP187">
        <f t="shared" si="236"/>
        <v>0</v>
      </c>
      <c r="GR187">
        <v>0</v>
      </c>
      <c r="GS187">
        <v>3</v>
      </c>
      <c r="GT187">
        <v>0</v>
      </c>
      <c r="GU187" t="s">
        <v>3</v>
      </c>
      <c r="GV187">
        <f t="shared" si="237"/>
        <v>0</v>
      </c>
      <c r="GW187">
        <v>1</v>
      </c>
      <c r="GX187">
        <f t="shared" si="238"/>
        <v>0</v>
      </c>
      <c r="HA187">
        <v>0</v>
      </c>
      <c r="HB187">
        <v>0</v>
      </c>
      <c r="IK187">
        <v>0</v>
      </c>
    </row>
    <row r="188" spans="1:255" x14ac:dyDescent="0.2">
      <c r="A188" s="2">
        <v>17</v>
      </c>
      <c r="B188" s="2">
        <v>1</v>
      </c>
      <c r="C188" s="2">
        <f>ROW(SmtRes!A429)</f>
        <v>429</v>
      </c>
      <c r="D188" s="2">
        <f>ROW(EtalonRes!A406)</f>
        <v>406</v>
      </c>
      <c r="E188" s="2" t="s">
        <v>357</v>
      </c>
      <c r="F188" s="2" t="s">
        <v>358</v>
      </c>
      <c r="G188" s="2" t="s">
        <v>359</v>
      </c>
      <c r="H188" s="2" t="s">
        <v>31</v>
      </c>
      <c r="I188" s="2">
        <v>3.5</v>
      </c>
      <c r="J188" s="2">
        <v>0</v>
      </c>
      <c r="K188" s="2"/>
      <c r="L188" s="2"/>
      <c r="M188" s="2"/>
      <c r="N188" s="2"/>
      <c r="O188" s="2">
        <f t="shared" si="200"/>
        <v>305.04000000000002</v>
      </c>
      <c r="P188" s="2">
        <f t="shared" si="201"/>
        <v>79.42</v>
      </c>
      <c r="Q188" s="2">
        <f t="shared" si="202"/>
        <v>18.66</v>
      </c>
      <c r="R188" s="2">
        <f t="shared" si="203"/>
        <v>2.66</v>
      </c>
      <c r="S188" s="2">
        <f t="shared" si="204"/>
        <v>206.96</v>
      </c>
      <c r="T188" s="2">
        <f t="shared" si="205"/>
        <v>0</v>
      </c>
      <c r="U188" s="2">
        <f t="shared" si="206"/>
        <v>22.015000000000001</v>
      </c>
      <c r="V188" s="2">
        <f t="shared" si="207"/>
        <v>0.21</v>
      </c>
      <c r="W188" s="2">
        <f t="shared" si="208"/>
        <v>0</v>
      </c>
      <c r="X188" s="2">
        <f t="shared" si="209"/>
        <v>199.14</v>
      </c>
      <c r="Y188" s="2">
        <f t="shared" si="210"/>
        <v>136.25</v>
      </c>
      <c r="Z188" s="2"/>
      <c r="AA188" s="2">
        <v>39272396</v>
      </c>
      <c r="AB188" s="2">
        <f t="shared" si="211"/>
        <v>87.15</v>
      </c>
      <c r="AC188" s="2">
        <f t="shared" si="212"/>
        <v>22.69</v>
      </c>
      <c r="AD188" s="2">
        <f t="shared" si="213"/>
        <v>5.33</v>
      </c>
      <c r="AE188" s="2">
        <f t="shared" si="214"/>
        <v>0.76</v>
      </c>
      <c r="AF188" s="2">
        <f t="shared" si="215"/>
        <v>59.13</v>
      </c>
      <c r="AG188" s="2">
        <f t="shared" si="216"/>
        <v>0</v>
      </c>
      <c r="AH188" s="2">
        <f t="shared" si="217"/>
        <v>6.29</v>
      </c>
      <c r="AI188" s="2">
        <f t="shared" si="218"/>
        <v>0.06</v>
      </c>
      <c r="AJ188" s="2">
        <f t="shared" si="219"/>
        <v>0</v>
      </c>
      <c r="AK188" s="2">
        <v>87.15</v>
      </c>
      <c r="AL188" s="2">
        <v>22.69</v>
      </c>
      <c r="AM188" s="2">
        <v>5.33</v>
      </c>
      <c r="AN188" s="2">
        <v>0.76</v>
      </c>
      <c r="AO188" s="2">
        <v>59.13</v>
      </c>
      <c r="AP188" s="2">
        <v>0</v>
      </c>
      <c r="AQ188" s="2">
        <v>6.29</v>
      </c>
      <c r="AR188" s="2">
        <v>0.06</v>
      </c>
      <c r="AS188" s="2">
        <v>0</v>
      </c>
      <c r="AT188" s="2">
        <v>95</v>
      </c>
      <c r="AU188" s="2">
        <v>65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3</v>
      </c>
      <c r="BE188" s="2" t="s">
        <v>3</v>
      </c>
      <c r="BF188" s="2" t="s">
        <v>3</v>
      </c>
      <c r="BG188" s="2" t="s">
        <v>3</v>
      </c>
      <c r="BH188" s="2">
        <v>0</v>
      </c>
      <c r="BI188" s="2">
        <v>2</v>
      </c>
      <c r="BJ188" s="2" t="s">
        <v>360</v>
      </c>
      <c r="BK188" s="2"/>
      <c r="BL188" s="2"/>
      <c r="BM188" s="2">
        <v>108001</v>
      </c>
      <c r="BN188" s="2">
        <v>0</v>
      </c>
      <c r="BO188" s="2" t="s">
        <v>3</v>
      </c>
      <c r="BP188" s="2">
        <v>0</v>
      </c>
      <c r="BQ188" s="2">
        <v>3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3</v>
      </c>
      <c r="BZ188" s="2">
        <v>95</v>
      </c>
      <c r="CA188" s="2">
        <v>65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3</v>
      </c>
      <c r="CO188" s="2">
        <v>0</v>
      </c>
      <c r="CP188" s="2">
        <f t="shared" si="220"/>
        <v>305.04000000000002</v>
      </c>
      <c r="CQ188" s="2">
        <f t="shared" si="221"/>
        <v>22.69</v>
      </c>
      <c r="CR188" s="2">
        <f t="shared" si="222"/>
        <v>5.33</v>
      </c>
      <c r="CS188" s="2">
        <f t="shared" si="223"/>
        <v>0.76</v>
      </c>
      <c r="CT188" s="2">
        <f t="shared" si="224"/>
        <v>59.13</v>
      </c>
      <c r="CU188" s="2">
        <f t="shared" si="225"/>
        <v>0</v>
      </c>
      <c r="CV188" s="2">
        <f t="shared" si="226"/>
        <v>6.29</v>
      </c>
      <c r="CW188" s="2">
        <f t="shared" si="227"/>
        <v>0.06</v>
      </c>
      <c r="CX188" s="2">
        <f t="shared" si="228"/>
        <v>0</v>
      </c>
      <c r="CY188" s="2">
        <f t="shared" si="229"/>
        <v>199.13900000000001</v>
      </c>
      <c r="CZ188" s="2">
        <f t="shared" si="230"/>
        <v>136.25300000000001</v>
      </c>
      <c r="DA188" s="2"/>
      <c r="DB188" s="2"/>
      <c r="DC188" s="2" t="s">
        <v>3</v>
      </c>
      <c r="DD188" s="2" t="s">
        <v>3</v>
      </c>
      <c r="DE188" s="2" t="s">
        <v>3</v>
      </c>
      <c r="DF188" s="2" t="s">
        <v>3</v>
      </c>
      <c r="DG188" s="2" t="s">
        <v>3</v>
      </c>
      <c r="DH188" s="2" t="s">
        <v>3</v>
      </c>
      <c r="DI188" s="2" t="s">
        <v>3</v>
      </c>
      <c r="DJ188" s="2" t="s">
        <v>3</v>
      </c>
      <c r="DK188" s="2" t="s">
        <v>3</v>
      </c>
      <c r="DL188" s="2" t="s">
        <v>3</v>
      </c>
      <c r="DM188" s="2" t="s">
        <v>3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1003</v>
      </c>
      <c r="DV188" s="2" t="s">
        <v>31</v>
      </c>
      <c r="DW188" s="2" t="s">
        <v>31</v>
      </c>
      <c r="DX188" s="2">
        <v>100</v>
      </c>
      <c r="DY188" s="2"/>
      <c r="DZ188" s="2"/>
      <c r="EA188" s="2"/>
      <c r="EB188" s="2"/>
      <c r="EC188" s="2"/>
      <c r="ED188" s="2"/>
      <c r="EE188" s="2">
        <v>39174386</v>
      </c>
      <c r="EF188" s="2">
        <v>3</v>
      </c>
      <c r="EG188" s="2" t="s">
        <v>335</v>
      </c>
      <c r="EH188" s="2">
        <v>0</v>
      </c>
      <c r="EI188" s="2" t="s">
        <v>3</v>
      </c>
      <c r="EJ188" s="2">
        <v>2</v>
      </c>
      <c r="EK188" s="2">
        <v>108001</v>
      </c>
      <c r="EL188" s="2" t="s">
        <v>336</v>
      </c>
      <c r="EM188" s="2" t="s">
        <v>337</v>
      </c>
      <c r="EN188" s="2"/>
      <c r="EO188" s="2" t="s">
        <v>3</v>
      </c>
      <c r="EP188" s="2"/>
      <c r="EQ188" s="2">
        <v>0</v>
      </c>
      <c r="ER188" s="2">
        <v>87.15</v>
      </c>
      <c r="ES188" s="2">
        <v>22.69</v>
      </c>
      <c r="ET188" s="2">
        <v>5.33</v>
      </c>
      <c r="EU188" s="2">
        <v>0.76</v>
      </c>
      <c r="EV188" s="2">
        <v>59.13</v>
      </c>
      <c r="EW188" s="2">
        <v>6.29</v>
      </c>
      <c r="EX188" s="2">
        <v>0.06</v>
      </c>
      <c r="EY188" s="2">
        <v>0</v>
      </c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231"/>
        <v>0</v>
      </c>
      <c r="FS188" s="2">
        <v>0</v>
      </c>
      <c r="FT188" s="2"/>
      <c r="FU188" s="2"/>
      <c r="FV188" s="2"/>
      <c r="FW188" s="2"/>
      <c r="FX188" s="2">
        <v>95</v>
      </c>
      <c r="FY188" s="2">
        <v>65</v>
      </c>
      <c r="FZ188" s="2"/>
      <c r="GA188" s="2" t="s">
        <v>3</v>
      </c>
      <c r="GB188" s="2"/>
      <c r="GC188" s="2"/>
      <c r="GD188" s="2">
        <v>0</v>
      </c>
      <c r="GE188" s="2"/>
      <c r="GF188" s="2">
        <v>-305747728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232"/>
        <v>0</v>
      </c>
      <c r="GM188" s="2">
        <f t="shared" si="233"/>
        <v>640.42999999999995</v>
      </c>
      <c r="GN188" s="2">
        <f t="shared" si="234"/>
        <v>0</v>
      </c>
      <c r="GO188" s="2">
        <f t="shared" si="235"/>
        <v>640.42999999999995</v>
      </c>
      <c r="GP188" s="2">
        <f t="shared" si="236"/>
        <v>0</v>
      </c>
      <c r="GQ188" s="2"/>
      <c r="GR188" s="2">
        <v>0</v>
      </c>
      <c r="GS188" s="2">
        <v>3</v>
      </c>
      <c r="GT188" s="2">
        <v>0</v>
      </c>
      <c r="GU188" s="2" t="s">
        <v>3</v>
      </c>
      <c r="GV188" s="2">
        <f t="shared" si="237"/>
        <v>0</v>
      </c>
      <c r="GW188" s="2">
        <v>1</v>
      </c>
      <c r="GX188" s="2">
        <f t="shared" si="238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17</v>
      </c>
      <c r="B189">
        <v>1</v>
      </c>
      <c r="C189">
        <f>ROW(SmtRes!A440)</f>
        <v>440</v>
      </c>
      <c r="D189">
        <f>ROW(EtalonRes!A416)</f>
        <v>416</v>
      </c>
      <c r="E189" t="s">
        <v>357</v>
      </c>
      <c r="F189" t="s">
        <v>358</v>
      </c>
      <c r="G189" t="s">
        <v>359</v>
      </c>
      <c r="H189" t="s">
        <v>31</v>
      </c>
      <c r="I189">
        <v>3.5</v>
      </c>
      <c r="J189">
        <v>0</v>
      </c>
      <c r="O189">
        <f t="shared" si="200"/>
        <v>2315.14</v>
      </c>
      <c r="P189">
        <f t="shared" si="201"/>
        <v>602.76</v>
      </c>
      <c r="Q189">
        <f t="shared" si="202"/>
        <v>141.59</v>
      </c>
      <c r="R189">
        <f t="shared" si="203"/>
        <v>20.190000000000001</v>
      </c>
      <c r="S189">
        <f t="shared" si="204"/>
        <v>1570.79</v>
      </c>
      <c r="T189">
        <f t="shared" si="205"/>
        <v>0</v>
      </c>
      <c r="U189">
        <f t="shared" si="206"/>
        <v>22.015000000000001</v>
      </c>
      <c r="V189">
        <f t="shared" si="207"/>
        <v>0.21</v>
      </c>
      <c r="W189">
        <f t="shared" si="208"/>
        <v>0</v>
      </c>
      <c r="X189">
        <f t="shared" si="209"/>
        <v>1511.43</v>
      </c>
      <c r="Y189">
        <f t="shared" si="210"/>
        <v>1034.1400000000001</v>
      </c>
      <c r="AA189">
        <v>39272397</v>
      </c>
      <c r="AB189">
        <f t="shared" si="211"/>
        <v>87.15</v>
      </c>
      <c r="AC189">
        <f t="shared" si="212"/>
        <v>22.69</v>
      </c>
      <c r="AD189">
        <f t="shared" si="213"/>
        <v>5.33</v>
      </c>
      <c r="AE189">
        <f t="shared" si="214"/>
        <v>0.76</v>
      </c>
      <c r="AF189">
        <f t="shared" si="215"/>
        <v>59.13</v>
      </c>
      <c r="AG189">
        <f t="shared" si="216"/>
        <v>0</v>
      </c>
      <c r="AH189">
        <f t="shared" si="217"/>
        <v>6.29</v>
      </c>
      <c r="AI189">
        <f t="shared" si="218"/>
        <v>0.06</v>
      </c>
      <c r="AJ189">
        <f t="shared" si="219"/>
        <v>0</v>
      </c>
      <c r="AK189">
        <v>87.15</v>
      </c>
      <c r="AL189">
        <v>22.69</v>
      </c>
      <c r="AM189">
        <v>5.33</v>
      </c>
      <c r="AN189">
        <v>0.76</v>
      </c>
      <c r="AO189">
        <v>59.13</v>
      </c>
      <c r="AP189">
        <v>0</v>
      </c>
      <c r="AQ189">
        <v>6.29</v>
      </c>
      <c r="AR189">
        <v>0.06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7.59</v>
      </c>
      <c r="BA189">
        <v>7.59</v>
      </c>
      <c r="BB189">
        <v>7.59</v>
      </c>
      <c r="BC189">
        <v>7.59</v>
      </c>
      <c r="BD189" t="s">
        <v>3</v>
      </c>
      <c r="BE189" t="s">
        <v>3</v>
      </c>
      <c r="BF189" t="s">
        <v>3</v>
      </c>
      <c r="BG189" t="s">
        <v>3</v>
      </c>
      <c r="BH189">
        <v>0</v>
      </c>
      <c r="BI189">
        <v>2</v>
      </c>
      <c r="BJ189" t="s">
        <v>360</v>
      </c>
      <c r="BM189">
        <v>108001</v>
      </c>
      <c r="BN189">
        <v>0</v>
      </c>
      <c r="BO189" t="s">
        <v>3</v>
      </c>
      <c r="BP189">
        <v>0</v>
      </c>
      <c r="BQ189">
        <v>3</v>
      </c>
      <c r="BR189">
        <v>0</v>
      </c>
      <c r="BS189">
        <v>7.59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95</v>
      </c>
      <c r="CA189">
        <v>65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220"/>
        <v>2315.14</v>
      </c>
      <c r="CQ189">
        <f t="shared" si="221"/>
        <v>172.21710000000002</v>
      </c>
      <c r="CR189">
        <f t="shared" si="222"/>
        <v>40.454700000000003</v>
      </c>
      <c r="CS189">
        <f t="shared" si="223"/>
        <v>5.7683999999999997</v>
      </c>
      <c r="CT189">
        <f t="shared" si="224"/>
        <v>448.79669999999999</v>
      </c>
      <c r="CU189">
        <f t="shared" si="225"/>
        <v>0</v>
      </c>
      <c r="CV189">
        <f t="shared" si="226"/>
        <v>6.29</v>
      </c>
      <c r="CW189">
        <f t="shared" si="227"/>
        <v>0.06</v>
      </c>
      <c r="CX189">
        <f t="shared" si="228"/>
        <v>0</v>
      </c>
      <c r="CY189">
        <f t="shared" si="229"/>
        <v>1511.431</v>
      </c>
      <c r="CZ189">
        <f t="shared" si="230"/>
        <v>1034.1369999999999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1003</v>
      </c>
      <c r="DV189" t="s">
        <v>31</v>
      </c>
      <c r="DW189" t="s">
        <v>31</v>
      </c>
      <c r="DX189">
        <v>100</v>
      </c>
      <c r="EE189">
        <v>39174386</v>
      </c>
      <c r="EF189">
        <v>3</v>
      </c>
      <c r="EG189" t="s">
        <v>335</v>
      </c>
      <c r="EH189">
        <v>0</v>
      </c>
      <c r="EI189" t="s">
        <v>3</v>
      </c>
      <c r="EJ189">
        <v>2</v>
      </c>
      <c r="EK189">
        <v>108001</v>
      </c>
      <c r="EL189" t="s">
        <v>336</v>
      </c>
      <c r="EM189" t="s">
        <v>337</v>
      </c>
      <c r="EO189" t="s">
        <v>3</v>
      </c>
      <c r="EQ189">
        <v>0</v>
      </c>
      <c r="ER189">
        <v>87.15</v>
      </c>
      <c r="ES189">
        <v>22.69</v>
      </c>
      <c r="ET189">
        <v>5.33</v>
      </c>
      <c r="EU189">
        <v>0.76</v>
      </c>
      <c r="EV189">
        <v>59.13</v>
      </c>
      <c r="EW189">
        <v>6.29</v>
      </c>
      <c r="EX189">
        <v>0.06</v>
      </c>
      <c r="EY189">
        <v>0</v>
      </c>
      <c r="FQ189">
        <v>0</v>
      </c>
      <c r="FR189">
        <f t="shared" si="231"/>
        <v>0</v>
      </c>
      <c r="FS189">
        <v>0</v>
      </c>
      <c r="FX189">
        <v>95</v>
      </c>
      <c r="FY189">
        <v>65</v>
      </c>
      <c r="GA189" t="s">
        <v>3</v>
      </c>
      <c r="GD189">
        <v>0</v>
      </c>
      <c r="GF189">
        <v>-305747728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232"/>
        <v>0</v>
      </c>
      <c r="GM189">
        <f t="shared" si="233"/>
        <v>4860.71</v>
      </c>
      <c r="GN189">
        <f t="shared" si="234"/>
        <v>0</v>
      </c>
      <c r="GO189">
        <f t="shared" si="235"/>
        <v>4860.71</v>
      </c>
      <c r="GP189">
        <f t="shared" si="236"/>
        <v>0</v>
      </c>
      <c r="GR189">
        <v>0</v>
      </c>
      <c r="GS189">
        <v>3</v>
      </c>
      <c r="GT189">
        <v>0</v>
      </c>
      <c r="GU189" t="s">
        <v>3</v>
      </c>
      <c r="GV189">
        <f t="shared" si="237"/>
        <v>0</v>
      </c>
      <c r="GW189">
        <v>1</v>
      </c>
      <c r="GX189">
        <f t="shared" si="238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428</v>
      </c>
      <c r="D190" s="2"/>
      <c r="E190" s="2" t="s">
        <v>361</v>
      </c>
      <c r="F190" s="2" t="s">
        <v>362</v>
      </c>
      <c r="G190" s="2" t="s">
        <v>363</v>
      </c>
      <c r="H190" s="2" t="s">
        <v>354</v>
      </c>
      <c r="I190" s="2">
        <f>I188*J190</f>
        <v>0.35</v>
      </c>
      <c r="J190" s="2">
        <v>9.9999999999999992E-2</v>
      </c>
      <c r="K190" s="2"/>
      <c r="L190" s="2"/>
      <c r="M190" s="2"/>
      <c r="N190" s="2"/>
      <c r="O190" s="2">
        <f t="shared" si="200"/>
        <v>2422.14</v>
      </c>
      <c r="P190" s="2">
        <f t="shared" si="201"/>
        <v>2422.14</v>
      </c>
      <c r="Q190" s="2">
        <f t="shared" si="202"/>
        <v>0</v>
      </c>
      <c r="R190" s="2">
        <f t="shared" si="203"/>
        <v>0</v>
      </c>
      <c r="S190" s="2">
        <f t="shared" si="204"/>
        <v>0</v>
      </c>
      <c r="T190" s="2">
        <f t="shared" si="205"/>
        <v>0</v>
      </c>
      <c r="U190" s="2">
        <f t="shared" si="206"/>
        <v>0</v>
      </c>
      <c r="V190" s="2">
        <f t="shared" si="207"/>
        <v>0</v>
      </c>
      <c r="W190" s="2">
        <f t="shared" si="208"/>
        <v>0</v>
      </c>
      <c r="X190" s="2">
        <f t="shared" si="209"/>
        <v>0</v>
      </c>
      <c r="Y190" s="2">
        <f t="shared" si="210"/>
        <v>0</v>
      </c>
      <c r="Z190" s="2"/>
      <c r="AA190" s="2">
        <v>39272396</v>
      </c>
      <c r="AB190" s="2">
        <f t="shared" si="211"/>
        <v>6920.41</v>
      </c>
      <c r="AC190" s="2">
        <f t="shared" si="212"/>
        <v>6920.41</v>
      </c>
      <c r="AD190" s="2">
        <f t="shared" si="213"/>
        <v>0</v>
      </c>
      <c r="AE190" s="2">
        <f t="shared" si="214"/>
        <v>0</v>
      </c>
      <c r="AF190" s="2">
        <f t="shared" si="215"/>
        <v>0</v>
      </c>
      <c r="AG190" s="2">
        <f t="shared" si="216"/>
        <v>0</v>
      </c>
      <c r="AH190" s="2">
        <f t="shared" si="217"/>
        <v>0</v>
      </c>
      <c r="AI190" s="2">
        <f t="shared" si="218"/>
        <v>0</v>
      </c>
      <c r="AJ190" s="2">
        <f t="shared" si="219"/>
        <v>0</v>
      </c>
      <c r="AK190" s="2">
        <v>6920.41</v>
      </c>
      <c r="AL190" s="2">
        <v>6920.41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95</v>
      </c>
      <c r="AU190" s="2">
        <v>65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3</v>
      </c>
      <c r="BE190" s="2" t="s">
        <v>3</v>
      </c>
      <c r="BF190" s="2" t="s">
        <v>3</v>
      </c>
      <c r="BG190" s="2" t="s">
        <v>3</v>
      </c>
      <c r="BH190" s="2">
        <v>3</v>
      </c>
      <c r="BI190" s="2">
        <v>2</v>
      </c>
      <c r="BJ190" s="2" t="s">
        <v>364</v>
      </c>
      <c r="BK190" s="2"/>
      <c r="BL190" s="2"/>
      <c r="BM190" s="2">
        <v>108001</v>
      </c>
      <c r="BN190" s="2">
        <v>0</v>
      </c>
      <c r="BO190" s="2" t="s">
        <v>3</v>
      </c>
      <c r="BP190" s="2">
        <v>0</v>
      </c>
      <c r="BQ190" s="2">
        <v>3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3</v>
      </c>
      <c r="BZ190" s="2">
        <v>95</v>
      </c>
      <c r="CA190" s="2">
        <v>65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3</v>
      </c>
      <c r="CO190" s="2">
        <v>0</v>
      </c>
      <c r="CP190" s="2">
        <f t="shared" si="220"/>
        <v>2422.14</v>
      </c>
      <c r="CQ190" s="2">
        <f t="shared" si="221"/>
        <v>6920.41</v>
      </c>
      <c r="CR190" s="2">
        <f t="shared" si="222"/>
        <v>0</v>
      </c>
      <c r="CS190" s="2">
        <f t="shared" si="223"/>
        <v>0</v>
      </c>
      <c r="CT190" s="2">
        <f t="shared" si="224"/>
        <v>0</v>
      </c>
      <c r="CU190" s="2">
        <f t="shared" si="225"/>
        <v>0</v>
      </c>
      <c r="CV190" s="2">
        <f t="shared" si="226"/>
        <v>0</v>
      </c>
      <c r="CW190" s="2">
        <f t="shared" si="227"/>
        <v>0</v>
      </c>
      <c r="CX190" s="2">
        <f t="shared" si="228"/>
        <v>0</v>
      </c>
      <c r="CY190" s="2">
        <f t="shared" si="229"/>
        <v>0</v>
      </c>
      <c r="CZ190" s="2">
        <f t="shared" si="230"/>
        <v>0</v>
      </c>
      <c r="DA190" s="2"/>
      <c r="DB190" s="2"/>
      <c r="DC190" s="2" t="s">
        <v>3</v>
      </c>
      <c r="DD190" s="2" t="s">
        <v>3</v>
      </c>
      <c r="DE190" s="2" t="s">
        <v>3</v>
      </c>
      <c r="DF190" s="2" t="s">
        <v>3</v>
      </c>
      <c r="DG190" s="2" t="s">
        <v>3</v>
      </c>
      <c r="DH190" s="2" t="s">
        <v>3</v>
      </c>
      <c r="DI190" s="2" t="s">
        <v>3</v>
      </c>
      <c r="DJ190" s="2" t="s">
        <v>3</v>
      </c>
      <c r="DK190" s="2" t="s">
        <v>3</v>
      </c>
      <c r="DL190" s="2" t="s">
        <v>3</v>
      </c>
      <c r="DM190" s="2" t="s">
        <v>3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1013</v>
      </c>
      <c r="DV190" s="2" t="s">
        <v>354</v>
      </c>
      <c r="DW190" s="2" t="s">
        <v>356</v>
      </c>
      <c r="DX190" s="2">
        <v>1</v>
      </c>
      <c r="DY190" s="2"/>
      <c r="DZ190" s="2"/>
      <c r="EA190" s="2"/>
      <c r="EB190" s="2"/>
      <c r="EC190" s="2"/>
      <c r="ED190" s="2"/>
      <c r="EE190" s="2">
        <v>39174386</v>
      </c>
      <c r="EF190" s="2">
        <v>3</v>
      </c>
      <c r="EG190" s="2" t="s">
        <v>335</v>
      </c>
      <c r="EH190" s="2">
        <v>0</v>
      </c>
      <c r="EI190" s="2" t="s">
        <v>3</v>
      </c>
      <c r="EJ190" s="2">
        <v>2</v>
      </c>
      <c r="EK190" s="2">
        <v>108001</v>
      </c>
      <c r="EL190" s="2" t="s">
        <v>336</v>
      </c>
      <c r="EM190" s="2" t="s">
        <v>337</v>
      </c>
      <c r="EN190" s="2"/>
      <c r="EO190" s="2" t="s">
        <v>3</v>
      </c>
      <c r="EP190" s="2"/>
      <c r="EQ190" s="2">
        <v>0</v>
      </c>
      <c r="ER190" s="2">
        <v>6920.41</v>
      </c>
      <c r="ES190" s="2">
        <v>6920.41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31"/>
        <v>0</v>
      </c>
      <c r="FS190" s="2">
        <v>0</v>
      </c>
      <c r="FT190" s="2"/>
      <c r="FU190" s="2"/>
      <c r="FV190" s="2"/>
      <c r="FW190" s="2"/>
      <c r="FX190" s="2">
        <v>95</v>
      </c>
      <c r="FY190" s="2">
        <v>65</v>
      </c>
      <c r="FZ190" s="2"/>
      <c r="GA190" s="2" t="s">
        <v>3</v>
      </c>
      <c r="GB190" s="2"/>
      <c r="GC190" s="2"/>
      <c r="GD190" s="2">
        <v>0</v>
      </c>
      <c r="GE190" s="2"/>
      <c r="GF190" s="2">
        <v>559331636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32"/>
        <v>0</v>
      </c>
      <c r="GM190" s="2">
        <f t="shared" si="233"/>
        <v>2422.14</v>
      </c>
      <c r="GN190" s="2">
        <f t="shared" si="234"/>
        <v>0</v>
      </c>
      <c r="GO190" s="2">
        <f t="shared" si="235"/>
        <v>2422.14</v>
      </c>
      <c r="GP190" s="2">
        <f t="shared" si="236"/>
        <v>0</v>
      </c>
      <c r="GQ190" s="2"/>
      <c r="GR190" s="2">
        <v>0</v>
      </c>
      <c r="GS190" s="2">
        <v>3</v>
      </c>
      <c r="GT190" s="2">
        <v>0</v>
      </c>
      <c r="GU190" s="2" t="s">
        <v>3</v>
      </c>
      <c r="GV190" s="2">
        <f t="shared" si="237"/>
        <v>0</v>
      </c>
      <c r="GW190" s="2">
        <v>1</v>
      </c>
      <c r="GX190" s="2">
        <f t="shared" si="238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439</v>
      </c>
      <c r="E191" t="s">
        <v>361</v>
      </c>
      <c r="F191" t="s">
        <v>362</v>
      </c>
      <c r="G191" t="s">
        <v>363</v>
      </c>
      <c r="H191" t="s">
        <v>354</v>
      </c>
      <c r="I191">
        <f>I189*J191</f>
        <v>0.35</v>
      </c>
      <c r="J191">
        <v>9.9999999999999992E-2</v>
      </c>
      <c r="O191">
        <f t="shared" si="200"/>
        <v>18384.07</v>
      </c>
      <c r="P191">
        <f t="shared" si="201"/>
        <v>18384.07</v>
      </c>
      <c r="Q191">
        <f t="shared" si="202"/>
        <v>0</v>
      </c>
      <c r="R191">
        <f t="shared" si="203"/>
        <v>0</v>
      </c>
      <c r="S191">
        <f t="shared" si="204"/>
        <v>0</v>
      </c>
      <c r="T191">
        <f t="shared" si="205"/>
        <v>0</v>
      </c>
      <c r="U191">
        <f t="shared" si="206"/>
        <v>0</v>
      </c>
      <c r="V191">
        <f t="shared" si="207"/>
        <v>0</v>
      </c>
      <c r="W191">
        <f t="shared" si="208"/>
        <v>0</v>
      </c>
      <c r="X191">
        <f t="shared" si="209"/>
        <v>0</v>
      </c>
      <c r="Y191">
        <f t="shared" si="210"/>
        <v>0</v>
      </c>
      <c r="AA191">
        <v>39272397</v>
      </c>
      <c r="AB191">
        <f t="shared" si="211"/>
        <v>6920.41</v>
      </c>
      <c r="AC191">
        <f t="shared" si="212"/>
        <v>6920.41</v>
      </c>
      <c r="AD191">
        <f t="shared" si="213"/>
        <v>0</v>
      </c>
      <c r="AE191">
        <f t="shared" si="214"/>
        <v>0</v>
      </c>
      <c r="AF191">
        <f t="shared" si="215"/>
        <v>0</v>
      </c>
      <c r="AG191">
        <f t="shared" si="216"/>
        <v>0</v>
      </c>
      <c r="AH191">
        <f t="shared" si="217"/>
        <v>0</v>
      </c>
      <c r="AI191">
        <f t="shared" si="218"/>
        <v>0</v>
      </c>
      <c r="AJ191">
        <f t="shared" si="219"/>
        <v>0</v>
      </c>
      <c r="AK191">
        <v>6920.41</v>
      </c>
      <c r="AL191">
        <v>6920.41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7.59</v>
      </c>
      <c r="BA191">
        <v>1</v>
      </c>
      <c r="BB191">
        <v>1</v>
      </c>
      <c r="BC191">
        <v>7.59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2</v>
      </c>
      <c r="BJ191" t="s">
        <v>364</v>
      </c>
      <c r="BM191">
        <v>108001</v>
      </c>
      <c r="BN191">
        <v>0</v>
      </c>
      <c r="BO191" t="s">
        <v>3</v>
      </c>
      <c r="BP191">
        <v>0</v>
      </c>
      <c r="BQ191">
        <v>3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95</v>
      </c>
      <c r="CA191">
        <v>65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220"/>
        <v>18384.07</v>
      </c>
      <c r="CQ191">
        <f t="shared" si="221"/>
        <v>52525.911899999999</v>
      </c>
      <c r="CR191">
        <f t="shared" si="222"/>
        <v>0</v>
      </c>
      <c r="CS191">
        <f t="shared" si="223"/>
        <v>0</v>
      </c>
      <c r="CT191">
        <f t="shared" si="224"/>
        <v>0</v>
      </c>
      <c r="CU191">
        <f t="shared" si="225"/>
        <v>0</v>
      </c>
      <c r="CV191">
        <f t="shared" si="226"/>
        <v>0</v>
      </c>
      <c r="CW191">
        <f t="shared" si="227"/>
        <v>0</v>
      </c>
      <c r="CX191">
        <f t="shared" si="228"/>
        <v>0</v>
      </c>
      <c r="CY191">
        <f t="shared" si="229"/>
        <v>0</v>
      </c>
      <c r="CZ191">
        <f t="shared" si="230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354</v>
      </c>
      <c r="DW191" t="s">
        <v>356</v>
      </c>
      <c r="DX191">
        <v>1</v>
      </c>
      <c r="EE191">
        <v>39174386</v>
      </c>
      <c r="EF191">
        <v>3</v>
      </c>
      <c r="EG191" t="s">
        <v>335</v>
      </c>
      <c r="EH191">
        <v>0</v>
      </c>
      <c r="EI191" t="s">
        <v>3</v>
      </c>
      <c r="EJ191">
        <v>2</v>
      </c>
      <c r="EK191">
        <v>108001</v>
      </c>
      <c r="EL191" t="s">
        <v>336</v>
      </c>
      <c r="EM191" t="s">
        <v>337</v>
      </c>
      <c r="EO191" t="s">
        <v>3</v>
      </c>
      <c r="EQ191">
        <v>0</v>
      </c>
      <c r="ER191">
        <v>6920.41</v>
      </c>
      <c r="ES191">
        <v>6920.41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231"/>
        <v>0</v>
      </c>
      <c r="FS191">
        <v>0</v>
      </c>
      <c r="FX191">
        <v>95</v>
      </c>
      <c r="FY191">
        <v>65</v>
      </c>
      <c r="GA191" t="s">
        <v>3</v>
      </c>
      <c r="GD191">
        <v>0</v>
      </c>
      <c r="GF191">
        <v>559331636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232"/>
        <v>0</v>
      </c>
      <c r="GM191">
        <f t="shared" si="233"/>
        <v>18384.07</v>
      </c>
      <c r="GN191">
        <f t="shared" si="234"/>
        <v>0</v>
      </c>
      <c r="GO191">
        <f t="shared" si="235"/>
        <v>18384.07</v>
      </c>
      <c r="GP191">
        <f t="shared" si="236"/>
        <v>0</v>
      </c>
      <c r="GR191">
        <v>0</v>
      </c>
      <c r="GS191">
        <v>3</v>
      </c>
      <c r="GT191">
        <v>0</v>
      </c>
      <c r="GU191" t="s">
        <v>3</v>
      </c>
      <c r="GV191">
        <f t="shared" si="237"/>
        <v>0</v>
      </c>
      <c r="GW191">
        <v>1</v>
      </c>
      <c r="GX191">
        <f t="shared" si="238"/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ROW(SmtRes!A452)</f>
        <v>452</v>
      </c>
      <c r="D192" s="2">
        <f>ROW(EtalonRes!A427)</f>
        <v>427</v>
      </c>
      <c r="E192" s="2" t="s">
        <v>365</v>
      </c>
      <c r="F192" s="2" t="s">
        <v>366</v>
      </c>
      <c r="G192" s="2" t="s">
        <v>367</v>
      </c>
      <c r="H192" s="2" t="s">
        <v>31</v>
      </c>
      <c r="I192" s="2">
        <v>0.8</v>
      </c>
      <c r="J192" s="2">
        <v>0</v>
      </c>
      <c r="K192" s="2"/>
      <c r="L192" s="2"/>
      <c r="M192" s="2"/>
      <c r="N192" s="2"/>
      <c r="O192" s="2">
        <f t="shared" si="200"/>
        <v>668.97</v>
      </c>
      <c r="P192" s="2">
        <f t="shared" si="201"/>
        <v>49.67</v>
      </c>
      <c r="Q192" s="2">
        <f t="shared" si="202"/>
        <v>516.1</v>
      </c>
      <c r="R192" s="2">
        <f t="shared" si="203"/>
        <v>49.16</v>
      </c>
      <c r="S192" s="2">
        <f t="shared" si="204"/>
        <v>103.2</v>
      </c>
      <c r="T192" s="2">
        <f t="shared" si="205"/>
        <v>0</v>
      </c>
      <c r="U192" s="2">
        <f t="shared" si="206"/>
        <v>10.728000000000002</v>
      </c>
      <c r="V192" s="2">
        <f t="shared" si="207"/>
        <v>3.6640000000000001</v>
      </c>
      <c r="W192" s="2">
        <f t="shared" si="208"/>
        <v>0</v>
      </c>
      <c r="X192" s="2">
        <f t="shared" si="209"/>
        <v>144.74</v>
      </c>
      <c r="Y192" s="2">
        <f t="shared" si="210"/>
        <v>99.03</v>
      </c>
      <c r="Z192" s="2"/>
      <c r="AA192" s="2">
        <v>39272396</v>
      </c>
      <c r="AB192" s="2">
        <f t="shared" si="211"/>
        <v>836.21</v>
      </c>
      <c r="AC192" s="2">
        <f t="shared" si="212"/>
        <v>62.09</v>
      </c>
      <c r="AD192" s="2">
        <f t="shared" si="213"/>
        <v>645.12</v>
      </c>
      <c r="AE192" s="2">
        <f t="shared" si="214"/>
        <v>61.45</v>
      </c>
      <c r="AF192" s="2">
        <f t="shared" si="215"/>
        <v>129</v>
      </c>
      <c r="AG192" s="2">
        <f t="shared" si="216"/>
        <v>0</v>
      </c>
      <c r="AH192" s="2">
        <f t="shared" si="217"/>
        <v>13.41</v>
      </c>
      <c r="AI192" s="2">
        <f t="shared" si="218"/>
        <v>4.58</v>
      </c>
      <c r="AJ192" s="2">
        <f t="shared" si="219"/>
        <v>0</v>
      </c>
      <c r="AK192" s="2">
        <v>836.21</v>
      </c>
      <c r="AL192" s="2">
        <v>62.09</v>
      </c>
      <c r="AM192" s="2">
        <v>645.12</v>
      </c>
      <c r="AN192" s="2">
        <v>61.45</v>
      </c>
      <c r="AO192" s="2">
        <v>129</v>
      </c>
      <c r="AP192" s="2">
        <v>0</v>
      </c>
      <c r="AQ192" s="2">
        <v>13.41</v>
      </c>
      <c r="AR192" s="2">
        <v>4.58</v>
      </c>
      <c r="AS192" s="2">
        <v>0</v>
      </c>
      <c r="AT192" s="2">
        <v>95</v>
      </c>
      <c r="AU192" s="2">
        <v>65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3</v>
      </c>
      <c r="BE192" s="2" t="s">
        <v>3</v>
      </c>
      <c r="BF192" s="2" t="s">
        <v>3</v>
      </c>
      <c r="BG192" s="2" t="s">
        <v>3</v>
      </c>
      <c r="BH192" s="2">
        <v>0</v>
      </c>
      <c r="BI192" s="2">
        <v>2</v>
      </c>
      <c r="BJ192" s="2" t="s">
        <v>368</v>
      </c>
      <c r="BK192" s="2"/>
      <c r="BL192" s="2"/>
      <c r="BM192" s="2">
        <v>108001</v>
      </c>
      <c r="BN192" s="2">
        <v>0</v>
      </c>
      <c r="BO192" s="2" t="s">
        <v>3</v>
      </c>
      <c r="BP192" s="2">
        <v>0</v>
      </c>
      <c r="BQ192" s="2">
        <v>3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3</v>
      </c>
      <c r="BZ192" s="2">
        <v>95</v>
      </c>
      <c r="CA192" s="2">
        <v>65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3</v>
      </c>
      <c r="CO192" s="2">
        <v>0</v>
      </c>
      <c r="CP192" s="2">
        <f t="shared" si="220"/>
        <v>668.97</v>
      </c>
      <c r="CQ192" s="2">
        <f t="shared" si="221"/>
        <v>62.09</v>
      </c>
      <c r="CR192" s="2">
        <f t="shared" si="222"/>
        <v>645.12</v>
      </c>
      <c r="CS192" s="2">
        <f t="shared" si="223"/>
        <v>61.45</v>
      </c>
      <c r="CT192" s="2">
        <f t="shared" si="224"/>
        <v>129</v>
      </c>
      <c r="CU192" s="2">
        <f t="shared" si="225"/>
        <v>0</v>
      </c>
      <c r="CV192" s="2">
        <f t="shared" si="226"/>
        <v>13.41</v>
      </c>
      <c r="CW192" s="2">
        <f t="shared" si="227"/>
        <v>4.58</v>
      </c>
      <c r="CX192" s="2">
        <f t="shared" si="228"/>
        <v>0</v>
      </c>
      <c r="CY192" s="2">
        <f t="shared" si="229"/>
        <v>144.74200000000002</v>
      </c>
      <c r="CZ192" s="2">
        <f t="shared" si="230"/>
        <v>99.03400000000002</v>
      </c>
      <c r="DA192" s="2"/>
      <c r="DB192" s="2"/>
      <c r="DC192" s="2" t="s">
        <v>3</v>
      </c>
      <c r="DD192" s="2" t="s">
        <v>3</v>
      </c>
      <c r="DE192" s="2" t="s">
        <v>3</v>
      </c>
      <c r="DF192" s="2" t="s">
        <v>3</v>
      </c>
      <c r="DG192" s="2" t="s">
        <v>3</v>
      </c>
      <c r="DH192" s="2" t="s">
        <v>3</v>
      </c>
      <c r="DI192" s="2" t="s">
        <v>3</v>
      </c>
      <c r="DJ192" s="2" t="s">
        <v>3</v>
      </c>
      <c r="DK192" s="2" t="s">
        <v>3</v>
      </c>
      <c r="DL192" s="2" t="s">
        <v>3</v>
      </c>
      <c r="DM192" s="2" t="s">
        <v>3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1003</v>
      </c>
      <c r="DV192" s="2" t="s">
        <v>31</v>
      </c>
      <c r="DW192" s="2" t="s">
        <v>31</v>
      </c>
      <c r="DX192" s="2">
        <v>100</v>
      </c>
      <c r="DY192" s="2"/>
      <c r="DZ192" s="2"/>
      <c r="EA192" s="2"/>
      <c r="EB192" s="2"/>
      <c r="EC192" s="2"/>
      <c r="ED192" s="2"/>
      <c r="EE192" s="2">
        <v>39174386</v>
      </c>
      <c r="EF192" s="2">
        <v>3</v>
      </c>
      <c r="EG192" s="2" t="s">
        <v>335</v>
      </c>
      <c r="EH192" s="2">
        <v>0</v>
      </c>
      <c r="EI192" s="2" t="s">
        <v>3</v>
      </c>
      <c r="EJ192" s="2">
        <v>2</v>
      </c>
      <c r="EK192" s="2">
        <v>108001</v>
      </c>
      <c r="EL192" s="2" t="s">
        <v>336</v>
      </c>
      <c r="EM192" s="2" t="s">
        <v>337</v>
      </c>
      <c r="EN192" s="2"/>
      <c r="EO192" s="2" t="s">
        <v>3</v>
      </c>
      <c r="EP192" s="2"/>
      <c r="EQ192" s="2">
        <v>0</v>
      </c>
      <c r="ER192" s="2">
        <v>836.21</v>
      </c>
      <c r="ES192" s="2">
        <v>62.09</v>
      </c>
      <c r="ET192" s="2">
        <v>645.12</v>
      </c>
      <c r="EU192" s="2">
        <v>61.45</v>
      </c>
      <c r="EV192" s="2">
        <v>129</v>
      </c>
      <c r="EW192" s="2">
        <v>13.41</v>
      </c>
      <c r="EX192" s="2">
        <v>4.58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31"/>
        <v>0</v>
      </c>
      <c r="FS192" s="2">
        <v>0</v>
      </c>
      <c r="FT192" s="2"/>
      <c r="FU192" s="2"/>
      <c r="FV192" s="2"/>
      <c r="FW192" s="2"/>
      <c r="FX192" s="2">
        <v>95</v>
      </c>
      <c r="FY192" s="2">
        <v>65</v>
      </c>
      <c r="FZ192" s="2"/>
      <c r="GA192" s="2" t="s">
        <v>3</v>
      </c>
      <c r="GB192" s="2"/>
      <c r="GC192" s="2"/>
      <c r="GD192" s="2">
        <v>0</v>
      </c>
      <c r="GE192" s="2"/>
      <c r="GF192" s="2">
        <v>-2115451102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32"/>
        <v>0</v>
      </c>
      <c r="GM192" s="2">
        <f t="shared" si="233"/>
        <v>912.74</v>
      </c>
      <c r="GN192" s="2">
        <f t="shared" si="234"/>
        <v>0</v>
      </c>
      <c r="GO192" s="2">
        <f t="shared" si="235"/>
        <v>912.74</v>
      </c>
      <c r="GP192" s="2">
        <f t="shared" si="236"/>
        <v>0</v>
      </c>
      <c r="GQ192" s="2"/>
      <c r="GR192" s="2">
        <v>0</v>
      </c>
      <c r="GS192" s="2">
        <v>3</v>
      </c>
      <c r="GT192" s="2">
        <v>0</v>
      </c>
      <c r="GU192" s="2" t="s">
        <v>3</v>
      </c>
      <c r="GV192" s="2">
        <f t="shared" si="237"/>
        <v>0</v>
      </c>
      <c r="GW192" s="2">
        <v>1</v>
      </c>
      <c r="GX192" s="2">
        <f t="shared" si="238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ROW(SmtRes!A464)</f>
        <v>464</v>
      </c>
      <c r="D193">
        <f>ROW(EtalonRes!A438)</f>
        <v>438</v>
      </c>
      <c r="E193" t="s">
        <v>365</v>
      </c>
      <c r="F193" t="s">
        <v>366</v>
      </c>
      <c r="G193" t="s">
        <v>367</v>
      </c>
      <c r="H193" t="s">
        <v>31</v>
      </c>
      <c r="I193">
        <v>0.8</v>
      </c>
      <c r="J193">
        <v>0</v>
      </c>
      <c r="O193">
        <f t="shared" si="200"/>
        <v>5077.47</v>
      </c>
      <c r="P193">
        <f t="shared" si="201"/>
        <v>377.01</v>
      </c>
      <c r="Q193">
        <f t="shared" si="202"/>
        <v>3917.17</v>
      </c>
      <c r="R193">
        <f t="shared" si="203"/>
        <v>373.12</v>
      </c>
      <c r="S193">
        <f t="shared" si="204"/>
        <v>783.29</v>
      </c>
      <c r="T193">
        <f t="shared" si="205"/>
        <v>0</v>
      </c>
      <c r="U193">
        <f t="shared" si="206"/>
        <v>10.728000000000002</v>
      </c>
      <c r="V193">
        <f t="shared" si="207"/>
        <v>3.6640000000000001</v>
      </c>
      <c r="W193">
        <f t="shared" si="208"/>
        <v>0</v>
      </c>
      <c r="X193">
        <f t="shared" si="209"/>
        <v>1098.5899999999999</v>
      </c>
      <c r="Y193">
        <f t="shared" si="210"/>
        <v>751.67</v>
      </c>
      <c r="AA193">
        <v>39272397</v>
      </c>
      <c r="AB193">
        <f t="shared" si="211"/>
        <v>836.21</v>
      </c>
      <c r="AC193">
        <f t="shared" si="212"/>
        <v>62.09</v>
      </c>
      <c r="AD193">
        <f t="shared" si="213"/>
        <v>645.12</v>
      </c>
      <c r="AE193">
        <f t="shared" si="214"/>
        <v>61.45</v>
      </c>
      <c r="AF193">
        <f t="shared" si="215"/>
        <v>129</v>
      </c>
      <c r="AG193">
        <f t="shared" si="216"/>
        <v>0</v>
      </c>
      <c r="AH193">
        <f t="shared" si="217"/>
        <v>13.41</v>
      </c>
      <c r="AI193">
        <f t="shared" si="218"/>
        <v>4.58</v>
      </c>
      <c r="AJ193">
        <f t="shared" si="219"/>
        <v>0</v>
      </c>
      <c r="AK193">
        <v>836.21</v>
      </c>
      <c r="AL193">
        <v>62.09</v>
      </c>
      <c r="AM193">
        <v>645.12</v>
      </c>
      <c r="AN193">
        <v>61.45</v>
      </c>
      <c r="AO193">
        <v>129</v>
      </c>
      <c r="AP193">
        <v>0</v>
      </c>
      <c r="AQ193">
        <v>13.41</v>
      </c>
      <c r="AR193">
        <v>4.58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7.59</v>
      </c>
      <c r="BA193">
        <v>7.59</v>
      </c>
      <c r="BB193">
        <v>7.59</v>
      </c>
      <c r="BC193">
        <v>7.59</v>
      </c>
      <c r="BD193" t="s">
        <v>3</v>
      </c>
      <c r="BE193" t="s">
        <v>3</v>
      </c>
      <c r="BF193" t="s">
        <v>3</v>
      </c>
      <c r="BG193" t="s">
        <v>3</v>
      </c>
      <c r="BH193">
        <v>0</v>
      </c>
      <c r="BI193">
        <v>2</v>
      </c>
      <c r="BJ193" t="s">
        <v>368</v>
      </c>
      <c r="BM193">
        <v>108001</v>
      </c>
      <c r="BN193">
        <v>0</v>
      </c>
      <c r="BO193" t="s">
        <v>3</v>
      </c>
      <c r="BP193">
        <v>0</v>
      </c>
      <c r="BQ193">
        <v>3</v>
      </c>
      <c r="BR193">
        <v>0</v>
      </c>
      <c r="BS193">
        <v>7.59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95</v>
      </c>
      <c r="CA193">
        <v>65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220"/>
        <v>5077.47</v>
      </c>
      <c r="CQ193">
        <f t="shared" si="221"/>
        <v>471.26310000000001</v>
      </c>
      <c r="CR193">
        <f t="shared" si="222"/>
        <v>4896.4607999999998</v>
      </c>
      <c r="CS193">
        <f t="shared" si="223"/>
        <v>466.40550000000002</v>
      </c>
      <c r="CT193">
        <f t="shared" si="224"/>
        <v>979.11</v>
      </c>
      <c r="CU193">
        <f t="shared" si="225"/>
        <v>0</v>
      </c>
      <c r="CV193">
        <f t="shared" si="226"/>
        <v>13.41</v>
      </c>
      <c r="CW193">
        <f t="shared" si="227"/>
        <v>4.58</v>
      </c>
      <c r="CX193">
        <f t="shared" si="228"/>
        <v>0</v>
      </c>
      <c r="CY193">
        <f t="shared" si="229"/>
        <v>1098.5894999999998</v>
      </c>
      <c r="CZ193">
        <f t="shared" si="230"/>
        <v>751.66649999999993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1003</v>
      </c>
      <c r="DV193" t="s">
        <v>31</v>
      </c>
      <c r="DW193" t="s">
        <v>31</v>
      </c>
      <c r="DX193">
        <v>100</v>
      </c>
      <c r="EE193">
        <v>39174386</v>
      </c>
      <c r="EF193">
        <v>3</v>
      </c>
      <c r="EG193" t="s">
        <v>335</v>
      </c>
      <c r="EH193">
        <v>0</v>
      </c>
      <c r="EI193" t="s">
        <v>3</v>
      </c>
      <c r="EJ193">
        <v>2</v>
      </c>
      <c r="EK193">
        <v>108001</v>
      </c>
      <c r="EL193" t="s">
        <v>336</v>
      </c>
      <c r="EM193" t="s">
        <v>337</v>
      </c>
      <c r="EO193" t="s">
        <v>3</v>
      </c>
      <c r="EQ193">
        <v>0</v>
      </c>
      <c r="ER193">
        <v>836.21</v>
      </c>
      <c r="ES193">
        <v>62.09</v>
      </c>
      <c r="ET193">
        <v>645.12</v>
      </c>
      <c r="EU193">
        <v>61.45</v>
      </c>
      <c r="EV193">
        <v>129</v>
      </c>
      <c r="EW193">
        <v>13.41</v>
      </c>
      <c r="EX193">
        <v>4.58</v>
      </c>
      <c r="EY193">
        <v>0</v>
      </c>
      <c r="FQ193">
        <v>0</v>
      </c>
      <c r="FR193">
        <f t="shared" si="231"/>
        <v>0</v>
      </c>
      <c r="FS193">
        <v>0</v>
      </c>
      <c r="FX193">
        <v>95</v>
      </c>
      <c r="FY193">
        <v>65</v>
      </c>
      <c r="GA193" t="s">
        <v>3</v>
      </c>
      <c r="GD193">
        <v>0</v>
      </c>
      <c r="GF193">
        <v>-2115451102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232"/>
        <v>0</v>
      </c>
      <c r="GM193">
        <f t="shared" si="233"/>
        <v>6927.73</v>
      </c>
      <c r="GN193">
        <f t="shared" si="234"/>
        <v>0</v>
      </c>
      <c r="GO193">
        <f t="shared" si="235"/>
        <v>6927.73</v>
      </c>
      <c r="GP193">
        <f t="shared" si="236"/>
        <v>0</v>
      </c>
      <c r="GR193">
        <v>0</v>
      </c>
      <c r="GS193">
        <v>3</v>
      </c>
      <c r="GT193">
        <v>0</v>
      </c>
      <c r="GU193" t="s">
        <v>3</v>
      </c>
      <c r="GV193">
        <f t="shared" si="237"/>
        <v>0</v>
      </c>
      <c r="GW193">
        <v>1</v>
      </c>
      <c r="GX193">
        <f t="shared" si="238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451</v>
      </c>
      <c r="D194" s="2"/>
      <c r="E194" s="2" t="s">
        <v>369</v>
      </c>
      <c r="F194" s="2" t="s">
        <v>370</v>
      </c>
      <c r="G194" s="2" t="s">
        <v>371</v>
      </c>
      <c r="H194" s="2" t="s">
        <v>354</v>
      </c>
      <c r="I194" s="2">
        <f>I192*J194</f>
        <v>0.08</v>
      </c>
      <c r="J194" s="2">
        <v>9.9999999999999992E-2</v>
      </c>
      <c r="K194" s="2"/>
      <c r="L194" s="2"/>
      <c r="M194" s="2"/>
      <c r="N194" s="2"/>
      <c r="O194" s="2">
        <f t="shared" si="200"/>
        <v>2034.54</v>
      </c>
      <c r="P194" s="2">
        <f t="shared" si="201"/>
        <v>2034.54</v>
      </c>
      <c r="Q194" s="2">
        <f t="shared" si="202"/>
        <v>0</v>
      </c>
      <c r="R194" s="2">
        <f t="shared" si="203"/>
        <v>0</v>
      </c>
      <c r="S194" s="2">
        <f t="shared" si="204"/>
        <v>0</v>
      </c>
      <c r="T194" s="2">
        <f t="shared" si="205"/>
        <v>0</v>
      </c>
      <c r="U194" s="2">
        <f t="shared" si="206"/>
        <v>0</v>
      </c>
      <c r="V194" s="2">
        <f t="shared" si="207"/>
        <v>0</v>
      </c>
      <c r="W194" s="2">
        <f t="shared" si="208"/>
        <v>0</v>
      </c>
      <c r="X194" s="2">
        <f t="shared" si="209"/>
        <v>0</v>
      </c>
      <c r="Y194" s="2">
        <f t="shared" si="210"/>
        <v>0</v>
      </c>
      <c r="Z194" s="2"/>
      <c r="AA194" s="2">
        <v>39272396</v>
      </c>
      <c r="AB194" s="2">
        <f t="shared" si="211"/>
        <v>25431.81</v>
      </c>
      <c r="AC194" s="2">
        <f t="shared" si="212"/>
        <v>25431.81</v>
      </c>
      <c r="AD194" s="2">
        <f t="shared" si="213"/>
        <v>0</v>
      </c>
      <c r="AE194" s="2">
        <f t="shared" si="214"/>
        <v>0</v>
      </c>
      <c r="AF194" s="2">
        <f t="shared" si="215"/>
        <v>0</v>
      </c>
      <c r="AG194" s="2">
        <f t="shared" si="216"/>
        <v>0</v>
      </c>
      <c r="AH194" s="2">
        <f t="shared" si="217"/>
        <v>0</v>
      </c>
      <c r="AI194" s="2">
        <f t="shared" si="218"/>
        <v>0</v>
      </c>
      <c r="AJ194" s="2">
        <f t="shared" si="219"/>
        <v>0</v>
      </c>
      <c r="AK194" s="2">
        <v>25431.81</v>
      </c>
      <c r="AL194" s="2">
        <v>25431.81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95</v>
      </c>
      <c r="AU194" s="2">
        <v>65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3</v>
      </c>
      <c r="BE194" s="2" t="s">
        <v>3</v>
      </c>
      <c r="BF194" s="2" t="s">
        <v>3</v>
      </c>
      <c r="BG194" s="2" t="s">
        <v>3</v>
      </c>
      <c r="BH194" s="2">
        <v>3</v>
      </c>
      <c r="BI194" s="2">
        <v>2</v>
      </c>
      <c r="BJ194" s="2" t="s">
        <v>372</v>
      </c>
      <c r="BK194" s="2"/>
      <c r="BL194" s="2"/>
      <c r="BM194" s="2">
        <v>108001</v>
      </c>
      <c r="BN194" s="2">
        <v>0</v>
      </c>
      <c r="BO194" s="2" t="s">
        <v>3</v>
      </c>
      <c r="BP194" s="2">
        <v>0</v>
      </c>
      <c r="BQ194" s="2">
        <v>3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3</v>
      </c>
      <c r="BZ194" s="2">
        <v>95</v>
      </c>
      <c r="CA194" s="2">
        <v>65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3</v>
      </c>
      <c r="CO194" s="2">
        <v>0</v>
      </c>
      <c r="CP194" s="2">
        <f t="shared" si="220"/>
        <v>2034.54</v>
      </c>
      <c r="CQ194" s="2">
        <f t="shared" si="221"/>
        <v>25431.81</v>
      </c>
      <c r="CR194" s="2">
        <f t="shared" si="222"/>
        <v>0</v>
      </c>
      <c r="CS194" s="2">
        <f t="shared" si="223"/>
        <v>0</v>
      </c>
      <c r="CT194" s="2">
        <f t="shared" si="224"/>
        <v>0</v>
      </c>
      <c r="CU194" s="2">
        <f t="shared" si="225"/>
        <v>0</v>
      </c>
      <c r="CV194" s="2">
        <f t="shared" si="226"/>
        <v>0</v>
      </c>
      <c r="CW194" s="2">
        <f t="shared" si="227"/>
        <v>0</v>
      </c>
      <c r="CX194" s="2">
        <f t="shared" si="228"/>
        <v>0</v>
      </c>
      <c r="CY194" s="2">
        <f t="shared" si="229"/>
        <v>0</v>
      </c>
      <c r="CZ194" s="2">
        <f t="shared" si="230"/>
        <v>0</v>
      </c>
      <c r="DA194" s="2"/>
      <c r="DB194" s="2"/>
      <c r="DC194" s="2" t="s">
        <v>3</v>
      </c>
      <c r="DD194" s="2" t="s">
        <v>3</v>
      </c>
      <c r="DE194" s="2" t="s">
        <v>3</v>
      </c>
      <c r="DF194" s="2" t="s">
        <v>3</v>
      </c>
      <c r="DG194" s="2" t="s">
        <v>3</v>
      </c>
      <c r="DH194" s="2" t="s">
        <v>3</v>
      </c>
      <c r="DI194" s="2" t="s">
        <v>3</v>
      </c>
      <c r="DJ194" s="2" t="s">
        <v>3</v>
      </c>
      <c r="DK194" s="2" t="s">
        <v>3</v>
      </c>
      <c r="DL194" s="2" t="s">
        <v>3</v>
      </c>
      <c r="DM194" s="2" t="s">
        <v>3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1013</v>
      </c>
      <c r="DV194" s="2" t="s">
        <v>354</v>
      </c>
      <c r="DW194" s="2" t="s">
        <v>356</v>
      </c>
      <c r="DX194" s="2">
        <v>1</v>
      </c>
      <c r="DY194" s="2"/>
      <c r="DZ194" s="2"/>
      <c r="EA194" s="2"/>
      <c r="EB194" s="2"/>
      <c r="EC194" s="2"/>
      <c r="ED194" s="2"/>
      <c r="EE194" s="2">
        <v>39174386</v>
      </c>
      <c r="EF194" s="2">
        <v>3</v>
      </c>
      <c r="EG194" s="2" t="s">
        <v>335</v>
      </c>
      <c r="EH194" s="2">
        <v>0</v>
      </c>
      <c r="EI194" s="2" t="s">
        <v>3</v>
      </c>
      <c r="EJ194" s="2">
        <v>2</v>
      </c>
      <c r="EK194" s="2">
        <v>108001</v>
      </c>
      <c r="EL194" s="2" t="s">
        <v>336</v>
      </c>
      <c r="EM194" s="2" t="s">
        <v>337</v>
      </c>
      <c r="EN194" s="2"/>
      <c r="EO194" s="2" t="s">
        <v>3</v>
      </c>
      <c r="EP194" s="2"/>
      <c r="EQ194" s="2">
        <v>0</v>
      </c>
      <c r="ER194" s="2">
        <v>25431.81</v>
      </c>
      <c r="ES194" s="2">
        <v>25431.81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31"/>
        <v>0</v>
      </c>
      <c r="FS194" s="2">
        <v>0</v>
      </c>
      <c r="FT194" s="2"/>
      <c r="FU194" s="2"/>
      <c r="FV194" s="2"/>
      <c r="FW194" s="2"/>
      <c r="FX194" s="2">
        <v>95</v>
      </c>
      <c r="FY194" s="2">
        <v>65</v>
      </c>
      <c r="FZ194" s="2"/>
      <c r="GA194" s="2" t="s">
        <v>3</v>
      </c>
      <c r="GB194" s="2"/>
      <c r="GC194" s="2"/>
      <c r="GD194" s="2">
        <v>0</v>
      </c>
      <c r="GE194" s="2"/>
      <c r="GF194" s="2">
        <v>595716002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32"/>
        <v>0</v>
      </c>
      <c r="GM194" s="2">
        <f t="shared" si="233"/>
        <v>2034.54</v>
      </c>
      <c r="GN194" s="2">
        <f t="shared" si="234"/>
        <v>0</v>
      </c>
      <c r="GO194" s="2">
        <f t="shared" si="235"/>
        <v>2034.54</v>
      </c>
      <c r="GP194" s="2">
        <f t="shared" si="236"/>
        <v>0</v>
      </c>
      <c r="GQ194" s="2"/>
      <c r="GR194" s="2">
        <v>0</v>
      </c>
      <c r="GS194" s="2">
        <v>3</v>
      </c>
      <c r="GT194" s="2">
        <v>0</v>
      </c>
      <c r="GU194" s="2" t="s">
        <v>3</v>
      </c>
      <c r="GV194" s="2">
        <f t="shared" si="237"/>
        <v>0</v>
      </c>
      <c r="GW194" s="2">
        <v>1</v>
      </c>
      <c r="GX194" s="2">
        <f t="shared" si="238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463</v>
      </c>
      <c r="E195" t="s">
        <v>369</v>
      </c>
      <c r="F195" t="s">
        <v>370</v>
      </c>
      <c r="G195" t="s">
        <v>371</v>
      </c>
      <c r="H195" t="s">
        <v>354</v>
      </c>
      <c r="I195">
        <f>I193*J195</f>
        <v>0.08</v>
      </c>
      <c r="J195">
        <v>9.9999999999999992E-2</v>
      </c>
      <c r="O195">
        <f t="shared" si="200"/>
        <v>15442.2</v>
      </c>
      <c r="P195">
        <f t="shared" si="201"/>
        <v>15442.2</v>
      </c>
      <c r="Q195">
        <f t="shared" si="202"/>
        <v>0</v>
      </c>
      <c r="R195">
        <f t="shared" si="203"/>
        <v>0</v>
      </c>
      <c r="S195">
        <f t="shared" si="204"/>
        <v>0</v>
      </c>
      <c r="T195">
        <f t="shared" si="205"/>
        <v>0</v>
      </c>
      <c r="U195">
        <f t="shared" si="206"/>
        <v>0</v>
      </c>
      <c r="V195">
        <f t="shared" si="207"/>
        <v>0</v>
      </c>
      <c r="W195">
        <f t="shared" si="208"/>
        <v>0</v>
      </c>
      <c r="X195">
        <f t="shared" si="209"/>
        <v>0</v>
      </c>
      <c r="Y195">
        <f t="shared" si="210"/>
        <v>0</v>
      </c>
      <c r="AA195">
        <v>39272397</v>
      </c>
      <c r="AB195">
        <f t="shared" si="211"/>
        <v>25431.81</v>
      </c>
      <c r="AC195">
        <f t="shared" si="212"/>
        <v>25431.81</v>
      </c>
      <c r="AD195">
        <f t="shared" si="213"/>
        <v>0</v>
      </c>
      <c r="AE195">
        <f t="shared" si="214"/>
        <v>0</v>
      </c>
      <c r="AF195">
        <f t="shared" si="215"/>
        <v>0</v>
      </c>
      <c r="AG195">
        <f t="shared" si="216"/>
        <v>0</v>
      </c>
      <c r="AH195">
        <f t="shared" si="217"/>
        <v>0</v>
      </c>
      <c r="AI195">
        <f t="shared" si="218"/>
        <v>0</v>
      </c>
      <c r="AJ195">
        <f t="shared" si="219"/>
        <v>0</v>
      </c>
      <c r="AK195">
        <v>25431.81</v>
      </c>
      <c r="AL195">
        <v>25431.81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7.59</v>
      </c>
      <c r="BA195">
        <v>1</v>
      </c>
      <c r="BB195">
        <v>1</v>
      </c>
      <c r="BC195">
        <v>7.59</v>
      </c>
      <c r="BD195" t="s">
        <v>3</v>
      </c>
      <c r="BE195" t="s">
        <v>3</v>
      </c>
      <c r="BF195" t="s">
        <v>3</v>
      </c>
      <c r="BG195" t="s">
        <v>3</v>
      </c>
      <c r="BH195">
        <v>3</v>
      </c>
      <c r="BI195">
        <v>2</v>
      </c>
      <c r="BJ195" t="s">
        <v>372</v>
      </c>
      <c r="BM195">
        <v>108001</v>
      </c>
      <c r="BN195">
        <v>0</v>
      </c>
      <c r="BO195" t="s">
        <v>3</v>
      </c>
      <c r="BP195">
        <v>0</v>
      </c>
      <c r="BQ195">
        <v>3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95</v>
      </c>
      <c r="CA195">
        <v>65</v>
      </c>
      <c r="CF195">
        <v>0</v>
      </c>
      <c r="CG195">
        <v>0</v>
      </c>
      <c r="CM195">
        <v>0</v>
      </c>
      <c r="CN195" t="s">
        <v>3</v>
      </c>
      <c r="CO195">
        <v>0</v>
      </c>
      <c r="CP195">
        <f t="shared" si="220"/>
        <v>15442.2</v>
      </c>
      <c r="CQ195">
        <f t="shared" si="221"/>
        <v>193027.43790000002</v>
      </c>
      <c r="CR195">
        <f t="shared" si="222"/>
        <v>0</v>
      </c>
      <c r="CS195">
        <f t="shared" si="223"/>
        <v>0</v>
      </c>
      <c r="CT195">
        <f t="shared" si="224"/>
        <v>0</v>
      </c>
      <c r="CU195">
        <f t="shared" si="225"/>
        <v>0</v>
      </c>
      <c r="CV195">
        <f t="shared" si="226"/>
        <v>0</v>
      </c>
      <c r="CW195">
        <f t="shared" si="227"/>
        <v>0</v>
      </c>
      <c r="CX195">
        <f t="shared" si="228"/>
        <v>0</v>
      </c>
      <c r="CY195">
        <f t="shared" si="229"/>
        <v>0</v>
      </c>
      <c r="CZ195">
        <f t="shared" si="230"/>
        <v>0</v>
      </c>
      <c r="DC195" t="s">
        <v>3</v>
      </c>
      <c r="DD195" t="s">
        <v>3</v>
      </c>
      <c r="DE195" t="s">
        <v>3</v>
      </c>
      <c r="DF195" t="s">
        <v>3</v>
      </c>
      <c r="DG195" t="s">
        <v>3</v>
      </c>
      <c r="DH195" t="s">
        <v>3</v>
      </c>
      <c r="DI195" t="s">
        <v>3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354</v>
      </c>
      <c r="DW195" t="s">
        <v>356</v>
      </c>
      <c r="DX195">
        <v>1</v>
      </c>
      <c r="EE195">
        <v>39174386</v>
      </c>
      <c r="EF195">
        <v>3</v>
      </c>
      <c r="EG195" t="s">
        <v>335</v>
      </c>
      <c r="EH195">
        <v>0</v>
      </c>
      <c r="EI195" t="s">
        <v>3</v>
      </c>
      <c r="EJ195">
        <v>2</v>
      </c>
      <c r="EK195">
        <v>108001</v>
      </c>
      <c r="EL195" t="s">
        <v>336</v>
      </c>
      <c r="EM195" t="s">
        <v>337</v>
      </c>
      <c r="EO195" t="s">
        <v>3</v>
      </c>
      <c r="EQ195">
        <v>0</v>
      </c>
      <c r="ER195">
        <v>25431.81</v>
      </c>
      <c r="ES195">
        <v>25431.81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31"/>
        <v>0</v>
      </c>
      <c r="FS195">
        <v>0</v>
      </c>
      <c r="FX195">
        <v>95</v>
      </c>
      <c r="FY195">
        <v>65</v>
      </c>
      <c r="GA195" t="s">
        <v>3</v>
      </c>
      <c r="GD195">
        <v>0</v>
      </c>
      <c r="GF195">
        <v>595716002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232"/>
        <v>0</v>
      </c>
      <c r="GM195">
        <f t="shared" si="233"/>
        <v>15442.2</v>
      </c>
      <c r="GN195">
        <f t="shared" si="234"/>
        <v>0</v>
      </c>
      <c r="GO195">
        <f t="shared" si="235"/>
        <v>15442.2</v>
      </c>
      <c r="GP195">
        <f t="shared" si="236"/>
        <v>0</v>
      </c>
      <c r="GR195">
        <v>0</v>
      </c>
      <c r="GS195">
        <v>3</v>
      </c>
      <c r="GT195">
        <v>0</v>
      </c>
      <c r="GU195" t="s">
        <v>3</v>
      </c>
      <c r="GV195">
        <f t="shared" si="237"/>
        <v>0</v>
      </c>
      <c r="GW195">
        <v>1</v>
      </c>
      <c r="GX195">
        <f t="shared" si="238"/>
        <v>0</v>
      </c>
      <c r="HA195">
        <v>0</v>
      </c>
      <c r="HB195">
        <v>0</v>
      </c>
      <c r="IK195">
        <v>0</v>
      </c>
    </row>
    <row r="196" spans="1:255" x14ac:dyDescent="0.2">
      <c r="A196" s="2">
        <v>17</v>
      </c>
      <c r="B196" s="2">
        <v>1</v>
      </c>
      <c r="C196" s="2">
        <f>ROW(SmtRes!A474)</f>
        <v>474</v>
      </c>
      <c r="D196" s="2">
        <f>ROW(EtalonRes!A447)</f>
        <v>447</v>
      </c>
      <c r="E196" s="2" t="s">
        <v>373</v>
      </c>
      <c r="F196" s="2" t="s">
        <v>374</v>
      </c>
      <c r="G196" s="2" t="s">
        <v>375</v>
      </c>
      <c r="H196" s="2" t="s">
        <v>325</v>
      </c>
      <c r="I196" s="2">
        <v>0.28000000000000003</v>
      </c>
      <c r="J196" s="2">
        <v>0</v>
      </c>
      <c r="K196" s="2"/>
      <c r="L196" s="2"/>
      <c r="M196" s="2"/>
      <c r="N196" s="2"/>
      <c r="O196" s="2">
        <f t="shared" si="200"/>
        <v>103.39</v>
      </c>
      <c r="P196" s="2">
        <f t="shared" si="201"/>
        <v>17.420000000000002</v>
      </c>
      <c r="Q196" s="2">
        <f t="shared" si="202"/>
        <v>1.31</v>
      </c>
      <c r="R196" s="2">
        <f t="shared" si="203"/>
        <v>0.18</v>
      </c>
      <c r="S196" s="2">
        <f t="shared" si="204"/>
        <v>84.66</v>
      </c>
      <c r="T196" s="2">
        <f t="shared" si="205"/>
        <v>0</v>
      </c>
      <c r="U196" s="2">
        <f t="shared" si="206"/>
        <v>8.5344000000000015</v>
      </c>
      <c r="V196" s="2">
        <f t="shared" si="207"/>
        <v>1.4000000000000002E-2</v>
      </c>
      <c r="W196" s="2">
        <f t="shared" si="208"/>
        <v>0</v>
      </c>
      <c r="X196" s="2">
        <f t="shared" si="209"/>
        <v>80.599999999999994</v>
      </c>
      <c r="Y196" s="2">
        <f t="shared" si="210"/>
        <v>55.15</v>
      </c>
      <c r="Z196" s="2"/>
      <c r="AA196" s="2">
        <v>39272396</v>
      </c>
      <c r="AB196" s="2">
        <f t="shared" si="211"/>
        <v>369.25</v>
      </c>
      <c r="AC196" s="2">
        <f t="shared" si="212"/>
        <v>62.22</v>
      </c>
      <c r="AD196" s="2">
        <f t="shared" si="213"/>
        <v>4.67</v>
      </c>
      <c r="AE196" s="2">
        <f t="shared" si="214"/>
        <v>0.64</v>
      </c>
      <c r="AF196" s="2">
        <f t="shared" si="215"/>
        <v>302.36</v>
      </c>
      <c r="AG196" s="2">
        <f t="shared" si="216"/>
        <v>0</v>
      </c>
      <c r="AH196" s="2">
        <f t="shared" si="217"/>
        <v>30.48</v>
      </c>
      <c r="AI196" s="2">
        <f t="shared" si="218"/>
        <v>0.05</v>
      </c>
      <c r="AJ196" s="2">
        <f t="shared" si="219"/>
        <v>0</v>
      </c>
      <c r="AK196" s="2">
        <v>369.25</v>
      </c>
      <c r="AL196" s="2">
        <v>62.22</v>
      </c>
      <c r="AM196" s="2">
        <v>4.67</v>
      </c>
      <c r="AN196" s="2">
        <v>0.64</v>
      </c>
      <c r="AO196" s="2">
        <v>302.36</v>
      </c>
      <c r="AP196" s="2">
        <v>0</v>
      </c>
      <c r="AQ196" s="2">
        <v>30.48</v>
      </c>
      <c r="AR196" s="2">
        <v>0.05</v>
      </c>
      <c r="AS196" s="2">
        <v>0</v>
      </c>
      <c r="AT196" s="2">
        <v>95</v>
      </c>
      <c r="AU196" s="2">
        <v>65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3</v>
      </c>
      <c r="BE196" s="2" t="s">
        <v>3</v>
      </c>
      <c r="BF196" s="2" t="s">
        <v>3</v>
      </c>
      <c r="BG196" s="2" t="s">
        <v>3</v>
      </c>
      <c r="BH196" s="2">
        <v>0</v>
      </c>
      <c r="BI196" s="2">
        <v>2</v>
      </c>
      <c r="BJ196" s="2" t="s">
        <v>376</v>
      </c>
      <c r="BK196" s="2"/>
      <c r="BL196" s="2"/>
      <c r="BM196" s="2">
        <v>108001</v>
      </c>
      <c r="BN196" s="2">
        <v>0</v>
      </c>
      <c r="BO196" s="2" t="s">
        <v>3</v>
      </c>
      <c r="BP196" s="2">
        <v>0</v>
      </c>
      <c r="BQ196" s="2">
        <v>3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3</v>
      </c>
      <c r="BZ196" s="2">
        <v>95</v>
      </c>
      <c r="CA196" s="2">
        <v>65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3</v>
      </c>
      <c r="CO196" s="2">
        <v>0</v>
      </c>
      <c r="CP196" s="2">
        <f t="shared" si="220"/>
        <v>103.39</v>
      </c>
      <c r="CQ196" s="2">
        <f t="shared" si="221"/>
        <v>62.22</v>
      </c>
      <c r="CR196" s="2">
        <f t="shared" si="222"/>
        <v>4.67</v>
      </c>
      <c r="CS196" s="2">
        <f t="shared" si="223"/>
        <v>0.64</v>
      </c>
      <c r="CT196" s="2">
        <f t="shared" si="224"/>
        <v>302.36</v>
      </c>
      <c r="CU196" s="2">
        <f t="shared" si="225"/>
        <v>0</v>
      </c>
      <c r="CV196" s="2">
        <f t="shared" si="226"/>
        <v>30.48</v>
      </c>
      <c r="CW196" s="2">
        <f t="shared" si="227"/>
        <v>0.05</v>
      </c>
      <c r="CX196" s="2">
        <f t="shared" si="228"/>
        <v>0</v>
      </c>
      <c r="CY196" s="2">
        <f t="shared" si="229"/>
        <v>80.597999999999999</v>
      </c>
      <c r="CZ196" s="2">
        <f t="shared" si="230"/>
        <v>55.146000000000001</v>
      </c>
      <c r="DA196" s="2"/>
      <c r="DB196" s="2"/>
      <c r="DC196" s="2" t="s">
        <v>3</v>
      </c>
      <c r="DD196" s="2" t="s">
        <v>3</v>
      </c>
      <c r="DE196" s="2" t="s">
        <v>3</v>
      </c>
      <c r="DF196" s="2" t="s">
        <v>3</v>
      </c>
      <c r="DG196" s="2" t="s">
        <v>3</v>
      </c>
      <c r="DH196" s="2" t="s">
        <v>3</v>
      </c>
      <c r="DI196" s="2" t="s">
        <v>3</v>
      </c>
      <c r="DJ196" s="2" t="s">
        <v>3</v>
      </c>
      <c r="DK196" s="2" t="s">
        <v>3</v>
      </c>
      <c r="DL196" s="2" t="s">
        <v>3</v>
      </c>
      <c r="DM196" s="2" t="s">
        <v>3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1013</v>
      </c>
      <c r="DV196" s="2" t="s">
        <v>325</v>
      </c>
      <c r="DW196" s="2" t="s">
        <v>325</v>
      </c>
      <c r="DX196" s="2">
        <v>1</v>
      </c>
      <c r="DY196" s="2"/>
      <c r="DZ196" s="2"/>
      <c r="EA196" s="2"/>
      <c r="EB196" s="2"/>
      <c r="EC196" s="2"/>
      <c r="ED196" s="2"/>
      <c r="EE196" s="2">
        <v>39174386</v>
      </c>
      <c r="EF196" s="2">
        <v>3</v>
      </c>
      <c r="EG196" s="2" t="s">
        <v>335</v>
      </c>
      <c r="EH196" s="2">
        <v>0</v>
      </c>
      <c r="EI196" s="2" t="s">
        <v>3</v>
      </c>
      <c r="EJ196" s="2">
        <v>2</v>
      </c>
      <c r="EK196" s="2">
        <v>108001</v>
      </c>
      <c r="EL196" s="2" t="s">
        <v>336</v>
      </c>
      <c r="EM196" s="2" t="s">
        <v>337</v>
      </c>
      <c r="EN196" s="2"/>
      <c r="EO196" s="2" t="s">
        <v>3</v>
      </c>
      <c r="EP196" s="2"/>
      <c r="EQ196" s="2">
        <v>0</v>
      </c>
      <c r="ER196" s="2">
        <v>369.25</v>
      </c>
      <c r="ES196" s="2">
        <v>62.22</v>
      </c>
      <c r="ET196" s="2">
        <v>4.67</v>
      </c>
      <c r="EU196" s="2">
        <v>0.64</v>
      </c>
      <c r="EV196" s="2">
        <v>302.36</v>
      </c>
      <c r="EW196" s="2">
        <v>30.48</v>
      </c>
      <c r="EX196" s="2">
        <v>0.05</v>
      </c>
      <c r="EY196" s="2">
        <v>0</v>
      </c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31"/>
        <v>0</v>
      </c>
      <c r="FS196" s="2">
        <v>0</v>
      </c>
      <c r="FT196" s="2"/>
      <c r="FU196" s="2"/>
      <c r="FV196" s="2"/>
      <c r="FW196" s="2"/>
      <c r="FX196" s="2">
        <v>95</v>
      </c>
      <c r="FY196" s="2">
        <v>65</v>
      </c>
      <c r="FZ196" s="2"/>
      <c r="GA196" s="2" t="s">
        <v>3</v>
      </c>
      <c r="GB196" s="2"/>
      <c r="GC196" s="2"/>
      <c r="GD196" s="2">
        <v>0</v>
      </c>
      <c r="GE196" s="2"/>
      <c r="GF196" s="2">
        <v>280640484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32"/>
        <v>0</v>
      </c>
      <c r="GM196" s="2">
        <f t="shared" si="233"/>
        <v>239.14</v>
      </c>
      <c r="GN196" s="2">
        <f t="shared" si="234"/>
        <v>0</v>
      </c>
      <c r="GO196" s="2">
        <f t="shared" si="235"/>
        <v>239.14</v>
      </c>
      <c r="GP196" s="2">
        <f t="shared" si="236"/>
        <v>0</v>
      </c>
      <c r="GQ196" s="2"/>
      <c r="GR196" s="2">
        <v>0</v>
      </c>
      <c r="GS196" s="2">
        <v>3</v>
      </c>
      <c r="GT196" s="2">
        <v>0</v>
      </c>
      <c r="GU196" s="2" t="s">
        <v>3</v>
      </c>
      <c r="GV196" s="2">
        <f t="shared" si="237"/>
        <v>0</v>
      </c>
      <c r="GW196" s="2">
        <v>1</v>
      </c>
      <c r="GX196" s="2">
        <f t="shared" si="238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17</v>
      </c>
      <c r="B197">
        <v>1</v>
      </c>
      <c r="C197">
        <f>ROW(SmtRes!A484)</f>
        <v>484</v>
      </c>
      <c r="D197">
        <f>ROW(EtalonRes!A456)</f>
        <v>456</v>
      </c>
      <c r="E197" t="s">
        <v>373</v>
      </c>
      <c r="F197" t="s">
        <v>374</v>
      </c>
      <c r="G197" t="s">
        <v>375</v>
      </c>
      <c r="H197" t="s">
        <v>325</v>
      </c>
      <c r="I197">
        <v>0.28000000000000003</v>
      </c>
      <c r="J197">
        <v>0</v>
      </c>
      <c r="O197">
        <f t="shared" si="200"/>
        <v>784.73</v>
      </c>
      <c r="P197">
        <f t="shared" si="201"/>
        <v>132.22999999999999</v>
      </c>
      <c r="Q197">
        <f t="shared" si="202"/>
        <v>9.92</v>
      </c>
      <c r="R197">
        <f t="shared" si="203"/>
        <v>1.36</v>
      </c>
      <c r="S197">
        <f t="shared" si="204"/>
        <v>642.58000000000004</v>
      </c>
      <c r="T197">
        <f t="shared" si="205"/>
        <v>0</v>
      </c>
      <c r="U197">
        <f t="shared" si="206"/>
        <v>8.5344000000000015</v>
      </c>
      <c r="V197">
        <f t="shared" si="207"/>
        <v>1.4000000000000002E-2</v>
      </c>
      <c r="W197">
        <f t="shared" si="208"/>
        <v>0</v>
      </c>
      <c r="X197">
        <f t="shared" si="209"/>
        <v>611.74</v>
      </c>
      <c r="Y197">
        <f t="shared" si="210"/>
        <v>418.56</v>
      </c>
      <c r="AA197">
        <v>39272397</v>
      </c>
      <c r="AB197">
        <f t="shared" si="211"/>
        <v>369.25</v>
      </c>
      <c r="AC197">
        <f t="shared" si="212"/>
        <v>62.22</v>
      </c>
      <c r="AD197">
        <f t="shared" si="213"/>
        <v>4.67</v>
      </c>
      <c r="AE197">
        <f t="shared" si="214"/>
        <v>0.64</v>
      </c>
      <c r="AF197">
        <f t="shared" si="215"/>
        <v>302.36</v>
      </c>
      <c r="AG197">
        <f t="shared" si="216"/>
        <v>0</v>
      </c>
      <c r="AH197">
        <f t="shared" si="217"/>
        <v>30.48</v>
      </c>
      <c r="AI197">
        <f t="shared" si="218"/>
        <v>0.05</v>
      </c>
      <c r="AJ197">
        <f t="shared" si="219"/>
        <v>0</v>
      </c>
      <c r="AK197">
        <v>369.25</v>
      </c>
      <c r="AL197">
        <v>62.22</v>
      </c>
      <c r="AM197">
        <v>4.67</v>
      </c>
      <c r="AN197">
        <v>0.64</v>
      </c>
      <c r="AO197">
        <v>302.36</v>
      </c>
      <c r="AP197">
        <v>0</v>
      </c>
      <c r="AQ197">
        <v>30.48</v>
      </c>
      <c r="AR197">
        <v>0.05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7.59</v>
      </c>
      <c r="BA197">
        <v>7.59</v>
      </c>
      <c r="BB197">
        <v>7.59</v>
      </c>
      <c r="BC197">
        <v>7.59</v>
      </c>
      <c r="BD197" t="s">
        <v>3</v>
      </c>
      <c r="BE197" t="s">
        <v>3</v>
      </c>
      <c r="BF197" t="s">
        <v>3</v>
      </c>
      <c r="BG197" t="s">
        <v>3</v>
      </c>
      <c r="BH197">
        <v>0</v>
      </c>
      <c r="BI197">
        <v>2</v>
      </c>
      <c r="BJ197" t="s">
        <v>376</v>
      </c>
      <c r="BM197">
        <v>108001</v>
      </c>
      <c r="BN197">
        <v>0</v>
      </c>
      <c r="BO197" t="s">
        <v>3</v>
      </c>
      <c r="BP197">
        <v>0</v>
      </c>
      <c r="BQ197">
        <v>3</v>
      </c>
      <c r="BR197">
        <v>0</v>
      </c>
      <c r="BS197">
        <v>7.59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95</v>
      </c>
      <c r="CA197">
        <v>65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220"/>
        <v>784.73</v>
      </c>
      <c r="CQ197">
        <f t="shared" si="221"/>
        <v>472.24979999999999</v>
      </c>
      <c r="CR197">
        <f t="shared" si="222"/>
        <v>35.445299999999996</v>
      </c>
      <c r="CS197">
        <f t="shared" si="223"/>
        <v>4.8575999999999997</v>
      </c>
      <c r="CT197">
        <f t="shared" si="224"/>
        <v>2294.9124000000002</v>
      </c>
      <c r="CU197">
        <f t="shared" si="225"/>
        <v>0</v>
      </c>
      <c r="CV197">
        <f t="shared" si="226"/>
        <v>30.48</v>
      </c>
      <c r="CW197">
        <f t="shared" si="227"/>
        <v>0.05</v>
      </c>
      <c r="CX197">
        <f t="shared" si="228"/>
        <v>0</v>
      </c>
      <c r="CY197">
        <f t="shared" si="229"/>
        <v>611.74300000000005</v>
      </c>
      <c r="CZ197">
        <f t="shared" si="230"/>
        <v>418.56100000000004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1013</v>
      </c>
      <c r="DV197" t="s">
        <v>325</v>
      </c>
      <c r="DW197" t="s">
        <v>325</v>
      </c>
      <c r="DX197">
        <v>1</v>
      </c>
      <c r="EE197">
        <v>39174386</v>
      </c>
      <c r="EF197">
        <v>3</v>
      </c>
      <c r="EG197" t="s">
        <v>335</v>
      </c>
      <c r="EH197">
        <v>0</v>
      </c>
      <c r="EI197" t="s">
        <v>3</v>
      </c>
      <c r="EJ197">
        <v>2</v>
      </c>
      <c r="EK197">
        <v>108001</v>
      </c>
      <c r="EL197" t="s">
        <v>336</v>
      </c>
      <c r="EM197" t="s">
        <v>337</v>
      </c>
      <c r="EO197" t="s">
        <v>3</v>
      </c>
      <c r="EQ197">
        <v>0</v>
      </c>
      <c r="ER197">
        <v>369.25</v>
      </c>
      <c r="ES197">
        <v>62.22</v>
      </c>
      <c r="ET197">
        <v>4.67</v>
      </c>
      <c r="EU197">
        <v>0.64</v>
      </c>
      <c r="EV197">
        <v>302.36</v>
      </c>
      <c r="EW197">
        <v>30.48</v>
      </c>
      <c r="EX197">
        <v>0.05</v>
      </c>
      <c r="EY197">
        <v>0</v>
      </c>
      <c r="FQ197">
        <v>0</v>
      </c>
      <c r="FR197">
        <f t="shared" si="231"/>
        <v>0</v>
      </c>
      <c r="FS197">
        <v>0</v>
      </c>
      <c r="FX197">
        <v>95</v>
      </c>
      <c r="FY197">
        <v>65</v>
      </c>
      <c r="GA197" t="s">
        <v>3</v>
      </c>
      <c r="GD197">
        <v>0</v>
      </c>
      <c r="GF197">
        <v>280640484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232"/>
        <v>0</v>
      </c>
      <c r="GM197">
        <f t="shared" si="233"/>
        <v>1815.03</v>
      </c>
      <c r="GN197">
        <f t="shared" si="234"/>
        <v>0</v>
      </c>
      <c r="GO197">
        <f t="shared" si="235"/>
        <v>1815.03</v>
      </c>
      <c r="GP197">
        <f t="shared" si="236"/>
        <v>0</v>
      </c>
      <c r="GR197">
        <v>0</v>
      </c>
      <c r="GS197">
        <v>3</v>
      </c>
      <c r="GT197">
        <v>0</v>
      </c>
      <c r="GU197" t="s">
        <v>3</v>
      </c>
      <c r="GV197">
        <f t="shared" si="237"/>
        <v>0</v>
      </c>
      <c r="GW197">
        <v>1</v>
      </c>
      <c r="GX197">
        <f t="shared" si="238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473</v>
      </c>
      <c r="D198" s="2"/>
      <c r="E198" s="2" t="s">
        <v>377</v>
      </c>
      <c r="F198" s="2" t="s">
        <v>378</v>
      </c>
      <c r="G198" s="2" t="s">
        <v>379</v>
      </c>
      <c r="H198" s="2" t="s">
        <v>380</v>
      </c>
      <c r="I198" s="2">
        <f>I196*J198</f>
        <v>0.28000000000000003</v>
      </c>
      <c r="J198" s="2">
        <v>1</v>
      </c>
      <c r="K198" s="2"/>
      <c r="L198" s="2"/>
      <c r="M198" s="2"/>
      <c r="N198" s="2"/>
      <c r="O198" s="2">
        <f t="shared" si="200"/>
        <v>260.39999999999998</v>
      </c>
      <c r="P198" s="2">
        <f t="shared" si="201"/>
        <v>260.39999999999998</v>
      </c>
      <c r="Q198" s="2">
        <f t="shared" si="202"/>
        <v>0</v>
      </c>
      <c r="R198" s="2">
        <f t="shared" si="203"/>
        <v>0</v>
      </c>
      <c r="S198" s="2">
        <f t="shared" si="204"/>
        <v>0</v>
      </c>
      <c r="T198" s="2">
        <f t="shared" si="205"/>
        <v>0</v>
      </c>
      <c r="U198" s="2">
        <f t="shared" si="206"/>
        <v>0</v>
      </c>
      <c r="V198" s="2">
        <f t="shared" si="207"/>
        <v>0</v>
      </c>
      <c r="W198" s="2">
        <f t="shared" si="208"/>
        <v>0</v>
      </c>
      <c r="X198" s="2">
        <f t="shared" si="209"/>
        <v>0</v>
      </c>
      <c r="Y198" s="2">
        <f t="shared" si="210"/>
        <v>0</v>
      </c>
      <c r="Z198" s="2"/>
      <c r="AA198" s="2">
        <v>39272396</v>
      </c>
      <c r="AB198" s="2">
        <f t="shared" si="211"/>
        <v>930</v>
      </c>
      <c r="AC198" s="2">
        <f t="shared" si="212"/>
        <v>930</v>
      </c>
      <c r="AD198" s="2">
        <f t="shared" si="213"/>
        <v>0</v>
      </c>
      <c r="AE198" s="2">
        <f t="shared" si="214"/>
        <v>0</v>
      </c>
      <c r="AF198" s="2">
        <f t="shared" si="215"/>
        <v>0</v>
      </c>
      <c r="AG198" s="2">
        <f t="shared" si="216"/>
        <v>0</v>
      </c>
      <c r="AH198" s="2">
        <f t="shared" si="217"/>
        <v>0</v>
      </c>
      <c r="AI198" s="2">
        <f t="shared" si="218"/>
        <v>0</v>
      </c>
      <c r="AJ198" s="2">
        <f t="shared" si="219"/>
        <v>0</v>
      </c>
      <c r="AK198" s="2">
        <v>930</v>
      </c>
      <c r="AL198" s="2">
        <v>930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95</v>
      </c>
      <c r="AU198" s="2">
        <v>65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3</v>
      </c>
      <c r="BE198" s="2" t="s">
        <v>3</v>
      </c>
      <c r="BF198" s="2" t="s">
        <v>3</v>
      </c>
      <c r="BG198" s="2" t="s">
        <v>3</v>
      </c>
      <c r="BH198" s="2">
        <v>3</v>
      </c>
      <c r="BI198" s="2">
        <v>2</v>
      </c>
      <c r="BJ198" s="2" t="s">
        <v>381</v>
      </c>
      <c r="BK198" s="2"/>
      <c r="BL198" s="2"/>
      <c r="BM198" s="2">
        <v>108001</v>
      </c>
      <c r="BN198" s="2">
        <v>0</v>
      </c>
      <c r="BO198" s="2" t="s">
        <v>3</v>
      </c>
      <c r="BP198" s="2">
        <v>0</v>
      </c>
      <c r="BQ198" s="2">
        <v>3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3</v>
      </c>
      <c r="BZ198" s="2">
        <v>95</v>
      </c>
      <c r="CA198" s="2">
        <v>65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3</v>
      </c>
      <c r="CO198" s="2">
        <v>0</v>
      </c>
      <c r="CP198" s="2">
        <f t="shared" si="220"/>
        <v>260.39999999999998</v>
      </c>
      <c r="CQ198" s="2">
        <f t="shared" si="221"/>
        <v>930</v>
      </c>
      <c r="CR198" s="2">
        <f t="shared" si="222"/>
        <v>0</v>
      </c>
      <c r="CS198" s="2">
        <f t="shared" si="223"/>
        <v>0</v>
      </c>
      <c r="CT198" s="2">
        <f t="shared" si="224"/>
        <v>0</v>
      </c>
      <c r="CU198" s="2">
        <f t="shared" si="225"/>
        <v>0</v>
      </c>
      <c r="CV198" s="2">
        <f t="shared" si="226"/>
        <v>0</v>
      </c>
      <c r="CW198" s="2">
        <f t="shared" si="227"/>
        <v>0</v>
      </c>
      <c r="CX198" s="2">
        <f t="shared" si="228"/>
        <v>0</v>
      </c>
      <c r="CY198" s="2">
        <f t="shared" si="229"/>
        <v>0</v>
      </c>
      <c r="CZ198" s="2">
        <f t="shared" si="230"/>
        <v>0</v>
      </c>
      <c r="DA198" s="2"/>
      <c r="DB198" s="2"/>
      <c r="DC198" s="2" t="s">
        <v>3</v>
      </c>
      <c r="DD198" s="2" t="s">
        <v>3</v>
      </c>
      <c r="DE198" s="2" t="s">
        <v>3</v>
      </c>
      <c r="DF198" s="2" t="s">
        <v>3</v>
      </c>
      <c r="DG198" s="2" t="s">
        <v>3</v>
      </c>
      <c r="DH198" s="2" t="s">
        <v>3</v>
      </c>
      <c r="DI198" s="2" t="s">
        <v>3</v>
      </c>
      <c r="DJ198" s="2" t="s">
        <v>3</v>
      </c>
      <c r="DK198" s="2" t="s">
        <v>3</v>
      </c>
      <c r="DL198" s="2" t="s">
        <v>3</v>
      </c>
      <c r="DM198" s="2" t="s">
        <v>3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1010</v>
      </c>
      <c r="DV198" s="2" t="s">
        <v>380</v>
      </c>
      <c r="DW198" s="2" t="s">
        <v>380</v>
      </c>
      <c r="DX198" s="2">
        <v>100</v>
      </c>
      <c r="DY198" s="2"/>
      <c r="DZ198" s="2"/>
      <c r="EA198" s="2"/>
      <c r="EB198" s="2"/>
      <c r="EC198" s="2"/>
      <c r="ED198" s="2"/>
      <c r="EE198" s="2">
        <v>39174386</v>
      </c>
      <c r="EF198" s="2">
        <v>3</v>
      </c>
      <c r="EG198" s="2" t="s">
        <v>335</v>
      </c>
      <c r="EH198" s="2">
        <v>0</v>
      </c>
      <c r="EI198" s="2" t="s">
        <v>3</v>
      </c>
      <c r="EJ198" s="2">
        <v>2</v>
      </c>
      <c r="EK198" s="2">
        <v>108001</v>
      </c>
      <c r="EL198" s="2" t="s">
        <v>336</v>
      </c>
      <c r="EM198" s="2" t="s">
        <v>337</v>
      </c>
      <c r="EN198" s="2"/>
      <c r="EO198" s="2" t="s">
        <v>3</v>
      </c>
      <c r="EP198" s="2"/>
      <c r="EQ198" s="2">
        <v>0</v>
      </c>
      <c r="ER198" s="2">
        <v>930</v>
      </c>
      <c r="ES198" s="2">
        <v>930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31"/>
        <v>0</v>
      </c>
      <c r="FS198" s="2">
        <v>0</v>
      </c>
      <c r="FT198" s="2"/>
      <c r="FU198" s="2"/>
      <c r="FV198" s="2"/>
      <c r="FW198" s="2"/>
      <c r="FX198" s="2">
        <v>95</v>
      </c>
      <c r="FY198" s="2">
        <v>65</v>
      </c>
      <c r="FZ198" s="2"/>
      <c r="GA198" s="2" t="s">
        <v>3</v>
      </c>
      <c r="GB198" s="2"/>
      <c r="GC198" s="2"/>
      <c r="GD198" s="2">
        <v>0</v>
      </c>
      <c r="GE198" s="2"/>
      <c r="GF198" s="2">
        <v>-460280147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32"/>
        <v>0</v>
      </c>
      <c r="GM198" s="2">
        <f t="shared" si="233"/>
        <v>260.39999999999998</v>
      </c>
      <c r="GN198" s="2">
        <f t="shared" si="234"/>
        <v>0</v>
      </c>
      <c r="GO198" s="2">
        <f t="shared" si="235"/>
        <v>260.39999999999998</v>
      </c>
      <c r="GP198" s="2">
        <f t="shared" si="236"/>
        <v>0</v>
      </c>
      <c r="GQ198" s="2"/>
      <c r="GR198" s="2">
        <v>0</v>
      </c>
      <c r="GS198" s="2">
        <v>3</v>
      </c>
      <c r="GT198" s="2">
        <v>0</v>
      </c>
      <c r="GU198" s="2" t="s">
        <v>3</v>
      </c>
      <c r="GV198" s="2">
        <f t="shared" si="237"/>
        <v>0</v>
      </c>
      <c r="GW198" s="2">
        <v>1</v>
      </c>
      <c r="GX198" s="2">
        <f t="shared" si="238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483</v>
      </c>
      <c r="E199" t="s">
        <v>377</v>
      </c>
      <c r="F199" t="s">
        <v>378</v>
      </c>
      <c r="G199" t="s">
        <v>379</v>
      </c>
      <c r="H199" t="s">
        <v>380</v>
      </c>
      <c r="I199">
        <f>I197*J199</f>
        <v>0.28000000000000003</v>
      </c>
      <c r="J199">
        <v>1</v>
      </c>
      <c r="O199">
        <f t="shared" si="200"/>
        <v>1976.44</v>
      </c>
      <c r="P199">
        <f t="shared" si="201"/>
        <v>1976.44</v>
      </c>
      <c r="Q199">
        <f t="shared" si="202"/>
        <v>0</v>
      </c>
      <c r="R199">
        <f t="shared" si="203"/>
        <v>0</v>
      </c>
      <c r="S199">
        <f t="shared" si="204"/>
        <v>0</v>
      </c>
      <c r="T199">
        <f t="shared" si="205"/>
        <v>0</v>
      </c>
      <c r="U199">
        <f t="shared" si="206"/>
        <v>0</v>
      </c>
      <c r="V199">
        <f t="shared" si="207"/>
        <v>0</v>
      </c>
      <c r="W199">
        <f t="shared" si="208"/>
        <v>0</v>
      </c>
      <c r="X199">
        <f t="shared" si="209"/>
        <v>0</v>
      </c>
      <c r="Y199">
        <f t="shared" si="210"/>
        <v>0</v>
      </c>
      <c r="AA199">
        <v>39272397</v>
      </c>
      <c r="AB199">
        <f t="shared" si="211"/>
        <v>930</v>
      </c>
      <c r="AC199">
        <f t="shared" si="212"/>
        <v>930</v>
      </c>
      <c r="AD199">
        <f t="shared" si="213"/>
        <v>0</v>
      </c>
      <c r="AE199">
        <f t="shared" si="214"/>
        <v>0</v>
      </c>
      <c r="AF199">
        <f t="shared" si="215"/>
        <v>0</v>
      </c>
      <c r="AG199">
        <f t="shared" si="216"/>
        <v>0</v>
      </c>
      <c r="AH199">
        <f t="shared" si="217"/>
        <v>0</v>
      </c>
      <c r="AI199">
        <f t="shared" si="218"/>
        <v>0</v>
      </c>
      <c r="AJ199">
        <f t="shared" si="219"/>
        <v>0</v>
      </c>
      <c r="AK199">
        <v>930</v>
      </c>
      <c r="AL199">
        <v>930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7.59</v>
      </c>
      <c r="BA199">
        <v>1</v>
      </c>
      <c r="BB199">
        <v>1</v>
      </c>
      <c r="BC199">
        <v>7.59</v>
      </c>
      <c r="BD199" t="s">
        <v>3</v>
      </c>
      <c r="BE199" t="s">
        <v>3</v>
      </c>
      <c r="BF199" t="s">
        <v>3</v>
      </c>
      <c r="BG199" t="s">
        <v>3</v>
      </c>
      <c r="BH199">
        <v>3</v>
      </c>
      <c r="BI199">
        <v>2</v>
      </c>
      <c r="BJ199" t="s">
        <v>381</v>
      </c>
      <c r="BM199">
        <v>108001</v>
      </c>
      <c r="BN199">
        <v>0</v>
      </c>
      <c r="BO199" t="s">
        <v>3</v>
      </c>
      <c r="BP199">
        <v>0</v>
      </c>
      <c r="BQ199">
        <v>3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95</v>
      </c>
      <c r="CA199">
        <v>65</v>
      </c>
      <c r="CF199">
        <v>0</v>
      </c>
      <c r="CG199">
        <v>0</v>
      </c>
      <c r="CM199">
        <v>0</v>
      </c>
      <c r="CN199" t="s">
        <v>3</v>
      </c>
      <c r="CO199">
        <v>0</v>
      </c>
      <c r="CP199">
        <f t="shared" si="220"/>
        <v>1976.44</v>
      </c>
      <c r="CQ199">
        <f t="shared" si="221"/>
        <v>7058.7</v>
      </c>
      <c r="CR199">
        <f t="shared" si="222"/>
        <v>0</v>
      </c>
      <c r="CS199">
        <f t="shared" si="223"/>
        <v>0</v>
      </c>
      <c r="CT199">
        <f t="shared" si="224"/>
        <v>0</v>
      </c>
      <c r="CU199">
        <f t="shared" si="225"/>
        <v>0</v>
      </c>
      <c r="CV199">
        <f t="shared" si="226"/>
        <v>0</v>
      </c>
      <c r="CW199">
        <f t="shared" si="227"/>
        <v>0</v>
      </c>
      <c r="CX199">
        <f t="shared" si="228"/>
        <v>0</v>
      </c>
      <c r="CY199">
        <f t="shared" si="229"/>
        <v>0</v>
      </c>
      <c r="CZ199">
        <f t="shared" si="230"/>
        <v>0</v>
      </c>
      <c r="DC199" t="s">
        <v>3</v>
      </c>
      <c r="DD199" t="s">
        <v>3</v>
      </c>
      <c r="DE199" t="s">
        <v>3</v>
      </c>
      <c r="DF199" t="s">
        <v>3</v>
      </c>
      <c r="DG199" t="s">
        <v>3</v>
      </c>
      <c r="DH199" t="s">
        <v>3</v>
      </c>
      <c r="DI199" t="s">
        <v>3</v>
      </c>
      <c r="DJ199" t="s">
        <v>3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1010</v>
      </c>
      <c r="DV199" t="s">
        <v>380</v>
      </c>
      <c r="DW199" t="s">
        <v>380</v>
      </c>
      <c r="DX199">
        <v>100</v>
      </c>
      <c r="EE199">
        <v>39174386</v>
      </c>
      <c r="EF199">
        <v>3</v>
      </c>
      <c r="EG199" t="s">
        <v>335</v>
      </c>
      <c r="EH199">
        <v>0</v>
      </c>
      <c r="EI199" t="s">
        <v>3</v>
      </c>
      <c r="EJ199">
        <v>2</v>
      </c>
      <c r="EK199">
        <v>108001</v>
      </c>
      <c r="EL199" t="s">
        <v>336</v>
      </c>
      <c r="EM199" t="s">
        <v>337</v>
      </c>
      <c r="EO199" t="s">
        <v>3</v>
      </c>
      <c r="EQ199">
        <v>0</v>
      </c>
      <c r="ER199">
        <v>930</v>
      </c>
      <c r="ES199">
        <v>930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31"/>
        <v>0</v>
      </c>
      <c r="FS199">
        <v>0</v>
      </c>
      <c r="FX199">
        <v>95</v>
      </c>
      <c r="FY199">
        <v>65</v>
      </c>
      <c r="GA199" t="s">
        <v>3</v>
      </c>
      <c r="GD199">
        <v>0</v>
      </c>
      <c r="GF199">
        <v>-460280147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232"/>
        <v>0</v>
      </c>
      <c r="GM199">
        <f t="shared" si="233"/>
        <v>1976.44</v>
      </c>
      <c r="GN199">
        <f t="shared" si="234"/>
        <v>0</v>
      </c>
      <c r="GO199">
        <f t="shared" si="235"/>
        <v>1976.44</v>
      </c>
      <c r="GP199">
        <f t="shared" si="236"/>
        <v>0</v>
      </c>
      <c r="GR199">
        <v>0</v>
      </c>
      <c r="GS199">
        <v>3</v>
      </c>
      <c r="GT199">
        <v>0</v>
      </c>
      <c r="GU199" t="s">
        <v>3</v>
      </c>
      <c r="GV199">
        <f t="shared" si="237"/>
        <v>0</v>
      </c>
      <c r="GW199">
        <v>1</v>
      </c>
      <c r="GX199">
        <f t="shared" si="238"/>
        <v>0</v>
      </c>
      <c r="HA199">
        <v>0</v>
      </c>
      <c r="HB199"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ROW(SmtRes!A492)</f>
        <v>492</v>
      </c>
      <c r="D200" s="2">
        <f>ROW(EtalonRes!A463)</f>
        <v>463</v>
      </c>
      <c r="E200" s="2" t="s">
        <v>382</v>
      </c>
      <c r="F200" s="2" t="s">
        <v>383</v>
      </c>
      <c r="G200" s="2" t="s">
        <v>384</v>
      </c>
      <c r="H200" s="2" t="s">
        <v>325</v>
      </c>
      <c r="I200" s="2">
        <v>0.14000000000000001</v>
      </c>
      <c r="J200" s="2">
        <v>0</v>
      </c>
      <c r="K200" s="2"/>
      <c r="L200" s="2"/>
      <c r="M200" s="2"/>
      <c r="N200" s="2"/>
      <c r="O200" s="2">
        <f t="shared" si="200"/>
        <v>42</v>
      </c>
      <c r="P200" s="2">
        <f t="shared" si="201"/>
        <v>4.91</v>
      </c>
      <c r="Q200" s="2">
        <f t="shared" si="202"/>
        <v>0.65</v>
      </c>
      <c r="R200" s="2">
        <f t="shared" si="203"/>
        <v>0.09</v>
      </c>
      <c r="S200" s="2">
        <f t="shared" si="204"/>
        <v>36.44</v>
      </c>
      <c r="T200" s="2">
        <f t="shared" si="205"/>
        <v>0</v>
      </c>
      <c r="U200" s="2">
        <f t="shared" si="206"/>
        <v>3.6736</v>
      </c>
      <c r="V200" s="2">
        <f t="shared" si="207"/>
        <v>7.000000000000001E-3</v>
      </c>
      <c r="W200" s="2">
        <f t="shared" si="208"/>
        <v>0</v>
      </c>
      <c r="X200" s="2">
        <f t="shared" si="209"/>
        <v>34.700000000000003</v>
      </c>
      <c r="Y200" s="2">
        <f t="shared" si="210"/>
        <v>23.74</v>
      </c>
      <c r="Z200" s="2"/>
      <c r="AA200" s="2">
        <v>39272396</v>
      </c>
      <c r="AB200" s="2">
        <f t="shared" si="211"/>
        <v>300.02</v>
      </c>
      <c r="AC200" s="2">
        <f t="shared" si="212"/>
        <v>35.049999999999997</v>
      </c>
      <c r="AD200" s="2">
        <f t="shared" si="213"/>
        <v>4.67</v>
      </c>
      <c r="AE200" s="2">
        <f t="shared" si="214"/>
        <v>0.64</v>
      </c>
      <c r="AF200" s="2">
        <f t="shared" si="215"/>
        <v>260.3</v>
      </c>
      <c r="AG200" s="2">
        <f t="shared" si="216"/>
        <v>0</v>
      </c>
      <c r="AH200" s="2">
        <f t="shared" si="217"/>
        <v>26.24</v>
      </c>
      <c r="AI200" s="2">
        <f t="shared" si="218"/>
        <v>0.05</v>
      </c>
      <c r="AJ200" s="2">
        <f t="shared" si="219"/>
        <v>0</v>
      </c>
      <c r="AK200" s="2">
        <v>300.02</v>
      </c>
      <c r="AL200" s="2">
        <v>35.049999999999997</v>
      </c>
      <c r="AM200" s="2">
        <v>4.67</v>
      </c>
      <c r="AN200" s="2">
        <v>0.64</v>
      </c>
      <c r="AO200" s="2">
        <v>260.3</v>
      </c>
      <c r="AP200" s="2">
        <v>0</v>
      </c>
      <c r="AQ200" s="2">
        <v>26.24</v>
      </c>
      <c r="AR200" s="2">
        <v>0.05</v>
      </c>
      <c r="AS200" s="2">
        <v>0</v>
      </c>
      <c r="AT200" s="2">
        <v>95</v>
      </c>
      <c r="AU200" s="2">
        <v>65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3</v>
      </c>
      <c r="BE200" s="2" t="s">
        <v>3</v>
      </c>
      <c r="BF200" s="2" t="s">
        <v>3</v>
      </c>
      <c r="BG200" s="2" t="s">
        <v>3</v>
      </c>
      <c r="BH200" s="2">
        <v>0</v>
      </c>
      <c r="BI200" s="2">
        <v>2</v>
      </c>
      <c r="BJ200" s="2" t="s">
        <v>385</v>
      </c>
      <c r="BK200" s="2"/>
      <c r="BL200" s="2"/>
      <c r="BM200" s="2">
        <v>108001</v>
      </c>
      <c r="BN200" s="2">
        <v>0</v>
      </c>
      <c r="BO200" s="2" t="s">
        <v>3</v>
      </c>
      <c r="BP200" s="2">
        <v>0</v>
      </c>
      <c r="BQ200" s="2">
        <v>3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3</v>
      </c>
      <c r="BZ200" s="2">
        <v>95</v>
      </c>
      <c r="CA200" s="2">
        <v>65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3</v>
      </c>
      <c r="CO200" s="2">
        <v>0</v>
      </c>
      <c r="CP200" s="2">
        <f t="shared" si="220"/>
        <v>42</v>
      </c>
      <c r="CQ200" s="2">
        <f t="shared" si="221"/>
        <v>35.049999999999997</v>
      </c>
      <c r="CR200" s="2">
        <f t="shared" si="222"/>
        <v>4.67</v>
      </c>
      <c r="CS200" s="2">
        <f t="shared" si="223"/>
        <v>0.64</v>
      </c>
      <c r="CT200" s="2">
        <f t="shared" si="224"/>
        <v>260.3</v>
      </c>
      <c r="CU200" s="2">
        <f t="shared" si="225"/>
        <v>0</v>
      </c>
      <c r="CV200" s="2">
        <f t="shared" si="226"/>
        <v>26.24</v>
      </c>
      <c r="CW200" s="2">
        <f t="shared" si="227"/>
        <v>0.05</v>
      </c>
      <c r="CX200" s="2">
        <f t="shared" si="228"/>
        <v>0</v>
      </c>
      <c r="CY200" s="2">
        <f t="shared" si="229"/>
        <v>34.703499999999998</v>
      </c>
      <c r="CZ200" s="2">
        <f t="shared" si="230"/>
        <v>23.744500000000002</v>
      </c>
      <c r="DA200" s="2"/>
      <c r="DB200" s="2"/>
      <c r="DC200" s="2" t="s">
        <v>3</v>
      </c>
      <c r="DD200" s="2" t="s">
        <v>3</v>
      </c>
      <c r="DE200" s="2" t="s">
        <v>3</v>
      </c>
      <c r="DF200" s="2" t="s">
        <v>3</v>
      </c>
      <c r="DG200" s="2" t="s">
        <v>3</v>
      </c>
      <c r="DH200" s="2" t="s">
        <v>3</v>
      </c>
      <c r="DI200" s="2" t="s">
        <v>3</v>
      </c>
      <c r="DJ200" s="2" t="s">
        <v>3</v>
      </c>
      <c r="DK200" s="2" t="s">
        <v>3</v>
      </c>
      <c r="DL200" s="2" t="s">
        <v>3</v>
      </c>
      <c r="DM200" s="2" t="s">
        <v>3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1013</v>
      </c>
      <c r="DV200" s="2" t="s">
        <v>325</v>
      </c>
      <c r="DW200" s="2" t="s">
        <v>325</v>
      </c>
      <c r="DX200" s="2">
        <v>1</v>
      </c>
      <c r="DY200" s="2"/>
      <c r="DZ200" s="2"/>
      <c r="EA200" s="2"/>
      <c r="EB200" s="2"/>
      <c r="EC200" s="2"/>
      <c r="ED200" s="2"/>
      <c r="EE200" s="2">
        <v>39174386</v>
      </c>
      <c r="EF200" s="2">
        <v>3</v>
      </c>
      <c r="EG200" s="2" t="s">
        <v>335</v>
      </c>
      <c r="EH200" s="2">
        <v>0</v>
      </c>
      <c r="EI200" s="2" t="s">
        <v>3</v>
      </c>
      <c r="EJ200" s="2">
        <v>2</v>
      </c>
      <c r="EK200" s="2">
        <v>108001</v>
      </c>
      <c r="EL200" s="2" t="s">
        <v>336</v>
      </c>
      <c r="EM200" s="2" t="s">
        <v>337</v>
      </c>
      <c r="EN200" s="2"/>
      <c r="EO200" s="2" t="s">
        <v>3</v>
      </c>
      <c r="EP200" s="2"/>
      <c r="EQ200" s="2">
        <v>0</v>
      </c>
      <c r="ER200" s="2">
        <v>300.02</v>
      </c>
      <c r="ES200" s="2">
        <v>35.049999999999997</v>
      </c>
      <c r="ET200" s="2">
        <v>4.67</v>
      </c>
      <c r="EU200" s="2">
        <v>0.64</v>
      </c>
      <c r="EV200" s="2">
        <v>260.3</v>
      </c>
      <c r="EW200" s="2">
        <v>26.24</v>
      </c>
      <c r="EX200" s="2">
        <v>0.05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31"/>
        <v>0</v>
      </c>
      <c r="FS200" s="2">
        <v>0</v>
      </c>
      <c r="FT200" s="2"/>
      <c r="FU200" s="2"/>
      <c r="FV200" s="2"/>
      <c r="FW200" s="2"/>
      <c r="FX200" s="2">
        <v>95</v>
      </c>
      <c r="FY200" s="2">
        <v>65</v>
      </c>
      <c r="FZ200" s="2"/>
      <c r="GA200" s="2" t="s">
        <v>3</v>
      </c>
      <c r="GB200" s="2"/>
      <c r="GC200" s="2"/>
      <c r="GD200" s="2">
        <v>0</v>
      </c>
      <c r="GE200" s="2"/>
      <c r="GF200" s="2">
        <v>-159963012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232"/>
        <v>0</v>
      </c>
      <c r="GM200" s="2">
        <f t="shared" si="233"/>
        <v>100.44</v>
      </c>
      <c r="GN200" s="2">
        <f t="shared" si="234"/>
        <v>0</v>
      </c>
      <c r="GO200" s="2">
        <f t="shared" si="235"/>
        <v>100.44</v>
      </c>
      <c r="GP200" s="2">
        <f t="shared" si="236"/>
        <v>0</v>
      </c>
      <c r="GQ200" s="2"/>
      <c r="GR200" s="2">
        <v>0</v>
      </c>
      <c r="GS200" s="2">
        <v>3</v>
      </c>
      <c r="GT200" s="2">
        <v>0</v>
      </c>
      <c r="GU200" s="2" t="s">
        <v>3</v>
      </c>
      <c r="GV200" s="2">
        <f t="shared" si="237"/>
        <v>0</v>
      </c>
      <c r="GW200" s="2">
        <v>1</v>
      </c>
      <c r="GX200" s="2">
        <f t="shared" si="238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ROW(SmtRes!A500)</f>
        <v>500</v>
      </c>
      <c r="D201">
        <f>ROW(EtalonRes!A470)</f>
        <v>470</v>
      </c>
      <c r="E201" t="s">
        <v>382</v>
      </c>
      <c r="F201" t="s">
        <v>383</v>
      </c>
      <c r="G201" t="s">
        <v>384</v>
      </c>
      <c r="H201" t="s">
        <v>325</v>
      </c>
      <c r="I201">
        <v>0.14000000000000001</v>
      </c>
      <c r="J201">
        <v>0</v>
      </c>
      <c r="O201">
        <f t="shared" si="200"/>
        <v>318.79000000000002</v>
      </c>
      <c r="P201">
        <f t="shared" si="201"/>
        <v>37.24</v>
      </c>
      <c r="Q201">
        <f t="shared" si="202"/>
        <v>4.96</v>
      </c>
      <c r="R201">
        <f t="shared" si="203"/>
        <v>0.68</v>
      </c>
      <c r="S201">
        <f t="shared" si="204"/>
        <v>276.58999999999997</v>
      </c>
      <c r="T201">
        <f t="shared" si="205"/>
        <v>0</v>
      </c>
      <c r="U201">
        <f t="shared" si="206"/>
        <v>3.6736</v>
      </c>
      <c r="V201">
        <f t="shared" si="207"/>
        <v>7.000000000000001E-3</v>
      </c>
      <c r="W201">
        <f t="shared" si="208"/>
        <v>0</v>
      </c>
      <c r="X201">
        <f t="shared" si="209"/>
        <v>263.41000000000003</v>
      </c>
      <c r="Y201">
        <f t="shared" si="210"/>
        <v>180.23</v>
      </c>
      <c r="AA201">
        <v>39272397</v>
      </c>
      <c r="AB201">
        <f t="shared" si="211"/>
        <v>300.02</v>
      </c>
      <c r="AC201">
        <f t="shared" si="212"/>
        <v>35.049999999999997</v>
      </c>
      <c r="AD201">
        <f t="shared" si="213"/>
        <v>4.67</v>
      </c>
      <c r="AE201">
        <f t="shared" si="214"/>
        <v>0.64</v>
      </c>
      <c r="AF201">
        <f t="shared" si="215"/>
        <v>260.3</v>
      </c>
      <c r="AG201">
        <f t="shared" si="216"/>
        <v>0</v>
      </c>
      <c r="AH201">
        <f t="shared" si="217"/>
        <v>26.24</v>
      </c>
      <c r="AI201">
        <f t="shared" si="218"/>
        <v>0.05</v>
      </c>
      <c r="AJ201">
        <f t="shared" si="219"/>
        <v>0</v>
      </c>
      <c r="AK201">
        <v>300.02</v>
      </c>
      <c r="AL201">
        <v>35.049999999999997</v>
      </c>
      <c r="AM201">
        <v>4.67</v>
      </c>
      <c r="AN201">
        <v>0.64</v>
      </c>
      <c r="AO201">
        <v>260.3</v>
      </c>
      <c r="AP201">
        <v>0</v>
      </c>
      <c r="AQ201">
        <v>26.24</v>
      </c>
      <c r="AR201">
        <v>0.05</v>
      </c>
      <c r="AS201">
        <v>0</v>
      </c>
      <c r="AT201">
        <v>95</v>
      </c>
      <c r="AU201">
        <v>65</v>
      </c>
      <c r="AV201">
        <v>1</v>
      </c>
      <c r="AW201">
        <v>1</v>
      </c>
      <c r="AZ201">
        <v>7.59</v>
      </c>
      <c r="BA201">
        <v>7.59</v>
      </c>
      <c r="BB201">
        <v>7.59</v>
      </c>
      <c r="BC201">
        <v>7.59</v>
      </c>
      <c r="BD201" t="s">
        <v>3</v>
      </c>
      <c r="BE201" t="s">
        <v>3</v>
      </c>
      <c r="BF201" t="s">
        <v>3</v>
      </c>
      <c r="BG201" t="s">
        <v>3</v>
      </c>
      <c r="BH201">
        <v>0</v>
      </c>
      <c r="BI201">
        <v>2</v>
      </c>
      <c r="BJ201" t="s">
        <v>385</v>
      </c>
      <c r="BM201">
        <v>108001</v>
      </c>
      <c r="BN201">
        <v>0</v>
      </c>
      <c r="BO201" t="s">
        <v>3</v>
      </c>
      <c r="BP201">
        <v>0</v>
      </c>
      <c r="BQ201">
        <v>3</v>
      </c>
      <c r="BR201">
        <v>0</v>
      </c>
      <c r="BS201">
        <v>7.59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95</v>
      </c>
      <c r="CA201">
        <v>65</v>
      </c>
      <c r="CF201">
        <v>0</v>
      </c>
      <c r="CG201">
        <v>0</v>
      </c>
      <c r="CM201">
        <v>0</v>
      </c>
      <c r="CN201" t="s">
        <v>3</v>
      </c>
      <c r="CO201">
        <v>0</v>
      </c>
      <c r="CP201">
        <f t="shared" si="220"/>
        <v>318.78999999999996</v>
      </c>
      <c r="CQ201">
        <f t="shared" si="221"/>
        <v>266.02949999999998</v>
      </c>
      <c r="CR201">
        <f t="shared" si="222"/>
        <v>35.445299999999996</v>
      </c>
      <c r="CS201">
        <f t="shared" si="223"/>
        <v>4.8575999999999997</v>
      </c>
      <c r="CT201">
        <f t="shared" si="224"/>
        <v>1975.6770000000001</v>
      </c>
      <c r="CU201">
        <f t="shared" si="225"/>
        <v>0</v>
      </c>
      <c r="CV201">
        <f t="shared" si="226"/>
        <v>26.24</v>
      </c>
      <c r="CW201">
        <f t="shared" si="227"/>
        <v>0.05</v>
      </c>
      <c r="CX201">
        <f t="shared" si="228"/>
        <v>0</v>
      </c>
      <c r="CY201">
        <f t="shared" si="229"/>
        <v>263.40649999999999</v>
      </c>
      <c r="CZ201">
        <f t="shared" si="230"/>
        <v>180.22549999999998</v>
      </c>
      <c r="DC201" t="s">
        <v>3</v>
      </c>
      <c r="DD201" t="s">
        <v>3</v>
      </c>
      <c r="DE201" t="s">
        <v>3</v>
      </c>
      <c r="DF201" t="s">
        <v>3</v>
      </c>
      <c r="DG201" t="s">
        <v>3</v>
      </c>
      <c r="DH201" t="s">
        <v>3</v>
      </c>
      <c r="DI201" t="s">
        <v>3</v>
      </c>
      <c r="DJ201" t="s">
        <v>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1013</v>
      </c>
      <c r="DV201" t="s">
        <v>325</v>
      </c>
      <c r="DW201" t="s">
        <v>325</v>
      </c>
      <c r="DX201">
        <v>1</v>
      </c>
      <c r="EE201">
        <v>39174386</v>
      </c>
      <c r="EF201">
        <v>3</v>
      </c>
      <c r="EG201" t="s">
        <v>335</v>
      </c>
      <c r="EH201">
        <v>0</v>
      </c>
      <c r="EI201" t="s">
        <v>3</v>
      </c>
      <c r="EJ201">
        <v>2</v>
      </c>
      <c r="EK201">
        <v>108001</v>
      </c>
      <c r="EL201" t="s">
        <v>336</v>
      </c>
      <c r="EM201" t="s">
        <v>337</v>
      </c>
      <c r="EO201" t="s">
        <v>3</v>
      </c>
      <c r="EQ201">
        <v>0</v>
      </c>
      <c r="ER201">
        <v>300.02</v>
      </c>
      <c r="ES201">
        <v>35.049999999999997</v>
      </c>
      <c r="ET201">
        <v>4.67</v>
      </c>
      <c r="EU201">
        <v>0.64</v>
      </c>
      <c r="EV201">
        <v>260.3</v>
      </c>
      <c r="EW201">
        <v>26.24</v>
      </c>
      <c r="EX201">
        <v>0.05</v>
      </c>
      <c r="EY201">
        <v>0</v>
      </c>
      <c r="FQ201">
        <v>0</v>
      </c>
      <c r="FR201">
        <f t="shared" si="231"/>
        <v>0</v>
      </c>
      <c r="FS201">
        <v>0</v>
      </c>
      <c r="FX201">
        <v>95</v>
      </c>
      <c r="FY201">
        <v>65</v>
      </c>
      <c r="GA201" t="s">
        <v>3</v>
      </c>
      <c r="GD201">
        <v>0</v>
      </c>
      <c r="GF201">
        <v>-159963012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232"/>
        <v>0</v>
      </c>
      <c r="GM201">
        <f t="shared" si="233"/>
        <v>762.43</v>
      </c>
      <c r="GN201">
        <f t="shared" si="234"/>
        <v>0</v>
      </c>
      <c r="GO201">
        <f t="shared" si="235"/>
        <v>762.43</v>
      </c>
      <c r="GP201">
        <f t="shared" si="236"/>
        <v>0</v>
      </c>
      <c r="GR201">
        <v>0</v>
      </c>
      <c r="GS201">
        <v>3</v>
      </c>
      <c r="GT201">
        <v>0</v>
      </c>
      <c r="GU201" t="s">
        <v>3</v>
      </c>
      <c r="GV201">
        <f t="shared" si="237"/>
        <v>0</v>
      </c>
      <c r="GW201">
        <v>1</v>
      </c>
      <c r="GX201">
        <f t="shared" si="238"/>
        <v>0</v>
      </c>
      <c r="HA201">
        <v>0</v>
      </c>
      <c r="HB201"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491</v>
      </c>
      <c r="D202" s="2"/>
      <c r="E202" s="2" t="s">
        <v>386</v>
      </c>
      <c r="F202" s="2" t="s">
        <v>387</v>
      </c>
      <c r="G202" s="2" t="s">
        <v>388</v>
      </c>
      <c r="H202" s="2" t="s">
        <v>389</v>
      </c>
      <c r="I202" s="2">
        <f>I200*J202</f>
        <v>1.4</v>
      </c>
      <c r="J202" s="2">
        <v>9.9999999999999982</v>
      </c>
      <c r="K202" s="2"/>
      <c r="L202" s="2"/>
      <c r="M202" s="2"/>
      <c r="N202" s="2"/>
      <c r="O202" s="2">
        <f t="shared" si="200"/>
        <v>122.08</v>
      </c>
      <c r="P202" s="2">
        <f t="shared" si="201"/>
        <v>122.08</v>
      </c>
      <c r="Q202" s="2">
        <f t="shared" si="202"/>
        <v>0</v>
      </c>
      <c r="R202" s="2">
        <f t="shared" si="203"/>
        <v>0</v>
      </c>
      <c r="S202" s="2">
        <f t="shared" si="204"/>
        <v>0</v>
      </c>
      <c r="T202" s="2">
        <f t="shared" si="205"/>
        <v>0</v>
      </c>
      <c r="U202" s="2">
        <f t="shared" si="206"/>
        <v>0</v>
      </c>
      <c r="V202" s="2">
        <f t="shared" si="207"/>
        <v>0</v>
      </c>
      <c r="W202" s="2">
        <f t="shared" si="208"/>
        <v>0</v>
      </c>
      <c r="X202" s="2">
        <f t="shared" si="209"/>
        <v>0</v>
      </c>
      <c r="Y202" s="2">
        <f t="shared" si="210"/>
        <v>0</v>
      </c>
      <c r="Z202" s="2"/>
      <c r="AA202" s="2">
        <v>39272396</v>
      </c>
      <c r="AB202" s="2">
        <f t="shared" si="211"/>
        <v>87.2</v>
      </c>
      <c r="AC202" s="2">
        <f t="shared" si="212"/>
        <v>87.2</v>
      </c>
      <c r="AD202" s="2">
        <f t="shared" si="213"/>
        <v>0</v>
      </c>
      <c r="AE202" s="2">
        <f t="shared" si="214"/>
        <v>0</v>
      </c>
      <c r="AF202" s="2">
        <f t="shared" si="215"/>
        <v>0</v>
      </c>
      <c r="AG202" s="2">
        <f t="shared" si="216"/>
        <v>0</v>
      </c>
      <c r="AH202" s="2">
        <f t="shared" si="217"/>
        <v>0</v>
      </c>
      <c r="AI202" s="2">
        <f t="shared" si="218"/>
        <v>0</v>
      </c>
      <c r="AJ202" s="2">
        <f t="shared" si="219"/>
        <v>0</v>
      </c>
      <c r="AK202" s="2">
        <v>87.2</v>
      </c>
      <c r="AL202" s="2">
        <v>87.2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95</v>
      </c>
      <c r="AU202" s="2">
        <v>65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3</v>
      </c>
      <c r="BE202" s="2" t="s">
        <v>3</v>
      </c>
      <c r="BF202" s="2" t="s">
        <v>3</v>
      </c>
      <c r="BG202" s="2" t="s">
        <v>3</v>
      </c>
      <c r="BH202" s="2">
        <v>3</v>
      </c>
      <c r="BI202" s="2">
        <v>2</v>
      </c>
      <c r="BJ202" s="2" t="s">
        <v>390</v>
      </c>
      <c r="BK202" s="2"/>
      <c r="BL202" s="2"/>
      <c r="BM202" s="2">
        <v>108001</v>
      </c>
      <c r="BN202" s="2">
        <v>0</v>
      </c>
      <c r="BO202" s="2" t="s">
        <v>3</v>
      </c>
      <c r="BP202" s="2">
        <v>0</v>
      </c>
      <c r="BQ202" s="2">
        <v>3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3</v>
      </c>
      <c r="BZ202" s="2">
        <v>95</v>
      </c>
      <c r="CA202" s="2">
        <v>65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3</v>
      </c>
      <c r="CO202" s="2">
        <v>0</v>
      </c>
      <c r="CP202" s="2">
        <f t="shared" si="220"/>
        <v>122.08</v>
      </c>
      <c r="CQ202" s="2">
        <f t="shared" si="221"/>
        <v>87.2</v>
      </c>
      <c r="CR202" s="2">
        <f t="shared" si="222"/>
        <v>0</v>
      </c>
      <c r="CS202" s="2">
        <f t="shared" si="223"/>
        <v>0</v>
      </c>
      <c r="CT202" s="2">
        <f t="shared" si="224"/>
        <v>0</v>
      </c>
      <c r="CU202" s="2">
        <f t="shared" si="225"/>
        <v>0</v>
      </c>
      <c r="CV202" s="2">
        <f t="shared" si="226"/>
        <v>0</v>
      </c>
      <c r="CW202" s="2">
        <f t="shared" si="227"/>
        <v>0</v>
      </c>
      <c r="CX202" s="2">
        <f t="shared" si="228"/>
        <v>0</v>
      </c>
      <c r="CY202" s="2">
        <f t="shared" si="229"/>
        <v>0</v>
      </c>
      <c r="CZ202" s="2">
        <f t="shared" si="230"/>
        <v>0</v>
      </c>
      <c r="DA202" s="2"/>
      <c r="DB202" s="2"/>
      <c r="DC202" s="2" t="s">
        <v>3</v>
      </c>
      <c r="DD202" s="2" t="s">
        <v>3</v>
      </c>
      <c r="DE202" s="2" t="s">
        <v>3</v>
      </c>
      <c r="DF202" s="2" t="s">
        <v>3</v>
      </c>
      <c r="DG202" s="2" t="s">
        <v>3</v>
      </c>
      <c r="DH202" s="2" t="s">
        <v>3</v>
      </c>
      <c r="DI202" s="2" t="s">
        <v>3</v>
      </c>
      <c r="DJ202" s="2" t="s">
        <v>3</v>
      </c>
      <c r="DK202" s="2" t="s">
        <v>3</v>
      </c>
      <c r="DL202" s="2" t="s">
        <v>3</v>
      </c>
      <c r="DM202" s="2" t="s">
        <v>3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1010</v>
      </c>
      <c r="DV202" s="2" t="s">
        <v>389</v>
      </c>
      <c r="DW202" s="2" t="s">
        <v>389</v>
      </c>
      <c r="DX202" s="2">
        <v>10</v>
      </c>
      <c r="DY202" s="2"/>
      <c r="DZ202" s="2"/>
      <c r="EA202" s="2"/>
      <c r="EB202" s="2"/>
      <c r="EC202" s="2"/>
      <c r="ED202" s="2"/>
      <c r="EE202" s="2">
        <v>39174386</v>
      </c>
      <c r="EF202" s="2">
        <v>3</v>
      </c>
      <c r="EG202" s="2" t="s">
        <v>335</v>
      </c>
      <c r="EH202" s="2">
        <v>0</v>
      </c>
      <c r="EI202" s="2" t="s">
        <v>3</v>
      </c>
      <c r="EJ202" s="2">
        <v>2</v>
      </c>
      <c r="EK202" s="2">
        <v>108001</v>
      </c>
      <c r="EL202" s="2" t="s">
        <v>336</v>
      </c>
      <c r="EM202" s="2" t="s">
        <v>337</v>
      </c>
      <c r="EN202" s="2"/>
      <c r="EO202" s="2" t="s">
        <v>3</v>
      </c>
      <c r="EP202" s="2"/>
      <c r="EQ202" s="2">
        <v>0</v>
      </c>
      <c r="ER202" s="2">
        <v>87.2</v>
      </c>
      <c r="ES202" s="2">
        <v>87.2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31"/>
        <v>0</v>
      </c>
      <c r="FS202" s="2">
        <v>0</v>
      </c>
      <c r="FT202" s="2"/>
      <c r="FU202" s="2"/>
      <c r="FV202" s="2"/>
      <c r="FW202" s="2"/>
      <c r="FX202" s="2">
        <v>95</v>
      </c>
      <c r="FY202" s="2">
        <v>65</v>
      </c>
      <c r="FZ202" s="2"/>
      <c r="GA202" s="2" t="s">
        <v>3</v>
      </c>
      <c r="GB202" s="2"/>
      <c r="GC202" s="2"/>
      <c r="GD202" s="2">
        <v>0</v>
      </c>
      <c r="GE202" s="2"/>
      <c r="GF202" s="2">
        <v>-1729910427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32"/>
        <v>0</v>
      </c>
      <c r="GM202" s="2">
        <f t="shared" si="233"/>
        <v>122.08</v>
      </c>
      <c r="GN202" s="2">
        <f t="shared" si="234"/>
        <v>0</v>
      </c>
      <c r="GO202" s="2">
        <f t="shared" si="235"/>
        <v>122.08</v>
      </c>
      <c r="GP202" s="2">
        <f t="shared" si="236"/>
        <v>0</v>
      </c>
      <c r="GQ202" s="2"/>
      <c r="GR202" s="2">
        <v>0</v>
      </c>
      <c r="GS202" s="2">
        <v>3</v>
      </c>
      <c r="GT202" s="2">
        <v>0</v>
      </c>
      <c r="GU202" s="2" t="s">
        <v>3</v>
      </c>
      <c r="GV202" s="2">
        <f t="shared" si="237"/>
        <v>0</v>
      </c>
      <c r="GW202" s="2">
        <v>1</v>
      </c>
      <c r="GX202" s="2">
        <f t="shared" si="238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499</v>
      </c>
      <c r="E203" t="s">
        <v>386</v>
      </c>
      <c r="F203" t="s">
        <v>387</v>
      </c>
      <c r="G203" t="s">
        <v>388</v>
      </c>
      <c r="H203" t="s">
        <v>389</v>
      </c>
      <c r="I203">
        <f>I201*J203</f>
        <v>1.4</v>
      </c>
      <c r="J203">
        <v>9.9999999999999982</v>
      </c>
      <c r="O203">
        <f t="shared" si="200"/>
        <v>926.59</v>
      </c>
      <c r="P203">
        <f t="shared" si="201"/>
        <v>926.59</v>
      </c>
      <c r="Q203">
        <f t="shared" si="202"/>
        <v>0</v>
      </c>
      <c r="R203">
        <f t="shared" si="203"/>
        <v>0</v>
      </c>
      <c r="S203">
        <f t="shared" si="204"/>
        <v>0</v>
      </c>
      <c r="T203">
        <f t="shared" si="205"/>
        <v>0</v>
      </c>
      <c r="U203">
        <f t="shared" si="206"/>
        <v>0</v>
      </c>
      <c r="V203">
        <f t="shared" si="207"/>
        <v>0</v>
      </c>
      <c r="W203">
        <f t="shared" si="208"/>
        <v>0</v>
      </c>
      <c r="X203">
        <f t="shared" si="209"/>
        <v>0</v>
      </c>
      <c r="Y203">
        <f t="shared" si="210"/>
        <v>0</v>
      </c>
      <c r="AA203">
        <v>39272397</v>
      </c>
      <c r="AB203">
        <f t="shared" si="211"/>
        <v>87.2</v>
      </c>
      <c r="AC203">
        <f t="shared" si="212"/>
        <v>87.2</v>
      </c>
      <c r="AD203">
        <f t="shared" si="213"/>
        <v>0</v>
      </c>
      <c r="AE203">
        <f t="shared" si="214"/>
        <v>0</v>
      </c>
      <c r="AF203">
        <f t="shared" si="215"/>
        <v>0</v>
      </c>
      <c r="AG203">
        <f t="shared" si="216"/>
        <v>0</v>
      </c>
      <c r="AH203">
        <f t="shared" si="217"/>
        <v>0</v>
      </c>
      <c r="AI203">
        <f t="shared" si="218"/>
        <v>0</v>
      </c>
      <c r="AJ203">
        <f t="shared" si="219"/>
        <v>0</v>
      </c>
      <c r="AK203">
        <v>87.2</v>
      </c>
      <c r="AL203">
        <v>87.2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7.59</v>
      </c>
      <c r="BA203">
        <v>1</v>
      </c>
      <c r="BB203">
        <v>1</v>
      </c>
      <c r="BC203">
        <v>7.59</v>
      </c>
      <c r="BD203" t="s">
        <v>3</v>
      </c>
      <c r="BE203" t="s">
        <v>3</v>
      </c>
      <c r="BF203" t="s">
        <v>3</v>
      </c>
      <c r="BG203" t="s">
        <v>3</v>
      </c>
      <c r="BH203">
        <v>3</v>
      </c>
      <c r="BI203">
        <v>2</v>
      </c>
      <c r="BJ203" t="s">
        <v>390</v>
      </c>
      <c r="BM203">
        <v>108001</v>
      </c>
      <c r="BN203">
        <v>0</v>
      </c>
      <c r="BO203" t="s">
        <v>3</v>
      </c>
      <c r="BP203">
        <v>0</v>
      </c>
      <c r="BQ203">
        <v>3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95</v>
      </c>
      <c r="CA203">
        <v>65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220"/>
        <v>926.59</v>
      </c>
      <c r="CQ203">
        <f t="shared" si="221"/>
        <v>661.84799999999996</v>
      </c>
      <c r="CR203">
        <f t="shared" si="222"/>
        <v>0</v>
      </c>
      <c r="CS203">
        <f t="shared" si="223"/>
        <v>0</v>
      </c>
      <c r="CT203">
        <f t="shared" si="224"/>
        <v>0</v>
      </c>
      <c r="CU203">
        <f t="shared" si="225"/>
        <v>0</v>
      </c>
      <c r="CV203">
        <f t="shared" si="226"/>
        <v>0</v>
      </c>
      <c r="CW203">
        <f t="shared" si="227"/>
        <v>0</v>
      </c>
      <c r="CX203">
        <f t="shared" si="228"/>
        <v>0</v>
      </c>
      <c r="CY203">
        <f t="shared" si="229"/>
        <v>0</v>
      </c>
      <c r="CZ203">
        <f t="shared" si="230"/>
        <v>0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1010</v>
      </c>
      <c r="DV203" t="s">
        <v>389</v>
      </c>
      <c r="DW203" t="s">
        <v>389</v>
      </c>
      <c r="DX203">
        <v>10</v>
      </c>
      <c r="EE203">
        <v>39174386</v>
      </c>
      <c r="EF203">
        <v>3</v>
      </c>
      <c r="EG203" t="s">
        <v>335</v>
      </c>
      <c r="EH203">
        <v>0</v>
      </c>
      <c r="EI203" t="s">
        <v>3</v>
      </c>
      <c r="EJ203">
        <v>2</v>
      </c>
      <c r="EK203">
        <v>108001</v>
      </c>
      <c r="EL203" t="s">
        <v>336</v>
      </c>
      <c r="EM203" t="s">
        <v>337</v>
      </c>
      <c r="EO203" t="s">
        <v>3</v>
      </c>
      <c r="EQ203">
        <v>0</v>
      </c>
      <c r="ER203">
        <v>87.2</v>
      </c>
      <c r="ES203">
        <v>87.2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31"/>
        <v>0</v>
      </c>
      <c r="FS203">
        <v>0</v>
      </c>
      <c r="FX203">
        <v>95</v>
      </c>
      <c r="FY203">
        <v>65</v>
      </c>
      <c r="GA203" t="s">
        <v>3</v>
      </c>
      <c r="GD203">
        <v>0</v>
      </c>
      <c r="GF203">
        <v>-1729910427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232"/>
        <v>0</v>
      </c>
      <c r="GM203">
        <f t="shared" si="233"/>
        <v>926.59</v>
      </c>
      <c r="GN203">
        <f t="shared" si="234"/>
        <v>0</v>
      </c>
      <c r="GO203">
        <f t="shared" si="235"/>
        <v>926.59</v>
      </c>
      <c r="GP203">
        <f t="shared" si="236"/>
        <v>0</v>
      </c>
      <c r="GR203">
        <v>0</v>
      </c>
      <c r="GS203">
        <v>3</v>
      </c>
      <c r="GT203">
        <v>0</v>
      </c>
      <c r="GU203" t="s">
        <v>3</v>
      </c>
      <c r="GV203">
        <f t="shared" si="237"/>
        <v>0</v>
      </c>
      <c r="GW203">
        <v>1</v>
      </c>
      <c r="GX203">
        <f t="shared" si="238"/>
        <v>0</v>
      </c>
      <c r="HA203">
        <v>0</v>
      </c>
      <c r="HB203">
        <v>0</v>
      </c>
      <c r="IK203">
        <v>0</v>
      </c>
    </row>
    <row r="204" spans="1:255" x14ac:dyDescent="0.2">
      <c r="A204" s="2">
        <v>17</v>
      </c>
      <c r="B204" s="2">
        <v>1</v>
      </c>
      <c r="C204" s="2">
        <f>ROW(SmtRes!A509)</f>
        <v>509</v>
      </c>
      <c r="D204" s="2">
        <f>ROW(EtalonRes!A478)</f>
        <v>478</v>
      </c>
      <c r="E204" s="2" t="s">
        <v>391</v>
      </c>
      <c r="F204" s="2" t="s">
        <v>392</v>
      </c>
      <c r="G204" s="2" t="s">
        <v>393</v>
      </c>
      <c r="H204" s="2" t="s">
        <v>394</v>
      </c>
      <c r="I204" s="2">
        <v>1</v>
      </c>
      <c r="J204" s="2">
        <v>0</v>
      </c>
      <c r="K204" s="2"/>
      <c r="L204" s="2"/>
      <c r="M204" s="2"/>
      <c r="N204" s="2"/>
      <c r="O204" s="2">
        <f t="shared" si="200"/>
        <v>33.42</v>
      </c>
      <c r="P204" s="2">
        <f t="shared" si="201"/>
        <v>6.2</v>
      </c>
      <c r="Q204" s="2">
        <f t="shared" si="202"/>
        <v>17.77</v>
      </c>
      <c r="R204" s="2">
        <f t="shared" si="203"/>
        <v>2.5099999999999998</v>
      </c>
      <c r="S204" s="2">
        <f t="shared" si="204"/>
        <v>9.4499999999999993</v>
      </c>
      <c r="T204" s="2">
        <f t="shared" si="205"/>
        <v>0</v>
      </c>
      <c r="U204" s="2">
        <f t="shared" si="206"/>
        <v>0.9</v>
      </c>
      <c r="V204" s="2">
        <f t="shared" si="207"/>
        <v>0.2</v>
      </c>
      <c r="W204" s="2">
        <f t="shared" si="208"/>
        <v>0</v>
      </c>
      <c r="X204" s="2">
        <f t="shared" si="209"/>
        <v>11.36</v>
      </c>
      <c r="Y204" s="2">
        <f t="shared" si="210"/>
        <v>7.77</v>
      </c>
      <c r="Z204" s="2"/>
      <c r="AA204" s="2">
        <v>39272396</v>
      </c>
      <c r="AB204" s="2">
        <f t="shared" si="211"/>
        <v>33.42</v>
      </c>
      <c r="AC204" s="2">
        <f t="shared" si="212"/>
        <v>6.2</v>
      </c>
      <c r="AD204" s="2">
        <f t="shared" si="213"/>
        <v>17.77</v>
      </c>
      <c r="AE204" s="2">
        <f t="shared" si="214"/>
        <v>2.5099999999999998</v>
      </c>
      <c r="AF204" s="2">
        <f t="shared" si="215"/>
        <v>9.4499999999999993</v>
      </c>
      <c r="AG204" s="2">
        <f t="shared" si="216"/>
        <v>0</v>
      </c>
      <c r="AH204" s="2">
        <f t="shared" si="217"/>
        <v>0.9</v>
      </c>
      <c r="AI204" s="2">
        <f t="shared" si="218"/>
        <v>0.2</v>
      </c>
      <c r="AJ204" s="2">
        <f t="shared" si="219"/>
        <v>0</v>
      </c>
      <c r="AK204" s="2">
        <v>33.42</v>
      </c>
      <c r="AL204" s="2">
        <v>6.2</v>
      </c>
      <c r="AM204" s="2">
        <v>17.77</v>
      </c>
      <c r="AN204" s="2">
        <v>2.5099999999999998</v>
      </c>
      <c r="AO204" s="2">
        <v>9.4499999999999993</v>
      </c>
      <c r="AP204" s="2">
        <v>0</v>
      </c>
      <c r="AQ204" s="2">
        <v>0.9</v>
      </c>
      <c r="AR204" s="2">
        <v>0.2</v>
      </c>
      <c r="AS204" s="2">
        <v>0</v>
      </c>
      <c r="AT204" s="2">
        <v>95</v>
      </c>
      <c r="AU204" s="2">
        <v>65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3</v>
      </c>
      <c r="BE204" s="2" t="s">
        <v>3</v>
      </c>
      <c r="BF204" s="2" t="s">
        <v>3</v>
      </c>
      <c r="BG204" s="2" t="s">
        <v>3</v>
      </c>
      <c r="BH204" s="2">
        <v>0</v>
      </c>
      <c r="BI204" s="2">
        <v>2</v>
      </c>
      <c r="BJ204" s="2" t="s">
        <v>395</v>
      </c>
      <c r="BK204" s="2"/>
      <c r="BL204" s="2"/>
      <c r="BM204" s="2">
        <v>108001</v>
      </c>
      <c r="BN204" s="2">
        <v>0</v>
      </c>
      <c r="BO204" s="2" t="s">
        <v>3</v>
      </c>
      <c r="BP204" s="2">
        <v>0</v>
      </c>
      <c r="BQ204" s="2">
        <v>3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3</v>
      </c>
      <c r="BZ204" s="2">
        <v>95</v>
      </c>
      <c r="CA204" s="2">
        <v>65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3</v>
      </c>
      <c r="CO204" s="2">
        <v>0</v>
      </c>
      <c r="CP204" s="2">
        <f t="shared" si="220"/>
        <v>33.42</v>
      </c>
      <c r="CQ204" s="2">
        <f t="shared" si="221"/>
        <v>6.2</v>
      </c>
      <c r="CR204" s="2">
        <f t="shared" si="222"/>
        <v>17.77</v>
      </c>
      <c r="CS204" s="2">
        <f t="shared" si="223"/>
        <v>2.5099999999999998</v>
      </c>
      <c r="CT204" s="2">
        <f t="shared" si="224"/>
        <v>9.4499999999999993</v>
      </c>
      <c r="CU204" s="2">
        <f t="shared" si="225"/>
        <v>0</v>
      </c>
      <c r="CV204" s="2">
        <f t="shared" si="226"/>
        <v>0.9</v>
      </c>
      <c r="CW204" s="2">
        <f t="shared" si="227"/>
        <v>0.2</v>
      </c>
      <c r="CX204" s="2">
        <f t="shared" si="228"/>
        <v>0</v>
      </c>
      <c r="CY204" s="2">
        <f t="shared" si="229"/>
        <v>11.361999999999998</v>
      </c>
      <c r="CZ204" s="2">
        <f t="shared" si="230"/>
        <v>7.774</v>
      </c>
      <c r="DA204" s="2"/>
      <c r="DB204" s="2"/>
      <c r="DC204" s="2" t="s">
        <v>3</v>
      </c>
      <c r="DD204" s="2" t="s">
        <v>3</v>
      </c>
      <c r="DE204" s="2" t="s">
        <v>3</v>
      </c>
      <c r="DF204" s="2" t="s">
        <v>3</v>
      </c>
      <c r="DG204" s="2" t="s">
        <v>3</v>
      </c>
      <c r="DH204" s="2" t="s">
        <v>3</v>
      </c>
      <c r="DI204" s="2" t="s">
        <v>3</v>
      </c>
      <c r="DJ204" s="2" t="s">
        <v>3</v>
      </c>
      <c r="DK204" s="2" t="s">
        <v>3</v>
      </c>
      <c r="DL204" s="2" t="s">
        <v>3</v>
      </c>
      <c r="DM204" s="2" t="s">
        <v>3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1013</v>
      </c>
      <c r="DV204" s="2" t="s">
        <v>394</v>
      </c>
      <c r="DW204" s="2" t="s">
        <v>394</v>
      </c>
      <c r="DX204" s="2">
        <v>1</v>
      </c>
      <c r="DY204" s="2"/>
      <c r="DZ204" s="2"/>
      <c r="EA204" s="2"/>
      <c r="EB204" s="2"/>
      <c r="EC204" s="2"/>
      <c r="ED204" s="2"/>
      <c r="EE204" s="2">
        <v>39174386</v>
      </c>
      <c r="EF204" s="2">
        <v>3</v>
      </c>
      <c r="EG204" s="2" t="s">
        <v>335</v>
      </c>
      <c r="EH204" s="2">
        <v>0</v>
      </c>
      <c r="EI204" s="2" t="s">
        <v>3</v>
      </c>
      <c r="EJ204" s="2">
        <v>2</v>
      </c>
      <c r="EK204" s="2">
        <v>108001</v>
      </c>
      <c r="EL204" s="2" t="s">
        <v>336</v>
      </c>
      <c r="EM204" s="2" t="s">
        <v>337</v>
      </c>
      <c r="EN204" s="2"/>
      <c r="EO204" s="2" t="s">
        <v>3</v>
      </c>
      <c r="EP204" s="2"/>
      <c r="EQ204" s="2">
        <v>0</v>
      </c>
      <c r="ER204" s="2">
        <v>33.42</v>
      </c>
      <c r="ES204" s="2">
        <v>6.2</v>
      </c>
      <c r="ET204" s="2">
        <v>17.77</v>
      </c>
      <c r="EU204" s="2">
        <v>2.5099999999999998</v>
      </c>
      <c r="EV204" s="2">
        <v>9.4499999999999993</v>
      </c>
      <c r="EW204" s="2">
        <v>0.9</v>
      </c>
      <c r="EX204" s="2">
        <v>0.2</v>
      </c>
      <c r="EY204" s="2">
        <v>0</v>
      </c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31"/>
        <v>0</v>
      </c>
      <c r="FS204" s="2">
        <v>0</v>
      </c>
      <c r="FT204" s="2"/>
      <c r="FU204" s="2"/>
      <c r="FV204" s="2"/>
      <c r="FW204" s="2"/>
      <c r="FX204" s="2">
        <v>95</v>
      </c>
      <c r="FY204" s="2">
        <v>65</v>
      </c>
      <c r="FZ204" s="2"/>
      <c r="GA204" s="2" t="s">
        <v>3</v>
      </c>
      <c r="GB204" s="2"/>
      <c r="GC204" s="2"/>
      <c r="GD204" s="2">
        <v>0</v>
      </c>
      <c r="GE204" s="2"/>
      <c r="GF204" s="2">
        <v>-921619805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232"/>
        <v>0</v>
      </c>
      <c r="GM204" s="2">
        <f t="shared" si="233"/>
        <v>52.55</v>
      </c>
      <c r="GN204" s="2">
        <f t="shared" si="234"/>
        <v>0</v>
      </c>
      <c r="GO204" s="2">
        <f t="shared" si="235"/>
        <v>52.55</v>
      </c>
      <c r="GP204" s="2">
        <f t="shared" si="236"/>
        <v>0</v>
      </c>
      <c r="GQ204" s="2"/>
      <c r="GR204" s="2">
        <v>0</v>
      </c>
      <c r="GS204" s="2">
        <v>3</v>
      </c>
      <c r="GT204" s="2">
        <v>0</v>
      </c>
      <c r="GU204" s="2" t="s">
        <v>3</v>
      </c>
      <c r="GV204" s="2">
        <f t="shared" si="237"/>
        <v>0</v>
      </c>
      <c r="GW204" s="2">
        <v>1</v>
      </c>
      <c r="GX204" s="2">
        <f t="shared" si="238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17</v>
      </c>
      <c r="B205">
        <v>1</v>
      </c>
      <c r="C205">
        <f>ROW(SmtRes!A518)</f>
        <v>518</v>
      </c>
      <c r="D205">
        <f>ROW(EtalonRes!A486)</f>
        <v>486</v>
      </c>
      <c r="E205" t="s">
        <v>391</v>
      </c>
      <c r="F205" t="s">
        <v>392</v>
      </c>
      <c r="G205" t="s">
        <v>393</v>
      </c>
      <c r="H205" t="s">
        <v>394</v>
      </c>
      <c r="I205">
        <v>1</v>
      </c>
      <c r="J205">
        <v>0</v>
      </c>
      <c r="O205">
        <f t="shared" si="200"/>
        <v>253.66</v>
      </c>
      <c r="P205">
        <f t="shared" si="201"/>
        <v>47.06</v>
      </c>
      <c r="Q205">
        <f t="shared" si="202"/>
        <v>134.87</v>
      </c>
      <c r="R205">
        <f t="shared" si="203"/>
        <v>19.05</v>
      </c>
      <c r="S205">
        <f t="shared" si="204"/>
        <v>71.73</v>
      </c>
      <c r="T205">
        <f t="shared" si="205"/>
        <v>0</v>
      </c>
      <c r="U205">
        <f t="shared" si="206"/>
        <v>0.9</v>
      </c>
      <c r="V205">
        <f t="shared" si="207"/>
        <v>0.2</v>
      </c>
      <c r="W205">
        <f t="shared" si="208"/>
        <v>0</v>
      </c>
      <c r="X205">
        <f t="shared" si="209"/>
        <v>86.24</v>
      </c>
      <c r="Y205">
        <f t="shared" si="210"/>
        <v>59.01</v>
      </c>
      <c r="AA205">
        <v>39272397</v>
      </c>
      <c r="AB205">
        <f t="shared" si="211"/>
        <v>33.42</v>
      </c>
      <c r="AC205">
        <f t="shared" si="212"/>
        <v>6.2</v>
      </c>
      <c r="AD205">
        <f t="shared" si="213"/>
        <v>17.77</v>
      </c>
      <c r="AE205">
        <f t="shared" si="214"/>
        <v>2.5099999999999998</v>
      </c>
      <c r="AF205">
        <f t="shared" si="215"/>
        <v>9.4499999999999993</v>
      </c>
      <c r="AG205">
        <f t="shared" si="216"/>
        <v>0</v>
      </c>
      <c r="AH205">
        <f t="shared" si="217"/>
        <v>0.9</v>
      </c>
      <c r="AI205">
        <f t="shared" si="218"/>
        <v>0.2</v>
      </c>
      <c r="AJ205">
        <f t="shared" si="219"/>
        <v>0</v>
      </c>
      <c r="AK205">
        <v>33.42</v>
      </c>
      <c r="AL205">
        <v>6.2</v>
      </c>
      <c r="AM205">
        <v>17.77</v>
      </c>
      <c r="AN205">
        <v>2.5099999999999998</v>
      </c>
      <c r="AO205">
        <v>9.4499999999999993</v>
      </c>
      <c r="AP205">
        <v>0</v>
      </c>
      <c r="AQ205">
        <v>0.9</v>
      </c>
      <c r="AR205">
        <v>0.2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7.59</v>
      </c>
      <c r="BA205">
        <v>7.59</v>
      </c>
      <c r="BB205">
        <v>7.59</v>
      </c>
      <c r="BC205">
        <v>7.59</v>
      </c>
      <c r="BD205" t="s">
        <v>3</v>
      </c>
      <c r="BE205" t="s">
        <v>3</v>
      </c>
      <c r="BF205" t="s">
        <v>3</v>
      </c>
      <c r="BG205" t="s">
        <v>3</v>
      </c>
      <c r="BH205">
        <v>0</v>
      </c>
      <c r="BI205">
        <v>2</v>
      </c>
      <c r="BJ205" t="s">
        <v>395</v>
      </c>
      <c r="BM205">
        <v>108001</v>
      </c>
      <c r="BN205">
        <v>0</v>
      </c>
      <c r="BO205" t="s">
        <v>3</v>
      </c>
      <c r="BP205">
        <v>0</v>
      </c>
      <c r="BQ205">
        <v>3</v>
      </c>
      <c r="BR205">
        <v>0</v>
      </c>
      <c r="BS205">
        <v>7.59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95</v>
      </c>
      <c r="CA205">
        <v>65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220"/>
        <v>253.66000000000003</v>
      </c>
      <c r="CQ205">
        <f t="shared" si="221"/>
        <v>47.058</v>
      </c>
      <c r="CR205">
        <f t="shared" si="222"/>
        <v>134.87430000000001</v>
      </c>
      <c r="CS205">
        <f t="shared" si="223"/>
        <v>19.050899999999999</v>
      </c>
      <c r="CT205">
        <f t="shared" si="224"/>
        <v>71.725499999999997</v>
      </c>
      <c r="CU205">
        <f t="shared" si="225"/>
        <v>0</v>
      </c>
      <c r="CV205">
        <f t="shared" si="226"/>
        <v>0.9</v>
      </c>
      <c r="CW205">
        <f t="shared" si="227"/>
        <v>0.2</v>
      </c>
      <c r="CX205">
        <f t="shared" si="228"/>
        <v>0</v>
      </c>
      <c r="CY205">
        <f t="shared" si="229"/>
        <v>86.241</v>
      </c>
      <c r="CZ205">
        <f t="shared" si="230"/>
        <v>59.006999999999998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0</v>
      </c>
      <c r="DO205">
        <v>0</v>
      </c>
      <c r="DP205">
        <v>1</v>
      </c>
      <c r="DQ205">
        <v>1</v>
      </c>
      <c r="DU205">
        <v>1013</v>
      </c>
      <c r="DV205" t="s">
        <v>394</v>
      </c>
      <c r="DW205" t="s">
        <v>394</v>
      </c>
      <c r="DX205">
        <v>1</v>
      </c>
      <c r="EE205">
        <v>39174386</v>
      </c>
      <c r="EF205">
        <v>3</v>
      </c>
      <c r="EG205" t="s">
        <v>335</v>
      </c>
      <c r="EH205">
        <v>0</v>
      </c>
      <c r="EI205" t="s">
        <v>3</v>
      </c>
      <c r="EJ205">
        <v>2</v>
      </c>
      <c r="EK205">
        <v>108001</v>
      </c>
      <c r="EL205" t="s">
        <v>336</v>
      </c>
      <c r="EM205" t="s">
        <v>337</v>
      </c>
      <c r="EO205" t="s">
        <v>3</v>
      </c>
      <c r="EQ205">
        <v>0</v>
      </c>
      <c r="ER205">
        <v>33.42</v>
      </c>
      <c r="ES205">
        <v>6.2</v>
      </c>
      <c r="ET205">
        <v>17.77</v>
      </c>
      <c r="EU205">
        <v>2.5099999999999998</v>
      </c>
      <c r="EV205">
        <v>9.4499999999999993</v>
      </c>
      <c r="EW205">
        <v>0.9</v>
      </c>
      <c r="EX205">
        <v>0.2</v>
      </c>
      <c r="EY205">
        <v>0</v>
      </c>
      <c r="FQ205">
        <v>0</v>
      </c>
      <c r="FR205">
        <f t="shared" si="231"/>
        <v>0</v>
      </c>
      <c r="FS205">
        <v>0</v>
      </c>
      <c r="FX205">
        <v>95</v>
      </c>
      <c r="FY205">
        <v>65</v>
      </c>
      <c r="GA205" t="s">
        <v>3</v>
      </c>
      <c r="GD205">
        <v>0</v>
      </c>
      <c r="GF205">
        <v>-921619805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232"/>
        <v>0</v>
      </c>
      <c r="GM205">
        <f t="shared" si="233"/>
        <v>398.91</v>
      </c>
      <c r="GN205">
        <f t="shared" si="234"/>
        <v>0</v>
      </c>
      <c r="GO205">
        <f t="shared" si="235"/>
        <v>398.91</v>
      </c>
      <c r="GP205">
        <f t="shared" si="236"/>
        <v>0</v>
      </c>
      <c r="GR205">
        <v>0</v>
      </c>
      <c r="GS205">
        <v>3</v>
      </c>
      <c r="GT205">
        <v>0</v>
      </c>
      <c r="GU205" t="s">
        <v>3</v>
      </c>
      <c r="GV205">
        <f t="shared" si="237"/>
        <v>0</v>
      </c>
      <c r="GW205">
        <v>1</v>
      </c>
      <c r="GX205">
        <f t="shared" si="238"/>
        <v>0</v>
      </c>
      <c r="HA205">
        <v>0</v>
      </c>
      <c r="HB205">
        <v>0</v>
      </c>
      <c r="IK205">
        <v>0</v>
      </c>
    </row>
    <row r="206" spans="1:255" x14ac:dyDescent="0.2">
      <c r="A206" s="2">
        <v>18</v>
      </c>
      <c r="B206" s="2">
        <v>1</v>
      </c>
      <c r="C206" s="2">
        <v>508</v>
      </c>
      <c r="D206" s="2"/>
      <c r="E206" s="2" t="s">
        <v>396</v>
      </c>
      <c r="F206" s="2" t="s">
        <v>397</v>
      </c>
      <c r="G206" s="2" t="s">
        <v>398</v>
      </c>
      <c r="H206" s="2" t="s">
        <v>206</v>
      </c>
      <c r="I206" s="2">
        <f>I204*J206</f>
        <v>1</v>
      </c>
      <c r="J206" s="2">
        <v>1</v>
      </c>
      <c r="K206" s="2"/>
      <c r="L206" s="2"/>
      <c r="M206" s="2"/>
      <c r="N206" s="2"/>
      <c r="O206" s="2">
        <f t="shared" si="200"/>
        <v>1294</v>
      </c>
      <c r="P206" s="2">
        <f t="shared" si="201"/>
        <v>1294</v>
      </c>
      <c r="Q206" s="2">
        <f t="shared" si="202"/>
        <v>0</v>
      </c>
      <c r="R206" s="2">
        <f t="shared" si="203"/>
        <v>0</v>
      </c>
      <c r="S206" s="2">
        <f t="shared" si="204"/>
        <v>0</v>
      </c>
      <c r="T206" s="2">
        <f t="shared" si="205"/>
        <v>0</v>
      </c>
      <c r="U206" s="2">
        <f t="shared" si="206"/>
        <v>0</v>
      </c>
      <c r="V206" s="2">
        <f t="shared" si="207"/>
        <v>0</v>
      </c>
      <c r="W206" s="2">
        <f t="shared" si="208"/>
        <v>0</v>
      </c>
      <c r="X206" s="2">
        <f t="shared" si="209"/>
        <v>0</v>
      </c>
      <c r="Y206" s="2">
        <f t="shared" si="210"/>
        <v>0</v>
      </c>
      <c r="Z206" s="2"/>
      <c r="AA206" s="2">
        <v>39272396</v>
      </c>
      <c r="AB206" s="2">
        <f t="shared" si="211"/>
        <v>1294</v>
      </c>
      <c r="AC206" s="2">
        <f t="shared" si="212"/>
        <v>1294</v>
      </c>
      <c r="AD206" s="2">
        <f t="shared" si="213"/>
        <v>0</v>
      </c>
      <c r="AE206" s="2">
        <f t="shared" si="214"/>
        <v>0</v>
      </c>
      <c r="AF206" s="2">
        <f t="shared" si="215"/>
        <v>0</v>
      </c>
      <c r="AG206" s="2">
        <f t="shared" si="216"/>
        <v>0</v>
      </c>
      <c r="AH206" s="2">
        <f t="shared" si="217"/>
        <v>0</v>
      </c>
      <c r="AI206" s="2">
        <f t="shared" si="218"/>
        <v>0</v>
      </c>
      <c r="AJ206" s="2">
        <f t="shared" si="219"/>
        <v>0</v>
      </c>
      <c r="AK206" s="2">
        <v>1294</v>
      </c>
      <c r="AL206" s="2">
        <v>1294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95</v>
      </c>
      <c r="AU206" s="2">
        <v>65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3</v>
      </c>
      <c r="BE206" s="2" t="s">
        <v>3</v>
      </c>
      <c r="BF206" s="2" t="s">
        <v>3</v>
      </c>
      <c r="BG206" s="2" t="s">
        <v>3</v>
      </c>
      <c r="BH206" s="2">
        <v>3</v>
      </c>
      <c r="BI206" s="2">
        <v>2</v>
      </c>
      <c r="BJ206" s="2" t="s">
        <v>399</v>
      </c>
      <c r="BK206" s="2"/>
      <c r="BL206" s="2"/>
      <c r="BM206" s="2">
        <v>108001</v>
      </c>
      <c r="BN206" s="2">
        <v>0</v>
      </c>
      <c r="BO206" s="2" t="s">
        <v>3</v>
      </c>
      <c r="BP206" s="2">
        <v>0</v>
      </c>
      <c r="BQ206" s="2">
        <v>3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3</v>
      </c>
      <c r="BZ206" s="2">
        <v>95</v>
      </c>
      <c r="CA206" s="2">
        <v>65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3</v>
      </c>
      <c r="CO206" s="2">
        <v>0</v>
      </c>
      <c r="CP206" s="2">
        <f t="shared" si="220"/>
        <v>1294</v>
      </c>
      <c r="CQ206" s="2">
        <f t="shared" si="221"/>
        <v>1294</v>
      </c>
      <c r="CR206" s="2">
        <f t="shared" si="222"/>
        <v>0</v>
      </c>
      <c r="CS206" s="2">
        <f t="shared" si="223"/>
        <v>0</v>
      </c>
      <c r="CT206" s="2">
        <f t="shared" si="224"/>
        <v>0</v>
      </c>
      <c r="CU206" s="2">
        <f t="shared" si="225"/>
        <v>0</v>
      </c>
      <c r="CV206" s="2">
        <f t="shared" si="226"/>
        <v>0</v>
      </c>
      <c r="CW206" s="2">
        <f t="shared" si="227"/>
        <v>0</v>
      </c>
      <c r="CX206" s="2">
        <f t="shared" si="228"/>
        <v>0</v>
      </c>
      <c r="CY206" s="2">
        <f t="shared" si="229"/>
        <v>0</v>
      </c>
      <c r="CZ206" s="2">
        <f t="shared" si="230"/>
        <v>0</v>
      </c>
      <c r="DA206" s="2"/>
      <c r="DB206" s="2"/>
      <c r="DC206" s="2" t="s">
        <v>3</v>
      </c>
      <c r="DD206" s="2" t="s">
        <v>3</v>
      </c>
      <c r="DE206" s="2" t="s">
        <v>3</v>
      </c>
      <c r="DF206" s="2" t="s">
        <v>3</v>
      </c>
      <c r="DG206" s="2" t="s">
        <v>3</v>
      </c>
      <c r="DH206" s="2" t="s">
        <v>3</v>
      </c>
      <c r="DI206" s="2" t="s">
        <v>3</v>
      </c>
      <c r="DJ206" s="2" t="s">
        <v>3</v>
      </c>
      <c r="DK206" s="2" t="s">
        <v>3</v>
      </c>
      <c r="DL206" s="2" t="s">
        <v>3</v>
      </c>
      <c r="DM206" s="2" t="s">
        <v>3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1010</v>
      </c>
      <c r="DV206" s="2" t="s">
        <v>206</v>
      </c>
      <c r="DW206" s="2" t="s">
        <v>206</v>
      </c>
      <c r="DX206" s="2">
        <v>1</v>
      </c>
      <c r="DY206" s="2"/>
      <c r="DZ206" s="2"/>
      <c r="EA206" s="2"/>
      <c r="EB206" s="2"/>
      <c r="EC206" s="2"/>
      <c r="ED206" s="2"/>
      <c r="EE206" s="2">
        <v>39174386</v>
      </c>
      <c r="EF206" s="2">
        <v>3</v>
      </c>
      <c r="EG206" s="2" t="s">
        <v>335</v>
      </c>
      <c r="EH206" s="2">
        <v>0</v>
      </c>
      <c r="EI206" s="2" t="s">
        <v>3</v>
      </c>
      <c r="EJ206" s="2">
        <v>2</v>
      </c>
      <c r="EK206" s="2">
        <v>108001</v>
      </c>
      <c r="EL206" s="2" t="s">
        <v>336</v>
      </c>
      <c r="EM206" s="2" t="s">
        <v>337</v>
      </c>
      <c r="EN206" s="2"/>
      <c r="EO206" s="2" t="s">
        <v>3</v>
      </c>
      <c r="EP206" s="2"/>
      <c r="EQ206" s="2">
        <v>0</v>
      </c>
      <c r="ER206" s="2">
        <v>1294</v>
      </c>
      <c r="ES206" s="2">
        <v>1294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31"/>
        <v>0</v>
      </c>
      <c r="FS206" s="2">
        <v>0</v>
      </c>
      <c r="FT206" s="2"/>
      <c r="FU206" s="2"/>
      <c r="FV206" s="2"/>
      <c r="FW206" s="2"/>
      <c r="FX206" s="2">
        <v>95</v>
      </c>
      <c r="FY206" s="2">
        <v>65</v>
      </c>
      <c r="FZ206" s="2"/>
      <c r="GA206" s="2" t="s">
        <v>3</v>
      </c>
      <c r="GB206" s="2"/>
      <c r="GC206" s="2"/>
      <c r="GD206" s="2">
        <v>0</v>
      </c>
      <c r="GE206" s="2"/>
      <c r="GF206" s="2">
        <v>-1373405590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32"/>
        <v>0</v>
      </c>
      <c r="GM206" s="2">
        <f t="shared" si="233"/>
        <v>1294</v>
      </c>
      <c r="GN206" s="2">
        <f t="shared" si="234"/>
        <v>0</v>
      </c>
      <c r="GO206" s="2">
        <f t="shared" si="235"/>
        <v>1294</v>
      </c>
      <c r="GP206" s="2">
        <f t="shared" si="236"/>
        <v>0</v>
      </c>
      <c r="GQ206" s="2"/>
      <c r="GR206" s="2">
        <v>0</v>
      </c>
      <c r="GS206" s="2">
        <v>3</v>
      </c>
      <c r="GT206" s="2">
        <v>0</v>
      </c>
      <c r="GU206" s="2" t="s">
        <v>3</v>
      </c>
      <c r="GV206" s="2">
        <f t="shared" si="237"/>
        <v>0</v>
      </c>
      <c r="GW206" s="2">
        <v>1</v>
      </c>
      <c r="GX206" s="2">
        <f t="shared" si="238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18</v>
      </c>
      <c r="B207">
        <v>1</v>
      </c>
      <c r="C207">
        <v>517</v>
      </c>
      <c r="E207" t="s">
        <v>396</v>
      </c>
      <c r="F207" t="s">
        <v>397</v>
      </c>
      <c r="G207" t="s">
        <v>398</v>
      </c>
      <c r="H207" t="s">
        <v>206</v>
      </c>
      <c r="I207">
        <f>I205*J207</f>
        <v>1</v>
      </c>
      <c r="J207">
        <v>1</v>
      </c>
      <c r="O207">
        <f t="shared" si="200"/>
        <v>9821.4599999999991</v>
      </c>
      <c r="P207">
        <f t="shared" si="201"/>
        <v>9821.4599999999991</v>
      </c>
      <c r="Q207">
        <f t="shared" si="202"/>
        <v>0</v>
      </c>
      <c r="R207">
        <f t="shared" si="203"/>
        <v>0</v>
      </c>
      <c r="S207">
        <f t="shared" si="204"/>
        <v>0</v>
      </c>
      <c r="T207">
        <f t="shared" si="205"/>
        <v>0</v>
      </c>
      <c r="U207">
        <f t="shared" si="206"/>
        <v>0</v>
      </c>
      <c r="V207">
        <f t="shared" si="207"/>
        <v>0</v>
      </c>
      <c r="W207">
        <f t="shared" si="208"/>
        <v>0</v>
      </c>
      <c r="X207">
        <f t="shared" si="209"/>
        <v>0</v>
      </c>
      <c r="Y207">
        <f t="shared" si="210"/>
        <v>0</v>
      </c>
      <c r="AA207">
        <v>39272397</v>
      </c>
      <c r="AB207">
        <f t="shared" si="211"/>
        <v>1294</v>
      </c>
      <c r="AC207">
        <f t="shared" si="212"/>
        <v>1294</v>
      </c>
      <c r="AD207">
        <f t="shared" si="213"/>
        <v>0</v>
      </c>
      <c r="AE207">
        <f t="shared" si="214"/>
        <v>0</v>
      </c>
      <c r="AF207">
        <f t="shared" si="215"/>
        <v>0</v>
      </c>
      <c r="AG207">
        <f t="shared" si="216"/>
        <v>0</v>
      </c>
      <c r="AH207">
        <f t="shared" si="217"/>
        <v>0</v>
      </c>
      <c r="AI207">
        <f t="shared" si="218"/>
        <v>0</v>
      </c>
      <c r="AJ207">
        <f t="shared" si="219"/>
        <v>0</v>
      </c>
      <c r="AK207">
        <v>1294</v>
      </c>
      <c r="AL207">
        <v>1294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7.59</v>
      </c>
      <c r="BA207">
        <v>1</v>
      </c>
      <c r="BB207">
        <v>1</v>
      </c>
      <c r="BC207">
        <v>7.59</v>
      </c>
      <c r="BD207" t="s">
        <v>3</v>
      </c>
      <c r="BE207" t="s">
        <v>3</v>
      </c>
      <c r="BF207" t="s">
        <v>3</v>
      </c>
      <c r="BG207" t="s">
        <v>3</v>
      </c>
      <c r="BH207">
        <v>3</v>
      </c>
      <c r="BI207">
        <v>2</v>
      </c>
      <c r="BJ207" t="s">
        <v>399</v>
      </c>
      <c r="BM207">
        <v>108001</v>
      </c>
      <c r="BN207">
        <v>0</v>
      </c>
      <c r="BO207" t="s">
        <v>3</v>
      </c>
      <c r="BP207">
        <v>0</v>
      </c>
      <c r="BQ207">
        <v>3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95</v>
      </c>
      <c r="CA207">
        <v>65</v>
      </c>
      <c r="CF207">
        <v>0</v>
      </c>
      <c r="CG207">
        <v>0</v>
      </c>
      <c r="CM207">
        <v>0</v>
      </c>
      <c r="CN207" t="s">
        <v>3</v>
      </c>
      <c r="CO207">
        <v>0</v>
      </c>
      <c r="CP207">
        <f t="shared" si="220"/>
        <v>9821.4599999999991</v>
      </c>
      <c r="CQ207">
        <f t="shared" si="221"/>
        <v>9821.4599999999991</v>
      </c>
      <c r="CR207">
        <f t="shared" si="222"/>
        <v>0</v>
      </c>
      <c r="CS207">
        <f t="shared" si="223"/>
        <v>0</v>
      </c>
      <c r="CT207">
        <f t="shared" si="224"/>
        <v>0</v>
      </c>
      <c r="CU207">
        <f t="shared" si="225"/>
        <v>0</v>
      </c>
      <c r="CV207">
        <f t="shared" si="226"/>
        <v>0</v>
      </c>
      <c r="CW207">
        <f t="shared" si="227"/>
        <v>0</v>
      </c>
      <c r="CX207">
        <f t="shared" si="228"/>
        <v>0</v>
      </c>
      <c r="CY207">
        <f t="shared" si="229"/>
        <v>0</v>
      </c>
      <c r="CZ207">
        <f t="shared" si="230"/>
        <v>0</v>
      </c>
      <c r="DC207" t="s">
        <v>3</v>
      </c>
      <c r="DD207" t="s">
        <v>3</v>
      </c>
      <c r="DE207" t="s">
        <v>3</v>
      </c>
      <c r="DF207" t="s">
        <v>3</v>
      </c>
      <c r="DG207" t="s">
        <v>3</v>
      </c>
      <c r="DH207" t="s">
        <v>3</v>
      </c>
      <c r="DI207" t="s">
        <v>3</v>
      </c>
      <c r="DJ207" t="s">
        <v>3</v>
      </c>
      <c r="DK207" t="s">
        <v>3</v>
      </c>
      <c r="DL207" t="s">
        <v>3</v>
      </c>
      <c r="DM207" t="s">
        <v>3</v>
      </c>
      <c r="DN207">
        <v>0</v>
      </c>
      <c r="DO207">
        <v>0</v>
      </c>
      <c r="DP207">
        <v>1</v>
      </c>
      <c r="DQ207">
        <v>1</v>
      </c>
      <c r="DU207">
        <v>1010</v>
      </c>
      <c r="DV207" t="s">
        <v>206</v>
      </c>
      <c r="DW207" t="s">
        <v>206</v>
      </c>
      <c r="DX207">
        <v>1</v>
      </c>
      <c r="EE207">
        <v>39174386</v>
      </c>
      <c r="EF207">
        <v>3</v>
      </c>
      <c r="EG207" t="s">
        <v>335</v>
      </c>
      <c r="EH207">
        <v>0</v>
      </c>
      <c r="EI207" t="s">
        <v>3</v>
      </c>
      <c r="EJ207">
        <v>2</v>
      </c>
      <c r="EK207">
        <v>108001</v>
      </c>
      <c r="EL207" t="s">
        <v>336</v>
      </c>
      <c r="EM207" t="s">
        <v>337</v>
      </c>
      <c r="EO207" t="s">
        <v>3</v>
      </c>
      <c r="EQ207">
        <v>0</v>
      </c>
      <c r="ER207">
        <v>1294</v>
      </c>
      <c r="ES207">
        <v>1294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231"/>
        <v>0</v>
      </c>
      <c r="FS207">
        <v>0</v>
      </c>
      <c r="FX207">
        <v>95</v>
      </c>
      <c r="FY207">
        <v>65</v>
      </c>
      <c r="GA207" t="s">
        <v>3</v>
      </c>
      <c r="GD207">
        <v>0</v>
      </c>
      <c r="GF207">
        <v>-1373405590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232"/>
        <v>0</v>
      </c>
      <c r="GM207">
        <f t="shared" si="233"/>
        <v>9821.4599999999991</v>
      </c>
      <c r="GN207">
        <f t="shared" si="234"/>
        <v>0</v>
      </c>
      <c r="GO207">
        <f t="shared" si="235"/>
        <v>9821.4599999999991</v>
      </c>
      <c r="GP207">
        <f t="shared" si="236"/>
        <v>0</v>
      </c>
      <c r="GR207">
        <v>0</v>
      </c>
      <c r="GS207">
        <v>3</v>
      </c>
      <c r="GT207">
        <v>0</v>
      </c>
      <c r="GU207" t="s">
        <v>3</v>
      </c>
      <c r="GV207">
        <f t="shared" si="237"/>
        <v>0</v>
      </c>
      <c r="GW207">
        <v>1</v>
      </c>
      <c r="GX207">
        <f t="shared" si="238"/>
        <v>0</v>
      </c>
      <c r="HA207">
        <v>0</v>
      </c>
      <c r="HB207">
        <v>0</v>
      </c>
      <c r="IK207">
        <v>0</v>
      </c>
    </row>
    <row r="208" spans="1:255" x14ac:dyDescent="0.2">
      <c r="A208" s="2">
        <v>17</v>
      </c>
      <c r="B208" s="2">
        <v>1</v>
      </c>
      <c r="C208" s="2">
        <f>ROW(SmtRes!A525)</f>
        <v>525</v>
      </c>
      <c r="D208" s="2">
        <f>ROW(EtalonRes!A492)</f>
        <v>492</v>
      </c>
      <c r="E208" s="2" t="s">
        <v>400</v>
      </c>
      <c r="F208" s="2" t="s">
        <v>401</v>
      </c>
      <c r="G208" s="2" t="s">
        <v>402</v>
      </c>
      <c r="H208" s="2" t="s">
        <v>325</v>
      </c>
      <c r="I208" s="2">
        <v>0.37</v>
      </c>
      <c r="J208" s="2">
        <v>0</v>
      </c>
      <c r="K208" s="2"/>
      <c r="L208" s="2"/>
      <c r="M208" s="2"/>
      <c r="N208" s="2"/>
      <c r="O208" s="2">
        <f t="shared" si="200"/>
        <v>404.31</v>
      </c>
      <c r="P208" s="2">
        <f t="shared" si="201"/>
        <v>44.67</v>
      </c>
      <c r="Q208" s="2">
        <f t="shared" si="202"/>
        <v>13.15</v>
      </c>
      <c r="R208" s="2">
        <f t="shared" si="203"/>
        <v>1.86</v>
      </c>
      <c r="S208" s="2">
        <f t="shared" si="204"/>
        <v>346.49</v>
      </c>
      <c r="T208" s="2">
        <f t="shared" si="205"/>
        <v>0</v>
      </c>
      <c r="U208" s="2">
        <f t="shared" si="206"/>
        <v>34.928000000000004</v>
      </c>
      <c r="V208" s="2">
        <f t="shared" si="207"/>
        <v>0.14799999999999999</v>
      </c>
      <c r="W208" s="2">
        <f t="shared" si="208"/>
        <v>0</v>
      </c>
      <c r="X208" s="2">
        <f t="shared" si="209"/>
        <v>330.93</v>
      </c>
      <c r="Y208" s="2">
        <f t="shared" si="210"/>
        <v>226.43</v>
      </c>
      <c r="Z208" s="2"/>
      <c r="AA208" s="2">
        <v>39272396</v>
      </c>
      <c r="AB208" s="2">
        <f t="shared" si="211"/>
        <v>1092.72</v>
      </c>
      <c r="AC208" s="2">
        <f t="shared" si="212"/>
        <v>120.73</v>
      </c>
      <c r="AD208" s="2">
        <f t="shared" si="213"/>
        <v>35.54</v>
      </c>
      <c r="AE208" s="2">
        <f t="shared" si="214"/>
        <v>5.0199999999999996</v>
      </c>
      <c r="AF208" s="2">
        <f t="shared" si="215"/>
        <v>936.45</v>
      </c>
      <c r="AG208" s="2">
        <f t="shared" si="216"/>
        <v>0</v>
      </c>
      <c r="AH208" s="2">
        <f t="shared" si="217"/>
        <v>94.4</v>
      </c>
      <c r="AI208" s="2">
        <f t="shared" si="218"/>
        <v>0.4</v>
      </c>
      <c r="AJ208" s="2">
        <f t="shared" si="219"/>
        <v>0</v>
      </c>
      <c r="AK208" s="2">
        <v>1092.72</v>
      </c>
      <c r="AL208" s="2">
        <v>120.73</v>
      </c>
      <c r="AM208" s="2">
        <v>35.54</v>
      </c>
      <c r="AN208" s="2">
        <v>5.0199999999999996</v>
      </c>
      <c r="AO208" s="2">
        <v>936.45</v>
      </c>
      <c r="AP208" s="2">
        <v>0</v>
      </c>
      <c r="AQ208" s="2">
        <v>94.4</v>
      </c>
      <c r="AR208" s="2">
        <v>0.4</v>
      </c>
      <c r="AS208" s="2">
        <v>0</v>
      </c>
      <c r="AT208" s="2">
        <v>95</v>
      </c>
      <c r="AU208" s="2">
        <v>65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3</v>
      </c>
      <c r="BE208" s="2" t="s">
        <v>3</v>
      </c>
      <c r="BF208" s="2" t="s">
        <v>3</v>
      </c>
      <c r="BG208" s="2" t="s">
        <v>3</v>
      </c>
      <c r="BH208" s="2">
        <v>0</v>
      </c>
      <c r="BI208" s="2">
        <v>2</v>
      </c>
      <c r="BJ208" s="2" t="s">
        <v>403</v>
      </c>
      <c r="BK208" s="2"/>
      <c r="BL208" s="2"/>
      <c r="BM208" s="2">
        <v>108001</v>
      </c>
      <c r="BN208" s="2">
        <v>0</v>
      </c>
      <c r="BO208" s="2" t="s">
        <v>3</v>
      </c>
      <c r="BP208" s="2">
        <v>0</v>
      </c>
      <c r="BQ208" s="2">
        <v>3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3</v>
      </c>
      <c r="BZ208" s="2">
        <v>95</v>
      </c>
      <c r="CA208" s="2">
        <v>65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3</v>
      </c>
      <c r="CO208" s="2">
        <v>0</v>
      </c>
      <c r="CP208" s="2">
        <f t="shared" si="220"/>
        <v>404.31</v>
      </c>
      <c r="CQ208" s="2">
        <f t="shared" si="221"/>
        <v>120.73</v>
      </c>
      <c r="CR208" s="2">
        <f t="shared" si="222"/>
        <v>35.54</v>
      </c>
      <c r="CS208" s="2">
        <f t="shared" si="223"/>
        <v>5.0199999999999996</v>
      </c>
      <c r="CT208" s="2">
        <f t="shared" si="224"/>
        <v>936.45</v>
      </c>
      <c r="CU208" s="2">
        <f t="shared" si="225"/>
        <v>0</v>
      </c>
      <c r="CV208" s="2">
        <f t="shared" si="226"/>
        <v>94.4</v>
      </c>
      <c r="CW208" s="2">
        <f t="shared" si="227"/>
        <v>0.4</v>
      </c>
      <c r="CX208" s="2">
        <f t="shared" si="228"/>
        <v>0</v>
      </c>
      <c r="CY208" s="2">
        <f t="shared" si="229"/>
        <v>330.9325</v>
      </c>
      <c r="CZ208" s="2">
        <f t="shared" si="230"/>
        <v>226.42750000000001</v>
      </c>
      <c r="DA208" s="2"/>
      <c r="DB208" s="2"/>
      <c r="DC208" s="2" t="s">
        <v>3</v>
      </c>
      <c r="DD208" s="2" t="s">
        <v>3</v>
      </c>
      <c r="DE208" s="2" t="s">
        <v>3</v>
      </c>
      <c r="DF208" s="2" t="s">
        <v>3</v>
      </c>
      <c r="DG208" s="2" t="s">
        <v>3</v>
      </c>
      <c r="DH208" s="2" t="s">
        <v>3</v>
      </c>
      <c r="DI208" s="2" t="s">
        <v>3</v>
      </c>
      <c r="DJ208" s="2" t="s">
        <v>3</v>
      </c>
      <c r="DK208" s="2" t="s">
        <v>3</v>
      </c>
      <c r="DL208" s="2" t="s">
        <v>3</v>
      </c>
      <c r="DM208" s="2" t="s">
        <v>3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1013</v>
      </c>
      <c r="DV208" s="2" t="s">
        <v>325</v>
      </c>
      <c r="DW208" s="2" t="s">
        <v>325</v>
      </c>
      <c r="DX208" s="2">
        <v>1</v>
      </c>
      <c r="DY208" s="2"/>
      <c r="DZ208" s="2"/>
      <c r="EA208" s="2"/>
      <c r="EB208" s="2"/>
      <c r="EC208" s="2"/>
      <c r="ED208" s="2"/>
      <c r="EE208" s="2">
        <v>39174386</v>
      </c>
      <c r="EF208" s="2">
        <v>3</v>
      </c>
      <c r="EG208" s="2" t="s">
        <v>335</v>
      </c>
      <c r="EH208" s="2">
        <v>0</v>
      </c>
      <c r="EI208" s="2" t="s">
        <v>3</v>
      </c>
      <c r="EJ208" s="2">
        <v>2</v>
      </c>
      <c r="EK208" s="2">
        <v>108001</v>
      </c>
      <c r="EL208" s="2" t="s">
        <v>336</v>
      </c>
      <c r="EM208" s="2" t="s">
        <v>337</v>
      </c>
      <c r="EN208" s="2"/>
      <c r="EO208" s="2" t="s">
        <v>3</v>
      </c>
      <c r="EP208" s="2"/>
      <c r="EQ208" s="2">
        <v>0</v>
      </c>
      <c r="ER208" s="2">
        <v>1092.72</v>
      </c>
      <c r="ES208" s="2">
        <v>120.73</v>
      </c>
      <c r="ET208" s="2">
        <v>35.54</v>
      </c>
      <c r="EU208" s="2">
        <v>5.0199999999999996</v>
      </c>
      <c r="EV208" s="2">
        <v>936.45</v>
      </c>
      <c r="EW208" s="2">
        <v>94.4</v>
      </c>
      <c r="EX208" s="2">
        <v>0.4</v>
      </c>
      <c r="EY208" s="2">
        <v>0</v>
      </c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31"/>
        <v>0</v>
      </c>
      <c r="FS208" s="2">
        <v>0</v>
      </c>
      <c r="FT208" s="2"/>
      <c r="FU208" s="2"/>
      <c r="FV208" s="2"/>
      <c r="FW208" s="2"/>
      <c r="FX208" s="2">
        <v>95</v>
      </c>
      <c r="FY208" s="2">
        <v>65</v>
      </c>
      <c r="FZ208" s="2"/>
      <c r="GA208" s="2" t="s">
        <v>3</v>
      </c>
      <c r="GB208" s="2"/>
      <c r="GC208" s="2"/>
      <c r="GD208" s="2">
        <v>0</v>
      </c>
      <c r="GE208" s="2"/>
      <c r="GF208" s="2">
        <v>-1524900585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32"/>
        <v>0</v>
      </c>
      <c r="GM208" s="2">
        <f t="shared" si="233"/>
        <v>961.67</v>
      </c>
      <c r="GN208" s="2">
        <f t="shared" si="234"/>
        <v>0</v>
      </c>
      <c r="GO208" s="2">
        <f t="shared" si="235"/>
        <v>961.67</v>
      </c>
      <c r="GP208" s="2">
        <f t="shared" si="236"/>
        <v>0</v>
      </c>
      <c r="GQ208" s="2"/>
      <c r="GR208" s="2">
        <v>0</v>
      </c>
      <c r="GS208" s="2">
        <v>3</v>
      </c>
      <c r="GT208" s="2">
        <v>0</v>
      </c>
      <c r="GU208" s="2" t="s">
        <v>3</v>
      </c>
      <c r="GV208" s="2">
        <f t="shared" si="237"/>
        <v>0</v>
      </c>
      <c r="GW208" s="2">
        <v>1</v>
      </c>
      <c r="GX208" s="2">
        <f t="shared" si="238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ROW(SmtRes!A532)</f>
        <v>532</v>
      </c>
      <c r="D209">
        <f>ROW(EtalonRes!A498)</f>
        <v>498</v>
      </c>
      <c r="E209" t="s">
        <v>400</v>
      </c>
      <c r="F209" t="s">
        <v>401</v>
      </c>
      <c r="G209" t="s">
        <v>402</v>
      </c>
      <c r="H209" t="s">
        <v>325</v>
      </c>
      <c r="I209">
        <v>0.37</v>
      </c>
      <c r="J209">
        <v>0</v>
      </c>
      <c r="O209">
        <f t="shared" si="200"/>
        <v>3068.69</v>
      </c>
      <c r="P209">
        <f t="shared" si="201"/>
        <v>339.05</v>
      </c>
      <c r="Q209">
        <f t="shared" si="202"/>
        <v>99.81</v>
      </c>
      <c r="R209">
        <f t="shared" si="203"/>
        <v>14.1</v>
      </c>
      <c r="S209">
        <f t="shared" si="204"/>
        <v>2629.83</v>
      </c>
      <c r="T209">
        <f t="shared" si="205"/>
        <v>0</v>
      </c>
      <c r="U209">
        <f t="shared" si="206"/>
        <v>34.928000000000004</v>
      </c>
      <c r="V209">
        <f t="shared" si="207"/>
        <v>0.14799999999999999</v>
      </c>
      <c r="W209">
        <f t="shared" si="208"/>
        <v>0</v>
      </c>
      <c r="X209">
        <f t="shared" si="209"/>
        <v>2511.73</v>
      </c>
      <c r="Y209">
        <f t="shared" si="210"/>
        <v>1718.55</v>
      </c>
      <c r="AA209">
        <v>39272397</v>
      </c>
      <c r="AB209">
        <f t="shared" si="211"/>
        <v>1092.72</v>
      </c>
      <c r="AC209">
        <f t="shared" si="212"/>
        <v>120.73</v>
      </c>
      <c r="AD209">
        <f t="shared" si="213"/>
        <v>35.54</v>
      </c>
      <c r="AE209">
        <f t="shared" si="214"/>
        <v>5.0199999999999996</v>
      </c>
      <c r="AF209">
        <f t="shared" si="215"/>
        <v>936.45</v>
      </c>
      <c r="AG209">
        <f t="shared" si="216"/>
        <v>0</v>
      </c>
      <c r="AH209">
        <f t="shared" si="217"/>
        <v>94.4</v>
      </c>
      <c r="AI209">
        <f t="shared" si="218"/>
        <v>0.4</v>
      </c>
      <c r="AJ209">
        <f t="shared" si="219"/>
        <v>0</v>
      </c>
      <c r="AK209">
        <v>1092.72</v>
      </c>
      <c r="AL209">
        <v>120.73</v>
      </c>
      <c r="AM209">
        <v>35.54</v>
      </c>
      <c r="AN209">
        <v>5.0199999999999996</v>
      </c>
      <c r="AO209">
        <v>936.45</v>
      </c>
      <c r="AP209">
        <v>0</v>
      </c>
      <c r="AQ209">
        <v>94.4</v>
      </c>
      <c r="AR209">
        <v>0.4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7.59</v>
      </c>
      <c r="BA209">
        <v>7.59</v>
      </c>
      <c r="BB209">
        <v>7.59</v>
      </c>
      <c r="BC209">
        <v>7.59</v>
      </c>
      <c r="BD209" t="s">
        <v>3</v>
      </c>
      <c r="BE209" t="s">
        <v>3</v>
      </c>
      <c r="BF209" t="s">
        <v>3</v>
      </c>
      <c r="BG209" t="s">
        <v>3</v>
      </c>
      <c r="BH209">
        <v>0</v>
      </c>
      <c r="BI209">
        <v>2</v>
      </c>
      <c r="BJ209" t="s">
        <v>403</v>
      </c>
      <c r="BM209">
        <v>108001</v>
      </c>
      <c r="BN209">
        <v>0</v>
      </c>
      <c r="BO209" t="s">
        <v>3</v>
      </c>
      <c r="BP209">
        <v>0</v>
      </c>
      <c r="BQ209">
        <v>3</v>
      </c>
      <c r="BR209">
        <v>0</v>
      </c>
      <c r="BS209">
        <v>7.59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95</v>
      </c>
      <c r="CA209">
        <v>65</v>
      </c>
      <c r="CF209">
        <v>0</v>
      </c>
      <c r="CG209">
        <v>0</v>
      </c>
      <c r="CM209">
        <v>0</v>
      </c>
      <c r="CN209" t="s">
        <v>3</v>
      </c>
      <c r="CO209">
        <v>0</v>
      </c>
      <c r="CP209">
        <f t="shared" si="220"/>
        <v>3068.69</v>
      </c>
      <c r="CQ209">
        <f t="shared" si="221"/>
        <v>916.34069999999997</v>
      </c>
      <c r="CR209">
        <f t="shared" si="222"/>
        <v>269.74860000000001</v>
      </c>
      <c r="CS209">
        <f t="shared" si="223"/>
        <v>38.101799999999997</v>
      </c>
      <c r="CT209">
        <f t="shared" si="224"/>
        <v>7107.6554999999998</v>
      </c>
      <c r="CU209">
        <f t="shared" si="225"/>
        <v>0</v>
      </c>
      <c r="CV209">
        <f t="shared" si="226"/>
        <v>94.4</v>
      </c>
      <c r="CW209">
        <f t="shared" si="227"/>
        <v>0.4</v>
      </c>
      <c r="CX209">
        <f t="shared" si="228"/>
        <v>0</v>
      </c>
      <c r="CY209">
        <f t="shared" si="229"/>
        <v>2511.7334999999998</v>
      </c>
      <c r="CZ209">
        <f t="shared" si="230"/>
        <v>1718.5544999999997</v>
      </c>
      <c r="DC209" t="s">
        <v>3</v>
      </c>
      <c r="DD209" t="s">
        <v>3</v>
      </c>
      <c r="DE209" t="s">
        <v>3</v>
      </c>
      <c r="DF209" t="s">
        <v>3</v>
      </c>
      <c r="DG209" t="s">
        <v>3</v>
      </c>
      <c r="DH209" t="s">
        <v>3</v>
      </c>
      <c r="DI209" t="s">
        <v>3</v>
      </c>
      <c r="DJ209" t="s">
        <v>3</v>
      </c>
      <c r="DK209" t="s">
        <v>3</v>
      </c>
      <c r="DL209" t="s">
        <v>3</v>
      </c>
      <c r="DM209" t="s">
        <v>3</v>
      </c>
      <c r="DN209">
        <v>0</v>
      </c>
      <c r="DO209">
        <v>0</v>
      </c>
      <c r="DP209">
        <v>1</v>
      </c>
      <c r="DQ209">
        <v>1</v>
      </c>
      <c r="DU209">
        <v>1013</v>
      </c>
      <c r="DV209" t="s">
        <v>325</v>
      </c>
      <c r="DW209" t="s">
        <v>325</v>
      </c>
      <c r="DX209">
        <v>1</v>
      </c>
      <c r="EE209">
        <v>39174386</v>
      </c>
      <c r="EF209">
        <v>3</v>
      </c>
      <c r="EG209" t="s">
        <v>335</v>
      </c>
      <c r="EH209">
        <v>0</v>
      </c>
      <c r="EI209" t="s">
        <v>3</v>
      </c>
      <c r="EJ209">
        <v>2</v>
      </c>
      <c r="EK209">
        <v>108001</v>
      </c>
      <c r="EL209" t="s">
        <v>336</v>
      </c>
      <c r="EM209" t="s">
        <v>337</v>
      </c>
      <c r="EO209" t="s">
        <v>3</v>
      </c>
      <c r="EQ209">
        <v>0</v>
      </c>
      <c r="ER209">
        <v>1092.72</v>
      </c>
      <c r="ES209">
        <v>120.73</v>
      </c>
      <c r="ET209">
        <v>35.54</v>
      </c>
      <c r="EU209">
        <v>5.0199999999999996</v>
      </c>
      <c r="EV209">
        <v>936.45</v>
      </c>
      <c r="EW209">
        <v>94.4</v>
      </c>
      <c r="EX209">
        <v>0.4</v>
      </c>
      <c r="EY209">
        <v>0</v>
      </c>
      <c r="FQ209">
        <v>0</v>
      </c>
      <c r="FR209">
        <f t="shared" si="231"/>
        <v>0</v>
      </c>
      <c r="FS209">
        <v>0</v>
      </c>
      <c r="FX209">
        <v>95</v>
      </c>
      <c r="FY209">
        <v>65</v>
      </c>
      <c r="GA209" t="s">
        <v>3</v>
      </c>
      <c r="GD209">
        <v>0</v>
      </c>
      <c r="GF209">
        <v>-1524900585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232"/>
        <v>0</v>
      </c>
      <c r="GM209">
        <f t="shared" si="233"/>
        <v>7298.97</v>
      </c>
      <c r="GN209">
        <f t="shared" si="234"/>
        <v>0</v>
      </c>
      <c r="GO209">
        <f t="shared" si="235"/>
        <v>7298.97</v>
      </c>
      <c r="GP209">
        <f t="shared" si="236"/>
        <v>0</v>
      </c>
      <c r="GR209">
        <v>0</v>
      </c>
      <c r="GS209">
        <v>3</v>
      </c>
      <c r="GT209">
        <v>0</v>
      </c>
      <c r="GU209" t="s">
        <v>3</v>
      </c>
      <c r="GV209">
        <f t="shared" si="237"/>
        <v>0</v>
      </c>
      <c r="GW209">
        <v>1</v>
      </c>
      <c r="GX209">
        <f t="shared" si="238"/>
        <v>0</v>
      </c>
      <c r="HA209">
        <v>0</v>
      </c>
      <c r="HB209"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523</v>
      </c>
      <c r="D210" s="2"/>
      <c r="E210" s="2" t="s">
        <v>404</v>
      </c>
      <c r="F210" s="2" t="s">
        <v>405</v>
      </c>
      <c r="G210" s="2" t="s">
        <v>406</v>
      </c>
      <c r="H210" s="2" t="s">
        <v>206</v>
      </c>
      <c r="I210" s="2">
        <f>I208*J210</f>
        <v>37</v>
      </c>
      <c r="J210" s="2">
        <v>100</v>
      </c>
      <c r="K210" s="2"/>
      <c r="L210" s="2"/>
      <c r="M210" s="2"/>
      <c r="N210" s="2"/>
      <c r="O210" s="2">
        <f t="shared" si="200"/>
        <v>26141.98</v>
      </c>
      <c r="P210" s="2">
        <f t="shared" si="201"/>
        <v>26141.98</v>
      </c>
      <c r="Q210" s="2">
        <f t="shared" si="202"/>
        <v>0</v>
      </c>
      <c r="R210" s="2">
        <f t="shared" si="203"/>
        <v>0</v>
      </c>
      <c r="S210" s="2">
        <f t="shared" si="204"/>
        <v>0</v>
      </c>
      <c r="T210" s="2">
        <f t="shared" si="205"/>
        <v>0</v>
      </c>
      <c r="U210" s="2">
        <f t="shared" si="206"/>
        <v>0</v>
      </c>
      <c r="V210" s="2">
        <f t="shared" si="207"/>
        <v>0</v>
      </c>
      <c r="W210" s="2">
        <f t="shared" si="208"/>
        <v>0</v>
      </c>
      <c r="X210" s="2">
        <f t="shared" si="209"/>
        <v>0</v>
      </c>
      <c r="Y210" s="2">
        <f t="shared" si="210"/>
        <v>0</v>
      </c>
      <c r="Z210" s="2"/>
      <c r="AA210" s="2">
        <v>39272396</v>
      </c>
      <c r="AB210" s="2">
        <f t="shared" si="211"/>
        <v>706.54</v>
      </c>
      <c r="AC210" s="2">
        <f t="shared" si="212"/>
        <v>706.54</v>
      </c>
      <c r="AD210" s="2">
        <f t="shared" si="213"/>
        <v>0</v>
      </c>
      <c r="AE210" s="2">
        <f t="shared" si="214"/>
        <v>0</v>
      </c>
      <c r="AF210" s="2">
        <f t="shared" si="215"/>
        <v>0</v>
      </c>
      <c r="AG210" s="2">
        <f t="shared" si="216"/>
        <v>0</v>
      </c>
      <c r="AH210" s="2">
        <f t="shared" si="217"/>
        <v>0</v>
      </c>
      <c r="AI210" s="2">
        <f t="shared" si="218"/>
        <v>0</v>
      </c>
      <c r="AJ210" s="2">
        <f t="shared" si="219"/>
        <v>0</v>
      </c>
      <c r="AK210" s="2">
        <v>706.54</v>
      </c>
      <c r="AL210" s="2">
        <v>706.54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95</v>
      </c>
      <c r="AU210" s="2">
        <v>65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3</v>
      </c>
      <c r="BE210" s="2" t="s">
        <v>3</v>
      </c>
      <c r="BF210" s="2" t="s">
        <v>3</v>
      </c>
      <c r="BG210" s="2" t="s">
        <v>3</v>
      </c>
      <c r="BH210" s="2">
        <v>3</v>
      </c>
      <c r="BI210" s="2">
        <v>2</v>
      </c>
      <c r="BJ210" s="2" t="s">
        <v>407</v>
      </c>
      <c r="BK210" s="2"/>
      <c r="BL210" s="2"/>
      <c r="BM210" s="2">
        <v>108001</v>
      </c>
      <c r="BN210" s="2">
        <v>0</v>
      </c>
      <c r="BO210" s="2" t="s">
        <v>3</v>
      </c>
      <c r="BP210" s="2">
        <v>0</v>
      </c>
      <c r="BQ210" s="2">
        <v>3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3</v>
      </c>
      <c r="BZ210" s="2">
        <v>95</v>
      </c>
      <c r="CA210" s="2">
        <v>65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</v>
      </c>
      <c r="CO210" s="2">
        <v>0</v>
      </c>
      <c r="CP210" s="2">
        <f t="shared" si="220"/>
        <v>26141.98</v>
      </c>
      <c r="CQ210" s="2">
        <f t="shared" si="221"/>
        <v>706.54</v>
      </c>
      <c r="CR210" s="2">
        <f t="shared" si="222"/>
        <v>0</v>
      </c>
      <c r="CS210" s="2">
        <f t="shared" si="223"/>
        <v>0</v>
      </c>
      <c r="CT210" s="2">
        <f t="shared" si="224"/>
        <v>0</v>
      </c>
      <c r="CU210" s="2">
        <f t="shared" si="225"/>
        <v>0</v>
      </c>
      <c r="CV210" s="2">
        <f t="shared" si="226"/>
        <v>0</v>
      </c>
      <c r="CW210" s="2">
        <f t="shared" si="227"/>
        <v>0</v>
      </c>
      <c r="CX210" s="2">
        <f t="shared" si="228"/>
        <v>0</v>
      </c>
      <c r="CY210" s="2">
        <f t="shared" si="229"/>
        <v>0</v>
      </c>
      <c r="CZ210" s="2">
        <f t="shared" si="230"/>
        <v>0</v>
      </c>
      <c r="DA210" s="2"/>
      <c r="DB210" s="2"/>
      <c r="DC210" s="2" t="s">
        <v>3</v>
      </c>
      <c r="DD210" s="2" t="s">
        <v>3</v>
      </c>
      <c r="DE210" s="2" t="s">
        <v>3</v>
      </c>
      <c r="DF210" s="2" t="s">
        <v>3</v>
      </c>
      <c r="DG210" s="2" t="s">
        <v>3</v>
      </c>
      <c r="DH210" s="2" t="s">
        <v>3</v>
      </c>
      <c r="DI210" s="2" t="s">
        <v>3</v>
      </c>
      <c r="DJ210" s="2" t="s">
        <v>3</v>
      </c>
      <c r="DK210" s="2" t="s">
        <v>3</v>
      </c>
      <c r="DL210" s="2" t="s">
        <v>3</v>
      </c>
      <c r="DM210" s="2" t="s">
        <v>3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1010</v>
      </c>
      <c r="DV210" s="2" t="s">
        <v>206</v>
      </c>
      <c r="DW210" s="2" t="s">
        <v>206</v>
      </c>
      <c r="DX210" s="2">
        <v>1</v>
      </c>
      <c r="DY210" s="2"/>
      <c r="DZ210" s="2"/>
      <c r="EA210" s="2"/>
      <c r="EB210" s="2"/>
      <c r="EC210" s="2"/>
      <c r="ED210" s="2"/>
      <c r="EE210" s="2">
        <v>39174386</v>
      </c>
      <c r="EF210" s="2">
        <v>3</v>
      </c>
      <c r="EG210" s="2" t="s">
        <v>335</v>
      </c>
      <c r="EH210" s="2">
        <v>0</v>
      </c>
      <c r="EI210" s="2" t="s">
        <v>3</v>
      </c>
      <c r="EJ210" s="2">
        <v>2</v>
      </c>
      <c r="EK210" s="2">
        <v>108001</v>
      </c>
      <c r="EL210" s="2" t="s">
        <v>336</v>
      </c>
      <c r="EM210" s="2" t="s">
        <v>337</v>
      </c>
      <c r="EN210" s="2"/>
      <c r="EO210" s="2" t="s">
        <v>3</v>
      </c>
      <c r="EP210" s="2"/>
      <c r="EQ210" s="2">
        <v>0</v>
      </c>
      <c r="ER210" s="2">
        <v>706.54</v>
      </c>
      <c r="ES210" s="2">
        <v>706.54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31"/>
        <v>0</v>
      </c>
      <c r="FS210" s="2">
        <v>0</v>
      </c>
      <c r="FT210" s="2"/>
      <c r="FU210" s="2"/>
      <c r="FV210" s="2"/>
      <c r="FW210" s="2"/>
      <c r="FX210" s="2">
        <v>95</v>
      </c>
      <c r="FY210" s="2">
        <v>65</v>
      </c>
      <c r="FZ210" s="2"/>
      <c r="GA210" s="2" t="s">
        <v>3</v>
      </c>
      <c r="GB210" s="2"/>
      <c r="GC210" s="2"/>
      <c r="GD210" s="2">
        <v>0</v>
      </c>
      <c r="GE210" s="2"/>
      <c r="GF210" s="2">
        <v>-234796668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32"/>
        <v>0</v>
      </c>
      <c r="GM210" s="2">
        <f t="shared" si="233"/>
        <v>26141.98</v>
      </c>
      <c r="GN210" s="2">
        <f t="shared" si="234"/>
        <v>0</v>
      </c>
      <c r="GO210" s="2">
        <f t="shared" si="235"/>
        <v>26141.98</v>
      </c>
      <c r="GP210" s="2">
        <f t="shared" si="236"/>
        <v>0</v>
      </c>
      <c r="GQ210" s="2"/>
      <c r="GR210" s="2">
        <v>0</v>
      </c>
      <c r="GS210" s="2">
        <v>3</v>
      </c>
      <c r="GT210" s="2">
        <v>0</v>
      </c>
      <c r="GU210" s="2" t="s">
        <v>3</v>
      </c>
      <c r="GV210" s="2">
        <f t="shared" si="237"/>
        <v>0</v>
      </c>
      <c r="GW210" s="2">
        <v>1</v>
      </c>
      <c r="GX210" s="2">
        <f t="shared" si="238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530</v>
      </c>
      <c r="E211" t="s">
        <v>404</v>
      </c>
      <c r="F211" t="s">
        <v>405</v>
      </c>
      <c r="G211" t="s">
        <v>406</v>
      </c>
      <c r="H211" t="s">
        <v>206</v>
      </c>
      <c r="I211">
        <f>I209*J211</f>
        <v>37</v>
      </c>
      <c r="J211">
        <v>100</v>
      </c>
      <c r="O211">
        <f t="shared" si="200"/>
        <v>198417.63</v>
      </c>
      <c r="P211">
        <f t="shared" si="201"/>
        <v>198417.63</v>
      </c>
      <c r="Q211">
        <f t="shared" si="202"/>
        <v>0</v>
      </c>
      <c r="R211">
        <f t="shared" si="203"/>
        <v>0</v>
      </c>
      <c r="S211">
        <f t="shared" si="204"/>
        <v>0</v>
      </c>
      <c r="T211">
        <f t="shared" si="205"/>
        <v>0</v>
      </c>
      <c r="U211">
        <f t="shared" si="206"/>
        <v>0</v>
      </c>
      <c r="V211">
        <f t="shared" si="207"/>
        <v>0</v>
      </c>
      <c r="W211">
        <f t="shared" si="208"/>
        <v>0</v>
      </c>
      <c r="X211">
        <f t="shared" si="209"/>
        <v>0</v>
      </c>
      <c r="Y211">
        <f t="shared" si="210"/>
        <v>0</v>
      </c>
      <c r="AA211">
        <v>39272397</v>
      </c>
      <c r="AB211">
        <f t="shared" si="211"/>
        <v>706.54</v>
      </c>
      <c r="AC211">
        <f t="shared" si="212"/>
        <v>706.54</v>
      </c>
      <c r="AD211">
        <f t="shared" si="213"/>
        <v>0</v>
      </c>
      <c r="AE211">
        <f t="shared" si="214"/>
        <v>0</v>
      </c>
      <c r="AF211">
        <f t="shared" si="215"/>
        <v>0</v>
      </c>
      <c r="AG211">
        <f t="shared" si="216"/>
        <v>0</v>
      </c>
      <c r="AH211">
        <f t="shared" si="217"/>
        <v>0</v>
      </c>
      <c r="AI211">
        <f t="shared" si="218"/>
        <v>0</v>
      </c>
      <c r="AJ211">
        <f t="shared" si="219"/>
        <v>0</v>
      </c>
      <c r="AK211">
        <v>706.54</v>
      </c>
      <c r="AL211">
        <v>706.54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7.59</v>
      </c>
      <c r="BA211">
        <v>1</v>
      </c>
      <c r="BB211">
        <v>1</v>
      </c>
      <c r="BC211">
        <v>7.59</v>
      </c>
      <c r="BD211" t="s">
        <v>3</v>
      </c>
      <c r="BE211" t="s">
        <v>3</v>
      </c>
      <c r="BF211" t="s">
        <v>3</v>
      </c>
      <c r="BG211" t="s">
        <v>3</v>
      </c>
      <c r="BH211">
        <v>3</v>
      </c>
      <c r="BI211">
        <v>2</v>
      </c>
      <c r="BJ211" t="s">
        <v>407</v>
      </c>
      <c r="BM211">
        <v>108001</v>
      </c>
      <c r="BN211">
        <v>0</v>
      </c>
      <c r="BO211" t="s">
        <v>3</v>
      </c>
      <c r="BP211">
        <v>0</v>
      </c>
      <c r="BQ211">
        <v>3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95</v>
      </c>
      <c r="CA211">
        <v>65</v>
      </c>
      <c r="CF211">
        <v>0</v>
      </c>
      <c r="CG211">
        <v>0</v>
      </c>
      <c r="CM211">
        <v>0</v>
      </c>
      <c r="CN211" t="s">
        <v>3</v>
      </c>
      <c r="CO211">
        <v>0</v>
      </c>
      <c r="CP211">
        <f t="shared" si="220"/>
        <v>198417.63</v>
      </c>
      <c r="CQ211">
        <f t="shared" si="221"/>
        <v>5362.6385999999993</v>
      </c>
      <c r="CR211">
        <f t="shared" si="222"/>
        <v>0</v>
      </c>
      <c r="CS211">
        <f t="shared" si="223"/>
        <v>0</v>
      </c>
      <c r="CT211">
        <f t="shared" si="224"/>
        <v>0</v>
      </c>
      <c r="CU211">
        <f t="shared" si="225"/>
        <v>0</v>
      </c>
      <c r="CV211">
        <f t="shared" si="226"/>
        <v>0</v>
      </c>
      <c r="CW211">
        <f t="shared" si="227"/>
        <v>0</v>
      </c>
      <c r="CX211">
        <f t="shared" si="228"/>
        <v>0</v>
      </c>
      <c r="CY211">
        <f t="shared" si="229"/>
        <v>0</v>
      </c>
      <c r="CZ211">
        <f t="shared" si="230"/>
        <v>0</v>
      </c>
      <c r="DC211" t="s">
        <v>3</v>
      </c>
      <c r="DD211" t="s">
        <v>3</v>
      </c>
      <c r="DE211" t="s">
        <v>3</v>
      </c>
      <c r="DF211" t="s">
        <v>3</v>
      </c>
      <c r="DG211" t="s">
        <v>3</v>
      </c>
      <c r="DH211" t="s">
        <v>3</v>
      </c>
      <c r="DI211" t="s">
        <v>3</v>
      </c>
      <c r="DJ211" t="s">
        <v>3</v>
      </c>
      <c r="DK211" t="s">
        <v>3</v>
      </c>
      <c r="DL211" t="s">
        <v>3</v>
      </c>
      <c r="DM211" t="s">
        <v>3</v>
      </c>
      <c r="DN211">
        <v>0</v>
      </c>
      <c r="DO211">
        <v>0</v>
      </c>
      <c r="DP211">
        <v>1</v>
      </c>
      <c r="DQ211">
        <v>1</v>
      </c>
      <c r="DU211">
        <v>1010</v>
      </c>
      <c r="DV211" t="s">
        <v>206</v>
      </c>
      <c r="DW211" t="s">
        <v>206</v>
      </c>
      <c r="DX211">
        <v>1</v>
      </c>
      <c r="EE211">
        <v>39174386</v>
      </c>
      <c r="EF211">
        <v>3</v>
      </c>
      <c r="EG211" t="s">
        <v>335</v>
      </c>
      <c r="EH211">
        <v>0</v>
      </c>
      <c r="EI211" t="s">
        <v>3</v>
      </c>
      <c r="EJ211">
        <v>2</v>
      </c>
      <c r="EK211">
        <v>108001</v>
      </c>
      <c r="EL211" t="s">
        <v>336</v>
      </c>
      <c r="EM211" t="s">
        <v>337</v>
      </c>
      <c r="EO211" t="s">
        <v>3</v>
      </c>
      <c r="EQ211">
        <v>0</v>
      </c>
      <c r="ER211">
        <v>706.54</v>
      </c>
      <c r="ES211">
        <v>706.54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31"/>
        <v>0</v>
      </c>
      <c r="FS211">
        <v>0</v>
      </c>
      <c r="FX211">
        <v>95</v>
      </c>
      <c r="FY211">
        <v>65</v>
      </c>
      <c r="GA211" t="s">
        <v>3</v>
      </c>
      <c r="GD211">
        <v>0</v>
      </c>
      <c r="GF211">
        <v>-234796668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232"/>
        <v>0</v>
      </c>
      <c r="GM211">
        <f t="shared" si="233"/>
        <v>198417.63</v>
      </c>
      <c r="GN211">
        <f t="shared" si="234"/>
        <v>0</v>
      </c>
      <c r="GO211">
        <f t="shared" si="235"/>
        <v>198417.63</v>
      </c>
      <c r="GP211">
        <f t="shared" si="236"/>
        <v>0</v>
      </c>
      <c r="GR211">
        <v>0</v>
      </c>
      <c r="GS211">
        <v>3</v>
      </c>
      <c r="GT211">
        <v>0</v>
      </c>
      <c r="GU211" t="s">
        <v>3</v>
      </c>
      <c r="GV211">
        <f t="shared" si="237"/>
        <v>0</v>
      </c>
      <c r="GW211">
        <v>1</v>
      </c>
      <c r="GX211">
        <f t="shared" si="238"/>
        <v>0</v>
      </c>
      <c r="HA211">
        <v>0</v>
      </c>
      <c r="HB211">
        <v>0</v>
      </c>
      <c r="IK211">
        <v>0</v>
      </c>
    </row>
    <row r="213" spans="1:255" x14ac:dyDescent="0.2">
      <c r="A213" s="3">
        <v>51</v>
      </c>
      <c r="B213" s="3">
        <f>B168</f>
        <v>1</v>
      </c>
      <c r="C213" s="3">
        <f>A168</f>
        <v>4</v>
      </c>
      <c r="D213" s="3">
        <f>ROW(A168)</f>
        <v>168</v>
      </c>
      <c r="E213" s="3"/>
      <c r="F213" s="3" t="str">
        <f>IF(F168&lt;&gt;"",F168,"")</f>
        <v>Новый раздел</v>
      </c>
      <c r="G213" s="3" t="str">
        <f>IF(G168&lt;&gt;"",G168,"")</f>
        <v>2 Электротехнические работы</v>
      </c>
      <c r="H213" s="3">
        <v>0</v>
      </c>
      <c r="I213" s="3"/>
      <c r="J213" s="3"/>
      <c r="K213" s="3"/>
      <c r="L213" s="3"/>
      <c r="M213" s="3"/>
      <c r="N213" s="3"/>
      <c r="O213" s="3">
        <f t="shared" ref="O213:T213" si="239">ROUND(AB213,2)</f>
        <v>38156.04</v>
      </c>
      <c r="P213" s="3">
        <f t="shared" si="239"/>
        <v>35304.949999999997</v>
      </c>
      <c r="Q213" s="3">
        <f t="shared" si="239"/>
        <v>581.55999999999995</v>
      </c>
      <c r="R213" s="3">
        <f t="shared" si="239"/>
        <v>59.4</v>
      </c>
      <c r="S213" s="3">
        <f t="shared" si="239"/>
        <v>2269.5300000000002</v>
      </c>
      <c r="T213" s="3">
        <f t="shared" si="239"/>
        <v>0</v>
      </c>
      <c r="U213" s="3">
        <f>AH213</f>
        <v>249.60090000000002</v>
      </c>
      <c r="V213" s="3">
        <f>AI213</f>
        <v>4.4677999999999995</v>
      </c>
      <c r="W213" s="3">
        <f>ROUND(AJ213,2)</f>
        <v>0</v>
      </c>
      <c r="X213" s="3">
        <f>ROUND(AK213,2)</f>
        <v>2170</v>
      </c>
      <c r="Y213" s="3">
        <f>ROUND(AL213,2)</f>
        <v>1513.8</v>
      </c>
      <c r="Z213" s="3"/>
      <c r="AA213" s="3"/>
      <c r="AB213" s="3">
        <f>ROUND(SUMIF(AA172:AA211,"=39272396",O172:O211),2)</f>
        <v>38156.04</v>
      </c>
      <c r="AC213" s="3">
        <f>ROUND(SUMIF(AA172:AA211,"=39272396",P172:P211),2)</f>
        <v>35304.949999999997</v>
      </c>
      <c r="AD213" s="3">
        <f>ROUND(SUMIF(AA172:AA211,"=39272396",Q172:Q211),2)</f>
        <v>581.55999999999995</v>
      </c>
      <c r="AE213" s="3">
        <f>ROUND(SUMIF(AA172:AA211,"=39272396",R172:R211),2)</f>
        <v>59.4</v>
      </c>
      <c r="AF213" s="3">
        <f>ROUND(SUMIF(AA172:AA211,"=39272396",S172:S211),2)</f>
        <v>2269.5300000000002</v>
      </c>
      <c r="AG213" s="3">
        <f>ROUND(SUMIF(AA172:AA211,"=39272396",T172:T211),2)</f>
        <v>0</v>
      </c>
      <c r="AH213" s="3">
        <f>SUMIF(AA172:AA211,"=39272396",U172:U211)</f>
        <v>249.60090000000002</v>
      </c>
      <c r="AI213" s="3">
        <f>SUMIF(AA172:AA211,"=39272396",V172:V211)</f>
        <v>4.4677999999999995</v>
      </c>
      <c r="AJ213" s="3">
        <f>ROUND(SUMIF(AA172:AA211,"=39272396",W172:W211),2)</f>
        <v>0</v>
      </c>
      <c r="AK213" s="3">
        <f>ROUND(SUMIF(AA172:AA211,"=39272396",X172:X211),2)</f>
        <v>2170</v>
      </c>
      <c r="AL213" s="3">
        <f>ROUND(SUMIF(AA172:AA211,"=39272396",Y172:Y211),2)</f>
        <v>1513.8</v>
      </c>
      <c r="AM213" s="3"/>
      <c r="AN213" s="3"/>
      <c r="AO213" s="3">
        <f t="shared" ref="AO213:BC213" si="240">ROUND(BX213,2)</f>
        <v>0</v>
      </c>
      <c r="AP213" s="3">
        <f t="shared" si="240"/>
        <v>0</v>
      </c>
      <c r="AQ213" s="3">
        <f t="shared" si="240"/>
        <v>0</v>
      </c>
      <c r="AR213" s="3">
        <f t="shared" si="240"/>
        <v>41839.839999999997</v>
      </c>
      <c r="AS213" s="3">
        <f t="shared" si="240"/>
        <v>1063.71</v>
      </c>
      <c r="AT213" s="3">
        <f t="shared" si="240"/>
        <v>40776.129999999997</v>
      </c>
      <c r="AU213" s="3">
        <f t="shared" si="240"/>
        <v>0</v>
      </c>
      <c r="AV213" s="3">
        <f t="shared" si="240"/>
        <v>35304.949999999997</v>
      </c>
      <c r="AW213" s="3">
        <f t="shared" si="240"/>
        <v>35304.949999999997</v>
      </c>
      <c r="AX213" s="3">
        <f t="shared" si="240"/>
        <v>0</v>
      </c>
      <c r="AY213" s="3">
        <f t="shared" si="240"/>
        <v>35304.949999999997</v>
      </c>
      <c r="AZ213" s="3">
        <f t="shared" si="240"/>
        <v>0</v>
      </c>
      <c r="BA213" s="3">
        <f t="shared" si="240"/>
        <v>0</v>
      </c>
      <c r="BB213" s="3">
        <f t="shared" si="240"/>
        <v>0</v>
      </c>
      <c r="BC213" s="3">
        <f t="shared" si="240"/>
        <v>0</v>
      </c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>
        <f>ROUND(SUMIF(AA172:AA211,"=39272396",FQ172:FQ211),2)</f>
        <v>0</v>
      </c>
      <c r="BY213" s="3">
        <f>ROUND(SUMIF(AA172:AA211,"=39272396",FR172:FR211),2)</f>
        <v>0</v>
      </c>
      <c r="BZ213" s="3">
        <f>ROUND(SUMIF(AA172:AA211,"=39272396",GL172:GL211),2)</f>
        <v>0</v>
      </c>
      <c r="CA213" s="3">
        <f>ROUND(SUMIF(AA172:AA211,"=39272396",GM172:GM211),2)</f>
        <v>41839.839999999997</v>
      </c>
      <c r="CB213" s="3">
        <f>ROUND(SUMIF(AA172:AA211,"=39272396",GN172:GN211),2)</f>
        <v>1063.71</v>
      </c>
      <c r="CC213" s="3">
        <f>ROUND(SUMIF(AA172:AA211,"=39272396",GO172:GO211),2)</f>
        <v>40776.129999999997</v>
      </c>
      <c r="CD213" s="3">
        <f>ROUND(SUMIF(AA172:AA211,"=39272396",GP172:GP211),2)</f>
        <v>0</v>
      </c>
      <c r="CE213" s="3">
        <f>AC213-BX213</f>
        <v>35304.949999999997</v>
      </c>
      <c r="CF213" s="3">
        <f>AC213-BY213</f>
        <v>35304.949999999997</v>
      </c>
      <c r="CG213" s="3">
        <f>BX213-BZ213</f>
        <v>0</v>
      </c>
      <c r="CH213" s="3">
        <f>AC213-BX213-BY213+BZ213</f>
        <v>35304.949999999997</v>
      </c>
      <c r="CI213" s="3">
        <f>BY213-BZ213</f>
        <v>0</v>
      </c>
      <c r="CJ213" s="3">
        <f>ROUND(SUMIF(AA172:AA211,"=39272396",GX172:GX211),2)</f>
        <v>0</v>
      </c>
      <c r="CK213" s="3">
        <f>ROUND(SUMIF(AA172:AA211,"=39272396",GY172:GY211),2)</f>
        <v>0</v>
      </c>
      <c r="CL213" s="3">
        <f>ROUND(SUMIF(AA172:AA211,"=39272396",GZ172:GZ211),2)</f>
        <v>0</v>
      </c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4">
        <f t="shared" ref="DG213:DL213" si="241">ROUND(DT213,2)</f>
        <v>289604.15999999997</v>
      </c>
      <c r="DH213" s="4">
        <f t="shared" si="241"/>
        <v>267964.55</v>
      </c>
      <c r="DI213" s="4">
        <f t="shared" si="241"/>
        <v>4413.9399999999996</v>
      </c>
      <c r="DJ213" s="4">
        <f t="shared" si="241"/>
        <v>450.77</v>
      </c>
      <c r="DK213" s="4">
        <f t="shared" si="241"/>
        <v>17225.669999999998</v>
      </c>
      <c r="DL213" s="4">
        <f t="shared" si="241"/>
        <v>0</v>
      </c>
      <c r="DM213" s="4">
        <f>DZ213</f>
        <v>249.60090000000002</v>
      </c>
      <c r="DN213" s="4">
        <f>EA213</f>
        <v>4.4677999999999995</v>
      </c>
      <c r="DO213" s="4">
        <f>ROUND(EB213,2)</f>
        <v>0</v>
      </c>
      <c r="DP213" s="4">
        <f>ROUND(EC213,2)</f>
        <v>16470.240000000002</v>
      </c>
      <c r="DQ213" s="4">
        <f>ROUND(ED213,2)</f>
        <v>11489.7</v>
      </c>
      <c r="DR213" s="4"/>
      <c r="DS213" s="4"/>
      <c r="DT213" s="4">
        <f>ROUND(SUMIF(AA172:AA211,"=39272397",O172:O211),2)</f>
        <v>289604.15999999997</v>
      </c>
      <c r="DU213" s="4">
        <f>ROUND(SUMIF(AA172:AA211,"=39272397",P172:P211),2)</f>
        <v>267964.55</v>
      </c>
      <c r="DV213" s="4">
        <f>ROUND(SUMIF(AA172:AA211,"=39272397",Q172:Q211),2)</f>
        <v>4413.9399999999996</v>
      </c>
      <c r="DW213" s="4">
        <f>ROUND(SUMIF(AA172:AA211,"=39272397",R172:R211),2)</f>
        <v>450.77</v>
      </c>
      <c r="DX213" s="4">
        <f>ROUND(SUMIF(AA172:AA211,"=39272397",S172:S211),2)</f>
        <v>17225.669999999998</v>
      </c>
      <c r="DY213" s="4">
        <f>ROUND(SUMIF(AA172:AA211,"=39272397",T172:T211),2)</f>
        <v>0</v>
      </c>
      <c r="DZ213" s="4">
        <f>SUMIF(AA172:AA211,"=39272397",U172:U211)</f>
        <v>249.60090000000002</v>
      </c>
      <c r="EA213" s="4">
        <f>SUMIF(AA172:AA211,"=39272397",V172:V211)</f>
        <v>4.4677999999999995</v>
      </c>
      <c r="EB213" s="4">
        <f>ROUND(SUMIF(AA172:AA211,"=39272397",W172:W211),2)</f>
        <v>0</v>
      </c>
      <c r="EC213" s="4">
        <f>ROUND(SUMIF(AA172:AA211,"=39272397",X172:X211),2)</f>
        <v>16470.240000000002</v>
      </c>
      <c r="ED213" s="4">
        <f>ROUND(SUMIF(AA172:AA211,"=39272397",Y172:Y211),2)</f>
        <v>11489.7</v>
      </c>
      <c r="EE213" s="4"/>
      <c r="EF213" s="4"/>
      <c r="EG213" s="4">
        <f t="shared" ref="EG213:EU213" si="242">ROUND(FP213,2)</f>
        <v>0</v>
      </c>
      <c r="EH213" s="4">
        <f t="shared" si="242"/>
        <v>0</v>
      </c>
      <c r="EI213" s="4">
        <f t="shared" si="242"/>
        <v>0</v>
      </c>
      <c r="EJ213" s="4">
        <f t="shared" si="242"/>
        <v>317564.09999999998</v>
      </c>
      <c r="EK213" s="4">
        <f t="shared" si="242"/>
        <v>8073.34</v>
      </c>
      <c r="EL213" s="4">
        <f t="shared" si="242"/>
        <v>309490.76</v>
      </c>
      <c r="EM213" s="4">
        <f t="shared" si="242"/>
        <v>0</v>
      </c>
      <c r="EN213" s="4">
        <f t="shared" si="242"/>
        <v>267964.55</v>
      </c>
      <c r="EO213" s="4">
        <f t="shared" si="242"/>
        <v>267964.55</v>
      </c>
      <c r="EP213" s="4">
        <f t="shared" si="242"/>
        <v>0</v>
      </c>
      <c r="EQ213" s="4">
        <f t="shared" si="242"/>
        <v>267964.55</v>
      </c>
      <c r="ER213" s="4">
        <f t="shared" si="242"/>
        <v>0</v>
      </c>
      <c r="ES213" s="4">
        <f t="shared" si="242"/>
        <v>0</v>
      </c>
      <c r="ET213" s="4">
        <f t="shared" si="242"/>
        <v>0</v>
      </c>
      <c r="EU213" s="4">
        <f t="shared" si="242"/>
        <v>0</v>
      </c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>
        <f>ROUND(SUMIF(AA172:AA211,"=39272397",FQ172:FQ211),2)</f>
        <v>0</v>
      </c>
      <c r="FQ213" s="4">
        <f>ROUND(SUMIF(AA172:AA211,"=39272397",FR172:FR211),2)</f>
        <v>0</v>
      </c>
      <c r="FR213" s="4">
        <f>ROUND(SUMIF(AA172:AA211,"=39272397",GL172:GL211),2)</f>
        <v>0</v>
      </c>
      <c r="FS213" s="4">
        <f>ROUND(SUMIF(AA172:AA211,"=39272397",GM172:GM211),2)</f>
        <v>317564.09999999998</v>
      </c>
      <c r="FT213" s="4">
        <f>ROUND(SUMIF(AA172:AA211,"=39272397",GN172:GN211),2)</f>
        <v>8073.34</v>
      </c>
      <c r="FU213" s="4">
        <f>ROUND(SUMIF(AA172:AA211,"=39272397",GO172:GO211),2)</f>
        <v>309490.76</v>
      </c>
      <c r="FV213" s="4">
        <f>ROUND(SUMIF(AA172:AA211,"=39272397",GP172:GP211),2)</f>
        <v>0</v>
      </c>
      <c r="FW213" s="4">
        <f>DU213-FP213</f>
        <v>267964.55</v>
      </c>
      <c r="FX213" s="4">
        <f>DU213-FQ213</f>
        <v>267964.55</v>
      </c>
      <c r="FY213" s="4">
        <f>FP213-FR213</f>
        <v>0</v>
      </c>
      <c r="FZ213" s="4">
        <f>DU213-FP213-FQ213+FR213</f>
        <v>267964.55</v>
      </c>
      <c r="GA213" s="4">
        <f>FQ213-FR213</f>
        <v>0</v>
      </c>
      <c r="GB213" s="4">
        <f>ROUND(SUMIF(AA172:AA211,"=39272397",GX172:GX211),2)</f>
        <v>0</v>
      </c>
      <c r="GC213" s="4">
        <f>ROUND(SUMIF(AA172:AA211,"=39272397",GY172:GY211),2)</f>
        <v>0</v>
      </c>
      <c r="GD213" s="4">
        <f>ROUND(SUMIF(AA172:AA211,"=39272397",GZ172:GZ211),2)</f>
        <v>0</v>
      </c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>
        <v>0</v>
      </c>
    </row>
    <row r="215" spans="1:255" x14ac:dyDescent="0.2">
      <c r="A215" s="5">
        <v>50</v>
      </c>
      <c r="B215" s="5">
        <v>0</v>
      </c>
      <c r="C215" s="5">
        <v>0</v>
      </c>
      <c r="D215" s="5">
        <v>1</v>
      </c>
      <c r="E215" s="5">
        <v>201</v>
      </c>
      <c r="F215" s="5">
        <f>ROUND(Source!O213,O215)</f>
        <v>38156.04</v>
      </c>
      <c r="G215" s="5" t="s">
        <v>263</v>
      </c>
      <c r="H215" s="5" t="s">
        <v>264</v>
      </c>
      <c r="I215" s="5"/>
      <c r="J215" s="5"/>
      <c r="K215" s="5">
        <v>201</v>
      </c>
      <c r="L215" s="5">
        <v>1</v>
      </c>
      <c r="M215" s="5">
        <v>3</v>
      </c>
      <c r="N215" s="5" t="s">
        <v>3</v>
      </c>
      <c r="O215" s="5">
        <v>2</v>
      </c>
      <c r="P215" s="5">
        <f>ROUND(Source!DG213,O215)</f>
        <v>289604.15999999997</v>
      </c>
      <c r="Q215" s="5"/>
      <c r="R215" s="5"/>
      <c r="S215" s="5"/>
      <c r="T215" s="5"/>
      <c r="U215" s="5"/>
      <c r="V215" s="5"/>
      <c r="W215" s="5"/>
    </row>
    <row r="216" spans="1:255" x14ac:dyDescent="0.2">
      <c r="A216" s="5">
        <v>50</v>
      </c>
      <c r="B216" s="5">
        <v>0</v>
      </c>
      <c r="C216" s="5">
        <v>0</v>
      </c>
      <c r="D216" s="5">
        <v>1</v>
      </c>
      <c r="E216" s="5">
        <v>202</v>
      </c>
      <c r="F216" s="5">
        <f>ROUND(Source!P213,O216)</f>
        <v>35304.949999999997</v>
      </c>
      <c r="G216" s="5" t="s">
        <v>265</v>
      </c>
      <c r="H216" s="5" t="s">
        <v>266</v>
      </c>
      <c r="I216" s="5"/>
      <c r="J216" s="5"/>
      <c r="K216" s="5">
        <v>202</v>
      </c>
      <c r="L216" s="5">
        <v>2</v>
      </c>
      <c r="M216" s="5">
        <v>3</v>
      </c>
      <c r="N216" s="5" t="s">
        <v>3</v>
      </c>
      <c r="O216" s="5">
        <v>2</v>
      </c>
      <c r="P216" s="5">
        <f>ROUND(Source!DH213,O216)</f>
        <v>267964.55</v>
      </c>
      <c r="Q216" s="5"/>
      <c r="R216" s="5"/>
      <c r="S216" s="5"/>
      <c r="T216" s="5"/>
      <c r="U216" s="5"/>
      <c r="V216" s="5"/>
      <c r="W216" s="5"/>
    </row>
    <row r="217" spans="1:255" x14ac:dyDescent="0.2">
      <c r="A217" s="5">
        <v>50</v>
      </c>
      <c r="B217" s="5">
        <v>0</v>
      </c>
      <c r="C217" s="5">
        <v>0</v>
      </c>
      <c r="D217" s="5">
        <v>1</v>
      </c>
      <c r="E217" s="5">
        <v>222</v>
      </c>
      <c r="F217" s="5">
        <f>ROUND(Source!AO213,O217)</f>
        <v>0</v>
      </c>
      <c r="G217" s="5" t="s">
        <v>267</v>
      </c>
      <c r="H217" s="5" t="s">
        <v>268</v>
      </c>
      <c r="I217" s="5"/>
      <c r="J217" s="5"/>
      <c r="K217" s="5">
        <v>222</v>
      </c>
      <c r="L217" s="5">
        <v>3</v>
      </c>
      <c r="M217" s="5">
        <v>3</v>
      </c>
      <c r="N217" s="5" t="s">
        <v>3</v>
      </c>
      <c r="O217" s="5">
        <v>2</v>
      </c>
      <c r="P217" s="5">
        <f>ROUND(Source!EG213,O217)</f>
        <v>0</v>
      </c>
      <c r="Q217" s="5"/>
      <c r="R217" s="5"/>
      <c r="S217" s="5"/>
      <c r="T217" s="5"/>
      <c r="U217" s="5"/>
      <c r="V217" s="5"/>
      <c r="W217" s="5"/>
    </row>
    <row r="218" spans="1:255" x14ac:dyDescent="0.2">
      <c r="A218" s="5">
        <v>50</v>
      </c>
      <c r="B218" s="5">
        <v>0</v>
      </c>
      <c r="C218" s="5">
        <v>0</v>
      </c>
      <c r="D218" s="5">
        <v>1</v>
      </c>
      <c r="E218" s="5">
        <v>225</v>
      </c>
      <c r="F218" s="5">
        <f>ROUND(Source!AV213,O218)</f>
        <v>35304.949999999997</v>
      </c>
      <c r="G218" s="5" t="s">
        <v>269</v>
      </c>
      <c r="H218" s="5" t="s">
        <v>270</v>
      </c>
      <c r="I218" s="5"/>
      <c r="J218" s="5"/>
      <c r="K218" s="5">
        <v>225</v>
      </c>
      <c r="L218" s="5">
        <v>4</v>
      </c>
      <c r="M218" s="5">
        <v>3</v>
      </c>
      <c r="N218" s="5" t="s">
        <v>3</v>
      </c>
      <c r="O218" s="5">
        <v>2</v>
      </c>
      <c r="P218" s="5">
        <f>ROUND(Source!EN213,O218)</f>
        <v>267964.55</v>
      </c>
      <c r="Q218" s="5"/>
      <c r="R218" s="5"/>
      <c r="S218" s="5"/>
      <c r="T218" s="5"/>
      <c r="U218" s="5"/>
      <c r="V218" s="5"/>
      <c r="W218" s="5"/>
    </row>
    <row r="219" spans="1:255" x14ac:dyDescent="0.2">
      <c r="A219" s="5">
        <v>50</v>
      </c>
      <c r="B219" s="5">
        <v>0</v>
      </c>
      <c r="C219" s="5">
        <v>0</v>
      </c>
      <c r="D219" s="5">
        <v>1</v>
      </c>
      <c r="E219" s="5">
        <v>226</v>
      </c>
      <c r="F219" s="5">
        <f>ROUND(Source!AW213,O219)</f>
        <v>35304.949999999997</v>
      </c>
      <c r="G219" s="5" t="s">
        <v>271</v>
      </c>
      <c r="H219" s="5" t="s">
        <v>272</v>
      </c>
      <c r="I219" s="5"/>
      <c r="J219" s="5"/>
      <c r="K219" s="5">
        <v>226</v>
      </c>
      <c r="L219" s="5">
        <v>5</v>
      </c>
      <c r="M219" s="5">
        <v>3</v>
      </c>
      <c r="N219" s="5" t="s">
        <v>3</v>
      </c>
      <c r="O219" s="5">
        <v>2</v>
      </c>
      <c r="P219" s="5">
        <f>ROUND(Source!EO213,O219)</f>
        <v>267964.55</v>
      </c>
      <c r="Q219" s="5"/>
      <c r="R219" s="5"/>
      <c r="S219" s="5"/>
      <c r="T219" s="5"/>
      <c r="U219" s="5"/>
      <c r="V219" s="5"/>
      <c r="W219" s="5"/>
    </row>
    <row r="220" spans="1:255" x14ac:dyDescent="0.2">
      <c r="A220" s="5">
        <v>50</v>
      </c>
      <c r="B220" s="5">
        <v>0</v>
      </c>
      <c r="C220" s="5">
        <v>0</v>
      </c>
      <c r="D220" s="5">
        <v>1</v>
      </c>
      <c r="E220" s="5">
        <v>227</v>
      </c>
      <c r="F220" s="5">
        <f>ROUND(Source!AX213,O220)</f>
        <v>0</v>
      </c>
      <c r="G220" s="5" t="s">
        <v>273</v>
      </c>
      <c r="H220" s="5" t="s">
        <v>274</v>
      </c>
      <c r="I220" s="5"/>
      <c r="J220" s="5"/>
      <c r="K220" s="5">
        <v>227</v>
      </c>
      <c r="L220" s="5">
        <v>6</v>
      </c>
      <c r="M220" s="5">
        <v>3</v>
      </c>
      <c r="N220" s="5" t="s">
        <v>3</v>
      </c>
      <c r="O220" s="5">
        <v>2</v>
      </c>
      <c r="P220" s="5">
        <f>ROUND(Source!EP213,O220)</f>
        <v>0</v>
      </c>
      <c r="Q220" s="5"/>
      <c r="R220" s="5"/>
      <c r="S220" s="5"/>
      <c r="T220" s="5"/>
      <c r="U220" s="5"/>
      <c r="V220" s="5"/>
      <c r="W220" s="5"/>
    </row>
    <row r="221" spans="1:255" x14ac:dyDescent="0.2">
      <c r="A221" s="5">
        <v>50</v>
      </c>
      <c r="B221" s="5">
        <v>0</v>
      </c>
      <c r="C221" s="5">
        <v>0</v>
      </c>
      <c r="D221" s="5">
        <v>1</v>
      </c>
      <c r="E221" s="5">
        <v>228</v>
      </c>
      <c r="F221" s="5">
        <f>ROUND(Source!AY213,O221)</f>
        <v>35304.949999999997</v>
      </c>
      <c r="G221" s="5" t="s">
        <v>275</v>
      </c>
      <c r="H221" s="5" t="s">
        <v>276</v>
      </c>
      <c r="I221" s="5"/>
      <c r="J221" s="5"/>
      <c r="K221" s="5">
        <v>228</v>
      </c>
      <c r="L221" s="5">
        <v>7</v>
      </c>
      <c r="M221" s="5">
        <v>3</v>
      </c>
      <c r="N221" s="5" t="s">
        <v>3</v>
      </c>
      <c r="O221" s="5">
        <v>2</v>
      </c>
      <c r="P221" s="5">
        <f>ROUND(Source!EQ213,O221)</f>
        <v>267964.55</v>
      </c>
      <c r="Q221" s="5"/>
      <c r="R221" s="5"/>
      <c r="S221" s="5"/>
      <c r="T221" s="5"/>
      <c r="U221" s="5"/>
      <c r="V221" s="5"/>
      <c r="W221" s="5"/>
    </row>
    <row r="222" spans="1:255" x14ac:dyDescent="0.2">
      <c r="A222" s="5">
        <v>50</v>
      </c>
      <c r="B222" s="5">
        <v>0</v>
      </c>
      <c r="C222" s="5">
        <v>0</v>
      </c>
      <c r="D222" s="5">
        <v>1</v>
      </c>
      <c r="E222" s="5">
        <v>216</v>
      </c>
      <c r="F222" s="5">
        <f>ROUND(Source!AP213,O222)</f>
        <v>0</v>
      </c>
      <c r="G222" s="5" t="s">
        <v>277</v>
      </c>
      <c r="H222" s="5" t="s">
        <v>278</v>
      </c>
      <c r="I222" s="5"/>
      <c r="J222" s="5"/>
      <c r="K222" s="5">
        <v>216</v>
      </c>
      <c r="L222" s="5">
        <v>8</v>
      </c>
      <c r="M222" s="5">
        <v>3</v>
      </c>
      <c r="N222" s="5" t="s">
        <v>3</v>
      </c>
      <c r="O222" s="5">
        <v>2</v>
      </c>
      <c r="P222" s="5">
        <f>ROUND(Source!EH213,O222)</f>
        <v>0</v>
      </c>
      <c r="Q222" s="5"/>
      <c r="R222" s="5"/>
      <c r="S222" s="5"/>
      <c r="T222" s="5"/>
      <c r="U222" s="5"/>
      <c r="V222" s="5"/>
      <c r="W222" s="5"/>
    </row>
    <row r="223" spans="1:255" x14ac:dyDescent="0.2">
      <c r="A223" s="5">
        <v>50</v>
      </c>
      <c r="B223" s="5">
        <v>0</v>
      </c>
      <c r="C223" s="5">
        <v>0</v>
      </c>
      <c r="D223" s="5">
        <v>1</v>
      </c>
      <c r="E223" s="5">
        <v>223</v>
      </c>
      <c r="F223" s="5">
        <f>ROUND(Source!AQ213,O223)</f>
        <v>0</v>
      </c>
      <c r="G223" s="5" t="s">
        <v>279</v>
      </c>
      <c r="H223" s="5" t="s">
        <v>280</v>
      </c>
      <c r="I223" s="5"/>
      <c r="J223" s="5"/>
      <c r="K223" s="5">
        <v>223</v>
      </c>
      <c r="L223" s="5">
        <v>9</v>
      </c>
      <c r="M223" s="5">
        <v>3</v>
      </c>
      <c r="N223" s="5" t="s">
        <v>3</v>
      </c>
      <c r="O223" s="5">
        <v>2</v>
      </c>
      <c r="P223" s="5">
        <f>ROUND(Source!EI213,O223)</f>
        <v>0</v>
      </c>
      <c r="Q223" s="5"/>
      <c r="R223" s="5"/>
      <c r="S223" s="5"/>
      <c r="T223" s="5"/>
      <c r="U223" s="5"/>
      <c r="V223" s="5"/>
      <c r="W223" s="5"/>
    </row>
    <row r="224" spans="1:255" x14ac:dyDescent="0.2">
      <c r="A224" s="5">
        <v>50</v>
      </c>
      <c r="B224" s="5">
        <v>0</v>
      </c>
      <c r="C224" s="5">
        <v>0</v>
      </c>
      <c r="D224" s="5">
        <v>1</v>
      </c>
      <c r="E224" s="5">
        <v>229</v>
      </c>
      <c r="F224" s="5">
        <f>ROUND(Source!AZ213,O224)</f>
        <v>0</v>
      </c>
      <c r="G224" s="5" t="s">
        <v>281</v>
      </c>
      <c r="H224" s="5" t="s">
        <v>282</v>
      </c>
      <c r="I224" s="5"/>
      <c r="J224" s="5"/>
      <c r="K224" s="5">
        <v>229</v>
      </c>
      <c r="L224" s="5">
        <v>10</v>
      </c>
      <c r="M224" s="5">
        <v>3</v>
      </c>
      <c r="N224" s="5" t="s">
        <v>3</v>
      </c>
      <c r="O224" s="5">
        <v>2</v>
      </c>
      <c r="P224" s="5">
        <f>ROUND(Source!ER213,O224)</f>
        <v>0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203</v>
      </c>
      <c r="F225" s="5">
        <f>ROUND(Source!Q213,O225)</f>
        <v>581.55999999999995</v>
      </c>
      <c r="G225" s="5" t="s">
        <v>283</v>
      </c>
      <c r="H225" s="5" t="s">
        <v>284</v>
      </c>
      <c r="I225" s="5"/>
      <c r="J225" s="5"/>
      <c r="K225" s="5">
        <v>203</v>
      </c>
      <c r="L225" s="5">
        <v>11</v>
      </c>
      <c r="M225" s="5">
        <v>3</v>
      </c>
      <c r="N225" s="5" t="s">
        <v>3</v>
      </c>
      <c r="O225" s="5">
        <v>2</v>
      </c>
      <c r="P225" s="5">
        <f>ROUND(Source!DI213,O225)</f>
        <v>4413.9399999999996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231</v>
      </c>
      <c r="F226" s="5">
        <f>ROUND(Source!BB213,O226)</f>
        <v>0</v>
      </c>
      <c r="G226" s="5" t="s">
        <v>285</v>
      </c>
      <c r="H226" s="5" t="s">
        <v>286</v>
      </c>
      <c r="I226" s="5"/>
      <c r="J226" s="5"/>
      <c r="K226" s="5">
        <v>231</v>
      </c>
      <c r="L226" s="5">
        <v>12</v>
      </c>
      <c r="M226" s="5">
        <v>3</v>
      </c>
      <c r="N226" s="5" t="s">
        <v>3</v>
      </c>
      <c r="O226" s="5">
        <v>2</v>
      </c>
      <c r="P226" s="5">
        <f>ROUND(Source!ET213,O226)</f>
        <v>0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204</v>
      </c>
      <c r="F227" s="5">
        <f>ROUND(Source!R213,O227)</f>
        <v>59.4</v>
      </c>
      <c r="G227" s="5" t="s">
        <v>287</v>
      </c>
      <c r="H227" s="5" t="s">
        <v>288</v>
      </c>
      <c r="I227" s="5"/>
      <c r="J227" s="5"/>
      <c r="K227" s="5">
        <v>204</v>
      </c>
      <c r="L227" s="5">
        <v>13</v>
      </c>
      <c r="M227" s="5">
        <v>3</v>
      </c>
      <c r="N227" s="5" t="s">
        <v>3</v>
      </c>
      <c r="O227" s="5">
        <v>2</v>
      </c>
      <c r="P227" s="5">
        <f>ROUND(Source!DJ213,O227)</f>
        <v>450.77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205</v>
      </c>
      <c r="F228" s="5">
        <f>ROUND(Source!S213,O228)</f>
        <v>2269.5300000000002</v>
      </c>
      <c r="G228" s="5" t="s">
        <v>289</v>
      </c>
      <c r="H228" s="5" t="s">
        <v>290</v>
      </c>
      <c r="I228" s="5"/>
      <c r="J228" s="5"/>
      <c r="K228" s="5">
        <v>205</v>
      </c>
      <c r="L228" s="5">
        <v>14</v>
      </c>
      <c r="M228" s="5">
        <v>3</v>
      </c>
      <c r="N228" s="5" t="s">
        <v>3</v>
      </c>
      <c r="O228" s="5">
        <v>2</v>
      </c>
      <c r="P228" s="5">
        <f>ROUND(Source!DK213,O228)</f>
        <v>17225.669999999998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232</v>
      </c>
      <c r="F229" s="5">
        <f>ROUND(Source!BC213,O229)</f>
        <v>0</v>
      </c>
      <c r="G229" s="5" t="s">
        <v>291</v>
      </c>
      <c r="H229" s="5" t="s">
        <v>292</v>
      </c>
      <c r="I229" s="5"/>
      <c r="J229" s="5"/>
      <c r="K229" s="5">
        <v>232</v>
      </c>
      <c r="L229" s="5">
        <v>15</v>
      </c>
      <c r="M229" s="5">
        <v>3</v>
      </c>
      <c r="N229" s="5" t="s">
        <v>3</v>
      </c>
      <c r="O229" s="5">
        <v>2</v>
      </c>
      <c r="P229" s="5">
        <f>ROUND(Source!EU213,O229)</f>
        <v>0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214</v>
      </c>
      <c r="F230" s="5">
        <f>ROUND(Source!AS213,O230)</f>
        <v>1063.71</v>
      </c>
      <c r="G230" s="5" t="s">
        <v>293</v>
      </c>
      <c r="H230" s="5" t="s">
        <v>294</v>
      </c>
      <c r="I230" s="5"/>
      <c r="J230" s="5"/>
      <c r="K230" s="5">
        <v>214</v>
      </c>
      <c r="L230" s="5">
        <v>16</v>
      </c>
      <c r="M230" s="5">
        <v>3</v>
      </c>
      <c r="N230" s="5" t="s">
        <v>3</v>
      </c>
      <c r="O230" s="5">
        <v>2</v>
      </c>
      <c r="P230" s="5">
        <f>ROUND(Source!EK213,O230)</f>
        <v>8073.34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215</v>
      </c>
      <c r="F231" s="5">
        <f>ROUND(Source!AT213,O231)</f>
        <v>40776.129999999997</v>
      </c>
      <c r="G231" s="5" t="s">
        <v>295</v>
      </c>
      <c r="H231" s="5" t="s">
        <v>296</v>
      </c>
      <c r="I231" s="5"/>
      <c r="J231" s="5"/>
      <c r="K231" s="5">
        <v>215</v>
      </c>
      <c r="L231" s="5">
        <v>17</v>
      </c>
      <c r="M231" s="5">
        <v>3</v>
      </c>
      <c r="N231" s="5" t="s">
        <v>3</v>
      </c>
      <c r="O231" s="5">
        <v>2</v>
      </c>
      <c r="P231" s="5">
        <f>ROUND(Source!EL213,O231)</f>
        <v>309490.76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217</v>
      </c>
      <c r="F232" s="5">
        <f>ROUND(Source!AU213,O232)</f>
        <v>0</v>
      </c>
      <c r="G232" s="5" t="s">
        <v>297</v>
      </c>
      <c r="H232" s="5" t="s">
        <v>298</v>
      </c>
      <c r="I232" s="5"/>
      <c r="J232" s="5"/>
      <c r="K232" s="5">
        <v>217</v>
      </c>
      <c r="L232" s="5">
        <v>18</v>
      </c>
      <c r="M232" s="5">
        <v>3</v>
      </c>
      <c r="N232" s="5" t="s">
        <v>3</v>
      </c>
      <c r="O232" s="5">
        <v>2</v>
      </c>
      <c r="P232" s="5">
        <f>ROUND(Source!EM213,O232)</f>
        <v>0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230</v>
      </c>
      <c r="F233" s="5">
        <f>ROUND(Source!BA213,O233)</f>
        <v>0</v>
      </c>
      <c r="G233" s="5" t="s">
        <v>299</v>
      </c>
      <c r="H233" s="5" t="s">
        <v>300</v>
      </c>
      <c r="I233" s="5"/>
      <c r="J233" s="5"/>
      <c r="K233" s="5">
        <v>230</v>
      </c>
      <c r="L233" s="5">
        <v>19</v>
      </c>
      <c r="M233" s="5">
        <v>3</v>
      </c>
      <c r="N233" s="5" t="s">
        <v>3</v>
      </c>
      <c r="O233" s="5">
        <v>2</v>
      </c>
      <c r="P233" s="5">
        <f>ROUND(Source!ES213,O233)</f>
        <v>0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206</v>
      </c>
      <c r="F234" s="5">
        <f>ROUND(Source!T213,O234)</f>
        <v>0</v>
      </c>
      <c r="G234" s="5" t="s">
        <v>301</v>
      </c>
      <c r="H234" s="5" t="s">
        <v>302</v>
      </c>
      <c r="I234" s="5"/>
      <c r="J234" s="5"/>
      <c r="K234" s="5">
        <v>206</v>
      </c>
      <c r="L234" s="5">
        <v>20</v>
      </c>
      <c r="M234" s="5">
        <v>3</v>
      </c>
      <c r="N234" s="5" t="s">
        <v>3</v>
      </c>
      <c r="O234" s="5">
        <v>2</v>
      </c>
      <c r="P234" s="5">
        <f>ROUND(Source!DL213,O234)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207</v>
      </c>
      <c r="F235" s="5">
        <f>Source!U213</f>
        <v>249.60090000000002</v>
      </c>
      <c r="G235" s="5" t="s">
        <v>303</v>
      </c>
      <c r="H235" s="5" t="s">
        <v>304</v>
      </c>
      <c r="I235" s="5"/>
      <c r="J235" s="5"/>
      <c r="K235" s="5">
        <v>207</v>
      </c>
      <c r="L235" s="5">
        <v>21</v>
      </c>
      <c r="M235" s="5">
        <v>3</v>
      </c>
      <c r="N235" s="5" t="s">
        <v>3</v>
      </c>
      <c r="O235" s="5">
        <v>-1</v>
      </c>
      <c r="P235" s="5">
        <f>Source!DM213</f>
        <v>249.60090000000002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208</v>
      </c>
      <c r="F236" s="5">
        <f>Source!V213</f>
        <v>4.4677999999999995</v>
      </c>
      <c r="G236" s="5" t="s">
        <v>305</v>
      </c>
      <c r="H236" s="5" t="s">
        <v>306</v>
      </c>
      <c r="I236" s="5"/>
      <c r="J236" s="5"/>
      <c r="K236" s="5">
        <v>208</v>
      </c>
      <c r="L236" s="5">
        <v>22</v>
      </c>
      <c r="M236" s="5">
        <v>3</v>
      </c>
      <c r="N236" s="5" t="s">
        <v>3</v>
      </c>
      <c r="O236" s="5">
        <v>-1</v>
      </c>
      <c r="P236" s="5">
        <f>Source!DN213</f>
        <v>4.4677999999999995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209</v>
      </c>
      <c r="F237" s="5">
        <f>ROUND(Source!W213,O237)</f>
        <v>0</v>
      </c>
      <c r="G237" s="5" t="s">
        <v>307</v>
      </c>
      <c r="H237" s="5" t="s">
        <v>308</v>
      </c>
      <c r="I237" s="5"/>
      <c r="J237" s="5"/>
      <c r="K237" s="5">
        <v>209</v>
      </c>
      <c r="L237" s="5">
        <v>23</v>
      </c>
      <c r="M237" s="5">
        <v>3</v>
      </c>
      <c r="N237" s="5" t="s">
        <v>3</v>
      </c>
      <c r="O237" s="5">
        <v>2</v>
      </c>
      <c r="P237" s="5">
        <f>ROUND(Source!DO213,O237)</f>
        <v>0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210</v>
      </c>
      <c r="F238" s="5">
        <f>ROUND(Source!X213,O238)</f>
        <v>2170</v>
      </c>
      <c r="G238" s="5" t="s">
        <v>309</v>
      </c>
      <c r="H238" s="5" t="s">
        <v>310</v>
      </c>
      <c r="I238" s="5"/>
      <c r="J238" s="5"/>
      <c r="K238" s="5">
        <v>210</v>
      </c>
      <c r="L238" s="5">
        <v>24</v>
      </c>
      <c r="M238" s="5">
        <v>3</v>
      </c>
      <c r="N238" s="5" t="s">
        <v>3</v>
      </c>
      <c r="O238" s="5">
        <v>2</v>
      </c>
      <c r="P238" s="5">
        <f>ROUND(Source!DP213,O238)</f>
        <v>16470.240000000002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211</v>
      </c>
      <c r="F239" s="5">
        <f>ROUND(Source!Y213,O239)</f>
        <v>1513.8</v>
      </c>
      <c r="G239" s="5" t="s">
        <v>311</v>
      </c>
      <c r="H239" s="5" t="s">
        <v>312</v>
      </c>
      <c r="I239" s="5"/>
      <c r="J239" s="5"/>
      <c r="K239" s="5">
        <v>211</v>
      </c>
      <c r="L239" s="5">
        <v>25</v>
      </c>
      <c r="M239" s="5">
        <v>3</v>
      </c>
      <c r="N239" s="5" t="s">
        <v>3</v>
      </c>
      <c r="O239" s="5">
        <v>2</v>
      </c>
      <c r="P239" s="5">
        <f>ROUND(Source!DQ213,O239)</f>
        <v>11489.7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224</v>
      </c>
      <c r="F240" s="5">
        <f>ROUND(Source!AR213,O240)</f>
        <v>41839.839999999997</v>
      </c>
      <c r="G240" s="5" t="s">
        <v>313</v>
      </c>
      <c r="H240" s="5" t="s">
        <v>314</v>
      </c>
      <c r="I240" s="5"/>
      <c r="J240" s="5"/>
      <c r="K240" s="5">
        <v>224</v>
      </c>
      <c r="L240" s="5">
        <v>26</v>
      </c>
      <c r="M240" s="5">
        <v>3</v>
      </c>
      <c r="N240" s="5" t="s">
        <v>3</v>
      </c>
      <c r="O240" s="5">
        <v>2</v>
      </c>
      <c r="P240" s="5">
        <f>ROUND(Source!EJ213,O240)</f>
        <v>317564.09999999998</v>
      </c>
      <c r="Q240" s="5"/>
      <c r="R240" s="5"/>
      <c r="S240" s="5"/>
      <c r="T240" s="5"/>
      <c r="U240" s="5"/>
      <c r="V240" s="5"/>
      <c r="W240" s="5"/>
    </row>
    <row r="242" spans="1:255" x14ac:dyDescent="0.2">
      <c r="A242" s="1">
        <v>4</v>
      </c>
      <c r="B242" s="1">
        <v>1</v>
      </c>
      <c r="C242" s="1"/>
      <c r="D242" s="1">
        <f>ROW(A261)</f>
        <v>261</v>
      </c>
      <c r="E242" s="1"/>
      <c r="F242" s="1" t="s">
        <v>12</v>
      </c>
      <c r="G242" s="1" t="s">
        <v>408</v>
      </c>
      <c r="H242" s="1" t="s">
        <v>3</v>
      </c>
      <c r="I242" s="1">
        <v>0</v>
      </c>
      <c r="J242" s="1"/>
      <c r="K242" s="1">
        <v>0</v>
      </c>
      <c r="L242" s="1"/>
      <c r="M242" s="1"/>
      <c r="N242" s="1"/>
      <c r="O242" s="1"/>
      <c r="P242" s="1"/>
      <c r="Q242" s="1"/>
      <c r="R242" s="1"/>
      <c r="S242" s="1"/>
      <c r="T242" s="1"/>
      <c r="U242" s="1" t="s">
        <v>3</v>
      </c>
      <c r="V242" s="1">
        <v>0</v>
      </c>
      <c r="W242" s="1"/>
      <c r="X242" s="1"/>
      <c r="Y242" s="1"/>
      <c r="Z242" s="1"/>
      <c r="AA242" s="1"/>
      <c r="AB242" s="1" t="s">
        <v>3</v>
      </c>
      <c r="AC242" s="1" t="s">
        <v>3</v>
      </c>
      <c r="AD242" s="1" t="s">
        <v>3</v>
      </c>
      <c r="AE242" s="1" t="s">
        <v>3</v>
      </c>
      <c r="AF242" s="1" t="s">
        <v>3</v>
      </c>
      <c r="AG242" s="1" t="s">
        <v>3</v>
      </c>
      <c r="AH242" s="1"/>
      <c r="AI242" s="1"/>
      <c r="AJ242" s="1"/>
      <c r="AK242" s="1"/>
      <c r="AL242" s="1"/>
      <c r="AM242" s="1"/>
      <c r="AN242" s="1"/>
      <c r="AO242" s="1"/>
      <c r="AP242" s="1" t="s">
        <v>3</v>
      </c>
      <c r="AQ242" s="1" t="s">
        <v>3</v>
      </c>
      <c r="AR242" s="1" t="s">
        <v>3</v>
      </c>
      <c r="AS242" s="1"/>
      <c r="AT242" s="1"/>
      <c r="AU242" s="1"/>
      <c r="AV242" s="1"/>
      <c r="AW242" s="1"/>
      <c r="AX242" s="1"/>
      <c r="AY242" s="1"/>
      <c r="AZ242" s="1" t="s">
        <v>3</v>
      </c>
      <c r="BA242" s="1"/>
      <c r="BB242" s="1" t="s">
        <v>3</v>
      </c>
      <c r="BC242" s="1" t="s">
        <v>3</v>
      </c>
      <c r="BD242" s="1" t="s">
        <v>3</v>
      </c>
      <c r="BE242" s="1" t="s">
        <v>3</v>
      </c>
      <c r="BF242" s="1" t="s">
        <v>3</v>
      </c>
      <c r="BG242" s="1" t="s">
        <v>3</v>
      </c>
      <c r="BH242" s="1" t="s">
        <v>3</v>
      </c>
      <c r="BI242" s="1" t="s">
        <v>3</v>
      </c>
      <c r="BJ242" s="1" t="s">
        <v>3</v>
      </c>
      <c r="BK242" s="1" t="s">
        <v>3</v>
      </c>
      <c r="BL242" s="1" t="s">
        <v>3</v>
      </c>
      <c r="BM242" s="1" t="s">
        <v>3</v>
      </c>
      <c r="BN242" s="1" t="s">
        <v>3</v>
      </c>
      <c r="BO242" s="1" t="s">
        <v>3</v>
      </c>
      <c r="BP242" s="1" t="s">
        <v>3</v>
      </c>
      <c r="BQ242" s="1"/>
      <c r="BR242" s="1"/>
      <c r="BS242" s="1"/>
      <c r="BT242" s="1"/>
      <c r="BU242" s="1"/>
      <c r="BV242" s="1"/>
      <c r="BW242" s="1"/>
      <c r="BX242" s="1">
        <v>0</v>
      </c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>
        <v>0</v>
      </c>
    </row>
    <row r="244" spans="1:255" x14ac:dyDescent="0.2">
      <c r="A244" s="3">
        <v>52</v>
      </c>
      <c r="B244" s="3">
        <f t="shared" ref="B244:G244" si="243">B261</f>
        <v>1</v>
      </c>
      <c r="C244" s="3">
        <f t="shared" si="243"/>
        <v>4</v>
      </c>
      <c r="D244" s="3">
        <f t="shared" si="243"/>
        <v>242</v>
      </c>
      <c r="E244" s="3">
        <f t="shared" si="243"/>
        <v>0</v>
      </c>
      <c r="F244" s="3" t="str">
        <f t="shared" si="243"/>
        <v>Новый раздел</v>
      </c>
      <c r="G244" s="3" t="str">
        <f t="shared" si="243"/>
        <v>3 Вентиляционные работы</v>
      </c>
      <c r="H244" s="3"/>
      <c r="I244" s="3"/>
      <c r="J244" s="3"/>
      <c r="K244" s="3"/>
      <c r="L244" s="3"/>
      <c r="M244" s="3"/>
      <c r="N244" s="3"/>
      <c r="O244" s="3">
        <f t="shared" ref="O244:AT244" si="244">O261</f>
        <v>13248.35</v>
      </c>
      <c r="P244" s="3">
        <f t="shared" si="244"/>
        <v>12436.14</v>
      </c>
      <c r="Q244" s="3">
        <f t="shared" si="244"/>
        <v>138.16</v>
      </c>
      <c r="R244" s="3">
        <f t="shared" si="244"/>
        <v>14.07</v>
      </c>
      <c r="S244" s="3">
        <f t="shared" si="244"/>
        <v>674.05</v>
      </c>
      <c r="T244" s="3">
        <f t="shared" si="244"/>
        <v>0</v>
      </c>
      <c r="U244" s="3">
        <f t="shared" si="244"/>
        <v>76.844819999999984</v>
      </c>
      <c r="V244" s="3">
        <f t="shared" si="244"/>
        <v>1.2108750000000001</v>
      </c>
      <c r="W244" s="3">
        <f t="shared" si="244"/>
        <v>0</v>
      </c>
      <c r="X244" s="3">
        <f t="shared" si="244"/>
        <v>708.64</v>
      </c>
      <c r="Y244" s="3">
        <f t="shared" si="244"/>
        <v>461.47</v>
      </c>
      <c r="Z244" s="3">
        <f t="shared" si="244"/>
        <v>0</v>
      </c>
      <c r="AA244" s="3">
        <f t="shared" si="244"/>
        <v>0</v>
      </c>
      <c r="AB244" s="3">
        <f t="shared" si="244"/>
        <v>13248.35</v>
      </c>
      <c r="AC244" s="3">
        <f t="shared" si="244"/>
        <v>12436.14</v>
      </c>
      <c r="AD244" s="3">
        <f t="shared" si="244"/>
        <v>138.16</v>
      </c>
      <c r="AE244" s="3">
        <f t="shared" si="244"/>
        <v>14.07</v>
      </c>
      <c r="AF244" s="3">
        <f t="shared" si="244"/>
        <v>674.05</v>
      </c>
      <c r="AG244" s="3">
        <f t="shared" si="244"/>
        <v>0</v>
      </c>
      <c r="AH244" s="3">
        <f t="shared" si="244"/>
        <v>76.844819999999984</v>
      </c>
      <c r="AI244" s="3">
        <f t="shared" si="244"/>
        <v>1.2108750000000001</v>
      </c>
      <c r="AJ244" s="3">
        <f t="shared" si="244"/>
        <v>0</v>
      </c>
      <c r="AK244" s="3">
        <f t="shared" si="244"/>
        <v>708.64</v>
      </c>
      <c r="AL244" s="3">
        <f t="shared" si="244"/>
        <v>461.47</v>
      </c>
      <c r="AM244" s="3">
        <f t="shared" si="244"/>
        <v>0</v>
      </c>
      <c r="AN244" s="3">
        <f t="shared" si="244"/>
        <v>0</v>
      </c>
      <c r="AO244" s="3">
        <f t="shared" si="244"/>
        <v>0</v>
      </c>
      <c r="AP244" s="3">
        <f t="shared" si="244"/>
        <v>0</v>
      </c>
      <c r="AQ244" s="3">
        <f t="shared" si="244"/>
        <v>0</v>
      </c>
      <c r="AR244" s="3">
        <f t="shared" si="244"/>
        <v>14418.46</v>
      </c>
      <c r="AS244" s="3">
        <f t="shared" si="244"/>
        <v>14418.46</v>
      </c>
      <c r="AT244" s="3">
        <f t="shared" si="244"/>
        <v>0</v>
      </c>
      <c r="AU244" s="3">
        <f t="shared" ref="AU244:BZ244" si="245">AU261</f>
        <v>0</v>
      </c>
      <c r="AV244" s="3">
        <f t="shared" si="245"/>
        <v>12436.14</v>
      </c>
      <c r="AW244" s="3">
        <f t="shared" si="245"/>
        <v>12436.14</v>
      </c>
      <c r="AX244" s="3">
        <f t="shared" si="245"/>
        <v>0</v>
      </c>
      <c r="AY244" s="3">
        <f t="shared" si="245"/>
        <v>12436.14</v>
      </c>
      <c r="AZ244" s="3">
        <f t="shared" si="245"/>
        <v>0</v>
      </c>
      <c r="BA244" s="3">
        <f t="shared" si="245"/>
        <v>0</v>
      </c>
      <c r="BB244" s="3">
        <f t="shared" si="245"/>
        <v>0</v>
      </c>
      <c r="BC244" s="3">
        <f t="shared" si="245"/>
        <v>0</v>
      </c>
      <c r="BD244" s="3">
        <f t="shared" si="245"/>
        <v>0</v>
      </c>
      <c r="BE244" s="3">
        <f t="shared" si="245"/>
        <v>0</v>
      </c>
      <c r="BF244" s="3">
        <f t="shared" si="245"/>
        <v>0</v>
      </c>
      <c r="BG244" s="3">
        <f t="shared" si="245"/>
        <v>0</v>
      </c>
      <c r="BH244" s="3">
        <f t="shared" si="245"/>
        <v>0</v>
      </c>
      <c r="BI244" s="3">
        <f t="shared" si="245"/>
        <v>0</v>
      </c>
      <c r="BJ244" s="3">
        <f t="shared" si="245"/>
        <v>0</v>
      </c>
      <c r="BK244" s="3">
        <f t="shared" si="245"/>
        <v>0</v>
      </c>
      <c r="BL244" s="3">
        <f t="shared" si="245"/>
        <v>0</v>
      </c>
      <c r="BM244" s="3">
        <f t="shared" si="245"/>
        <v>0</v>
      </c>
      <c r="BN244" s="3">
        <f t="shared" si="245"/>
        <v>0</v>
      </c>
      <c r="BO244" s="3">
        <f t="shared" si="245"/>
        <v>0</v>
      </c>
      <c r="BP244" s="3">
        <f t="shared" si="245"/>
        <v>0</v>
      </c>
      <c r="BQ244" s="3">
        <f t="shared" si="245"/>
        <v>0</v>
      </c>
      <c r="BR244" s="3">
        <f t="shared" si="245"/>
        <v>0</v>
      </c>
      <c r="BS244" s="3">
        <f t="shared" si="245"/>
        <v>0</v>
      </c>
      <c r="BT244" s="3">
        <f t="shared" si="245"/>
        <v>0</v>
      </c>
      <c r="BU244" s="3">
        <f t="shared" si="245"/>
        <v>0</v>
      </c>
      <c r="BV244" s="3">
        <f t="shared" si="245"/>
        <v>0</v>
      </c>
      <c r="BW244" s="3">
        <f t="shared" si="245"/>
        <v>0</v>
      </c>
      <c r="BX244" s="3">
        <f t="shared" si="245"/>
        <v>0</v>
      </c>
      <c r="BY244" s="3">
        <f t="shared" si="245"/>
        <v>0</v>
      </c>
      <c r="BZ244" s="3">
        <f t="shared" si="245"/>
        <v>0</v>
      </c>
      <c r="CA244" s="3">
        <f t="shared" ref="CA244:DF244" si="246">CA261</f>
        <v>14418.46</v>
      </c>
      <c r="CB244" s="3">
        <f t="shared" si="246"/>
        <v>14418.46</v>
      </c>
      <c r="CC244" s="3">
        <f t="shared" si="246"/>
        <v>0</v>
      </c>
      <c r="CD244" s="3">
        <f t="shared" si="246"/>
        <v>0</v>
      </c>
      <c r="CE244" s="3">
        <f t="shared" si="246"/>
        <v>12436.14</v>
      </c>
      <c r="CF244" s="3">
        <f t="shared" si="246"/>
        <v>12436.14</v>
      </c>
      <c r="CG244" s="3">
        <f t="shared" si="246"/>
        <v>0</v>
      </c>
      <c r="CH244" s="3">
        <f t="shared" si="246"/>
        <v>12436.14</v>
      </c>
      <c r="CI244" s="3">
        <f t="shared" si="246"/>
        <v>0</v>
      </c>
      <c r="CJ244" s="3">
        <f t="shared" si="246"/>
        <v>0</v>
      </c>
      <c r="CK244" s="3">
        <f t="shared" si="246"/>
        <v>0</v>
      </c>
      <c r="CL244" s="3">
        <f t="shared" si="246"/>
        <v>0</v>
      </c>
      <c r="CM244" s="3">
        <f t="shared" si="246"/>
        <v>0</v>
      </c>
      <c r="CN244" s="3">
        <f t="shared" si="246"/>
        <v>0</v>
      </c>
      <c r="CO244" s="3">
        <f t="shared" si="246"/>
        <v>0</v>
      </c>
      <c r="CP244" s="3">
        <f t="shared" si="246"/>
        <v>0</v>
      </c>
      <c r="CQ244" s="3">
        <f t="shared" si="246"/>
        <v>0</v>
      </c>
      <c r="CR244" s="3">
        <f t="shared" si="246"/>
        <v>0</v>
      </c>
      <c r="CS244" s="3">
        <f t="shared" si="246"/>
        <v>0</v>
      </c>
      <c r="CT244" s="3">
        <f t="shared" si="246"/>
        <v>0</v>
      </c>
      <c r="CU244" s="3">
        <f t="shared" si="246"/>
        <v>0</v>
      </c>
      <c r="CV244" s="3">
        <f t="shared" si="246"/>
        <v>0</v>
      </c>
      <c r="CW244" s="3">
        <f t="shared" si="246"/>
        <v>0</v>
      </c>
      <c r="CX244" s="3">
        <f t="shared" si="246"/>
        <v>0</v>
      </c>
      <c r="CY244" s="3">
        <f t="shared" si="246"/>
        <v>0</v>
      </c>
      <c r="CZ244" s="3">
        <f t="shared" si="246"/>
        <v>0</v>
      </c>
      <c r="DA244" s="3">
        <f t="shared" si="246"/>
        <v>0</v>
      </c>
      <c r="DB244" s="3">
        <f t="shared" si="246"/>
        <v>0</v>
      </c>
      <c r="DC244" s="3">
        <f t="shared" si="246"/>
        <v>0</v>
      </c>
      <c r="DD244" s="3">
        <f t="shared" si="246"/>
        <v>0</v>
      </c>
      <c r="DE244" s="3">
        <f t="shared" si="246"/>
        <v>0</v>
      </c>
      <c r="DF244" s="3">
        <f t="shared" si="246"/>
        <v>0</v>
      </c>
      <c r="DG244" s="4">
        <f t="shared" ref="DG244:EL244" si="247">DG261</f>
        <v>100554.94</v>
      </c>
      <c r="DH244" s="4">
        <f t="shared" si="247"/>
        <v>94390.3</v>
      </c>
      <c r="DI244" s="4">
        <f t="shared" si="247"/>
        <v>1048.5999999999999</v>
      </c>
      <c r="DJ244" s="4">
        <f t="shared" si="247"/>
        <v>106.81</v>
      </c>
      <c r="DK244" s="4">
        <f t="shared" si="247"/>
        <v>5116.04</v>
      </c>
      <c r="DL244" s="4">
        <f t="shared" si="247"/>
        <v>0</v>
      </c>
      <c r="DM244" s="4">
        <f t="shared" si="247"/>
        <v>76.844819999999984</v>
      </c>
      <c r="DN244" s="4">
        <f t="shared" si="247"/>
        <v>1.2108750000000001</v>
      </c>
      <c r="DO244" s="4">
        <f t="shared" si="247"/>
        <v>0</v>
      </c>
      <c r="DP244" s="4">
        <f t="shared" si="247"/>
        <v>5378.54</v>
      </c>
      <c r="DQ244" s="4">
        <f t="shared" si="247"/>
        <v>3502.54</v>
      </c>
      <c r="DR244" s="4">
        <f t="shared" si="247"/>
        <v>0</v>
      </c>
      <c r="DS244" s="4">
        <f t="shared" si="247"/>
        <v>0</v>
      </c>
      <c r="DT244" s="4">
        <f t="shared" si="247"/>
        <v>100554.94</v>
      </c>
      <c r="DU244" s="4">
        <f t="shared" si="247"/>
        <v>94390.3</v>
      </c>
      <c r="DV244" s="4">
        <f t="shared" si="247"/>
        <v>1048.5999999999999</v>
      </c>
      <c r="DW244" s="4">
        <f t="shared" si="247"/>
        <v>106.81</v>
      </c>
      <c r="DX244" s="4">
        <f t="shared" si="247"/>
        <v>5116.04</v>
      </c>
      <c r="DY244" s="4">
        <f t="shared" si="247"/>
        <v>0</v>
      </c>
      <c r="DZ244" s="4">
        <f t="shared" si="247"/>
        <v>76.844819999999984</v>
      </c>
      <c r="EA244" s="4">
        <f t="shared" si="247"/>
        <v>1.2108750000000001</v>
      </c>
      <c r="EB244" s="4">
        <f t="shared" si="247"/>
        <v>0</v>
      </c>
      <c r="EC244" s="4">
        <f t="shared" si="247"/>
        <v>5378.54</v>
      </c>
      <c r="ED244" s="4">
        <f t="shared" si="247"/>
        <v>3502.54</v>
      </c>
      <c r="EE244" s="4">
        <f t="shared" si="247"/>
        <v>0</v>
      </c>
      <c r="EF244" s="4">
        <f t="shared" si="247"/>
        <v>0</v>
      </c>
      <c r="EG244" s="4">
        <f t="shared" si="247"/>
        <v>0</v>
      </c>
      <c r="EH244" s="4">
        <f t="shared" si="247"/>
        <v>0</v>
      </c>
      <c r="EI244" s="4">
        <f t="shared" si="247"/>
        <v>0</v>
      </c>
      <c r="EJ244" s="4">
        <f t="shared" si="247"/>
        <v>109436.02</v>
      </c>
      <c r="EK244" s="4">
        <f t="shared" si="247"/>
        <v>109436.02</v>
      </c>
      <c r="EL244" s="4">
        <f t="shared" si="247"/>
        <v>0</v>
      </c>
      <c r="EM244" s="4">
        <f t="shared" ref="EM244:FR244" si="248">EM261</f>
        <v>0</v>
      </c>
      <c r="EN244" s="4">
        <f t="shared" si="248"/>
        <v>94390.3</v>
      </c>
      <c r="EO244" s="4">
        <f t="shared" si="248"/>
        <v>94390.3</v>
      </c>
      <c r="EP244" s="4">
        <f t="shared" si="248"/>
        <v>0</v>
      </c>
      <c r="EQ244" s="4">
        <f t="shared" si="248"/>
        <v>94390.3</v>
      </c>
      <c r="ER244" s="4">
        <f t="shared" si="248"/>
        <v>0</v>
      </c>
      <c r="ES244" s="4">
        <f t="shared" si="248"/>
        <v>0</v>
      </c>
      <c r="ET244" s="4">
        <f t="shared" si="248"/>
        <v>0</v>
      </c>
      <c r="EU244" s="4">
        <f t="shared" si="248"/>
        <v>0</v>
      </c>
      <c r="EV244" s="4">
        <f t="shared" si="248"/>
        <v>0</v>
      </c>
      <c r="EW244" s="4">
        <f t="shared" si="248"/>
        <v>0</v>
      </c>
      <c r="EX244" s="4">
        <f t="shared" si="248"/>
        <v>0</v>
      </c>
      <c r="EY244" s="4">
        <f t="shared" si="248"/>
        <v>0</v>
      </c>
      <c r="EZ244" s="4">
        <f t="shared" si="248"/>
        <v>0</v>
      </c>
      <c r="FA244" s="4">
        <f t="shared" si="248"/>
        <v>0</v>
      </c>
      <c r="FB244" s="4">
        <f t="shared" si="248"/>
        <v>0</v>
      </c>
      <c r="FC244" s="4">
        <f t="shared" si="248"/>
        <v>0</v>
      </c>
      <c r="FD244" s="4">
        <f t="shared" si="248"/>
        <v>0</v>
      </c>
      <c r="FE244" s="4">
        <f t="shared" si="248"/>
        <v>0</v>
      </c>
      <c r="FF244" s="4">
        <f t="shared" si="248"/>
        <v>0</v>
      </c>
      <c r="FG244" s="4">
        <f t="shared" si="248"/>
        <v>0</v>
      </c>
      <c r="FH244" s="4">
        <f t="shared" si="248"/>
        <v>0</v>
      </c>
      <c r="FI244" s="4">
        <f t="shared" si="248"/>
        <v>0</v>
      </c>
      <c r="FJ244" s="4">
        <f t="shared" si="248"/>
        <v>0</v>
      </c>
      <c r="FK244" s="4">
        <f t="shared" si="248"/>
        <v>0</v>
      </c>
      <c r="FL244" s="4">
        <f t="shared" si="248"/>
        <v>0</v>
      </c>
      <c r="FM244" s="4">
        <f t="shared" si="248"/>
        <v>0</v>
      </c>
      <c r="FN244" s="4">
        <f t="shared" si="248"/>
        <v>0</v>
      </c>
      <c r="FO244" s="4">
        <f t="shared" si="248"/>
        <v>0</v>
      </c>
      <c r="FP244" s="4">
        <f t="shared" si="248"/>
        <v>0</v>
      </c>
      <c r="FQ244" s="4">
        <f t="shared" si="248"/>
        <v>0</v>
      </c>
      <c r="FR244" s="4">
        <f t="shared" si="248"/>
        <v>0</v>
      </c>
      <c r="FS244" s="4">
        <f t="shared" ref="FS244:GX244" si="249">FS261</f>
        <v>109436.02</v>
      </c>
      <c r="FT244" s="4">
        <f t="shared" si="249"/>
        <v>109436.02</v>
      </c>
      <c r="FU244" s="4">
        <f t="shared" si="249"/>
        <v>0</v>
      </c>
      <c r="FV244" s="4">
        <f t="shared" si="249"/>
        <v>0</v>
      </c>
      <c r="FW244" s="4">
        <f t="shared" si="249"/>
        <v>94390.3</v>
      </c>
      <c r="FX244" s="4">
        <f t="shared" si="249"/>
        <v>94390.3</v>
      </c>
      <c r="FY244" s="4">
        <f t="shared" si="249"/>
        <v>0</v>
      </c>
      <c r="FZ244" s="4">
        <f t="shared" si="249"/>
        <v>94390.3</v>
      </c>
      <c r="GA244" s="4">
        <f t="shared" si="249"/>
        <v>0</v>
      </c>
      <c r="GB244" s="4">
        <f t="shared" si="249"/>
        <v>0</v>
      </c>
      <c r="GC244" s="4">
        <f t="shared" si="249"/>
        <v>0</v>
      </c>
      <c r="GD244" s="4">
        <f t="shared" si="249"/>
        <v>0</v>
      </c>
      <c r="GE244" s="4">
        <f t="shared" si="249"/>
        <v>0</v>
      </c>
      <c r="GF244" s="4">
        <f t="shared" si="249"/>
        <v>0</v>
      </c>
      <c r="GG244" s="4">
        <f t="shared" si="249"/>
        <v>0</v>
      </c>
      <c r="GH244" s="4">
        <f t="shared" si="249"/>
        <v>0</v>
      </c>
      <c r="GI244" s="4">
        <f t="shared" si="249"/>
        <v>0</v>
      </c>
      <c r="GJ244" s="4">
        <f t="shared" si="249"/>
        <v>0</v>
      </c>
      <c r="GK244" s="4">
        <f t="shared" si="249"/>
        <v>0</v>
      </c>
      <c r="GL244" s="4">
        <f t="shared" si="249"/>
        <v>0</v>
      </c>
      <c r="GM244" s="4">
        <f t="shared" si="249"/>
        <v>0</v>
      </c>
      <c r="GN244" s="4">
        <f t="shared" si="249"/>
        <v>0</v>
      </c>
      <c r="GO244" s="4">
        <f t="shared" si="249"/>
        <v>0</v>
      </c>
      <c r="GP244" s="4">
        <f t="shared" si="249"/>
        <v>0</v>
      </c>
      <c r="GQ244" s="4">
        <f t="shared" si="249"/>
        <v>0</v>
      </c>
      <c r="GR244" s="4">
        <f t="shared" si="249"/>
        <v>0</v>
      </c>
      <c r="GS244" s="4">
        <f t="shared" si="249"/>
        <v>0</v>
      </c>
      <c r="GT244" s="4">
        <f t="shared" si="249"/>
        <v>0</v>
      </c>
      <c r="GU244" s="4">
        <f t="shared" si="249"/>
        <v>0</v>
      </c>
      <c r="GV244" s="4">
        <f t="shared" si="249"/>
        <v>0</v>
      </c>
      <c r="GW244" s="4">
        <f t="shared" si="249"/>
        <v>0</v>
      </c>
      <c r="GX244" s="4">
        <f t="shared" si="249"/>
        <v>0</v>
      </c>
    </row>
    <row r="246" spans="1:255" x14ac:dyDescent="0.2">
      <c r="A246" s="2">
        <v>17</v>
      </c>
      <c r="B246" s="2">
        <v>1</v>
      </c>
      <c r="C246" s="2">
        <f>ROW(SmtRes!A546)</f>
        <v>546</v>
      </c>
      <c r="D246" s="2">
        <f>ROW(EtalonRes!A515)</f>
        <v>515</v>
      </c>
      <c r="E246" s="2" t="s">
        <v>409</v>
      </c>
      <c r="F246" s="2" t="s">
        <v>410</v>
      </c>
      <c r="G246" s="2" t="s">
        <v>411</v>
      </c>
      <c r="H246" s="2" t="s">
        <v>17</v>
      </c>
      <c r="I246" s="2">
        <f>ROUND(21/100,9)</f>
        <v>0.21</v>
      </c>
      <c r="J246" s="2">
        <v>0</v>
      </c>
      <c r="K246" s="2"/>
      <c r="L246" s="2"/>
      <c r="M246" s="2"/>
      <c r="N246" s="2"/>
      <c r="O246" s="2">
        <f t="shared" ref="O246:O259" si="250">ROUND(CP246,2)</f>
        <v>269.92</v>
      </c>
      <c r="P246" s="2">
        <f t="shared" ref="P246:P259" si="251">ROUND(CQ246*I246,2)</f>
        <v>70.97</v>
      </c>
      <c r="Q246" s="2">
        <f t="shared" ref="Q246:Q259" si="252">ROUND(CR246*I246,2)</f>
        <v>28.24</v>
      </c>
      <c r="R246" s="2">
        <f t="shared" ref="R246:R259" si="253">ROUND(CS246*I246,2)</f>
        <v>2.4700000000000002</v>
      </c>
      <c r="S246" s="2">
        <f t="shared" ref="S246:S259" si="254">ROUND(CT246*I246,2)</f>
        <v>170.71</v>
      </c>
      <c r="T246" s="2">
        <f t="shared" ref="T246:T259" si="255">ROUND(CU246*I246,2)</f>
        <v>0</v>
      </c>
      <c r="U246" s="2">
        <f t="shared" ref="U246:U259" si="256">CV246*I246</f>
        <v>19.532519999999998</v>
      </c>
      <c r="V246" s="2">
        <f t="shared" ref="V246:V259" si="257">CW246*I246</f>
        <v>0.19949999999999998</v>
      </c>
      <c r="W246" s="2">
        <f t="shared" ref="W246:W259" si="258">ROUND(CX246*I246,2)</f>
        <v>0</v>
      </c>
      <c r="X246" s="2">
        <f t="shared" ref="X246:X259" si="259">ROUND(CY246,2)</f>
        <v>199.16</v>
      </c>
      <c r="Y246" s="2">
        <f t="shared" ref="Y246:Y259" si="260">ROUND(CZ246,2)</f>
        <v>122.96</v>
      </c>
      <c r="Z246" s="2"/>
      <c r="AA246" s="2">
        <v>39272396</v>
      </c>
      <c r="AB246" s="2">
        <f t="shared" ref="AB246:AB259" si="261">ROUND((AC246+AD246+AF246),2)</f>
        <v>1285.3499999999999</v>
      </c>
      <c r="AC246" s="2">
        <f t="shared" ref="AC246:AC259" si="262">ROUND((ES246),2)</f>
        <v>337.94</v>
      </c>
      <c r="AD246" s="2">
        <f>ROUND(((((ET246*1.25))-((EU246*1.25)))+AE246),2)</f>
        <v>134.49</v>
      </c>
      <c r="AE246" s="2">
        <f>ROUND(((EU246*1.25)),2)</f>
        <v>11.76</v>
      </c>
      <c r="AF246" s="2">
        <f>ROUND(((EV246*1.15)),2)</f>
        <v>812.92</v>
      </c>
      <c r="AG246" s="2">
        <f t="shared" ref="AG246:AG259" si="263">ROUND((AP246),2)</f>
        <v>0</v>
      </c>
      <c r="AH246" s="2">
        <f>((EW246*1.15))</f>
        <v>93.011999999999986</v>
      </c>
      <c r="AI246" s="2">
        <f>((EX246*1.25))</f>
        <v>0.95</v>
      </c>
      <c r="AJ246" s="2">
        <f t="shared" ref="AJ246:AJ259" si="264">ROUND((AS246),2)</f>
        <v>0</v>
      </c>
      <c r="AK246" s="2">
        <v>1152.42</v>
      </c>
      <c r="AL246" s="2">
        <v>337.94</v>
      </c>
      <c r="AM246" s="2">
        <v>107.59</v>
      </c>
      <c r="AN246" s="2">
        <v>9.41</v>
      </c>
      <c r="AO246" s="2">
        <v>706.89</v>
      </c>
      <c r="AP246" s="2">
        <v>0</v>
      </c>
      <c r="AQ246" s="2">
        <v>80.88</v>
      </c>
      <c r="AR246" s="2">
        <v>0.76</v>
      </c>
      <c r="AS246" s="2">
        <v>0</v>
      </c>
      <c r="AT246" s="2">
        <v>115</v>
      </c>
      <c r="AU246" s="2">
        <v>71</v>
      </c>
      <c r="AV246" s="2">
        <v>1</v>
      </c>
      <c r="AW246" s="2">
        <v>1</v>
      </c>
      <c r="AX246" s="2"/>
      <c r="AY246" s="2"/>
      <c r="AZ246" s="2">
        <v>1</v>
      </c>
      <c r="BA246" s="2">
        <v>1</v>
      </c>
      <c r="BB246" s="2">
        <v>1</v>
      </c>
      <c r="BC246" s="2">
        <v>1</v>
      </c>
      <c r="BD246" s="2" t="s">
        <v>3</v>
      </c>
      <c r="BE246" s="2" t="s">
        <v>3</v>
      </c>
      <c r="BF246" s="2" t="s">
        <v>3</v>
      </c>
      <c r="BG246" s="2" t="s">
        <v>3</v>
      </c>
      <c r="BH246" s="2">
        <v>0</v>
      </c>
      <c r="BI246" s="2">
        <v>1</v>
      </c>
      <c r="BJ246" s="2" t="s">
        <v>412</v>
      </c>
      <c r="BK246" s="2"/>
      <c r="BL246" s="2"/>
      <c r="BM246" s="2">
        <v>20001</v>
      </c>
      <c r="BN246" s="2">
        <v>0</v>
      </c>
      <c r="BO246" s="2" t="s">
        <v>3</v>
      </c>
      <c r="BP246" s="2">
        <v>0</v>
      </c>
      <c r="BQ246" s="2">
        <v>2</v>
      </c>
      <c r="BR246" s="2">
        <v>0</v>
      </c>
      <c r="BS246" s="2">
        <v>1</v>
      </c>
      <c r="BT246" s="2">
        <v>1</v>
      </c>
      <c r="BU246" s="2">
        <v>1</v>
      </c>
      <c r="BV246" s="2">
        <v>1</v>
      </c>
      <c r="BW246" s="2">
        <v>1</v>
      </c>
      <c r="BX246" s="2">
        <v>1</v>
      </c>
      <c r="BY246" s="2" t="s">
        <v>3</v>
      </c>
      <c r="BZ246" s="2">
        <v>128</v>
      </c>
      <c r="CA246" s="2">
        <v>83</v>
      </c>
      <c r="CB246" s="2"/>
      <c r="CC246" s="2"/>
      <c r="CD246" s="2"/>
      <c r="CE246" s="2"/>
      <c r="CF246" s="2">
        <v>0</v>
      </c>
      <c r="CG246" s="2">
        <v>0</v>
      </c>
      <c r="CH246" s="2"/>
      <c r="CI246" s="2"/>
      <c r="CJ246" s="2"/>
      <c r="CK246" s="2"/>
      <c r="CL246" s="2"/>
      <c r="CM246" s="2">
        <v>0</v>
      </c>
      <c r="CN246" s="2" t="s">
        <v>830</v>
      </c>
      <c r="CO246" s="2">
        <v>0</v>
      </c>
      <c r="CP246" s="2">
        <f t="shared" ref="CP246:CP259" si="265">(P246+Q246+S246)</f>
        <v>269.92</v>
      </c>
      <c r="CQ246" s="2">
        <f t="shared" ref="CQ246:CQ259" si="266">AC246*BC246</f>
        <v>337.94</v>
      </c>
      <c r="CR246" s="2">
        <f t="shared" ref="CR246:CR259" si="267">AD246*BB246</f>
        <v>134.49</v>
      </c>
      <c r="CS246" s="2">
        <f t="shared" ref="CS246:CS259" si="268">AE246*BS246</f>
        <v>11.76</v>
      </c>
      <c r="CT246" s="2">
        <f t="shared" ref="CT246:CT259" si="269">AF246*BA246</f>
        <v>812.92</v>
      </c>
      <c r="CU246" s="2">
        <f t="shared" ref="CU246:CU259" si="270">AG246</f>
        <v>0</v>
      </c>
      <c r="CV246" s="2">
        <f t="shared" ref="CV246:CV259" si="271">AH246</f>
        <v>93.011999999999986</v>
      </c>
      <c r="CW246" s="2">
        <f t="shared" ref="CW246:CW259" si="272">AI246</f>
        <v>0.95</v>
      </c>
      <c r="CX246" s="2">
        <f t="shared" ref="CX246:CX259" si="273">AJ246</f>
        <v>0</v>
      </c>
      <c r="CY246" s="2">
        <f t="shared" ref="CY246:CY259" si="274">(((S246+R246)*AT246)/100)</f>
        <v>199.15700000000001</v>
      </c>
      <c r="CZ246" s="2">
        <f t="shared" ref="CZ246:CZ259" si="275">(((S246+R246)*AU246)/100)</f>
        <v>122.95780000000001</v>
      </c>
      <c r="DA246" s="2"/>
      <c r="DB246" s="2"/>
      <c r="DC246" s="2" t="s">
        <v>3</v>
      </c>
      <c r="DD246" s="2" t="s">
        <v>3</v>
      </c>
      <c r="DE246" s="2" t="s">
        <v>49</v>
      </c>
      <c r="DF246" s="2" t="s">
        <v>49</v>
      </c>
      <c r="DG246" s="2" t="s">
        <v>50</v>
      </c>
      <c r="DH246" s="2" t="s">
        <v>3</v>
      </c>
      <c r="DI246" s="2" t="s">
        <v>50</v>
      </c>
      <c r="DJ246" s="2" t="s">
        <v>49</v>
      </c>
      <c r="DK246" s="2" t="s">
        <v>3</v>
      </c>
      <c r="DL246" s="2" t="s">
        <v>3</v>
      </c>
      <c r="DM246" s="2" t="s">
        <v>3</v>
      </c>
      <c r="DN246" s="2">
        <v>0</v>
      </c>
      <c r="DO246" s="2">
        <v>0</v>
      </c>
      <c r="DP246" s="2">
        <v>1</v>
      </c>
      <c r="DQ246" s="2">
        <v>1</v>
      </c>
      <c r="DR246" s="2"/>
      <c r="DS246" s="2"/>
      <c r="DT246" s="2"/>
      <c r="DU246" s="2">
        <v>1005</v>
      </c>
      <c r="DV246" s="2" t="s">
        <v>17</v>
      </c>
      <c r="DW246" s="2" t="s">
        <v>17</v>
      </c>
      <c r="DX246" s="2">
        <v>100</v>
      </c>
      <c r="DY246" s="2"/>
      <c r="DZ246" s="2"/>
      <c r="EA246" s="2"/>
      <c r="EB246" s="2"/>
      <c r="EC246" s="2"/>
      <c r="ED246" s="2"/>
      <c r="EE246" s="2">
        <v>39174534</v>
      </c>
      <c r="EF246" s="2">
        <v>2</v>
      </c>
      <c r="EG246" s="2" t="s">
        <v>19</v>
      </c>
      <c r="EH246" s="2">
        <v>0</v>
      </c>
      <c r="EI246" s="2" t="s">
        <v>3</v>
      </c>
      <c r="EJ246" s="2">
        <v>1</v>
      </c>
      <c r="EK246" s="2">
        <v>20001</v>
      </c>
      <c r="EL246" s="2" t="s">
        <v>413</v>
      </c>
      <c r="EM246" s="2" t="s">
        <v>414</v>
      </c>
      <c r="EN246" s="2"/>
      <c r="EO246" s="2" t="s">
        <v>52</v>
      </c>
      <c r="EP246" s="2"/>
      <c r="EQ246" s="2">
        <v>0</v>
      </c>
      <c r="ER246" s="2">
        <v>1152.42</v>
      </c>
      <c r="ES246" s="2">
        <v>337.94</v>
      </c>
      <c r="ET246" s="2">
        <v>107.59</v>
      </c>
      <c r="EU246" s="2">
        <v>9.41</v>
      </c>
      <c r="EV246" s="2">
        <v>706.89</v>
      </c>
      <c r="EW246" s="2">
        <v>80.88</v>
      </c>
      <c r="EX246" s="2">
        <v>0.76</v>
      </c>
      <c r="EY246" s="2">
        <v>0</v>
      </c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>
        <v>0</v>
      </c>
      <c r="FR246" s="2">
        <f t="shared" ref="FR246:FR259" si="276">ROUND(IF(AND(BH246=3,BI246=3),P246,0),2)</f>
        <v>0</v>
      </c>
      <c r="FS246" s="2">
        <v>0</v>
      </c>
      <c r="FT246" s="2" t="s">
        <v>22</v>
      </c>
      <c r="FU246" s="2" t="s">
        <v>23</v>
      </c>
      <c r="FV246" s="2"/>
      <c r="FW246" s="2"/>
      <c r="FX246" s="2">
        <v>115.2</v>
      </c>
      <c r="FY246" s="2">
        <v>70.55</v>
      </c>
      <c r="FZ246" s="2"/>
      <c r="GA246" s="2" t="s">
        <v>3</v>
      </c>
      <c r="GB246" s="2"/>
      <c r="GC246" s="2"/>
      <c r="GD246" s="2">
        <v>0</v>
      </c>
      <c r="GE246" s="2"/>
      <c r="GF246" s="2">
        <v>1146160256</v>
      </c>
      <c r="GG246" s="2">
        <v>2</v>
      </c>
      <c r="GH246" s="2">
        <v>1</v>
      </c>
      <c r="GI246" s="2">
        <v>-2</v>
      </c>
      <c r="GJ246" s="2">
        <v>0</v>
      </c>
      <c r="GK246" s="2">
        <f>ROUND(R246*(R12)/100,2)</f>
        <v>0</v>
      </c>
      <c r="GL246" s="2">
        <f t="shared" ref="GL246:GL259" si="277">ROUND(IF(AND(BH246=3,BI246=3,FS246&lt;&gt;0),P246,0),2)</f>
        <v>0</v>
      </c>
      <c r="GM246" s="2">
        <f t="shared" ref="GM246:GM259" si="278">ROUND(O246+X246+Y246+GK246,2)+GX246</f>
        <v>592.04</v>
      </c>
      <c r="GN246" s="2">
        <f t="shared" ref="GN246:GN259" si="279">IF(OR(BI246=0,BI246=1),ROUND(O246+X246+Y246+GK246,2),0)</f>
        <v>592.04</v>
      </c>
      <c r="GO246" s="2">
        <f t="shared" ref="GO246:GO259" si="280">IF(BI246=2,ROUND(O246+X246+Y246+GK246,2),0)</f>
        <v>0</v>
      </c>
      <c r="GP246" s="2">
        <f t="shared" ref="GP246:GP259" si="281">IF(BI246=4,ROUND(O246+X246+Y246+GK246,2)+GX246,0)</f>
        <v>0</v>
      </c>
      <c r="GQ246" s="2"/>
      <c r="GR246" s="2">
        <v>0</v>
      </c>
      <c r="GS246" s="2">
        <v>3</v>
      </c>
      <c r="GT246" s="2">
        <v>0</v>
      </c>
      <c r="GU246" s="2" t="s">
        <v>3</v>
      </c>
      <c r="GV246" s="2">
        <f t="shared" ref="GV246:GV259" si="282">ROUND(GT246,2)</f>
        <v>0</v>
      </c>
      <c r="GW246" s="2">
        <v>1</v>
      </c>
      <c r="GX246" s="2">
        <f t="shared" ref="GX246:GX259" si="283">ROUND(GV246*GW246*I246,2)</f>
        <v>0</v>
      </c>
      <c r="GY246" s="2"/>
      <c r="GZ246" s="2"/>
      <c r="HA246" s="2">
        <v>0</v>
      </c>
      <c r="HB246" s="2">
        <v>0</v>
      </c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>
        <v>0</v>
      </c>
      <c r="IL246" s="2"/>
      <c r="IM246" s="2"/>
      <c r="IN246" s="2"/>
      <c r="IO246" s="2"/>
      <c r="IP246" s="2"/>
      <c r="IQ246" s="2"/>
      <c r="IR246" s="2"/>
      <c r="IS246" s="2"/>
      <c r="IT246" s="2"/>
      <c r="IU246" s="2"/>
    </row>
    <row r="247" spans="1:255" x14ac:dyDescent="0.2">
      <c r="A247">
        <v>17</v>
      </c>
      <c r="B247">
        <v>1</v>
      </c>
      <c r="C247">
        <f>ROW(SmtRes!A560)</f>
        <v>560</v>
      </c>
      <c r="D247">
        <f>ROW(EtalonRes!A532)</f>
        <v>532</v>
      </c>
      <c r="E247" t="s">
        <v>409</v>
      </c>
      <c r="F247" t="s">
        <v>410</v>
      </c>
      <c r="G247" t="s">
        <v>411</v>
      </c>
      <c r="H247" t="s">
        <v>17</v>
      </c>
      <c r="I247">
        <f>ROUND(21/100,9)</f>
        <v>0.21</v>
      </c>
      <c r="J247">
        <v>0</v>
      </c>
      <c r="O247">
        <f t="shared" si="250"/>
        <v>2048.71</v>
      </c>
      <c r="P247">
        <f t="shared" si="251"/>
        <v>538.64</v>
      </c>
      <c r="Q247">
        <f t="shared" si="252"/>
        <v>214.36</v>
      </c>
      <c r="R247">
        <f t="shared" si="253"/>
        <v>18.739999999999998</v>
      </c>
      <c r="S247">
        <f t="shared" si="254"/>
        <v>1295.71</v>
      </c>
      <c r="T247">
        <f t="shared" si="255"/>
        <v>0</v>
      </c>
      <c r="U247">
        <f t="shared" si="256"/>
        <v>19.532519999999998</v>
      </c>
      <c r="V247">
        <f t="shared" si="257"/>
        <v>0.19949999999999998</v>
      </c>
      <c r="W247">
        <f t="shared" si="258"/>
        <v>0</v>
      </c>
      <c r="X247">
        <f t="shared" si="259"/>
        <v>1511.62</v>
      </c>
      <c r="Y247">
        <f t="shared" si="260"/>
        <v>933.26</v>
      </c>
      <c r="AA247">
        <v>39272397</v>
      </c>
      <c r="AB247">
        <f t="shared" si="261"/>
        <v>1285.3499999999999</v>
      </c>
      <c r="AC247">
        <f t="shared" si="262"/>
        <v>337.94</v>
      </c>
      <c r="AD247">
        <f>ROUND(((((ET247*1.25))-((EU247*1.25)))+AE247),2)</f>
        <v>134.49</v>
      </c>
      <c r="AE247">
        <f>ROUND(((EU247*1.25)),2)</f>
        <v>11.76</v>
      </c>
      <c r="AF247">
        <f>ROUND(((EV247*1.15)),2)</f>
        <v>812.92</v>
      </c>
      <c r="AG247">
        <f t="shared" si="263"/>
        <v>0</v>
      </c>
      <c r="AH247">
        <f>((EW247*1.15))</f>
        <v>93.011999999999986</v>
      </c>
      <c r="AI247">
        <f>((EX247*1.25))</f>
        <v>0.95</v>
      </c>
      <c r="AJ247">
        <f t="shared" si="264"/>
        <v>0</v>
      </c>
      <c r="AK247">
        <v>1152.42</v>
      </c>
      <c r="AL247">
        <v>337.94</v>
      </c>
      <c r="AM247">
        <v>107.59</v>
      </c>
      <c r="AN247">
        <v>9.41</v>
      </c>
      <c r="AO247">
        <v>706.89</v>
      </c>
      <c r="AP247">
        <v>0</v>
      </c>
      <c r="AQ247">
        <v>80.88</v>
      </c>
      <c r="AR247">
        <v>0.76</v>
      </c>
      <c r="AS247">
        <v>0</v>
      </c>
      <c r="AT247">
        <v>115</v>
      </c>
      <c r="AU247">
        <v>71</v>
      </c>
      <c r="AV247">
        <v>1</v>
      </c>
      <c r="AW247">
        <v>1</v>
      </c>
      <c r="AZ247">
        <v>7.59</v>
      </c>
      <c r="BA247">
        <v>7.59</v>
      </c>
      <c r="BB247">
        <v>7.59</v>
      </c>
      <c r="BC247">
        <v>7.59</v>
      </c>
      <c r="BD247" t="s">
        <v>3</v>
      </c>
      <c r="BE247" t="s">
        <v>3</v>
      </c>
      <c r="BF247" t="s">
        <v>3</v>
      </c>
      <c r="BG247" t="s">
        <v>3</v>
      </c>
      <c r="BH247">
        <v>0</v>
      </c>
      <c r="BI247">
        <v>1</v>
      </c>
      <c r="BJ247" t="s">
        <v>412</v>
      </c>
      <c r="BM247">
        <v>20001</v>
      </c>
      <c r="BN247">
        <v>0</v>
      </c>
      <c r="BO247" t="s">
        <v>3</v>
      </c>
      <c r="BP247">
        <v>0</v>
      </c>
      <c r="BQ247">
        <v>2</v>
      </c>
      <c r="BR247">
        <v>0</v>
      </c>
      <c r="BS247">
        <v>7.59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128</v>
      </c>
      <c r="CA247">
        <v>83</v>
      </c>
      <c r="CF247">
        <v>0</v>
      </c>
      <c r="CG247">
        <v>0</v>
      </c>
      <c r="CM247">
        <v>0</v>
      </c>
      <c r="CN247" t="s">
        <v>830</v>
      </c>
      <c r="CO247">
        <v>0</v>
      </c>
      <c r="CP247">
        <f t="shared" si="265"/>
        <v>2048.71</v>
      </c>
      <c r="CQ247">
        <f t="shared" si="266"/>
        <v>2564.9645999999998</v>
      </c>
      <c r="CR247">
        <f t="shared" si="267"/>
        <v>1020.7791000000001</v>
      </c>
      <c r="CS247">
        <f t="shared" si="268"/>
        <v>89.258399999999995</v>
      </c>
      <c r="CT247">
        <f t="shared" si="269"/>
        <v>6170.0627999999997</v>
      </c>
      <c r="CU247">
        <f t="shared" si="270"/>
        <v>0</v>
      </c>
      <c r="CV247">
        <f t="shared" si="271"/>
        <v>93.011999999999986</v>
      </c>
      <c r="CW247">
        <f t="shared" si="272"/>
        <v>0.95</v>
      </c>
      <c r="CX247">
        <f t="shared" si="273"/>
        <v>0</v>
      </c>
      <c r="CY247">
        <f t="shared" si="274"/>
        <v>1511.6175000000001</v>
      </c>
      <c r="CZ247">
        <f t="shared" si="275"/>
        <v>933.2595</v>
      </c>
      <c r="DC247" t="s">
        <v>3</v>
      </c>
      <c r="DD247" t="s">
        <v>3</v>
      </c>
      <c r="DE247" t="s">
        <v>49</v>
      </c>
      <c r="DF247" t="s">
        <v>49</v>
      </c>
      <c r="DG247" t="s">
        <v>50</v>
      </c>
      <c r="DH247" t="s">
        <v>3</v>
      </c>
      <c r="DI247" t="s">
        <v>50</v>
      </c>
      <c r="DJ247" t="s">
        <v>49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1005</v>
      </c>
      <c r="DV247" t="s">
        <v>17</v>
      </c>
      <c r="DW247" t="s">
        <v>17</v>
      </c>
      <c r="DX247">
        <v>100</v>
      </c>
      <c r="EE247">
        <v>39174534</v>
      </c>
      <c r="EF247">
        <v>2</v>
      </c>
      <c r="EG247" t="s">
        <v>19</v>
      </c>
      <c r="EH247">
        <v>0</v>
      </c>
      <c r="EI247" t="s">
        <v>3</v>
      </c>
      <c r="EJ247">
        <v>1</v>
      </c>
      <c r="EK247">
        <v>20001</v>
      </c>
      <c r="EL247" t="s">
        <v>413</v>
      </c>
      <c r="EM247" t="s">
        <v>414</v>
      </c>
      <c r="EO247" t="s">
        <v>52</v>
      </c>
      <c r="EQ247">
        <v>0</v>
      </c>
      <c r="ER247">
        <v>1152.42</v>
      </c>
      <c r="ES247">
        <v>337.94</v>
      </c>
      <c r="ET247">
        <v>107.59</v>
      </c>
      <c r="EU247">
        <v>9.41</v>
      </c>
      <c r="EV247">
        <v>706.89</v>
      </c>
      <c r="EW247">
        <v>80.88</v>
      </c>
      <c r="EX247">
        <v>0.76</v>
      </c>
      <c r="EY247">
        <v>0</v>
      </c>
      <c r="FQ247">
        <v>0</v>
      </c>
      <c r="FR247">
        <f t="shared" si="276"/>
        <v>0</v>
      </c>
      <c r="FS247">
        <v>0</v>
      </c>
      <c r="FT247" t="s">
        <v>22</v>
      </c>
      <c r="FU247" t="s">
        <v>23</v>
      </c>
      <c r="FX247">
        <v>115.2</v>
      </c>
      <c r="FY247">
        <v>70.55</v>
      </c>
      <c r="GA247" t="s">
        <v>3</v>
      </c>
      <c r="GD247">
        <v>0</v>
      </c>
      <c r="GF247">
        <v>1146160256</v>
      </c>
      <c r="GG247">
        <v>1</v>
      </c>
      <c r="GH247">
        <v>1</v>
      </c>
      <c r="GI247">
        <v>4</v>
      </c>
      <c r="GJ247">
        <v>0</v>
      </c>
      <c r="GK247">
        <f>ROUND(R247*(S12)/100,2)</f>
        <v>0</v>
      </c>
      <c r="GL247">
        <f t="shared" si="277"/>
        <v>0</v>
      </c>
      <c r="GM247">
        <f t="shared" si="278"/>
        <v>4493.59</v>
      </c>
      <c r="GN247">
        <f t="shared" si="279"/>
        <v>4493.59</v>
      </c>
      <c r="GO247">
        <f t="shared" si="280"/>
        <v>0</v>
      </c>
      <c r="GP247">
        <f t="shared" si="281"/>
        <v>0</v>
      </c>
      <c r="GR247">
        <v>0</v>
      </c>
      <c r="GS247">
        <v>3</v>
      </c>
      <c r="GT247">
        <v>0</v>
      </c>
      <c r="GU247" t="s">
        <v>3</v>
      </c>
      <c r="GV247">
        <f t="shared" si="282"/>
        <v>0</v>
      </c>
      <c r="GW247">
        <v>1</v>
      </c>
      <c r="GX247">
        <f t="shared" si="283"/>
        <v>0</v>
      </c>
      <c r="HA247">
        <v>0</v>
      </c>
      <c r="HB247">
        <v>0</v>
      </c>
      <c r="IK247">
        <v>0</v>
      </c>
    </row>
    <row r="248" spans="1:255" x14ac:dyDescent="0.2">
      <c r="A248" s="2">
        <v>18</v>
      </c>
      <c r="B248" s="2">
        <v>1</v>
      </c>
      <c r="C248" s="2">
        <v>545</v>
      </c>
      <c r="D248" s="2"/>
      <c r="E248" s="2" t="s">
        <v>415</v>
      </c>
      <c r="F248" s="2" t="s">
        <v>416</v>
      </c>
      <c r="G248" s="2" t="s">
        <v>417</v>
      </c>
      <c r="H248" s="2" t="s">
        <v>123</v>
      </c>
      <c r="I248" s="2">
        <f>I246*J248</f>
        <v>21</v>
      </c>
      <c r="J248" s="2">
        <v>100</v>
      </c>
      <c r="K248" s="2"/>
      <c r="L248" s="2"/>
      <c r="M248" s="2"/>
      <c r="N248" s="2"/>
      <c r="O248" s="2">
        <f t="shared" si="250"/>
        <v>3596.25</v>
      </c>
      <c r="P248" s="2">
        <f t="shared" si="251"/>
        <v>3596.25</v>
      </c>
      <c r="Q248" s="2">
        <f t="shared" si="252"/>
        <v>0</v>
      </c>
      <c r="R248" s="2">
        <f t="shared" si="253"/>
        <v>0</v>
      </c>
      <c r="S248" s="2">
        <f t="shared" si="254"/>
        <v>0</v>
      </c>
      <c r="T248" s="2">
        <f t="shared" si="255"/>
        <v>0</v>
      </c>
      <c r="U248" s="2">
        <f t="shared" si="256"/>
        <v>0</v>
      </c>
      <c r="V248" s="2">
        <f t="shared" si="257"/>
        <v>0</v>
      </c>
      <c r="W248" s="2">
        <f t="shared" si="258"/>
        <v>0</v>
      </c>
      <c r="X248" s="2">
        <f t="shared" si="259"/>
        <v>0</v>
      </c>
      <c r="Y248" s="2">
        <f t="shared" si="260"/>
        <v>0</v>
      </c>
      <c r="Z248" s="2"/>
      <c r="AA248" s="2">
        <v>39272396</v>
      </c>
      <c r="AB248" s="2">
        <f t="shared" si="261"/>
        <v>171.25</v>
      </c>
      <c r="AC248" s="2">
        <f t="shared" si="262"/>
        <v>171.25</v>
      </c>
      <c r="AD248" s="2">
        <f>ROUND((((ET248)-(EU248))+AE248),2)</f>
        <v>0</v>
      </c>
      <c r="AE248" s="2">
        <f t="shared" ref="AE248:AF251" si="284">ROUND((EU248),2)</f>
        <v>0</v>
      </c>
      <c r="AF248" s="2">
        <f t="shared" si="284"/>
        <v>0</v>
      </c>
      <c r="AG248" s="2">
        <f t="shared" si="263"/>
        <v>0</v>
      </c>
      <c r="AH248" s="2">
        <f t="shared" ref="AH248:AI251" si="285">(EW248)</f>
        <v>0</v>
      </c>
      <c r="AI248" s="2">
        <f t="shared" si="285"/>
        <v>0</v>
      </c>
      <c r="AJ248" s="2">
        <f t="shared" si="264"/>
        <v>0</v>
      </c>
      <c r="AK248" s="2">
        <v>171.25</v>
      </c>
      <c r="AL248" s="2">
        <v>171.25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115</v>
      </c>
      <c r="AU248" s="2">
        <v>71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3</v>
      </c>
      <c r="BE248" s="2" t="s">
        <v>3</v>
      </c>
      <c r="BF248" s="2" t="s">
        <v>3</v>
      </c>
      <c r="BG248" s="2" t="s">
        <v>3</v>
      </c>
      <c r="BH248" s="2">
        <v>3</v>
      </c>
      <c r="BI248" s="2">
        <v>1</v>
      </c>
      <c r="BJ248" s="2" t="s">
        <v>418</v>
      </c>
      <c r="BK248" s="2"/>
      <c r="BL248" s="2"/>
      <c r="BM248" s="2">
        <v>20001</v>
      </c>
      <c r="BN248" s="2">
        <v>0</v>
      </c>
      <c r="BO248" s="2" t="s">
        <v>3</v>
      </c>
      <c r="BP248" s="2">
        <v>0</v>
      </c>
      <c r="BQ248" s="2">
        <v>2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3</v>
      </c>
      <c r="BZ248" s="2">
        <v>128</v>
      </c>
      <c r="CA248" s="2">
        <v>83</v>
      </c>
      <c r="CB248" s="2"/>
      <c r="CC248" s="2"/>
      <c r="CD248" s="2"/>
      <c r="CE248" s="2"/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3</v>
      </c>
      <c r="CO248" s="2">
        <v>0</v>
      </c>
      <c r="CP248" s="2">
        <f t="shared" si="265"/>
        <v>3596.25</v>
      </c>
      <c r="CQ248" s="2">
        <f t="shared" si="266"/>
        <v>171.25</v>
      </c>
      <c r="CR248" s="2">
        <f t="shared" si="267"/>
        <v>0</v>
      </c>
      <c r="CS248" s="2">
        <f t="shared" si="268"/>
        <v>0</v>
      </c>
      <c r="CT248" s="2">
        <f t="shared" si="269"/>
        <v>0</v>
      </c>
      <c r="CU248" s="2">
        <f t="shared" si="270"/>
        <v>0</v>
      </c>
      <c r="CV248" s="2">
        <f t="shared" si="271"/>
        <v>0</v>
      </c>
      <c r="CW248" s="2">
        <f t="shared" si="272"/>
        <v>0</v>
      </c>
      <c r="CX248" s="2">
        <f t="shared" si="273"/>
        <v>0</v>
      </c>
      <c r="CY248" s="2">
        <f t="shared" si="274"/>
        <v>0</v>
      </c>
      <c r="CZ248" s="2">
        <f t="shared" si="275"/>
        <v>0</v>
      </c>
      <c r="DA248" s="2"/>
      <c r="DB248" s="2"/>
      <c r="DC248" s="2" t="s">
        <v>3</v>
      </c>
      <c r="DD248" s="2" t="s">
        <v>3</v>
      </c>
      <c r="DE248" s="2" t="s">
        <v>3</v>
      </c>
      <c r="DF248" s="2" t="s">
        <v>3</v>
      </c>
      <c r="DG248" s="2" t="s">
        <v>3</v>
      </c>
      <c r="DH248" s="2" t="s">
        <v>3</v>
      </c>
      <c r="DI248" s="2" t="s">
        <v>3</v>
      </c>
      <c r="DJ248" s="2" t="s">
        <v>3</v>
      </c>
      <c r="DK248" s="2" t="s">
        <v>3</v>
      </c>
      <c r="DL248" s="2" t="s">
        <v>3</v>
      </c>
      <c r="DM248" s="2" t="s">
        <v>3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1005</v>
      </c>
      <c r="DV248" s="2" t="s">
        <v>123</v>
      </c>
      <c r="DW248" s="2" t="s">
        <v>123</v>
      </c>
      <c r="DX248" s="2">
        <v>1</v>
      </c>
      <c r="DY248" s="2"/>
      <c r="DZ248" s="2"/>
      <c r="EA248" s="2"/>
      <c r="EB248" s="2"/>
      <c r="EC248" s="2"/>
      <c r="ED248" s="2"/>
      <c r="EE248" s="2">
        <v>39174534</v>
      </c>
      <c r="EF248" s="2">
        <v>2</v>
      </c>
      <c r="EG248" s="2" t="s">
        <v>19</v>
      </c>
      <c r="EH248" s="2">
        <v>0</v>
      </c>
      <c r="EI248" s="2" t="s">
        <v>3</v>
      </c>
      <c r="EJ248" s="2">
        <v>1</v>
      </c>
      <c r="EK248" s="2">
        <v>20001</v>
      </c>
      <c r="EL248" s="2" t="s">
        <v>413</v>
      </c>
      <c r="EM248" s="2" t="s">
        <v>414</v>
      </c>
      <c r="EN248" s="2"/>
      <c r="EO248" s="2" t="s">
        <v>3</v>
      </c>
      <c r="EP248" s="2"/>
      <c r="EQ248" s="2">
        <v>0</v>
      </c>
      <c r="ER248" s="2">
        <v>171.25</v>
      </c>
      <c r="ES248" s="2">
        <v>171.25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si="276"/>
        <v>0</v>
      </c>
      <c r="FS248" s="2">
        <v>0</v>
      </c>
      <c r="FT248" s="2" t="s">
        <v>22</v>
      </c>
      <c r="FU248" s="2" t="s">
        <v>23</v>
      </c>
      <c r="FV248" s="2"/>
      <c r="FW248" s="2"/>
      <c r="FX248" s="2">
        <v>115.2</v>
      </c>
      <c r="FY248" s="2">
        <v>70.55</v>
      </c>
      <c r="FZ248" s="2"/>
      <c r="GA248" s="2" t="s">
        <v>3</v>
      </c>
      <c r="GB248" s="2"/>
      <c r="GC248" s="2"/>
      <c r="GD248" s="2">
        <v>0</v>
      </c>
      <c r="GE248" s="2"/>
      <c r="GF248" s="2">
        <v>-2090715998</v>
      </c>
      <c r="GG248" s="2">
        <v>2</v>
      </c>
      <c r="GH248" s="2">
        <v>1</v>
      </c>
      <c r="GI248" s="2">
        <v>-2</v>
      </c>
      <c r="GJ248" s="2">
        <v>0</v>
      </c>
      <c r="GK248" s="2">
        <f>ROUND(R248*(R12)/100,2)</f>
        <v>0</v>
      </c>
      <c r="GL248" s="2">
        <f t="shared" si="277"/>
        <v>0</v>
      </c>
      <c r="GM248" s="2">
        <f t="shared" si="278"/>
        <v>3596.25</v>
      </c>
      <c r="GN248" s="2">
        <f t="shared" si="279"/>
        <v>3596.25</v>
      </c>
      <c r="GO248" s="2">
        <f t="shared" si="280"/>
        <v>0</v>
      </c>
      <c r="GP248" s="2">
        <f t="shared" si="281"/>
        <v>0</v>
      </c>
      <c r="GQ248" s="2"/>
      <c r="GR248" s="2">
        <v>0</v>
      </c>
      <c r="GS248" s="2">
        <v>3</v>
      </c>
      <c r="GT248" s="2">
        <v>0</v>
      </c>
      <c r="GU248" s="2" t="s">
        <v>3</v>
      </c>
      <c r="GV248" s="2">
        <f t="shared" si="282"/>
        <v>0</v>
      </c>
      <c r="GW248" s="2">
        <v>1</v>
      </c>
      <c r="GX248" s="2">
        <f t="shared" si="283"/>
        <v>0</v>
      </c>
      <c r="GY248" s="2"/>
      <c r="GZ248" s="2"/>
      <c r="HA248" s="2">
        <v>0</v>
      </c>
      <c r="HB248" s="2">
        <v>0</v>
      </c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18</v>
      </c>
      <c r="B249">
        <v>1</v>
      </c>
      <c r="C249">
        <v>559</v>
      </c>
      <c r="E249" t="s">
        <v>415</v>
      </c>
      <c r="F249" t="s">
        <v>416</v>
      </c>
      <c r="G249" t="s">
        <v>417</v>
      </c>
      <c r="H249" t="s">
        <v>123</v>
      </c>
      <c r="I249">
        <f>I247*J249</f>
        <v>21</v>
      </c>
      <c r="J249">
        <v>100</v>
      </c>
      <c r="O249">
        <f t="shared" si="250"/>
        <v>27295.54</v>
      </c>
      <c r="P249">
        <f t="shared" si="251"/>
        <v>27295.54</v>
      </c>
      <c r="Q249">
        <f t="shared" si="252"/>
        <v>0</v>
      </c>
      <c r="R249">
        <f t="shared" si="253"/>
        <v>0</v>
      </c>
      <c r="S249">
        <f t="shared" si="254"/>
        <v>0</v>
      </c>
      <c r="T249">
        <f t="shared" si="255"/>
        <v>0</v>
      </c>
      <c r="U249">
        <f t="shared" si="256"/>
        <v>0</v>
      </c>
      <c r="V249">
        <f t="shared" si="257"/>
        <v>0</v>
      </c>
      <c r="W249">
        <f t="shared" si="258"/>
        <v>0</v>
      </c>
      <c r="X249">
        <f t="shared" si="259"/>
        <v>0</v>
      </c>
      <c r="Y249">
        <f t="shared" si="260"/>
        <v>0</v>
      </c>
      <c r="AA249">
        <v>39272397</v>
      </c>
      <c r="AB249">
        <f t="shared" si="261"/>
        <v>171.25</v>
      </c>
      <c r="AC249">
        <f t="shared" si="262"/>
        <v>171.25</v>
      </c>
      <c r="AD249">
        <f>ROUND((((ET249)-(EU249))+AE249),2)</f>
        <v>0</v>
      </c>
      <c r="AE249">
        <f t="shared" si="284"/>
        <v>0</v>
      </c>
      <c r="AF249">
        <f t="shared" si="284"/>
        <v>0</v>
      </c>
      <c r="AG249">
        <f t="shared" si="263"/>
        <v>0</v>
      </c>
      <c r="AH249">
        <f t="shared" si="285"/>
        <v>0</v>
      </c>
      <c r="AI249">
        <f t="shared" si="285"/>
        <v>0</v>
      </c>
      <c r="AJ249">
        <f t="shared" si="264"/>
        <v>0</v>
      </c>
      <c r="AK249">
        <v>171.25</v>
      </c>
      <c r="AL249">
        <v>171.25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115</v>
      </c>
      <c r="AU249">
        <v>71</v>
      </c>
      <c r="AV249">
        <v>1</v>
      </c>
      <c r="AW249">
        <v>1</v>
      </c>
      <c r="AZ249">
        <v>7.59</v>
      </c>
      <c r="BA249">
        <v>1</v>
      </c>
      <c r="BB249">
        <v>1</v>
      </c>
      <c r="BC249">
        <v>7.59</v>
      </c>
      <c r="BD249" t="s">
        <v>3</v>
      </c>
      <c r="BE249" t="s">
        <v>3</v>
      </c>
      <c r="BF249" t="s">
        <v>3</v>
      </c>
      <c r="BG249" t="s">
        <v>3</v>
      </c>
      <c r="BH249">
        <v>3</v>
      </c>
      <c r="BI249">
        <v>1</v>
      </c>
      <c r="BJ249" t="s">
        <v>418</v>
      </c>
      <c r="BM249">
        <v>20001</v>
      </c>
      <c r="BN249">
        <v>0</v>
      </c>
      <c r="BO249" t="s">
        <v>3</v>
      </c>
      <c r="BP249">
        <v>0</v>
      </c>
      <c r="BQ249">
        <v>2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128</v>
      </c>
      <c r="CA249">
        <v>83</v>
      </c>
      <c r="CF249">
        <v>0</v>
      </c>
      <c r="CG249">
        <v>0</v>
      </c>
      <c r="CM249">
        <v>0</v>
      </c>
      <c r="CN249" t="s">
        <v>3</v>
      </c>
      <c r="CO249">
        <v>0</v>
      </c>
      <c r="CP249">
        <f t="shared" si="265"/>
        <v>27295.54</v>
      </c>
      <c r="CQ249">
        <f t="shared" si="266"/>
        <v>1299.7874999999999</v>
      </c>
      <c r="CR249">
        <f t="shared" si="267"/>
        <v>0</v>
      </c>
      <c r="CS249">
        <f t="shared" si="268"/>
        <v>0</v>
      </c>
      <c r="CT249">
        <f t="shared" si="269"/>
        <v>0</v>
      </c>
      <c r="CU249">
        <f t="shared" si="270"/>
        <v>0</v>
      </c>
      <c r="CV249">
        <f t="shared" si="271"/>
        <v>0</v>
      </c>
      <c r="CW249">
        <f t="shared" si="272"/>
        <v>0</v>
      </c>
      <c r="CX249">
        <f t="shared" si="273"/>
        <v>0</v>
      </c>
      <c r="CY249">
        <f t="shared" si="274"/>
        <v>0</v>
      </c>
      <c r="CZ249">
        <f t="shared" si="275"/>
        <v>0</v>
      </c>
      <c r="DC249" t="s">
        <v>3</v>
      </c>
      <c r="DD249" t="s">
        <v>3</v>
      </c>
      <c r="DE249" t="s">
        <v>3</v>
      </c>
      <c r="DF249" t="s">
        <v>3</v>
      </c>
      <c r="DG249" t="s">
        <v>3</v>
      </c>
      <c r="DH249" t="s">
        <v>3</v>
      </c>
      <c r="DI249" t="s">
        <v>3</v>
      </c>
      <c r="DJ249" t="s">
        <v>3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1005</v>
      </c>
      <c r="DV249" t="s">
        <v>123</v>
      </c>
      <c r="DW249" t="s">
        <v>123</v>
      </c>
      <c r="DX249">
        <v>1</v>
      </c>
      <c r="EE249">
        <v>39174534</v>
      </c>
      <c r="EF249">
        <v>2</v>
      </c>
      <c r="EG249" t="s">
        <v>19</v>
      </c>
      <c r="EH249">
        <v>0</v>
      </c>
      <c r="EI249" t="s">
        <v>3</v>
      </c>
      <c r="EJ249">
        <v>1</v>
      </c>
      <c r="EK249">
        <v>20001</v>
      </c>
      <c r="EL249" t="s">
        <v>413</v>
      </c>
      <c r="EM249" t="s">
        <v>414</v>
      </c>
      <c r="EO249" t="s">
        <v>3</v>
      </c>
      <c r="EQ249">
        <v>0</v>
      </c>
      <c r="ER249">
        <v>171.25</v>
      </c>
      <c r="ES249">
        <v>171.25</v>
      </c>
      <c r="ET249">
        <v>0</v>
      </c>
      <c r="EU249">
        <v>0</v>
      </c>
      <c r="EV249">
        <v>0</v>
      </c>
      <c r="EW249">
        <v>0</v>
      </c>
      <c r="EX249">
        <v>0</v>
      </c>
      <c r="FQ249">
        <v>0</v>
      </c>
      <c r="FR249">
        <f t="shared" si="276"/>
        <v>0</v>
      </c>
      <c r="FS249">
        <v>0</v>
      </c>
      <c r="FT249" t="s">
        <v>22</v>
      </c>
      <c r="FU249" t="s">
        <v>23</v>
      </c>
      <c r="FX249">
        <v>115.2</v>
      </c>
      <c r="FY249">
        <v>70.55</v>
      </c>
      <c r="GA249" t="s">
        <v>3</v>
      </c>
      <c r="GD249">
        <v>0</v>
      </c>
      <c r="GF249">
        <v>-2090715998</v>
      </c>
      <c r="GG249">
        <v>1</v>
      </c>
      <c r="GH249">
        <v>1</v>
      </c>
      <c r="GI249">
        <v>4</v>
      </c>
      <c r="GJ249">
        <v>0</v>
      </c>
      <c r="GK249">
        <f>ROUND(R249*(S12)/100,2)</f>
        <v>0</v>
      </c>
      <c r="GL249">
        <f t="shared" si="277"/>
        <v>0</v>
      </c>
      <c r="GM249">
        <f t="shared" si="278"/>
        <v>27295.54</v>
      </c>
      <c r="GN249">
        <f t="shared" si="279"/>
        <v>27295.54</v>
      </c>
      <c r="GO249">
        <f t="shared" si="280"/>
        <v>0</v>
      </c>
      <c r="GP249">
        <f t="shared" si="281"/>
        <v>0</v>
      </c>
      <c r="GR249">
        <v>0</v>
      </c>
      <c r="GS249">
        <v>3</v>
      </c>
      <c r="GT249">
        <v>0</v>
      </c>
      <c r="GU249" t="s">
        <v>3</v>
      </c>
      <c r="GV249">
        <f t="shared" si="282"/>
        <v>0</v>
      </c>
      <c r="GW249">
        <v>1</v>
      </c>
      <c r="GX249">
        <f t="shared" si="283"/>
        <v>0</v>
      </c>
      <c r="HA249">
        <v>0</v>
      </c>
      <c r="HB249">
        <v>0</v>
      </c>
      <c r="IK249">
        <v>0</v>
      </c>
    </row>
    <row r="250" spans="1:255" x14ac:dyDescent="0.2">
      <c r="A250" s="2">
        <v>18</v>
      </c>
      <c r="B250" s="2">
        <v>1</v>
      </c>
      <c r="C250" s="2">
        <v>546</v>
      </c>
      <c r="D250" s="2"/>
      <c r="E250" s="2" t="s">
        <v>419</v>
      </c>
      <c r="F250" s="2" t="s">
        <v>420</v>
      </c>
      <c r="G250" s="2" t="s">
        <v>421</v>
      </c>
      <c r="H250" s="2" t="s">
        <v>123</v>
      </c>
      <c r="I250" s="2">
        <f>I246*J250</f>
        <v>21</v>
      </c>
      <c r="J250" s="2">
        <v>100</v>
      </c>
      <c r="K250" s="2"/>
      <c r="L250" s="2"/>
      <c r="M250" s="2"/>
      <c r="N250" s="2"/>
      <c r="O250" s="2">
        <f t="shared" si="250"/>
        <v>0</v>
      </c>
      <c r="P250" s="2">
        <f t="shared" si="251"/>
        <v>0</v>
      </c>
      <c r="Q250" s="2">
        <f t="shared" si="252"/>
        <v>0</v>
      </c>
      <c r="R250" s="2">
        <f t="shared" si="253"/>
        <v>0</v>
      </c>
      <c r="S250" s="2">
        <f t="shared" si="254"/>
        <v>0</v>
      </c>
      <c r="T250" s="2">
        <f t="shared" si="255"/>
        <v>0</v>
      </c>
      <c r="U250" s="2">
        <f t="shared" si="256"/>
        <v>0</v>
      </c>
      <c r="V250" s="2">
        <f t="shared" si="257"/>
        <v>0</v>
      </c>
      <c r="W250" s="2">
        <f t="shared" si="258"/>
        <v>0</v>
      </c>
      <c r="X250" s="2">
        <f t="shared" si="259"/>
        <v>0</v>
      </c>
      <c r="Y250" s="2">
        <f t="shared" si="260"/>
        <v>0</v>
      </c>
      <c r="Z250" s="2"/>
      <c r="AA250" s="2">
        <v>39272396</v>
      </c>
      <c r="AB250" s="2">
        <f t="shared" si="261"/>
        <v>0</v>
      </c>
      <c r="AC250" s="2">
        <f t="shared" si="262"/>
        <v>0</v>
      </c>
      <c r="AD250" s="2">
        <f>ROUND((((ET250)-(EU250))+AE250),2)</f>
        <v>0</v>
      </c>
      <c r="AE250" s="2">
        <f t="shared" si="284"/>
        <v>0</v>
      </c>
      <c r="AF250" s="2">
        <f t="shared" si="284"/>
        <v>0</v>
      </c>
      <c r="AG250" s="2">
        <f t="shared" si="263"/>
        <v>0</v>
      </c>
      <c r="AH250" s="2">
        <f t="shared" si="285"/>
        <v>0</v>
      </c>
      <c r="AI250" s="2">
        <f t="shared" si="285"/>
        <v>0</v>
      </c>
      <c r="AJ250" s="2">
        <f t="shared" si="264"/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115</v>
      </c>
      <c r="AU250" s="2">
        <v>71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3</v>
      </c>
      <c r="BE250" s="2" t="s">
        <v>3</v>
      </c>
      <c r="BF250" s="2" t="s">
        <v>3</v>
      </c>
      <c r="BG250" s="2" t="s">
        <v>3</v>
      </c>
      <c r="BH250" s="2">
        <v>3</v>
      </c>
      <c r="BI250" s="2">
        <v>1</v>
      </c>
      <c r="BJ250" s="2" t="s">
        <v>3</v>
      </c>
      <c r="BK250" s="2"/>
      <c r="BL250" s="2"/>
      <c r="BM250" s="2">
        <v>20001</v>
      </c>
      <c r="BN250" s="2">
        <v>0</v>
      </c>
      <c r="BO250" s="2" t="s">
        <v>3</v>
      </c>
      <c r="BP250" s="2">
        <v>0</v>
      </c>
      <c r="BQ250" s="2">
        <v>2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3</v>
      </c>
      <c r="BZ250" s="2">
        <v>128</v>
      </c>
      <c r="CA250" s="2">
        <v>83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3</v>
      </c>
      <c r="CO250" s="2">
        <v>0</v>
      </c>
      <c r="CP250" s="2">
        <f t="shared" si="265"/>
        <v>0</v>
      </c>
      <c r="CQ250" s="2">
        <f t="shared" si="266"/>
        <v>0</v>
      </c>
      <c r="CR250" s="2">
        <f t="shared" si="267"/>
        <v>0</v>
      </c>
      <c r="CS250" s="2">
        <f t="shared" si="268"/>
        <v>0</v>
      </c>
      <c r="CT250" s="2">
        <f t="shared" si="269"/>
        <v>0</v>
      </c>
      <c r="CU250" s="2">
        <f t="shared" si="270"/>
        <v>0</v>
      </c>
      <c r="CV250" s="2">
        <f t="shared" si="271"/>
        <v>0</v>
      </c>
      <c r="CW250" s="2">
        <f t="shared" si="272"/>
        <v>0</v>
      </c>
      <c r="CX250" s="2">
        <f t="shared" si="273"/>
        <v>0</v>
      </c>
      <c r="CY250" s="2">
        <f t="shared" si="274"/>
        <v>0</v>
      </c>
      <c r="CZ250" s="2">
        <f t="shared" si="275"/>
        <v>0</v>
      </c>
      <c r="DA250" s="2"/>
      <c r="DB250" s="2"/>
      <c r="DC250" s="2" t="s">
        <v>3</v>
      </c>
      <c r="DD250" s="2" t="s">
        <v>3</v>
      </c>
      <c r="DE250" s="2" t="s">
        <v>3</v>
      </c>
      <c r="DF250" s="2" t="s">
        <v>3</v>
      </c>
      <c r="DG250" s="2" t="s">
        <v>3</v>
      </c>
      <c r="DH250" s="2" t="s">
        <v>3</v>
      </c>
      <c r="DI250" s="2" t="s">
        <v>3</v>
      </c>
      <c r="DJ250" s="2" t="s">
        <v>3</v>
      </c>
      <c r="DK250" s="2" t="s">
        <v>3</v>
      </c>
      <c r="DL250" s="2" t="s">
        <v>3</v>
      </c>
      <c r="DM250" s="2" t="s">
        <v>3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1005</v>
      </c>
      <c r="DV250" s="2" t="s">
        <v>123</v>
      </c>
      <c r="DW250" s="2" t="s">
        <v>123</v>
      </c>
      <c r="DX250" s="2">
        <v>1</v>
      </c>
      <c r="DY250" s="2"/>
      <c r="DZ250" s="2"/>
      <c r="EA250" s="2"/>
      <c r="EB250" s="2"/>
      <c r="EC250" s="2"/>
      <c r="ED250" s="2"/>
      <c r="EE250" s="2">
        <v>39174534</v>
      </c>
      <c r="EF250" s="2">
        <v>2</v>
      </c>
      <c r="EG250" s="2" t="s">
        <v>19</v>
      </c>
      <c r="EH250" s="2">
        <v>0</v>
      </c>
      <c r="EI250" s="2" t="s">
        <v>3</v>
      </c>
      <c r="EJ250" s="2">
        <v>1</v>
      </c>
      <c r="EK250" s="2">
        <v>20001</v>
      </c>
      <c r="EL250" s="2" t="s">
        <v>413</v>
      </c>
      <c r="EM250" s="2" t="s">
        <v>414</v>
      </c>
      <c r="EN250" s="2"/>
      <c r="EO250" s="2" t="s">
        <v>3</v>
      </c>
      <c r="EP250" s="2"/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276"/>
        <v>0</v>
      </c>
      <c r="FS250" s="2">
        <v>0</v>
      </c>
      <c r="FT250" s="2" t="s">
        <v>22</v>
      </c>
      <c r="FU250" s="2" t="s">
        <v>23</v>
      </c>
      <c r="FV250" s="2"/>
      <c r="FW250" s="2"/>
      <c r="FX250" s="2">
        <v>115.2</v>
      </c>
      <c r="FY250" s="2">
        <v>70.55</v>
      </c>
      <c r="FZ250" s="2"/>
      <c r="GA250" s="2" t="s">
        <v>3</v>
      </c>
      <c r="GB250" s="2"/>
      <c r="GC250" s="2"/>
      <c r="GD250" s="2">
        <v>0</v>
      </c>
      <c r="GE250" s="2"/>
      <c r="GF250" s="2">
        <v>-609733809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si="277"/>
        <v>0</v>
      </c>
      <c r="GM250" s="2">
        <f t="shared" si="278"/>
        <v>0</v>
      </c>
      <c r="GN250" s="2">
        <f t="shared" si="279"/>
        <v>0</v>
      </c>
      <c r="GO250" s="2">
        <f t="shared" si="280"/>
        <v>0</v>
      </c>
      <c r="GP250" s="2">
        <f t="shared" si="281"/>
        <v>0</v>
      </c>
      <c r="GQ250" s="2"/>
      <c r="GR250" s="2">
        <v>0</v>
      </c>
      <c r="GS250" s="2">
        <v>3</v>
      </c>
      <c r="GT250" s="2">
        <v>0</v>
      </c>
      <c r="GU250" s="2" t="s">
        <v>3</v>
      </c>
      <c r="GV250" s="2">
        <f t="shared" si="282"/>
        <v>0</v>
      </c>
      <c r="GW250" s="2">
        <v>1</v>
      </c>
      <c r="GX250" s="2">
        <f t="shared" si="283"/>
        <v>0</v>
      </c>
      <c r="GY250" s="2"/>
      <c r="GZ250" s="2"/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18</v>
      </c>
      <c r="B251">
        <v>1</v>
      </c>
      <c r="C251">
        <v>560</v>
      </c>
      <c r="E251" t="s">
        <v>419</v>
      </c>
      <c r="F251" t="s">
        <v>420</v>
      </c>
      <c r="G251" t="s">
        <v>421</v>
      </c>
      <c r="H251" t="s">
        <v>123</v>
      </c>
      <c r="I251">
        <f>I247*J251</f>
        <v>21</v>
      </c>
      <c r="J251">
        <v>100</v>
      </c>
      <c r="O251">
        <f t="shared" si="250"/>
        <v>0</v>
      </c>
      <c r="P251">
        <f t="shared" si="251"/>
        <v>0</v>
      </c>
      <c r="Q251">
        <f t="shared" si="252"/>
        <v>0</v>
      </c>
      <c r="R251">
        <f t="shared" si="253"/>
        <v>0</v>
      </c>
      <c r="S251">
        <f t="shared" si="254"/>
        <v>0</v>
      </c>
      <c r="T251">
        <f t="shared" si="255"/>
        <v>0</v>
      </c>
      <c r="U251">
        <f t="shared" si="256"/>
        <v>0</v>
      </c>
      <c r="V251">
        <f t="shared" si="257"/>
        <v>0</v>
      </c>
      <c r="W251">
        <f t="shared" si="258"/>
        <v>0</v>
      </c>
      <c r="X251">
        <f t="shared" si="259"/>
        <v>0</v>
      </c>
      <c r="Y251">
        <f t="shared" si="260"/>
        <v>0</v>
      </c>
      <c r="AA251">
        <v>39272397</v>
      </c>
      <c r="AB251">
        <f t="shared" si="261"/>
        <v>0</v>
      </c>
      <c r="AC251">
        <f t="shared" si="262"/>
        <v>0</v>
      </c>
      <c r="AD251">
        <f>ROUND((((ET251)-(EU251))+AE251),2)</f>
        <v>0</v>
      </c>
      <c r="AE251">
        <f t="shared" si="284"/>
        <v>0</v>
      </c>
      <c r="AF251">
        <f t="shared" si="284"/>
        <v>0</v>
      </c>
      <c r="AG251">
        <f t="shared" si="263"/>
        <v>0</v>
      </c>
      <c r="AH251">
        <f t="shared" si="285"/>
        <v>0</v>
      </c>
      <c r="AI251">
        <f t="shared" si="285"/>
        <v>0</v>
      </c>
      <c r="AJ251">
        <f t="shared" si="264"/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115</v>
      </c>
      <c r="AU251">
        <v>71</v>
      </c>
      <c r="AV251">
        <v>1</v>
      </c>
      <c r="AW251">
        <v>1</v>
      </c>
      <c r="AZ251">
        <v>7.59</v>
      </c>
      <c r="BA251">
        <v>1</v>
      </c>
      <c r="BB251">
        <v>1</v>
      </c>
      <c r="BC251">
        <v>7.59</v>
      </c>
      <c r="BD251" t="s">
        <v>3</v>
      </c>
      <c r="BE251" t="s">
        <v>3</v>
      </c>
      <c r="BF251" t="s">
        <v>3</v>
      </c>
      <c r="BG251" t="s">
        <v>3</v>
      </c>
      <c r="BH251">
        <v>3</v>
      </c>
      <c r="BI251">
        <v>1</v>
      </c>
      <c r="BJ251" t="s">
        <v>3</v>
      </c>
      <c r="BM251">
        <v>20001</v>
      </c>
      <c r="BN251">
        <v>0</v>
      </c>
      <c r="BO251" t="s">
        <v>3</v>
      </c>
      <c r="BP251">
        <v>0</v>
      </c>
      <c r="BQ251">
        <v>2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128</v>
      </c>
      <c r="CA251">
        <v>83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65"/>
        <v>0</v>
      </c>
      <c r="CQ251">
        <f t="shared" si="266"/>
        <v>0</v>
      </c>
      <c r="CR251">
        <f t="shared" si="267"/>
        <v>0</v>
      </c>
      <c r="CS251">
        <f t="shared" si="268"/>
        <v>0</v>
      </c>
      <c r="CT251">
        <f t="shared" si="269"/>
        <v>0</v>
      </c>
      <c r="CU251">
        <f t="shared" si="270"/>
        <v>0</v>
      </c>
      <c r="CV251">
        <f t="shared" si="271"/>
        <v>0</v>
      </c>
      <c r="CW251">
        <f t="shared" si="272"/>
        <v>0</v>
      </c>
      <c r="CX251">
        <f t="shared" si="273"/>
        <v>0</v>
      </c>
      <c r="CY251">
        <f t="shared" si="274"/>
        <v>0</v>
      </c>
      <c r="CZ251">
        <f t="shared" si="275"/>
        <v>0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1005</v>
      </c>
      <c r="DV251" t="s">
        <v>123</v>
      </c>
      <c r="DW251" t="s">
        <v>123</v>
      </c>
      <c r="DX251">
        <v>1</v>
      </c>
      <c r="EE251">
        <v>39174534</v>
      </c>
      <c r="EF251">
        <v>2</v>
      </c>
      <c r="EG251" t="s">
        <v>19</v>
      </c>
      <c r="EH251">
        <v>0</v>
      </c>
      <c r="EI251" t="s">
        <v>3</v>
      </c>
      <c r="EJ251">
        <v>1</v>
      </c>
      <c r="EK251">
        <v>20001</v>
      </c>
      <c r="EL251" t="s">
        <v>413</v>
      </c>
      <c r="EM251" t="s">
        <v>414</v>
      </c>
      <c r="EO251" t="s">
        <v>3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276"/>
        <v>0</v>
      </c>
      <c r="FS251">
        <v>0</v>
      </c>
      <c r="FT251" t="s">
        <v>22</v>
      </c>
      <c r="FU251" t="s">
        <v>23</v>
      </c>
      <c r="FX251">
        <v>115.2</v>
      </c>
      <c r="FY251">
        <v>70.55</v>
      </c>
      <c r="GA251" t="s">
        <v>3</v>
      </c>
      <c r="GD251">
        <v>0</v>
      </c>
      <c r="GF251">
        <v>-609733809</v>
      </c>
      <c r="GG251">
        <v>1</v>
      </c>
      <c r="GH251">
        <v>1</v>
      </c>
      <c r="GI251">
        <v>4</v>
      </c>
      <c r="GJ251">
        <v>0</v>
      </c>
      <c r="GK251">
        <f>ROUND(R251*(S12)/100,2)</f>
        <v>0</v>
      </c>
      <c r="GL251">
        <f t="shared" si="277"/>
        <v>0</v>
      </c>
      <c r="GM251">
        <f t="shared" si="278"/>
        <v>0</v>
      </c>
      <c r="GN251">
        <f t="shared" si="279"/>
        <v>0</v>
      </c>
      <c r="GO251">
        <f t="shared" si="280"/>
        <v>0</v>
      </c>
      <c r="GP251">
        <f t="shared" si="281"/>
        <v>0</v>
      </c>
      <c r="GR251">
        <v>0</v>
      </c>
      <c r="GS251">
        <v>3</v>
      </c>
      <c r="GT251">
        <v>0</v>
      </c>
      <c r="GU251" t="s">
        <v>3</v>
      </c>
      <c r="GV251">
        <f t="shared" si="282"/>
        <v>0</v>
      </c>
      <c r="GW251">
        <v>1</v>
      </c>
      <c r="GX251">
        <f t="shared" si="283"/>
        <v>0</v>
      </c>
      <c r="HA251">
        <v>0</v>
      </c>
      <c r="HB251">
        <v>0</v>
      </c>
      <c r="IK251">
        <v>0</v>
      </c>
    </row>
    <row r="252" spans="1:255" x14ac:dyDescent="0.2">
      <c r="A252" s="2">
        <v>17</v>
      </c>
      <c r="B252" s="2">
        <v>1</v>
      </c>
      <c r="C252" s="2">
        <f>ROW(SmtRes!A567)</f>
        <v>567</v>
      </c>
      <c r="D252" s="2">
        <f>ROW(EtalonRes!A539)</f>
        <v>539</v>
      </c>
      <c r="E252" s="2" t="s">
        <v>422</v>
      </c>
      <c r="F252" s="2" t="s">
        <v>423</v>
      </c>
      <c r="G252" s="2" t="s">
        <v>424</v>
      </c>
      <c r="H252" s="2" t="s">
        <v>17</v>
      </c>
      <c r="I252" s="2">
        <f>ROUND(21/100,9)</f>
        <v>0.21</v>
      </c>
      <c r="J252" s="2">
        <v>0</v>
      </c>
      <c r="K252" s="2"/>
      <c r="L252" s="2"/>
      <c r="M252" s="2"/>
      <c r="N252" s="2"/>
      <c r="O252" s="2">
        <f t="shared" si="250"/>
        <v>5125.2</v>
      </c>
      <c r="P252" s="2">
        <f t="shared" si="251"/>
        <v>4838.0200000000004</v>
      </c>
      <c r="Q252" s="2">
        <f t="shared" si="252"/>
        <v>54.56</v>
      </c>
      <c r="R252" s="2">
        <f t="shared" si="253"/>
        <v>7.88</v>
      </c>
      <c r="S252" s="2">
        <f t="shared" si="254"/>
        <v>232.62</v>
      </c>
      <c r="T252" s="2">
        <f t="shared" si="255"/>
        <v>0</v>
      </c>
      <c r="U252" s="2">
        <f t="shared" si="256"/>
        <v>25.647299999999998</v>
      </c>
      <c r="V252" s="2">
        <f t="shared" si="257"/>
        <v>0.71137499999999998</v>
      </c>
      <c r="W252" s="2">
        <f t="shared" si="258"/>
        <v>0</v>
      </c>
      <c r="X252" s="2">
        <f t="shared" si="259"/>
        <v>194.81</v>
      </c>
      <c r="Y252" s="2">
        <f t="shared" si="260"/>
        <v>144.30000000000001</v>
      </c>
      <c r="Z252" s="2"/>
      <c r="AA252" s="2">
        <v>39272396</v>
      </c>
      <c r="AB252" s="2">
        <f t="shared" si="261"/>
        <v>24405.7</v>
      </c>
      <c r="AC252" s="2">
        <f t="shared" si="262"/>
        <v>23038.2</v>
      </c>
      <c r="AD252" s="2">
        <f>ROUND(((((ET252*1.25))-((EU252*1.25)))+AE252),2)</f>
        <v>259.79000000000002</v>
      </c>
      <c r="AE252" s="2">
        <f>ROUND(((EU252*1.25)),2)</f>
        <v>37.54</v>
      </c>
      <c r="AF252" s="2">
        <f>ROUND(((EV252*1.15)),2)</f>
        <v>1107.71</v>
      </c>
      <c r="AG252" s="2">
        <f t="shared" si="263"/>
        <v>0</v>
      </c>
      <c r="AH252" s="2">
        <f>((EW252*1.15))</f>
        <v>122.13</v>
      </c>
      <c r="AI252" s="2">
        <f>((EX252*1.25))</f>
        <v>3.3875000000000002</v>
      </c>
      <c r="AJ252" s="2">
        <f t="shared" si="264"/>
        <v>0</v>
      </c>
      <c r="AK252" s="2">
        <v>24209.26</v>
      </c>
      <c r="AL252" s="2">
        <v>23038.2</v>
      </c>
      <c r="AM252" s="2">
        <v>207.83</v>
      </c>
      <c r="AN252" s="2">
        <v>30.03</v>
      </c>
      <c r="AO252" s="2">
        <v>963.23</v>
      </c>
      <c r="AP252" s="2">
        <v>0</v>
      </c>
      <c r="AQ252" s="2">
        <v>106.2</v>
      </c>
      <c r="AR252" s="2">
        <v>2.71</v>
      </c>
      <c r="AS252" s="2">
        <v>0</v>
      </c>
      <c r="AT252" s="2">
        <v>81</v>
      </c>
      <c r="AU252" s="2">
        <v>60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3</v>
      </c>
      <c r="BE252" s="2" t="s">
        <v>3</v>
      </c>
      <c r="BF252" s="2" t="s">
        <v>3</v>
      </c>
      <c r="BG252" s="2" t="s">
        <v>3</v>
      </c>
      <c r="BH252" s="2">
        <v>0</v>
      </c>
      <c r="BI252" s="2">
        <v>1</v>
      </c>
      <c r="BJ252" s="2" t="s">
        <v>425</v>
      </c>
      <c r="BK252" s="2"/>
      <c r="BL252" s="2"/>
      <c r="BM252" s="2">
        <v>13001</v>
      </c>
      <c r="BN252" s="2">
        <v>0</v>
      </c>
      <c r="BO252" s="2" t="s">
        <v>3</v>
      </c>
      <c r="BP252" s="2">
        <v>0</v>
      </c>
      <c r="BQ252" s="2">
        <v>2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3</v>
      </c>
      <c r="BZ252" s="2">
        <v>90</v>
      </c>
      <c r="CA252" s="2">
        <v>70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830</v>
      </c>
      <c r="CO252" s="2">
        <v>0</v>
      </c>
      <c r="CP252" s="2">
        <f t="shared" si="265"/>
        <v>5125.2000000000007</v>
      </c>
      <c r="CQ252" s="2">
        <f t="shared" si="266"/>
        <v>23038.2</v>
      </c>
      <c r="CR252" s="2">
        <f t="shared" si="267"/>
        <v>259.79000000000002</v>
      </c>
      <c r="CS252" s="2">
        <f t="shared" si="268"/>
        <v>37.54</v>
      </c>
      <c r="CT252" s="2">
        <f t="shared" si="269"/>
        <v>1107.71</v>
      </c>
      <c r="CU252" s="2">
        <f t="shared" si="270"/>
        <v>0</v>
      </c>
      <c r="CV252" s="2">
        <f t="shared" si="271"/>
        <v>122.13</v>
      </c>
      <c r="CW252" s="2">
        <f t="shared" si="272"/>
        <v>3.3875000000000002</v>
      </c>
      <c r="CX252" s="2">
        <f t="shared" si="273"/>
        <v>0</v>
      </c>
      <c r="CY252" s="2">
        <f t="shared" si="274"/>
        <v>194.80500000000001</v>
      </c>
      <c r="CZ252" s="2">
        <f t="shared" si="275"/>
        <v>144.30000000000001</v>
      </c>
      <c r="DA252" s="2"/>
      <c r="DB252" s="2"/>
      <c r="DC252" s="2" t="s">
        <v>3</v>
      </c>
      <c r="DD252" s="2" t="s">
        <v>3</v>
      </c>
      <c r="DE252" s="2" t="s">
        <v>49</v>
      </c>
      <c r="DF252" s="2" t="s">
        <v>49</v>
      </c>
      <c r="DG252" s="2" t="s">
        <v>50</v>
      </c>
      <c r="DH252" s="2" t="s">
        <v>3</v>
      </c>
      <c r="DI252" s="2" t="s">
        <v>50</v>
      </c>
      <c r="DJ252" s="2" t="s">
        <v>49</v>
      </c>
      <c r="DK252" s="2" t="s">
        <v>3</v>
      </c>
      <c r="DL252" s="2" t="s">
        <v>3</v>
      </c>
      <c r="DM252" s="2" t="s">
        <v>3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1005</v>
      </c>
      <c r="DV252" s="2" t="s">
        <v>17</v>
      </c>
      <c r="DW252" s="2" t="s">
        <v>17</v>
      </c>
      <c r="DX252" s="2">
        <v>100</v>
      </c>
      <c r="DY252" s="2"/>
      <c r="DZ252" s="2"/>
      <c r="EA252" s="2"/>
      <c r="EB252" s="2"/>
      <c r="EC252" s="2"/>
      <c r="ED252" s="2"/>
      <c r="EE252" s="2">
        <v>39174506</v>
      </c>
      <c r="EF252" s="2">
        <v>2</v>
      </c>
      <c r="EG252" s="2" t="s">
        <v>19</v>
      </c>
      <c r="EH252" s="2">
        <v>0</v>
      </c>
      <c r="EI252" s="2" t="s">
        <v>3</v>
      </c>
      <c r="EJ252" s="2">
        <v>1</v>
      </c>
      <c r="EK252" s="2">
        <v>13001</v>
      </c>
      <c r="EL252" s="2" t="s">
        <v>426</v>
      </c>
      <c r="EM252" s="2" t="s">
        <v>427</v>
      </c>
      <c r="EN252" s="2"/>
      <c r="EO252" s="2" t="s">
        <v>52</v>
      </c>
      <c r="EP252" s="2"/>
      <c r="EQ252" s="2">
        <v>0</v>
      </c>
      <c r="ER252" s="2">
        <v>24209.26</v>
      </c>
      <c r="ES252" s="2">
        <v>23038.2</v>
      </c>
      <c r="ET252" s="2">
        <v>207.83</v>
      </c>
      <c r="EU252" s="2">
        <v>30.03</v>
      </c>
      <c r="EV252" s="2">
        <v>963.23</v>
      </c>
      <c r="EW252" s="2">
        <v>106.2</v>
      </c>
      <c r="EX252" s="2">
        <v>2.71</v>
      </c>
      <c r="EY252" s="2">
        <v>0</v>
      </c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276"/>
        <v>0</v>
      </c>
      <c r="FS252" s="2">
        <v>0</v>
      </c>
      <c r="FT252" s="2" t="s">
        <v>22</v>
      </c>
      <c r="FU252" s="2" t="s">
        <v>23</v>
      </c>
      <c r="FV252" s="2"/>
      <c r="FW252" s="2"/>
      <c r="FX252" s="2">
        <v>81</v>
      </c>
      <c r="FY252" s="2">
        <v>59.5</v>
      </c>
      <c r="FZ252" s="2"/>
      <c r="GA252" s="2" t="s">
        <v>3</v>
      </c>
      <c r="GB252" s="2"/>
      <c r="GC252" s="2"/>
      <c r="GD252" s="2">
        <v>0</v>
      </c>
      <c r="GE252" s="2"/>
      <c r="GF252" s="2">
        <v>1204290136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277"/>
        <v>0</v>
      </c>
      <c r="GM252" s="2">
        <f t="shared" si="278"/>
        <v>5464.31</v>
      </c>
      <c r="GN252" s="2">
        <f t="shared" si="279"/>
        <v>5464.31</v>
      </c>
      <c r="GO252" s="2">
        <f t="shared" si="280"/>
        <v>0</v>
      </c>
      <c r="GP252" s="2">
        <f t="shared" si="281"/>
        <v>0</v>
      </c>
      <c r="GQ252" s="2"/>
      <c r="GR252" s="2">
        <v>0</v>
      </c>
      <c r="GS252" s="2">
        <v>3</v>
      </c>
      <c r="GT252" s="2">
        <v>0</v>
      </c>
      <c r="GU252" s="2" t="s">
        <v>3</v>
      </c>
      <c r="GV252" s="2">
        <f t="shared" si="282"/>
        <v>0</v>
      </c>
      <c r="GW252" s="2">
        <v>1</v>
      </c>
      <c r="GX252" s="2">
        <f t="shared" si="283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17</v>
      </c>
      <c r="B253">
        <v>1</v>
      </c>
      <c r="C253">
        <f>ROW(SmtRes!A574)</f>
        <v>574</v>
      </c>
      <c r="D253">
        <f>ROW(EtalonRes!A546)</f>
        <v>546</v>
      </c>
      <c r="E253" t="s">
        <v>422</v>
      </c>
      <c r="F253" t="s">
        <v>423</v>
      </c>
      <c r="G253" t="s">
        <v>424</v>
      </c>
      <c r="H253" t="s">
        <v>17</v>
      </c>
      <c r="I253">
        <f>ROUND(21/100,9)</f>
        <v>0.21</v>
      </c>
      <c r="J253">
        <v>0</v>
      </c>
      <c r="O253">
        <f t="shared" si="250"/>
        <v>38900.25</v>
      </c>
      <c r="P253">
        <f t="shared" si="251"/>
        <v>36720.589999999997</v>
      </c>
      <c r="Q253">
        <f t="shared" si="252"/>
        <v>414.08</v>
      </c>
      <c r="R253">
        <f t="shared" si="253"/>
        <v>59.84</v>
      </c>
      <c r="S253">
        <f t="shared" si="254"/>
        <v>1765.58</v>
      </c>
      <c r="T253">
        <f t="shared" si="255"/>
        <v>0</v>
      </c>
      <c r="U253">
        <f t="shared" si="256"/>
        <v>25.647299999999998</v>
      </c>
      <c r="V253">
        <f t="shared" si="257"/>
        <v>0.71137499999999998</v>
      </c>
      <c r="W253">
        <f t="shared" si="258"/>
        <v>0</v>
      </c>
      <c r="X253">
        <f t="shared" si="259"/>
        <v>1478.59</v>
      </c>
      <c r="Y253">
        <f t="shared" si="260"/>
        <v>1095.25</v>
      </c>
      <c r="AA253">
        <v>39272397</v>
      </c>
      <c r="AB253">
        <f t="shared" si="261"/>
        <v>24405.7</v>
      </c>
      <c r="AC253">
        <f t="shared" si="262"/>
        <v>23038.2</v>
      </c>
      <c r="AD253">
        <f>ROUND(((((ET253*1.25))-((EU253*1.25)))+AE253),2)</f>
        <v>259.79000000000002</v>
      </c>
      <c r="AE253">
        <f>ROUND(((EU253*1.25)),2)</f>
        <v>37.54</v>
      </c>
      <c r="AF253">
        <f>ROUND(((EV253*1.15)),2)</f>
        <v>1107.71</v>
      </c>
      <c r="AG253">
        <f t="shared" si="263"/>
        <v>0</v>
      </c>
      <c r="AH253">
        <f>((EW253*1.15))</f>
        <v>122.13</v>
      </c>
      <c r="AI253">
        <f>((EX253*1.25))</f>
        <v>3.3875000000000002</v>
      </c>
      <c r="AJ253">
        <f t="shared" si="264"/>
        <v>0</v>
      </c>
      <c r="AK253">
        <v>24209.26</v>
      </c>
      <c r="AL253">
        <v>23038.2</v>
      </c>
      <c r="AM253">
        <v>207.83</v>
      </c>
      <c r="AN253">
        <v>30.03</v>
      </c>
      <c r="AO253">
        <v>963.23</v>
      </c>
      <c r="AP253">
        <v>0</v>
      </c>
      <c r="AQ253">
        <v>106.2</v>
      </c>
      <c r="AR253">
        <v>2.71</v>
      </c>
      <c r="AS253">
        <v>0</v>
      </c>
      <c r="AT253">
        <v>81</v>
      </c>
      <c r="AU253">
        <v>60</v>
      </c>
      <c r="AV253">
        <v>1</v>
      </c>
      <c r="AW253">
        <v>1</v>
      </c>
      <c r="AZ253">
        <v>7.59</v>
      </c>
      <c r="BA253">
        <v>7.59</v>
      </c>
      <c r="BB253">
        <v>7.59</v>
      </c>
      <c r="BC253">
        <v>7.59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1</v>
      </c>
      <c r="BJ253" t="s">
        <v>425</v>
      </c>
      <c r="BM253">
        <v>13001</v>
      </c>
      <c r="BN253">
        <v>0</v>
      </c>
      <c r="BO253" t="s">
        <v>3</v>
      </c>
      <c r="BP253">
        <v>0</v>
      </c>
      <c r="BQ253">
        <v>2</v>
      </c>
      <c r="BR253">
        <v>0</v>
      </c>
      <c r="BS253">
        <v>7.59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90</v>
      </c>
      <c r="CA253">
        <v>70</v>
      </c>
      <c r="CF253">
        <v>0</v>
      </c>
      <c r="CG253">
        <v>0</v>
      </c>
      <c r="CM253">
        <v>0</v>
      </c>
      <c r="CN253" t="s">
        <v>830</v>
      </c>
      <c r="CO253">
        <v>0</v>
      </c>
      <c r="CP253">
        <f t="shared" si="265"/>
        <v>38900.25</v>
      </c>
      <c r="CQ253">
        <f t="shared" si="266"/>
        <v>174859.93799999999</v>
      </c>
      <c r="CR253">
        <f t="shared" si="267"/>
        <v>1971.8061</v>
      </c>
      <c r="CS253">
        <f t="shared" si="268"/>
        <v>284.92859999999996</v>
      </c>
      <c r="CT253">
        <f t="shared" si="269"/>
        <v>8407.5189000000009</v>
      </c>
      <c r="CU253">
        <f t="shared" si="270"/>
        <v>0</v>
      </c>
      <c r="CV253">
        <f t="shared" si="271"/>
        <v>122.13</v>
      </c>
      <c r="CW253">
        <f t="shared" si="272"/>
        <v>3.3875000000000002</v>
      </c>
      <c r="CX253">
        <f t="shared" si="273"/>
        <v>0</v>
      </c>
      <c r="CY253">
        <f t="shared" si="274"/>
        <v>1478.5901999999999</v>
      </c>
      <c r="CZ253">
        <f t="shared" si="275"/>
        <v>1095.252</v>
      </c>
      <c r="DC253" t="s">
        <v>3</v>
      </c>
      <c r="DD253" t="s">
        <v>3</v>
      </c>
      <c r="DE253" t="s">
        <v>49</v>
      </c>
      <c r="DF253" t="s">
        <v>49</v>
      </c>
      <c r="DG253" t="s">
        <v>50</v>
      </c>
      <c r="DH253" t="s">
        <v>3</v>
      </c>
      <c r="DI253" t="s">
        <v>50</v>
      </c>
      <c r="DJ253" t="s">
        <v>49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1005</v>
      </c>
      <c r="DV253" t="s">
        <v>17</v>
      </c>
      <c r="DW253" t="s">
        <v>17</v>
      </c>
      <c r="DX253">
        <v>100</v>
      </c>
      <c r="EE253">
        <v>39174506</v>
      </c>
      <c r="EF253">
        <v>2</v>
      </c>
      <c r="EG253" t="s">
        <v>19</v>
      </c>
      <c r="EH253">
        <v>0</v>
      </c>
      <c r="EI253" t="s">
        <v>3</v>
      </c>
      <c r="EJ253">
        <v>1</v>
      </c>
      <c r="EK253">
        <v>13001</v>
      </c>
      <c r="EL253" t="s">
        <v>426</v>
      </c>
      <c r="EM253" t="s">
        <v>427</v>
      </c>
      <c r="EO253" t="s">
        <v>52</v>
      </c>
      <c r="EQ253">
        <v>0</v>
      </c>
      <c r="ER253">
        <v>24209.26</v>
      </c>
      <c r="ES253">
        <v>23038.2</v>
      </c>
      <c r="ET253">
        <v>207.83</v>
      </c>
      <c r="EU253">
        <v>30.03</v>
      </c>
      <c r="EV253">
        <v>963.23</v>
      </c>
      <c r="EW253">
        <v>106.2</v>
      </c>
      <c r="EX253">
        <v>2.71</v>
      </c>
      <c r="EY253">
        <v>0</v>
      </c>
      <c r="FQ253">
        <v>0</v>
      </c>
      <c r="FR253">
        <f t="shared" si="276"/>
        <v>0</v>
      </c>
      <c r="FS253">
        <v>0</v>
      </c>
      <c r="FT253" t="s">
        <v>22</v>
      </c>
      <c r="FU253" t="s">
        <v>23</v>
      </c>
      <c r="FX253">
        <v>81</v>
      </c>
      <c r="FY253">
        <v>59.5</v>
      </c>
      <c r="GA253" t="s">
        <v>3</v>
      </c>
      <c r="GD253">
        <v>0</v>
      </c>
      <c r="GF253">
        <v>1204290136</v>
      </c>
      <c r="GG253">
        <v>1</v>
      </c>
      <c r="GH253">
        <v>1</v>
      </c>
      <c r="GI253">
        <v>4</v>
      </c>
      <c r="GJ253">
        <v>0</v>
      </c>
      <c r="GK253">
        <f>ROUND(R253*(S12)/100,2)</f>
        <v>0</v>
      </c>
      <c r="GL253">
        <f t="shared" si="277"/>
        <v>0</v>
      </c>
      <c r="GM253">
        <f t="shared" si="278"/>
        <v>41474.089999999997</v>
      </c>
      <c r="GN253">
        <f t="shared" si="279"/>
        <v>41474.089999999997</v>
      </c>
      <c r="GO253">
        <f t="shared" si="280"/>
        <v>0</v>
      </c>
      <c r="GP253">
        <f t="shared" si="281"/>
        <v>0</v>
      </c>
      <c r="GR253">
        <v>0</v>
      </c>
      <c r="GS253">
        <v>3</v>
      </c>
      <c r="GT253">
        <v>0</v>
      </c>
      <c r="GU253" t="s">
        <v>3</v>
      </c>
      <c r="GV253">
        <f t="shared" si="282"/>
        <v>0</v>
      </c>
      <c r="GW253">
        <v>1</v>
      </c>
      <c r="GX253">
        <f t="shared" si="283"/>
        <v>0</v>
      </c>
      <c r="HA253">
        <v>0</v>
      </c>
      <c r="HB253">
        <v>0</v>
      </c>
      <c r="IK253">
        <v>0</v>
      </c>
    </row>
    <row r="254" spans="1:255" x14ac:dyDescent="0.2">
      <c r="A254" s="2">
        <v>17</v>
      </c>
      <c r="B254" s="2">
        <v>1</v>
      </c>
      <c r="C254" s="2">
        <f>ROW(SmtRes!A580)</f>
        <v>580</v>
      </c>
      <c r="D254" s="2">
        <f>ROW(EtalonRes!A552)</f>
        <v>552</v>
      </c>
      <c r="E254" s="2" t="s">
        <v>428</v>
      </c>
      <c r="F254" s="2" t="s">
        <v>429</v>
      </c>
      <c r="G254" s="2" t="s">
        <v>430</v>
      </c>
      <c r="H254" s="2" t="s">
        <v>394</v>
      </c>
      <c r="I254" s="2">
        <v>3</v>
      </c>
      <c r="J254" s="2">
        <v>0</v>
      </c>
      <c r="K254" s="2"/>
      <c r="L254" s="2"/>
      <c r="M254" s="2"/>
      <c r="N254" s="2"/>
      <c r="O254" s="2">
        <f t="shared" si="250"/>
        <v>314.04000000000002</v>
      </c>
      <c r="P254" s="2">
        <f t="shared" si="251"/>
        <v>0</v>
      </c>
      <c r="Q254" s="2">
        <f t="shared" si="252"/>
        <v>49.17</v>
      </c>
      <c r="R254" s="2">
        <f t="shared" si="253"/>
        <v>3.72</v>
      </c>
      <c r="S254" s="2">
        <f t="shared" si="254"/>
        <v>264.87</v>
      </c>
      <c r="T254" s="2">
        <f t="shared" si="255"/>
        <v>0</v>
      </c>
      <c r="U254" s="2">
        <f t="shared" si="256"/>
        <v>31.049999999999997</v>
      </c>
      <c r="V254" s="2">
        <f t="shared" si="257"/>
        <v>0.30000000000000004</v>
      </c>
      <c r="W254" s="2">
        <f t="shared" si="258"/>
        <v>0</v>
      </c>
      <c r="X254" s="2">
        <f t="shared" si="259"/>
        <v>308.88</v>
      </c>
      <c r="Y254" s="2">
        <f t="shared" si="260"/>
        <v>190.7</v>
      </c>
      <c r="Z254" s="2"/>
      <c r="AA254" s="2">
        <v>39272396</v>
      </c>
      <c r="AB254" s="2">
        <f t="shared" si="261"/>
        <v>104.68</v>
      </c>
      <c r="AC254" s="2">
        <f t="shared" si="262"/>
        <v>0</v>
      </c>
      <c r="AD254" s="2">
        <f>ROUND(((((ET254*1.25))-((EU254*1.25)))+AE254),2)</f>
        <v>16.39</v>
      </c>
      <c r="AE254" s="2">
        <f>ROUND(((EU254*1.25)),2)</f>
        <v>1.24</v>
      </c>
      <c r="AF254" s="2">
        <f>ROUND(((EV254*1.15)),2)</f>
        <v>88.29</v>
      </c>
      <c r="AG254" s="2">
        <f t="shared" si="263"/>
        <v>0</v>
      </c>
      <c r="AH254" s="2">
        <f>((EW254*1.15))</f>
        <v>10.35</v>
      </c>
      <c r="AI254" s="2">
        <f>((EX254*1.25))</f>
        <v>0.1</v>
      </c>
      <c r="AJ254" s="2">
        <f t="shared" si="264"/>
        <v>0</v>
      </c>
      <c r="AK254" s="2">
        <v>89.88</v>
      </c>
      <c r="AL254" s="2">
        <v>0</v>
      </c>
      <c r="AM254" s="2">
        <v>13.11</v>
      </c>
      <c r="AN254" s="2">
        <v>0.99</v>
      </c>
      <c r="AO254" s="2">
        <v>76.77</v>
      </c>
      <c r="AP254" s="2">
        <v>0</v>
      </c>
      <c r="AQ254" s="2">
        <v>9</v>
      </c>
      <c r="AR254" s="2">
        <v>0.08</v>
      </c>
      <c r="AS254" s="2">
        <v>0</v>
      </c>
      <c r="AT254" s="2">
        <v>115</v>
      </c>
      <c r="AU254" s="2">
        <v>71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3</v>
      </c>
      <c r="BE254" s="2" t="s">
        <v>3</v>
      </c>
      <c r="BF254" s="2" t="s">
        <v>3</v>
      </c>
      <c r="BG254" s="2" t="s">
        <v>3</v>
      </c>
      <c r="BH254" s="2">
        <v>0</v>
      </c>
      <c r="BI254" s="2">
        <v>1</v>
      </c>
      <c r="BJ254" s="2" t="s">
        <v>431</v>
      </c>
      <c r="BK254" s="2"/>
      <c r="BL254" s="2"/>
      <c r="BM254" s="2">
        <v>20001</v>
      </c>
      <c r="BN254" s="2">
        <v>0</v>
      </c>
      <c r="BO254" s="2" t="s">
        <v>3</v>
      </c>
      <c r="BP254" s="2">
        <v>0</v>
      </c>
      <c r="BQ254" s="2">
        <v>2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3</v>
      </c>
      <c r="BZ254" s="2">
        <v>128</v>
      </c>
      <c r="CA254" s="2">
        <v>83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830</v>
      </c>
      <c r="CO254" s="2">
        <v>0</v>
      </c>
      <c r="CP254" s="2">
        <f t="shared" si="265"/>
        <v>314.04000000000002</v>
      </c>
      <c r="CQ254" s="2">
        <f t="shared" si="266"/>
        <v>0</v>
      </c>
      <c r="CR254" s="2">
        <f t="shared" si="267"/>
        <v>16.39</v>
      </c>
      <c r="CS254" s="2">
        <f t="shared" si="268"/>
        <v>1.24</v>
      </c>
      <c r="CT254" s="2">
        <f t="shared" si="269"/>
        <v>88.29</v>
      </c>
      <c r="CU254" s="2">
        <f t="shared" si="270"/>
        <v>0</v>
      </c>
      <c r="CV254" s="2">
        <f t="shared" si="271"/>
        <v>10.35</v>
      </c>
      <c r="CW254" s="2">
        <f t="shared" si="272"/>
        <v>0.1</v>
      </c>
      <c r="CX254" s="2">
        <f t="shared" si="273"/>
        <v>0</v>
      </c>
      <c r="CY254" s="2">
        <f t="shared" si="274"/>
        <v>308.87850000000003</v>
      </c>
      <c r="CZ254" s="2">
        <f t="shared" si="275"/>
        <v>190.69890000000004</v>
      </c>
      <c r="DA254" s="2"/>
      <c r="DB254" s="2"/>
      <c r="DC254" s="2" t="s">
        <v>3</v>
      </c>
      <c r="DD254" s="2" t="s">
        <v>3</v>
      </c>
      <c r="DE254" s="2" t="s">
        <v>49</v>
      </c>
      <c r="DF254" s="2" t="s">
        <v>49</v>
      </c>
      <c r="DG254" s="2" t="s">
        <v>50</v>
      </c>
      <c r="DH254" s="2" t="s">
        <v>3</v>
      </c>
      <c r="DI254" s="2" t="s">
        <v>50</v>
      </c>
      <c r="DJ254" s="2" t="s">
        <v>49</v>
      </c>
      <c r="DK254" s="2" t="s">
        <v>3</v>
      </c>
      <c r="DL254" s="2" t="s">
        <v>3</v>
      </c>
      <c r="DM254" s="2" t="s">
        <v>3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1013</v>
      </c>
      <c r="DV254" s="2" t="s">
        <v>394</v>
      </c>
      <c r="DW254" s="2" t="s">
        <v>394</v>
      </c>
      <c r="DX254" s="2">
        <v>1</v>
      </c>
      <c r="DY254" s="2"/>
      <c r="DZ254" s="2"/>
      <c r="EA254" s="2"/>
      <c r="EB254" s="2"/>
      <c r="EC254" s="2"/>
      <c r="ED254" s="2"/>
      <c r="EE254" s="2">
        <v>39174534</v>
      </c>
      <c r="EF254" s="2">
        <v>2</v>
      </c>
      <c r="EG254" s="2" t="s">
        <v>19</v>
      </c>
      <c r="EH254" s="2">
        <v>0</v>
      </c>
      <c r="EI254" s="2" t="s">
        <v>3</v>
      </c>
      <c r="EJ254" s="2">
        <v>1</v>
      </c>
      <c r="EK254" s="2">
        <v>20001</v>
      </c>
      <c r="EL254" s="2" t="s">
        <v>413</v>
      </c>
      <c r="EM254" s="2" t="s">
        <v>414</v>
      </c>
      <c r="EN254" s="2"/>
      <c r="EO254" s="2" t="s">
        <v>52</v>
      </c>
      <c r="EP254" s="2"/>
      <c r="EQ254" s="2">
        <v>0</v>
      </c>
      <c r="ER254" s="2">
        <v>89.88</v>
      </c>
      <c r="ES254" s="2">
        <v>0</v>
      </c>
      <c r="ET254" s="2">
        <v>13.11</v>
      </c>
      <c r="EU254" s="2">
        <v>0.99</v>
      </c>
      <c r="EV254" s="2">
        <v>76.77</v>
      </c>
      <c r="EW254" s="2">
        <v>9</v>
      </c>
      <c r="EX254" s="2">
        <v>0.08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276"/>
        <v>0</v>
      </c>
      <c r="FS254" s="2">
        <v>0</v>
      </c>
      <c r="FT254" s="2" t="s">
        <v>22</v>
      </c>
      <c r="FU254" s="2" t="s">
        <v>23</v>
      </c>
      <c r="FV254" s="2"/>
      <c r="FW254" s="2"/>
      <c r="FX254" s="2">
        <v>115.2</v>
      </c>
      <c r="FY254" s="2">
        <v>70.55</v>
      </c>
      <c r="FZ254" s="2"/>
      <c r="GA254" s="2" t="s">
        <v>3</v>
      </c>
      <c r="GB254" s="2"/>
      <c r="GC254" s="2"/>
      <c r="GD254" s="2">
        <v>0</v>
      </c>
      <c r="GE254" s="2"/>
      <c r="GF254" s="2">
        <v>-1768176583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si="277"/>
        <v>0</v>
      </c>
      <c r="GM254" s="2">
        <f t="shared" si="278"/>
        <v>813.62</v>
      </c>
      <c r="GN254" s="2">
        <f t="shared" si="279"/>
        <v>813.62</v>
      </c>
      <c r="GO254" s="2">
        <f t="shared" si="280"/>
        <v>0</v>
      </c>
      <c r="GP254" s="2">
        <f t="shared" si="281"/>
        <v>0</v>
      </c>
      <c r="GQ254" s="2"/>
      <c r="GR254" s="2">
        <v>0</v>
      </c>
      <c r="GS254" s="2">
        <v>3</v>
      </c>
      <c r="GT254" s="2">
        <v>0</v>
      </c>
      <c r="GU254" s="2" t="s">
        <v>3</v>
      </c>
      <c r="GV254" s="2">
        <f t="shared" si="282"/>
        <v>0</v>
      </c>
      <c r="GW254" s="2">
        <v>1</v>
      </c>
      <c r="GX254" s="2">
        <f t="shared" si="283"/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ROW(SmtRes!A586)</f>
        <v>586</v>
      </c>
      <c r="D255">
        <f>ROW(EtalonRes!A558)</f>
        <v>558</v>
      </c>
      <c r="E255" t="s">
        <v>428</v>
      </c>
      <c r="F255" t="s">
        <v>429</v>
      </c>
      <c r="G255" t="s">
        <v>430</v>
      </c>
      <c r="H255" t="s">
        <v>394</v>
      </c>
      <c r="I255">
        <v>3</v>
      </c>
      <c r="J255">
        <v>0</v>
      </c>
      <c r="O255">
        <f t="shared" si="250"/>
        <v>2383.56</v>
      </c>
      <c r="P255">
        <f t="shared" si="251"/>
        <v>0</v>
      </c>
      <c r="Q255">
        <f t="shared" si="252"/>
        <v>373.2</v>
      </c>
      <c r="R255">
        <f t="shared" si="253"/>
        <v>28.23</v>
      </c>
      <c r="S255">
        <f t="shared" si="254"/>
        <v>2010.36</v>
      </c>
      <c r="T255">
        <f t="shared" si="255"/>
        <v>0</v>
      </c>
      <c r="U255">
        <f t="shared" si="256"/>
        <v>31.049999999999997</v>
      </c>
      <c r="V255">
        <f t="shared" si="257"/>
        <v>0.30000000000000004</v>
      </c>
      <c r="W255">
        <f t="shared" si="258"/>
        <v>0</v>
      </c>
      <c r="X255">
        <f t="shared" si="259"/>
        <v>2344.38</v>
      </c>
      <c r="Y255">
        <f t="shared" si="260"/>
        <v>1447.4</v>
      </c>
      <c r="AA255">
        <v>39272397</v>
      </c>
      <c r="AB255">
        <f t="shared" si="261"/>
        <v>104.68</v>
      </c>
      <c r="AC255">
        <f t="shared" si="262"/>
        <v>0</v>
      </c>
      <c r="AD255">
        <f>ROUND(((((ET255*1.25))-((EU255*1.25)))+AE255),2)</f>
        <v>16.39</v>
      </c>
      <c r="AE255">
        <f>ROUND(((EU255*1.25)),2)</f>
        <v>1.24</v>
      </c>
      <c r="AF255">
        <f>ROUND(((EV255*1.15)),2)</f>
        <v>88.29</v>
      </c>
      <c r="AG255">
        <f t="shared" si="263"/>
        <v>0</v>
      </c>
      <c r="AH255">
        <f>((EW255*1.15))</f>
        <v>10.35</v>
      </c>
      <c r="AI255">
        <f>((EX255*1.25))</f>
        <v>0.1</v>
      </c>
      <c r="AJ255">
        <f t="shared" si="264"/>
        <v>0</v>
      </c>
      <c r="AK255">
        <v>89.88</v>
      </c>
      <c r="AL255">
        <v>0</v>
      </c>
      <c r="AM255">
        <v>13.11</v>
      </c>
      <c r="AN255">
        <v>0.99</v>
      </c>
      <c r="AO255">
        <v>76.77</v>
      </c>
      <c r="AP255">
        <v>0</v>
      </c>
      <c r="AQ255">
        <v>9</v>
      </c>
      <c r="AR255">
        <v>0.08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7.59</v>
      </c>
      <c r="BA255">
        <v>7.59</v>
      </c>
      <c r="BB255">
        <v>7.59</v>
      </c>
      <c r="BC255">
        <v>7.59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1</v>
      </c>
      <c r="BJ255" t="s">
        <v>431</v>
      </c>
      <c r="BM255">
        <v>20001</v>
      </c>
      <c r="BN255">
        <v>0</v>
      </c>
      <c r="BO255" t="s">
        <v>3</v>
      </c>
      <c r="BP255">
        <v>0</v>
      </c>
      <c r="BQ255">
        <v>2</v>
      </c>
      <c r="BR255">
        <v>0</v>
      </c>
      <c r="BS255">
        <v>7.59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830</v>
      </c>
      <c r="CO255">
        <v>0</v>
      </c>
      <c r="CP255">
        <f t="shared" si="265"/>
        <v>2383.56</v>
      </c>
      <c r="CQ255">
        <f t="shared" si="266"/>
        <v>0</v>
      </c>
      <c r="CR255">
        <f t="shared" si="267"/>
        <v>124.40010000000001</v>
      </c>
      <c r="CS255">
        <f t="shared" si="268"/>
        <v>9.4116</v>
      </c>
      <c r="CT255">
        <f t="shared" si="269"/>
        <v>670.12110000000007</v>
      </c>
      <c r="CU255">
        <f t="shared" si="270"/>
        <v>0</v>
      </c>
      <c r="CV255">
        <f t="shared" si="271"/>
        <v>10.35</v>
      </c>
      <c r="CW255">
        <f t="shared" si="272"/>
        <v>0.1</v>
      </c>
      <c r="CX255">
        <f t="shared" si="273"/>
        <v>0</v>
      </c>
      <c r="CY255">
        <f t="shared" si="274"/>
        <v>2344.3784999999998</v>
      </c>
      <c r="CZ255">
        <f t="shared" si="275"/>
        <v>1447.3988999999999</v>
      </c>
      <c r="DC255" t="s">
        <v>3</v>
      </c>
      <c r="DD255" t="s">
        <v>3</v>
      </c>
      <c r="DE255" t="s">
        <v>49</v>
      </c>
      <c r="DF255" t="s">
        <v>49</v>
      </c>
      <c r="DG255" t="s">
        <v>50</v>
      </c>
      <c r="DH255" t="s">
        <v>3</v>
      </c>
      <c r="DI255" t="s">
        <v>50</v>
      </c>
      <c r="DJ255" t="s">
        <v>49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394</v>
      </c>
      <c r="DW255" t="s">
        <v>394</v>
      </c>
      <c r="DX255">
        <v>1</v>
      </c>
      <c r="EE255">
        <v>39174534</v>
      </c>
      <c r="EF255">
        <v>2</v>
      </c>
      <c r="EG255" t="s">
        <v>19</v>
      </c>
      <c r="EH255">
        <v>0</v>
      </c>
      <c r="EI255" t="s">
        <v>3</v>
      </c>
      <c r="EJ255">
        <v>1</v>
      </c>
      <c r="EK255">
        <v>20001</v>
      </c>
      <c r="EL255" t="s">
        <v>413</v>
      </c>
      <c r="EM255" t="s">
        <v>414</v>
      </c>
      <c r="EO255" t="s">
        <v>52</v>
      </c>
      <c r="EQ255">
        <v>0</v>
      </c>
      <c r="ER255">
        <v>89.88</v>
      </c>
      <c r="ES255">
        <v>0</v>
      </c>
      <c r="ET255">
        <v>13.11</v>
      </c>
      <c r="EU255">
        <v>0.99</v>
      </c>
      <c r="EV255">
        <v>76.77</v>
      </c>
      <c r="EW255">
        <v>9</v>
      </c>
      <c r="EX255">
        <v>0.08</v>
      </c>
      <c r="EY255">
        <v>0</v>
      </c>
      <c r="FQ255">
        <v>0</v>
      </c>
      <c r="FR255">
        <f t="shared" si="276"/>
        <v>0</v>
      </c>
      <c r="FS255">
        <v>0</v>
      </c>
      <c r="FT255" t="s">
        <v>22</v>
      </c>
      <c r="FU255" t="s">
        <v>23</v>
      </c>
      <c r="FX255">
        <v>115.2</v>
      </c>
      <c r="FY255">
        <v>70.55</v>
      </c>
      <c r="GA255" t="s">
        <v>3</v>
      </c>
      <c r="GD255">
        <v>0</v>
      </c>
      <c r="GF255">
        <v>-1768176583</v>
      </c>
      <c r="GG255">
        <v>1</v>
      </c>
      <c r="GH255">
        <v>1</v>
      </c>
      <c r="GI255">
        <v>4</v>
      </c>
      <c r="GJ255">
        <v>0</v>
      </c>
      <c r="GK255">
        <f>ROUND(R255*(S12)/100,2)</f>
        <v>0</v>
      </c>
      <c r="GL255">
        <f t="shared" si="277"/>
        <v>0</v>
      </c>
      <c r="GM255">
        <f t="shared" si="278"/>
        <v>6175.34</v>
      </c>
      <c r="GN255">
        <f t="shared" si="279"/>
        <v>6175.34</v>
      </c>
      <c r="GO255">
        <f t="shared" si="280"/>
        <v>0</v>
      </c>
      <c r="GP255">
        <f t="shared" si="281"/>
        <v>0</v>
      </c>
      <c r="GR255">
        <v>0</v>
      </c>
      <c r="GS255">
        <v>3</v>
      </c>
      <c r="GT255">
        <v>0</v>
      </c>
      <c r="GU255" t="s">
        <v>3</v>
      </c>
      <c r="GV255">
        <f t="shared" si="282"/>
        <v>0</v>
      </c>
      <c r="GW255">
        <v>1</v>
      </c>
      <c r="GX255">
        <f t="shared" si="283"/>
        <v>0</v>
      </c>
      <c r="HA255">
        <v>0</v>
      </c>
      <c r="HB255">
        <v>0</v>
      </c>
      <c r="IK255">
        <v>0</v>
      </c>
    </row>
    <row r="256" spans="1:255" x14ac:dyDescent="0.2">
      <c r="A256" s="2">
        <v>18</v>
      </c>
      <c r="B256" s="2">
        <v>1</v>
      </c>
      <c r="C256" s="2">
        <v>580</v>
      </c>
      <c r="D256" s="2"/>
      <c r="E256" s="2" t="s">
        <v>432</v>
      </c>
      <c r="F256" s="2" t="s">
        <v>433</v>
      </c>
      <c r="G256" s="2" t="s">
        <v>434</v>
      </c>
      <c r="H256" s="2" t="s">
        <v>206</v>
      </c>
      <c r="I256" s="2">
        <f>I254*J256</f>
        <v>3</v>
      </c>
      <c r="J256" s="2">
        <v>1</v>
      </c>
      <c r="K256" s="2"/>
      <c r="L256" s="2"/>
      <c r="M256" s="2"/>
      <c r="N256" s="2"/>
      <c r="O256" s="2">
        <f t="shared" si="250"/>
        <v>3930.9</v>
      </c>
      <c r="P256" s="2">
        <f t="shared" si="251"/>
        <v>3930.9</v>
      </c>
      <c r="Q256" s="2">
        <f t="shared" si="252"/>
        <v>0</v>
      </c>
      <c r="R256" s="2">
        <f t="shared" si="253"/>
        <v>0</v>
      </c>
      <c r="S256" s="2">
        <f t="shared" si="254"/>
        <v>0</v>
      </c>
      <c r="T256" s="2">
        <f t="shared" si="255"/>
        <v>0</v>
      </c>
      <c r="U256" s="2">
        <f t="shared" si="256"/>
        <v>0</v>
      </c>
      <c r="V256" s="2">
        <f t="shared" si="257"/>
        <v>0</v>
      </c>
      <c r="W256" s="2">
        <f t="shared" si="258"/>
        <v>0</v>
      </c>
      <c r="X256" s="2">
        <f t="shared" si="259"/>
        <v>0</v>
      </c>
      <c r="Y256" s="2">
        <f t="shared" si="260"/>
        <v>0</v>
      </c>
      <c r="Z256" s="2"/>
      <c r="AA256" s="2">
        <v>39272396</v>
      </c>
      <c r="AB256" s="2">
        <f t="shared" si="261"/>
        <v>1310.3</v>
      </c>
      <c r="AC256" s="2">
        <f t="shared" si="262"/>
        <v>1310.3</v>
      </c>
      <c r="AD256" s="2">
        <f>ROUND((((ET256)-(EU256))+AE256),2)</f>
        <v>0</v>
      </c>
      <c r="AE256" s="2">
        <f t="shared" ref="AE256:AF259" si="286">ROUND((EU256),2)</f>
        <v>0</v>
      </c>
      <c r="AF256" s="2">
        <f t="shared" si="286"/>
        <v>0</v>
      </c>
      <c r="AG256" s="2">
        <f t="shared" si="263"/>
        <v>0</v>
      </c>
      <c r="AH256" s="2">
        <f t="shared" ref="AH256:AI259" si="287">(EW256)</f>
        <v>0</v>
      </c>
      <c r="AI256" s="2">
        <f t="shared" si="287"/>
        <v>0</v>
      </c>
      <c r="AJ256" s="2">
        <f t="shared" si="264"/>
        <v>0</v>
      </c>
      <c r="AK256" s="2">
        <v>1310.3</v>
      </c>
      <c r="AL256" s="2">
        <v>1310.3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115</v>
      </c>
      <c r="AU256" s="2">
        <v>71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3</v>
      </c>
      <c r="BE256" s="2" t="s">
        <v>3</v>
      </c>
      <c r="BF256" s="2" t="s">
        <v>3</v>
      </c>
      <c r="BG256" s="2" t="s">
        <v>3</v>
      </c>
      <c r="BH256" s="2">
        <v>3</v>
      </c>
      <c r="BI256" s="2">
        <v>1</v>
      </c>
      <c r="BJ256" s="2" t="s">
        <v>435</v>
      </c>
      <c r="BK256" s="2"/>
      <c r="BL256" s="2"/>
      <c r="BM256" s="2">
        <v>20001</v>
      </c>
      <c r="BN256" s="2">
        <v>0</v>
      </c>
      <c r="BO256" s="2" t="s">
        <v>3</v>
      </c>
      <c r="BP256" s="2">
        <v>0</v>
      </c>
      <c r="BQ256" s="2">
        <v>2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3</v>
      </c>
      <c r="BZ256" s="2">
        <v>128</v>
      </c>
      <c r="CA256" s="2">
        <v>83</v>
      </c>
      <c r="CB256" s="2"/>
      <c r="CC256" s="2"/>
      <c r="CD256" s="2"/>
      <c r="CE256" s="2"/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3</v>
      </c>
      <c r="CO256" s="2">
        <v>0</v>
      </c>
      <c r="CP256" s="2">
        <f t="shared" si="265"/>
        <v>3930.9</v>
      </c>
      <c r="CQ256" s="2">
        <f t="shared" si="266"/>
        <v>1310.3</v>
      </c>
      <c r="CR256" s="2">
        <f t="shared" si="267"/>
        <v>0</v>
      </c>
      <c r="CS256" s="2">
        <f t="shared" si="268"/>
        <v>0</v>
      </c>
      <c r="CT256" s="2">
        <f t="shared" si="269"/>
        <v>0</v>
      </c>
      <c r="CU256" s="2">
        <f t="shared" si="270"/>
        <v>0</v>
      </c>
      <c r="CV256" s="2">
        <f t="shared" si="271"/>
        <v>0</v>
      </c>
      <c r="CW256" s="2">
        <f t="shared" si="272"/>
        <v>0</v>
      </c>
      <c r="CX256" s="2">
        <f t="shared" si="273"/>
        <v>0</v>
      </c>
      <c r="CY256" s="2">
        <f t="shared" si="274"/>
        <v>0</v>
      </c>
      <c r="CZ256" s="2">
        <f t="shared" si="275"/>
        <v>0</v>
      </c>
      <c r="DA256" s="2"/>
      <c r="DB256" s="2"/>
      <c r="DC256" s="2" t="s">
        <v>3</v>
      </c>
      <c r="DD256" s="2" t="s">
        <v>3</v>
      </c>
      <c r="DE256" s="2" t="s">
        <v>3</v>
      </c>
      <c r="DF256" s="2" t="s">
        <v>3</v>
      </c>
      <c r="DG256" s="2" t="s">
        <v>3</v>
      </c>
      <c r="DH256" s="2" t="s">
        <v>3</v>
      </c>
      <c r="DI256" s="2" t="s">
        <v>3</v>
      </c>
      <c r="DJ256" s="2" t="s">
        <v>3</v>
      </c>
      <c r="DK256" s="2" t="s">
        <v>3</v>
      </c>
      <c r="DL256" s="2" t="s">
        <v>3</v>
      </c>
      <c r="DM256" s="2" t="s">
        <v>3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1010</v>
      </c>
      <c r="DV256" s="2" t="s">
        <v>206</v>
      </c>
      <c r="DW256" s="2" t="s">
        <v>206</v>
      </c>
      <c r="DX256" s="2">
        <v>1</v>
      </c>
      <c r="DY256" s="2"/>
      <c r="DZ256" s="2"/>
      <c r="EA256" s="2"/>
      <c r="EB256" s="2"/>
      <c r="EC256" s="2"/>
      <c r="ED256" s="2"/>
      <c r="EE256" s="2">
        <v>39174534</v>
      </c>
      <c r="EF256" s="2">
        <v>2</v>
      </c>
      <c r="EG256" s="2" t="s">
        <v>19</v>
      </c>
      <c r="EH256" s="2">
        <v>0</v>
      </c>
      <c r="EI256" s="2" t="s">
        <v>3</v>
      </c>
      <c r="EJ256" s="2">
        <v>1</v>
      </c>
      <c r="EK256" s="2">
        <v>20001</v>
      </c>
      <c r="EL256" s="2" t="s">
        <v>413</v>
      </c>
      <c r="EM256" s="2" t="s">
        <v>414</v>
      </c>
      <c r="EN256" s="2"/>
      <c r="EO256" s="2" t="s">
        <v>3</v>
      </c>
      <c r="EP256" s="2"/>
      <c r="EQ256" s="2">
        <v>0</v>
      </c>
      <c r="ER256" s="2">
        <v>1310.3</v>
      </c>
      <c r="ES256" s="2">
        <v>1310.3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276"/>
        <v>0</v>
      </c>
      <c r="FS256" s="2">
        <v>0</v>
      </c>
      <c r="FT256" s="2" t="s">
        <v>22</v>
      </c>
      <c r="FU256" s="2" t="s">
        <v>23</v>
      </c>
      <c r="FV256" s="2"/>
      <c r="FW256" s="2"/>
      <c r="FX256" s="2">
        <v>115.2</v>
      </c>
      <c r="FY256" s="2">
        <v>70.55</v>
      </c>
      <c r="FZ256" s="2"/>
      <c r="GA256" s="2" t="s">
        <v>3</v>
      </c>
      <c r="GB256" s="2"/>
      <c r="GC256" s="2"/>
      <c r="GD256" s="2">
        <v>0</v>
      </c>
      <c r="GE256" s="2"/>
      <c r="GF256" s="2">
        <v>-1672063421</v>
      </c>
      <c r="GG256" s="2">
        <v>2</v>
      </c>
      <c r="GH256" s="2">
        <v>1</v>
      </c>
      <c r="GI256" s="2">
        <v>-2</v>
      </c>
      <c r="GJ256" s="2">
        <v>0</v>
      </c>
      <c r="GK256" s="2">
        <f>ROUND(R256*(R12)/100,2)</f>
        <v>0</v>
      </c>
      <c r="GL256" s="2">
        <f t="shared" si="277"/>
        <v>0</v>
      </c>
      <c r="GM256" s="2">
        <f t="shared" si="278"/>
        <v>3930.9</v>
      </c>
      <c r="GN256" s="2">
        <f t="shared" si="279"/>
        <v>3930.9</v>
      </c>
      <c r="GO256" s="2">
        <f t="shared" si="280"/>
        <v>0</v>
      </c>
      <c r="GP256" s="2">
        <f t="shared" si="281"/>
        <v>0</v>
      </c>
      <c r="GQ256" s="2"/>
      <c r="GR256" s="2">
        <v>0</v>
      </c>
      <c r="GS256" s="2">
        <v>3</v>
      </c>
      <c r="GT256" s="2">
        <v>0</v>
      </c>
      <c r="GU256" s="2" t="s">
        <v>3</v>
      </c>
      <c r="GV256" s="2">
        <f t="shared" si="282"/>
        <v>0</v>
      </c>
      <c r="GW256" s="2">
        <v>1</v>
      </c>
      <c r="GX256" s="2">
        <f t="shared" si="283"/>
        <v>0</v>
      </c>
      <c r="GY256" s="2"/>
      <c r="GZ256" s="2"/>
      <c r="HA256" s="2">
        <v>0</v>
      </c>
      <c r="HB256" s="2">
        <v>0</v>
      </c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18</v>
      </c>
      <c r="B257">
        <v>1</v>
      </c>
      <c r="C257">
        <v>586</v>
      </c>
      <c r="E257" t="s">
        <v>432</v>
      </c>
      <c r="F257" t="s">
        <v>433</v>
      </c>
      <c r="G257" t="s">
        <v>434</v>
      </c>
      <c r="H257" t="s">
        <v>206</v>
      </c>
      <c r="I257">
        <f>I255*J257</f>
        <v>3</v>
      </c>
      <c r="J257">
        <v>1</v>
      </c>
      <c r="O257">
        <f t="shared" si="250"/>
        <v>29835.53</v>
      </c>
      <c r="P257">
        <f t="shared" si="251"/>
        <v>29835.53</v>
      </c>
      <c r="Q257">
        <f t="shared" si="252"/>
        <v>0</v>
      </c>
      <c r="R257">
        <f t="shared" si="253"/>
        <v>0</v>
      </c>
      <c r="S257">
        <f t="shared" si="254"/>
        <v>0</v>
      </c>
      <c r="T257">
        <f t="shared" si="255"/>
        <v>0</v>
      </c>
      <c r="U257">
        <f t="shared" si="256"/>
        <v>0</v>
      </c>
      <c r="V257">
        <f t="shared" si="257"/>
        <v>0</v>
      </c>
      <c r="W257">
        <f t="shared" si="258"/>
        <v>0</v>
      </c>
      <c r="X257">
        <f t="shared" si="259"/>
        <v>0</v>
      </c>
      <c r="Y257">
        <f t="shared" si="260"/>
        <v>0</v>
      </c>
      <c r="AA257">
        <v>39272397</v>
      </c>
      <c r="AB257">
        <f t="shared" si="261"/>
        <v>1310.3</v>
      </c>
      <c r="AC257">
        <f t="shared" si="262"/>
        <v>1310.3</v>
      </c>
      <c r="AD257">
        <f>ROUND((((ET257)-(EU257))+AE257),2)</f>
        <v>0</v>
      </c>
      <c r="AE257">
        <f t="shared" si="286"/>
        <v>0</v>
      </c>
      <c r="AF257">
        <f t="shared" si="286"/>
        <v>0</v>
      </c>
      <c r="AG257">
        <f t="shared" si="263"/>
        <v>0</v>
      </c>
      <c r="AH257">
        <f t="shared" si="287"/>
        <v>0</v>
      </c>
      <c r="AI257">
        <f t="shared" si="287"/>
        <v>0</v>
      </c>
      <c r="AJ257">
        <f t="shared" si="264"/>
        <v>0</v>
      </c>
      <c r="AK257">
        <v>1310.3</v>
      </c>
      <c r="AL257">
        <v>1310.3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115</v>
      </c>
      <c r="AU257">
        <v>71</v>
      </c>
      <c r="AV257">
        <v>1</v>
      </c>
      <c r="AW257">
        <v>1</v>
      </c>
      <c r="AZ257">
        <v>7.59</v>
      </c>
      <c r="BA257">
        <v>1</v>
      </c>
      <c r="BB257">
        <v>1</v>
      </c>
      <c r="BC257">
        <v>7.59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1</v>
      </c>
      <c r="BJ257" t="s">
        <v>435</v>
      </c>
      <c r="BM257">
        <v>20001</v>
      </c>
      <c r="BN257">
        <v>0</v>
      </c>
      <c r="BO257" t="s">
        <v>3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128</v>
      </c>
      <c r="CA257">
        <v>83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65"/>
        <v>29835.53</v>
      </c>
      <c r="CQ257">
        <f t="shared" si="266"/>
        <v>9945.1769999999997</v>
      </c>
      <c r="CR257">
        <f t="shared" si="267"/>
        <v>0</v>
      </c>
      <c r="CS257">
        <f t="shared" si="268"/>
        <v>0</v>
      </c>
      <c r="CT257">
        <f t="shared" si="269"/>
        <v>0</v>
      </c>
      <c r="CU257">
        <f t="shared" si="270"/>
        <v>0</v>
      </c>
      <c r="CV257">
        <f t="shared" si="271"/>
        <v>0</v>
      </c>
      <c r="CW257">
        <f t="shared" si="272"/>
        <v>0</v>
      </c>
      <c r="CX257">
        <f t="shared" si="273"/>
        <v>0</v>
      </c>
      <c r="CY257">
        <f t="shared" si="274"/>
        <v>0</v>
      </c>
      <c r="CZ257">
        <f t="shared" si="275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1010</v>
      </c>
      <c r="DV257" t="s">
        <v>206</v>
      </c>
      <c r="DW257" t="s">
        <v>206</v>
      </c>
      <c r="DX257">
        <v>1</v>
      </c>
      <c r="EE257">
        <v>39174534</v>
      </c>
      <c r="EF257">
        <v>2</v>
      </c>
      <c r="EG257" t="s">
        <v>19</v>
      </c>
      <c r="EH257">
        <v>0</v>
      </c>
      <c r="EI257" t="s">
        <v>3</v>
      </c>
      <c r="EJ257">
        <v>1</v>
      </c>
      <c r="EK257">
        <v>20001</v>
      </c>
      <c r="EL257" t="s">
        <v>413</v>
      </c>
      <c r="EM257" t="s">
        <v>414</v>
      </c>
      <c r="EO257" t="s">
        <v>3</v>
      </c>
      <c r="EQ257">
        <v>0</v>
      </c>
      <c r="ER257">
        <v>1310.3</v>
      </c>
      <c r="ES257">
        <v>1310.3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276"/>
        <v>0</v>
      </c>
      <c r="FS257">
        <v>0</v>
      </c>
      <c r="FT257" t="s">
        <v>22</v>
      </c>
      <c r="FU257" t="s">
        <v>23</v>
      </c>
      <c r="FX257">
        <v>115.2</v>
      </c>
      <c r="FY257">
        <v>70.55</v>
      </c>
      <c r="GA257" t="s">
        <v>3</v>
      </c>
      <c r="GD257">
        <v>0</v>
      </c>
      <c r="GF257">
        <v>-1672063421</v>
      </c>
      <c r="GG257">
        <v>1</v>
      </c>
      <c r="GH257">
        <v>1</v>
      </c>
      <c r="GI257">
        <v>4</v>
      </c>
      <c r="GJ257">
        <v>0</v>
      </c>
      <c r="GK257">
        <f>ROUND(R257*(S12)/100,2)</f>
        <v>0</v>
      </c>
      <c r="GL257">
        <f t="shared" si="277"/>
        <v>0</v>
      </c>
      <c r="GM257">
        <f t="shared" si="278"/>
        <v>29835.53</v>
      </c>
      <c r="GN257">
        <f t="shared" si="279"/>
        <v>29835.53</v>
      </c>
      <c r="GO257">
        <f t="shared" si="280"/>
        <v>0</v>
      </c>
      <c r="GP257">
        <f t="shared" si="281"/>
        <v>0</v>
      </c>
      <c r="GR257">
        <v>0</v>
      </c>
      <c r="GS257">
        <v>3</v>
      </c>
      <c r="GT257">
        <v>0</v>
      </c>
      <c r="GU257" t="s">
        <v>3</v>
      </c>
      <c r="GV257">
        <f t="shared" si="282"/>
        <v>0</v>
      </c>
      <c r="GW257">
        <v>1</v>
      </c>
      <c r="GX257">
        <f t="shared" si="283"/>
        <v>0</v>
      </c>
      <c r="HA257">
        <v>0</v>
      </c>
      <c r="HB257">
        <v>0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ROW(SmtRes!A589)</f>
        <v>589</v>
      </c>
      <c r="D258" s="2">
        <f>ROW(EtalonRes!A561)</f>
        <v>561</v>
      </c>
      <c r="E258" s="2" t="s">
        <v>436</v>
      </c>
      <c r="F258" s="2" t="s">
        <v>437</v>
      </c>
      <c r="G258" s="2" t="s">
        <v>438</v>
      </c>
      <c r="H258" s="2" t="s">
        <v>325</v>
      </c>
      <c r="I258" s="2">
        <v>0.03</v>
      </c>
      <c r="J258" s="2">
        <v>0</v>
      </c>
      <c r="K258" s="2"/>
      <c r="L258" s="2"/>
      <c r="M258" s="2"/>
      <c r="N258" s="2"/>
      <c r="O258" s="2">
        <f t="shared" si="250"/>
        <v>12.04</v>
      </c>
      <c r="P258" s="2">
        <f t="shared" si="251"/>
        <v>0</v>
      </c>
      <c r="Q258" s="2">
        <f t="shared" si="252"/>
        <v>6.19</v>
      </c>
      <c r="R258" s="2">
        <f t="shared" si="253"/>
        <v>0</v>
      </c>
      <c r="S258" s="2">
        <f t="shared" si="254"/>
        <v>5.85</v>
      </c>
      <c r="T258" s="2">
        <f t="shared" si="255"/>
        <v>0</v>
      </c>
      <c r="U258" s="2">
        <f t="shared" si="256"/>
        <v>0.61499999999999999</v>
      </c>
      <c r="V258" s="2">
        <f t="shared" si="257"/>
        <v>0</v>
      </c>
      <c r="W258" s="2">
        <f t="shared" si="258"/>
        <v>0</v>
      </c>
      <c r="X258" s="2">
        <f t="shared" si="259"/>
        <v>5.79</v>
      </c>
      <c r="Y258" s="2">
        <f t="shared" si="260"/>
        <v>3.51</v>
      </c>
      <c r="Z258" s="2"/>
      <c r="AA258" s="2">
        <v>39272396</v>
      </c>
      <c r="AB258" s="2">
        <f t="shared" si="261"/>
        <v>401.21</v>
      </c>
      <c r="AC258" s="2">
        <f t="shared" si="262"/>
        <v>0</v>
      </c>
      <c r="AD258" s="2">
        <f>ROUND((((ET258)-(EU258))+AE258),2)</f>
        <v>206.25</v>
      </c>
      <c r="AE258" s="2">
        <f t="shared" si="286"/>
        <v>0</v>
      </c>
      <c r="AF258" s="2">
        <f t="shared" si="286"/>
        <v>194.96</v>
      </c>
      <c r="AG258" s="2">
        <f t="shared" si="263"/>
        <v>0</v>
      </c>
      <c r="AH258" s="2">
        <f t="shared" si="287"/>
        <v>20.5</v>
      </c>
      <c r="AI258" s="2">
        <f t="shared" si="287"/>
        <v>0</v>
      </c>
      <c r="AJ258" s="2">
        <f t="shared" si="264"/>
        <v>0</v>
      </c>
      <c r="AK258" s="2">
        <v>401.21</v>
      </c>
      <c r="AL258" s="2">
        <v>0</v>
      </c>
      <c r="AM258" s="2">
        <v>206.25</v>
      </c>
      <c r="AN258" s="2">
        <v>0</v>
      </c>
      <c r="AO258" s="2">
        <v>194.96</v>
      </c>
      <c r="AP258" s="2">
        <v>0</v>
      </c>
      <c r="AQ258" s="2">
        <v>20.5</v>
      </c>
      <c r="AR258" s="2">
        <v>0</v>
      </c>
      <c r="AS258" s="2">
        <v>0</v>
      </c>
      <c r="AT258" s="2">
        <v>99</v>
      </c>
      <c r="AU258" s="2">
        <v>60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3</v>
      </c>
      <c r="BE258" s="2" t="s">
        <v>3</v>
      </c>
      <c r="BF258" s="2" t="s">
        <v>3</v>
      </c>
      <c r="BG258" s="2" t="s">
        <v>3</v>
      </c>
      <c r="BH258" s="2">
        <v>0</v>
      </c>
      <c r="BI258" s="2">
        <v>1</v>
      </c>
      <c r="BJ258" s="2" t="s">
        <v>439</v>
      </c>
      <c r="BK258" s="2"/>
      <c r="BL258" s="2"/>
      <c r="BM258" s="2">
        <v>46001</v>
      </c>
      <c r="BN258" s="2">
        <v>0</v>
      </c>
      <c r="BO258" s="2" t="s">
        <v>3</v>
      </c>
      <c r="BP258" s="2">
        <v>0</v>
      </c>
      <c r="BQ258" s="2">
        <v>2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3</v>
      </c>
      <c r="BZ258" s="2">
        <v>110</v>
      </c>
      <c r="CA258" s="2">
        <v>70</v>
      </c>
      <c r="CB258" s="2"/>
      <c r="CC258" s="2"/>
      <c r="CD258" s="2"/>
      <c r="CE258" s="2"/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3</v>
      </c>
      <c r="CO258" s="2">
        <v>0</v>
      </c>
      <c r="CP258" s="2">
        <f t="shared" si="265"/>
        <v>12.04</v>
      </c>
      <c r="CQ258" s="2">
        <f t="shared" si="266"/>
        <v>0</v>
      </c>
      <c r="CR258" s="2">
        <f t="shared" si="267"/>
        <v>206.25</v>
      </c>
      <c r="CS258" s="2">
        <f t="shared" si="268"/>
        <v>0</v>
      </c>
      <c r="CT258" s="2">
        <f t="shared" si="269"/>
        <v>194.96</v>
      </c>
      <c r="CU258" s="2">
        <f t="shared" si="270"/>
        <v>0</v>
      </c>
      <c r="CV258" s="2">
        <f t="shared" si="271"/>
        <v>20.5</v>
      </c>
      <c r="CW258" s="2">
        <f t="shared" si="272"/>
        <v>0</v>
      </c>
      <c r="CX258" s="2">
        <f t="shared" si="273"/>
        <v>0</v>
      </c>
      <c r="CY258" s="2">
        <f t="shared" si="274"/>
        <v>5.7915000000000001</v>
      </c>
      <c r="CZ258" s="2">
        <f t="shared" si="275"/>
        <v>3.51</v>
      </c>
      <c r="DA258" s="2"/>
      <c r="DB258" s="2"/>
      <c r="DC258" s="2" t="s">
        <v>3</v>
      </c>
      <c r="DD258" s="2" t="s">
        <v>3</v>
      </c>
      <c r="DE258" s="2" t="s">
        <v>3</v>
      </c>
      <c r="DF258" s="2" t="s">
        <v>3</v>
      </c>
      <c r="DG258" s="2" t="s">
        <v>3</v>
      </c>
      <c r="DH258" s="2" t="s">
        <v>3</v>
      </c>
      <c r="DI258" s="2" t="s">
        <v>3</v>
      </c>
      <c r="DJ258" s="2" t="s">
        <v>3</v>
      </c>
      <c r="DK258" s="2" t="s">
        <v>3</v>
      </c>
      <c r="DL258" s="2" t="s">
        <v>3</v>
      </c>
      <c r="DM258" s="2" t="s">
        <v>3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1013</v>
      </c>
      <c r="DV258" s="2" t="s">
        <v>325</v>
      </c>
      <c r="DW258" s="2" t="s">
        <v>325</v>
      </c>
      <c r="DX258" s="2">
        <v>1</v>
      </c>
      <c r="DY258" s="2"/>
      <c r="DZ258" s="2"/>
      <c r="EA258" s="2"/>
      <c r="EB258" s="2"/>
      <c r="EC258" s="2"/>
      <c r="ED258" s="2"/>
      <c r="EE258" s="2">
        <v>39174571</v>
      </c>
      <c r="EF258" s="2">
        <v>2</v>
      </c>
      <c r="EG258" s="2" t="s">
        <v>19</v>
      </c>
      <c r="EH258" s="2">
        <v>0</v>
      </c>
      <c r="EI258" s="2" t="s">
        <v>3</v>
      </c>
      <c r="EJ258" s="2">
        <v>1</v>
      </c>
      <c r="EK258" s="2">
        <v>46001</v>
      </c>
      <c r="EL258" s="2" t="s">
        <v>20</v>
      </c>
      <c r="EM258" s="2" t="s">
        <v>21</v>
      </c>
      <c r="EN258" s="2"/>
      <c r="EO258" s="2" t="s">
        <v>3</v>
      </c>
      <c r="EP258" s="2"/>
      <c r="EQ258" s="2">
        <v>0</v>
      </c>
      <c r="ER258" s="2">
        <v>401.21</v>
      </c>
      <c r="ES258" s="2">
        <v>0</v>
      </c>
      <c r="ET258" s="2">
        <v>206.25</v>
      </c>
      <c r="EU258" s="2">
        <v>0</v>
      </c>
      <c r="EV258" s="2">
        <v>194.96</v>
      </c>
      <c r="EW258" s="2">
        <v>20.5</v>
      </c>
      <c r="EX258" s="2">
        <v>0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276"/>
        <v>0</v>
      </c>
      <c r="FS258" s="2">
        <v>0</v>
      </c>
      <c r="FT258" s="2" t="s">
        <v>22</v>
      </c>
      <c r="FU258" s="2" t="s">
        <v>23</v>
      </c>
      <c r="FV258" s="2"/>
      <c r="FW258" s="2"/>
      <c r="FX258" s="2">
        <v>99</v>
      </c>
      <c r="FY258" s="2">
        <v>59.5</v>
      </c>
      <c r="FZ258" s="2"/>
      <c r="GA258" s="2" t="s">
        <v>3</v>
      </c>
      <c r="GB258" s="2"/>
      <c r="GC258" s="2"/>
      <c r="GD258" s="2">
        <v>0</v>
      </c>
      <c r="GE258" s="2"/>
      <c r="GF258" s="2">
        <v>2133613114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</v>
      </c>
      <c r="GL258" s="2">
        <f t="shared" si="277"/>
        <v>0</v>
      </c>
      <c r="GM258" s="2">
        <f t="shared" si="278"/>
        <v>21.34</v>
      </c>
      <c r="GN258" s="2">
        <f t="shared" si="279"/>
        <v>21.34</v>
      </c>
      <c r="GO258" s="2">
        <f t="shared" si="280"/>
        <v>0</v>
      </c>
      <c r="GP258" s="2">
        <f t="shared" si="281"/>
        <v>0</v>
      </c>
      <c r="GQ258" s="2"/>
      <c r="GR258" s="2">
        <v>0</v>
      </c>
      <c r="GS258" s="2">
        <v>3</v>
      </c>
      <c r="GT258" s="2">
        <v>0</v>
      </c>
      <c r="GU258" s="2" t="s">
        <v>3</v>
      </c>
      <c r="GV258" s="2">
        <f t="shared" si="282"/>
        <v>0</v>
      </c>
      <c r="GW258" s="2">
        <v>1</v>
      </c>
      <c r="GX258" s="2">
        <f t="shared" si="283"/>
        <v>0</v>
      </c>
      <c r="GY258" s="2"/>
      <c r="GZ258" s="2"/>
      <c r="HA258" s="2">
        <v>0</v>
      </c>
      <c r="HB258" s="2">
        <v>0</v>
      </c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ROW(SmtRes!A592)</f>
        <v>592</v>
      </c>
      <c r="D259">
        <f>ROW(EtalonRes!A564)</f>
        <v>564</v>
      </c>
      <c r="E259" t="s">
        <v>436</v>
      </c>
      <c r="F259" t="s">
        <v>437</v>
      </c>
      <c r="G259" t="s">
        <v>438</v>
      </c>
      <c r="H259" t="s">
        <v>325</v>
      </c>
      <c r="I259">
        <v>0.03</v>
      </c>
      <c r="J259">
        <v>0</v>
      </c>
      <c r="O259">
        <f t="shared" si="250"/>
        <v>91.35</v>
      </c>
      <c r="P259">
        <f t="shared" si="251"/>
        <v>0</v>
      </c>
      <c r="Q259">
        <f t="shared" si="252"/>
        <v>46.96</v>
      </c>
      <c r="R259">
        <f t="shared" si="253"/>
        <v>0</v>
      </c>
      <c r="S259">
        <f t="shared" si="254"/>
        <v>44.39</v>
      </c>
      <c r="T259">
        <f t="shared" si="255"/>
        <v>0</v>
      </c>
      <c r="U259">
        <f t="shared" si="256"/>
        <v>0.61499999999999999</v>
      </c>
      <c r="V259">
        <f t="shared" si="257"/>
        <v>0</v>
      </c>
      <c r="W259">
        <f t="shared" si="258"/>
        <v>0</v>
      </c>
      <c r="X259">
        <f t="shared" si="259"/>
        <v>43.95</v>
      </c>
      <c r="Y259">
        <f t="shared" si="260"/>
        <v>26.63</v>
      </c>
      <c r="AA259">
        <v>39272397</v>
      </c>
      <c r="AB259">
        <f t="shared" si="261"/>
        <v>401.21</v>
      </c>
      <c r="AC259">
        <f t="shared" si="262"/>
        <v>0</v>
      </c>
      <c r="AD259">
        <f>ROUND((((ET259)-(EU259))+AE259),2)</f>
        <v>206.25</v>
      </c>
      <c r="AE259">
        <f t="shared" si="286"/>
        <v>0</v>
      </c>
      <c r="AF259">
        <f t="shared" si="286"/>
        <v>194.96</v>
      </c>
      <c r="AG259">
        <f t="shared" si="263"/>
        <v>0</v>
      </c>
      <c r="AH259">
        <f t="shared" si="287"/>
        <v>20.5</v>
      </c>
      <c r="AI259">
        <f t="shared" si="287"/>
        <v>0</v>
      </c>
      <c r="AJ259">
        <f t="shared" si="264"/>
        <v>0</v>
      </c>
      <c r="AK259">
        <v>401.21</v>
      </c>
      <c r="AL259">
        <v>0</v>
      </c>
      <c r="AM259">
        <v>206.25</v>
      </c>
      <c r="AN259">
        <v>0</v>
      </c>
      <c r="AO259">
        <v>194.96</v>
      </c>
      <c r="AP259">
        <v>0</v>
      </c>
      <c r="AQ259">
        <v>20.5</v>
      </c>
      <c r="AR259">
        <v>0</v>
      </c>
      <c r="AS259">
        <v>0</v>
      </c>
      <c r="AT259">
        <v>99</v>
      </c>
      <c r="AU259">
        <v>60</v>
      </c>
      <c r="AV259">
        <v>1</v>
      </c>
      <c r="AW259">
        <v>1</v>
      </c>
      <c r="AZ259">
        <v>7.59</v>
      </c>
      <c r="BA259">
        <v>7.59</v>
      </c>
      <c r="BB259">
        <v>7.59</v>
      </c>
      <c r="BC259">
        <v>7.59</v>
      </c>
      <c r="BD259" t="s">
        <v>3</v>
      </c>
      <c r="BE259" t="s">
        <v>3</v>
      </c>
      <c r="BF259" t="s">
        <v>3</v>
      </c>
      <c r="BG259" t="s">
        <v>3</v>
      </c>
      <c r="BH259">
        <v>0</v>
      </c>
      <c r="BI259">
        <v>1</v>
      </c>
      <c r="BJ259" t="s">
        <v>439</v>
      </c>
      <c r="BM259">
        <v>46001</v>
      </c>
      <c r="BN259">
        <v>0</v>
      </c>
      <c r="BO259" t="s">
        <v>3</v>
      </c>
      <c r="BP259">
        <v>0</v>
      </c>
      <c r="BQ259">
        <v>2</v>
      </c>
      <c r="BR259">
        <v>0</v>
      </c>
      <c r="BS259">
        <v>7.59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110</v>
      </c>
      <c r="CA259">
        <v>70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65"/>
        <v>91.35</v>
      </c>
      <c r="CQ259">
        <f t="shared" si="266"/>
        <v>0</v>
      </c>
      <c r="CR259">
        <f t="shared" si="267"/>
        <v>1565.4375</v>
      </c>
      <c r="CS259">
        <f t="shared" si="268"/>
        <v>0</v>
      </c>
      <c r="CT259">
        <f t="shared" si="269"/>
        <v>1479.7464</v>
      </c>
      <c r="CU259">
        <f t="shared" si="270"/>
        <v>0</v>
      </c>
      <c r="CV259">
        <f t="shared" si="271"/>
        <v>20.5</v>
      </c>
      <c r="CW259">
        <f t="shared" si="272"/>
        <v>0</v>
      </c>
      <c r="CX259">
        <f t="shared" si="273"/>
        <v>0</v>
      </c>
      <c r="CY259">
        <f t="shared" si="274"/>
        <v>43.946099999999994</v>
      </c>
      <c r="CZ259">
        <f t="shared" si="275"/>
        <v>26.634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325</v>
      </c>
      <c r="DW259" t="s">
        <v>325</v>
      </c>
      <c r="DX259">
        <v>1</v>
      </c>
      <c r="EE259">
        <v>39174571</v>
      </c>
      <c r="EF259">
        <v>2</v>
      </c>
      <c r="EG259" t="s">
        <v>19</v>
      </c>
      <c r="EH259">
        <v>0</v>
      </c>
      <c r="EI259" t="s">
        <v>3</v>
      </c>
      <c r="EJ259">
        <v>1</v>
      </c>
      <c r="EK259">
        <v>46001</v>
      </c>
      <c r="EL259" t="s">
        <v>20</v>
      </c>
      <c r="EM259" t="s">
        <v>21</v>
      </c>
      <c r="EO259" t="s">
        <v>3</v>
      </c>
      <c r="EQ259">
        <v>0</v>
      </c>
      <c r="ER259">
        <v>401.21</v>
      </c>
      <c r="ES259">
        <v>0</v>
      </c>
      <c r="ET259">
        <v>206.25</v>
      </c>
      <c r="EU259">
        <v>0</v>
      </c>
      <c r="EV259">
        <v>194.96</v>
      </c>
      <c r="EW259">
        <v>20.5</v>
      </c>
      <c r="EX259">
        <v>0</v>
      </c>
      <c r="EY259">
        <v>0</v>
      </c>
      <c r="FQ259">
        <v>0</v>
      </c>
      <c r="FR259">
        <f t="shared" si="276"/>
        <v>0</v>
      </c>
      <c r="FS259">
        <v>0</v>
      </c>
      <c r="FT259" t="s">
        <v>22</v>
      </c>
      <c r="FU259" t="s">
        <v>23</v>
      </c>
      <c r="FX259">
        <v>99</v>
      </c>
      <c r="FY259">
        <v>59.5</v>
      </c>
      <c r="GA259" t="s">
        <v>3</v>
      </c>
      <c r="GD259">
        <v>0</v>
      </c>
      <c r="GF259">
        <v>2133613114</v>
      </c>
      <c r="GG259">
        <v>1</v>
      </c>
      <c r="GH259">
        <v>1</v>
      </c>
      <c r="GI259">
        <v>4</v>
      </c>
      <c r="GJ259">
        <v>0</v>
      </c>
      <c r="GK259">
        <f>ROUND(R259*(S12)/100,2)</f>
        <v>0</v>
      </c>
      <c r="GL259">
        <f t="shared" si="277"/>
        <v>0</v>
      </c>
      <c r="GM259">
        <f t="shared" si="278"/>
        <v>161.93</v>
      </c>
      <c r="GN259">
        <f t="shared" si="279"/>
        <v>161.93</v>
      </c>
      <c r="GO259">
        <f t="shared" si="280"/>
        <v>0</v>
      </c>
      <c r="GP259">
        <f t="shared" si="281"/>
        <v>0</v>
      </c>
      <c r="GR259">
        <v>0</v>
      </c>
      <c r="GS259">
        <v>3</v>
      </c>
      <c r="GT259">
        <v>0</v>
      </c>
      <c r="GU259" t="s">
        <v>3</v>
      </c>
      <c r="GV259">
        <f t="shared" si="282"/>
        <v>0</v>
      </c>
      <c r="GW259">
        <v>1</v>
      </c>
      <c r="GX259">
        <f t="shared" si="283"/>
        <v>0</v>
      </c>
      <c r="HA259">
        <v>0</v>
      </c>
      <c r="HB259">
        <v>0</v>
      </c>
      <c r="IK259">
        <v>0</v>
      </c>
    </row>
    <row r="261" spans="1:255" x14ac:dyDescent="0.2">
      <c r="A261" s="3">
        <v>51</v>
      </c>
      <c r="B261" s="3">
        <f>B242</f>
        <v>1</v>
      </c>
      <c r="C261" s="3">
        <f>A242</f>
        <v>4</v>
      </c>
      <c r="D261" s="3">
        <f>ROW(A242)</f>
        <v>242</v>
      </c>
      <c r="E261" s="3"/>
      <c r="F261" s="3" t="str">
        <f>IF(F242&lt;&gt;"",F242,"")</f>
        <v>Новый раздел</v>
      </c>
      <c r="G261" s="3" t="str">
        <f>IF(G242&lt;&gt;"",G242,"")</f>
        <v>3 Вентиляционные работы</v>
      </c>
      <c r="H261" s="3">
        <v>0</v>
      </c>
      <c r="I261" s="3"/>
      <c r="J261" s="3"/>
      <c r="K261" s="3"/>
      <c r="L261" s="3"/>
      <c r="M261" s="3"/>
      <c r="N261" s="3"/>
      <c r="O261" s="3">
        <f t="shared" ref="O261:T261" si="288">ROUND(AB261,2)</f>
        <v>13248.35</v>
      </c>
      <c r="P261" s="3">
        <f t="shared" si="288"/>
        <v>12436.14</v>
      </c>
      <c r="Q261" s="3">
        <f t="shared" si="288"/>
        <v>138.16</v>
      </c>
      <c r="R261" s="3">
        <f t="shared" si="288"/>
        <v>14.07</v>
      </c>
      <c r="S261" s="3">
        <f t="shared" si="288"/>
        <v>674.05</v>
      </c>
      <c r="T261" s="3">
        <f t="shared" si="288"/>
        <v>0</v>
      </c>
      <c r="U261" s="3">
        <f>AH261</f>
        <v>76.844819999999984</v>
      </c>
      <c r="V261" s="3">
        <f>AI261</f>
        <v>1.2108750000000001</v>
      </c>
      <c r="W261" s="3">
        <f>ROUND(AJ261,2)</f>
        <v>0</v>
      </c>
      <c r="X261" s="3">
        <f>ROUND(AK261,2)</f>
        <v>708.64</v>
      </c>
      <c r="Y261" s="3">
        <f>ROUND(AL261,2)</f>
        <v>461.47</v>
      </c>
      <c r="Z261" s="3"/>
      <c r="AA261" s="3"/>
      <c r="AB261" s="3">
        <f>ROUND(SUMIF(AA246:AA259,"=39272396",O246:O259),2)</f>
        <v>13248.35</v>
      </c>
      <c r="AC261" s="3">
        <f>ROUND(SUMIF(AA246:AA259,"=39272396",P246:P259),2)</f>
        <v>12436.14</v>
      </c>
      <c r="AD261" s="3">
        <f>ROUND(SUMIF(AA246:AA259,"=39272396",Q246:Q259),2)</f>
        <v>138.16</v>
      </c>
      <c r="AE261" s="3">
        <f>ROUND(SUMIF(AA246:AA259,"=39272396",R246:R259),2)</f>
        <v>14.07</v>
      </c>
      <c r="AF261" s="3">
        <f>ROUND(SUMIF(AA246:AA259,"=39272396",S246:S259),2)</f>
        <v>674.05</v>
      </c>
      <c r="AG261" s="3">
        <f>ROUND(SUMIF(AA246:AA259,"=39272396",T246:T259),2)</f>
        <v>0</v>
      </c>
      <c r="AH261" s="3">
        <f>SUMIF(AA246:AA259,"=39272396",U246:U259)</f>
        <v>76.844819999999984</v>
      </c>
      <c r="AI261" s="3">
        <f>SUMIF(AA246:AA259,"=39272396",V246:V259)</f>
        <v>1.2108750000000001</v>
      </c>
      <c r="AJ261" s="3">
        <f>ROUND(SUMIF(AA246:AA259,"=39272396",W246:W259),2)</f>
        <v>0</v>
      </c>
      <c r="AK261" s="3">
        <f>ROUND(SUMIF(AA246:AA259,"=39272396",X246:X259),2)</f>
        <v>708.64</v>
      </c>
      <c r="AL261" s="3">
        <f>ROUND(SUMIF(AA246:AA259,"=39272396",Y246:Y259),2)</f>
        <v>461.47</v>
      </c>
      <c r="AM261" s="3"/>
      <c r="AN261" s="3"/>
      <c r="AO261" s="3">
        <f t="shared" ref="AO261:BC261" si="289">ROUND(BX261,2)</f>
        <v>0</v>
      </c>
      <c r="AP261" s="3">
        <f t="shared" si="289"/>
        <v>0</v>
      </c>
      <c r="AQ261" s="3">
        <f t="shared" si="289"/>
        <v>0</v>
      </c>
      <c r="AR261" s="3">
        <f t="shared" si="289"/>
        <v>14418.46</v>
      </c>
      <c r="AS261" s="3">
        <f t="shared" si="289"/>
        <v>14418.46</v>
      </c>
      <c r="AT261" s="3">
        <f t="shared" si="289"/>
        <v>0</v>
      </c>
      <c r="AU261" s="3">
        <f t="shared" si="289"/>
        <v>0</v>
      </c>
      <c r="AV261" s="3">
        <f t="shared" si="289"/>
        <v>12436.14</v>
      </c>
      <c r="AW261" s="3">
        <f t="shared" si="289"/>
        <v>12436.14</v>
      </c>
      <c r="AX261" s="3">
        <f t="shared" si="289"/>
        <v>0</v>
      </c>
      <c r="AY261" s="3">
        <f t="shared" si="289"/>
        <v>12436.14</v>
      </c>
      <c r="AZ261" s="3">
        <f t="shared" si="289"/>
        <v>0</v>
      </c>
      <c r="BA261" s="3">
        <f t="shared" si="289"/>
        <v>0</v>
      </c>
      <c r="BB261" s="3">
        <f t="shared" si="289"/>
        <v>0</v>
      </c>
      <c r="BC261" s="3">
        <f t="shared" si="289"/>
        <v>0</v>
      </c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>
        <f>ROUND(SUMIF(AA246:AA259,"=39272396",FQ246:FQ259),2)</f>
        <v>0</v>
      </c>
      <c r="BY261" s="3">
        <f>ROUND(SUMIF(AA246:AA259,"=39272396",FR246:FR259),2)</f>
        <v>0</v>
      </c>
      <c r="BZ261" s="3">
        <f>ROUND(SUMIF(AA246:AA259,"=39272396",GL246:GL259),2)</f>
        <v>0</v>
      </c>
      <c r="CA261" s="3">
        <f>ROUND(SUMIF(AA246:AA259,"=39272396",GM246:GM259),2)</f>
        <v>14418.46</v>
      </c>
      <c r="CB261" s="3">
        <f>ROUND(SUMIF(AA246:AA259,"=39272396",GN246:GN259),2)</f>
        <v>14418.46</v>
      </c>
      <c r="CC261" s="3">
        <f>ROUND(SUMIF(AA246:AA259,"=39272396",GO246:GO259),2)</f>
        <v>0</v>
      </c>
      <c r="CD261" s="3">
        <f>ROUND(SUMIF(AA246:AA259,"=39272396",GP246:GP259),2)</f>
        <v>0</v>
      </c>
      <c r="CE261" s="3">
        <f>AC261-BX261</f>
        <v>12436.14</v>
      </c>
      <c r="CF261" s="3">
        <f>AC261-BY261</f>
        <v>12436.14</v>
      </c>
      <c r="CG261" s="3">
        <f>BX261-BZ261</f>
        <v>0</v>
      </c>
      <c r="CH261" s="3">
        <f>AC261-BX261-BY261+BZ261</f>
        <v>12436.14</v>
      </c>
      <c r="CI261" s="3">
        <f>BY261-BZ261</f>
        <v>0</v>
      </c>
      <c r="CJ261" s="3">
        <f>ROUND(SUMIF(AA246:AA259,"=39272396",GX246:GX259),2)</f>
        <v>0</v>
      </c>
      <c r="CK261" s="3">
        <f>ROUND(SUMIF(AA246:AA259,"=39272396",GY246:GY259),2)</f>
        <v>0</v>
      </c>
      <c r="CL261" s="3">
        <f>ROUND(SUMIF(AA246:AA259,"=39272396",GZ246:GZ259),2)</f>
        <v>0</v>
      </c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4">
        <f t="shared" ref="DG261:DL261" si="290">ROUND(DT261,2)</f>
        <v>100554.94</v>
      </c>
      <c r="DH261" s="4">
        <f t="shared" si="290"/>
        <v>94390.3</v>
      </c>
      <c r="DI261" s="4">
        <f t="shared" si="290"/>
        <v>1048.5999999999999</v>
      </c>
      <c r="DJ261" s="4">
        <f t="shared" si="290"/>
        <v>106.81</v>
      </c>
      <c r="DK261" s="4">
        <f t="shared" si="290"/>
        <v>5116.04</v>
      </c>
      <c r="DL261" s="4">
        <f t="shared" si="290"/>
        <v>0</v>
      </c>
      <c r="DM261" s="4">
        <f>DZ261</f>
        <v>76.844819999999984</v>
      </c>
      <c r="DN261" s="4">
        <f>EA261</f>
        <v>1.2108750000000001</v>
      </c>
      <c r="DO261" s="4">
        <f>ROUND(EB261,2)</f>
        <v>0</v>
      </c>
      <c r="DP261" s="4">
        <f>ROUND(EC261,2)</f>
        <v>5378.54</v>
      </c>
      <c r="DQ261" s="4">
        <f>ROUND(ED261,2)</f>
        <v>3502.54</v>
      </c>
      <c r="DR261" s="4"/>
      <c r="DS261" s="4"/>
      <c r="DT261" s="4">
        <f>ROUND(SUMIF(AA246:AA259,"=39272397",O246:O259),2)</f>
        <v>100554.94</v>
      </c>
      <c r="DU261" s="4">
        <f>ROUND(SUMIF(AA246:AA259,"=39272397",P246:P259),2)</f>
        <v>94390.3</v>
      </c>
      <c r="DV261" s="4">
        <f>ROUND(SUMIF(AA246:AA259,"=39272397",Q246:Q259),2)</f>
        <v>1048.5999999999999</v>
      </c>
      <c r="DW261" s="4">
        <f>ROUND(SUMIF(AA246:AA259,"=39272397",R246:R259),2)</f>
        <v>106.81</v>
      </c>
      <c r="DX261" s="4">
        <f>ROUND(SUMIF(AA246:AA259,"=39272397",S246:S259),2)</f>
        <v>5116.04</v>
      </c>
      <c r="DY261" s="4">
        <f>ROUND(SUMIF(AA246:AA259,"=39272397",T246:T259),2)</f>
        <v>0</v>
      </c>
      <c r="DZ261" s="4">
        <f>SUMIF(AA246:AA259,"=39272397",U246:U259)</f>
        <v>76.844819999999984</v>
      </c>
      <c r="EA261" s="4">
        <f>SUMIF(AA246:AA259,"=39272397",V246:V259)</f>
        <v>1.2108750000000001</v>
      </c>
      <c r="EB261" s="4">
        <f>ROUND(SUMIF(AA246:AA259,"=39272397",W246:W259),2)</f>
        <v>0</v>
      </c>
      <c r="EC261" s="4">
        <f>ROUND(SUMIF(AA246:AA259,"=39272397",X246:X259),2)</f>
        <v>5378.54</v>
      </c>
      <c r="ED261" s="4">
        <f>ROUND(SUMIF(AA246:AA259,"=39272397",Y246:Y259),2)</f>
        <v>3502.54</v>
      </c>
      <c r="EE261" s="4"/>
      <c r="EF261" s="4"/>
      <c r="EG261" s="4">
        <f t="shared" ref="EG261:EU261" si="291">ROUND(FP261,2)</f>
        <v>0</v>
      </c>
      <c r="EH261" s="4">
        <f t="shared" si="291"/>
        <v>0</v>
      </c>
      <c r="EI261" s="4">
        <f t="shared" si="291"/>
        <v>0</v>
      </c>
      <c r="EJ261" s="4">
        <f t="shared" si="291"/>
        <v>109436.02</v>
      </c>
      <c r="EK261" s="4">
        <f t="shared" si="291"/>
        <v>109436.02</v>
      </c>
      <c r="EL261" s="4">
        <f t="shared" si="291"/>
        <v>0</v>
      </c>
      <c r="EM261" s="4">
        <f t="shared" si="291"/>
        <v>0</v>
      </c>
      <c r="EN261" s="4">
        <f t="shared" si="291"/>
        <v>94390.3</v>
      </c>
      <c r="EO261" s="4">
        <f t="shared" si="291"/>
        <v>94390.3</v>
      </c>
      <c r="EP261" s="4">
        <f t="shared" si="291"/>
        <v>0</v>
      </c>
      <c r="EQ261" s="4">
        <f t="shared" si="291"/>
        <v>94390.3</v>
      </c>
      <c r="ER261" s="4">
        <f t="shared" si="291"/>
        <v>0</v>
      </c>
      <c r="ES261" s="4">
        <f t="shared" si="291"/>
        <v>0</v>
      </c>
      <c r="ET261" s="4">
        <f t="shared" si="291"/>
        <v>0</v>
      </c>
      <c r="EU261" s="4">
        <f t="shared" si="291"/>
        <v>0</v>
      </c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>
        <f>ROUND(SUMIF(AA246:AA259,"=39272397",FQ246:FQ259),2)</f>
        <v>0</v>
      </c>
      <c r="FQ261" s="4">
        <f>ROUND(SUMIF(AA246:AA259,"=39272397",FR246:FR259),2)</f>
        <v>0</v>
      </c>
      <c r="FR261" s="4">
        <f>ROUND(SUMIF(AA246:AA259,"=39272397",GL246:GL259),2)</f>
        <v>0</v>
      </c>
      <c r="FS261" s="4">
        <f>ROUND(SUMIF(AA246:AA259,"=39272397",GM246:GM259),2)</f>
        <v>109436.02</v>
      </c>
      <c r="FT261" s="4">
        <f>ROUND(SUMIF(AA246:AA259,"=39272397",GN246:GN259),2)</f>
        <v>109436.02</v>
      </c>
      <c r="FU261" s="4">
        <f>ROUND(SUMIF(AA246:AA259,"=39272397",GO246:GO259),2)</f>
        <v>0</v>
      </c>
      <c r="FV261" s="4">
        <f>ROUND(SUMIF(AA246:AA259,"=39272397",GP246:GP259),2)</f>
        <v>0</v>
      </c>
      <c r="FW261" s="4">
        <f>DU261-FP261</f>
        <v>94390.3</v>
      </c>
      <c r="FX261" s="4">
        <f>DU261-FQ261</f>
        <v>94390.3</v>
      </c>
      <c r="FY261" s="4">
        <f>FP261-FR261</f>
        <v>0</v>
      </c>
      <c r="FZ261" s="4">
        <f>DU261-FP261-FQ261+FR261</f>
        <v>94390.3</v>
      </c>
      <c r="GA261" s="4">
        <f>FQ261-FR261</f>
        <v>0</v>
      </c>
      <c r="GB261" s="4">
        <f>ROUND(SUMIF(AA246:AA259,"=39272397",GX246:GX259),2)</f>
        <v>0</v>
      </c>
      <c r="GC261" s="4">
        <f>ROUND(SUMIF(AA246:AA259,"=39272397",GY246:GY259),2)</f>
        <v>0</v>
      </c>
      <c r="GD261" s="4">
        <f>ROUND(SUMIF(AA246:AA259,"=39272397",GZ246:GZ259),2)</f>
        <v>0</v>
      </c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>
        <v>0</v>
      </c>
    </row>
    <row r="263" spans="1:255" x14ac:dyDescent="0.2">
      <c r="A263" s="5">
        <v>50</v>
      </c>
      <c r="B263" s="5">
        <v>0</v>
      </c>
      <c r="C263" s="5">
        <v>0</v>
      </c>
      <c r="D263" s="5">
        <v>1</v>
      </c>
      <c r="E263" s="5">
        <v>201</v>
      </c>
      <c r="F263" s="5">
        <f>ROUND(Source!O261,O263)</f>
        <v>13248.35</v>
      </c>
      <c r="G263" s="5" t="s">
        <v>263</v>
      </c>
      <c r="H263" s="5" t="s">
        <v>264</v>
      </c>
      <c r="I263" s="5"/>
      <c r="J263" s="5"/>
      <c r="K263" s="5">
        <v>201</v>
      </c>
      <c r="L263" s="5">
        <v>1</v>
      </c>
      <c r="M263" s="5">
        <v>3</v>
      </c>
      <c r="N263" s="5" t="s">
        <v>3</v>
      </c>
      <c r="O263" s="5">
        <v>2</v>
      </c>
      <c r="P263" s="5">
        <f>ROUND(Source!DG261,O263)</f>
        <v>100554.94</v>
      </c>
      <c r="Q263" s="5"/>
      <c r="R263" s="5"/>
      <c r="S263" s="5"/>
      <c r="T263" s="5"/>
      <c r="U263" s="5"/>
      <c r="V263" s="5"/>
      <c r="W263" s="5"/>
    </row>
    <row r="264" spans="1:255" x14ac:dyDescent="0.2">
      <c r="A264" s="5">
        <v>50</v>
      </c>
      <c r="B264" s="5">
        <v>0</v>
      </c>
      <c r="C264" s="5">
        <v>0</v>
      </c>
      <c r="D264" s="5">
        <v>1</v>
      </c>
      <c r="E264" s="5">
        <v>202</v>
      </c>
      <c r="F264" s="5">
        <f>ROUND(Source!P261,O264)</f>
        <v>12436.14</v>
      </c>
      <c r="G264" s="5" t="s">
        <v>265</v>
      </c>
      <c r="H264" s="5" t="s">
        <v>266</v>
      </c>
      <c r="I264" s="5"/>
      <c r="J264" s="5"/>
      <c r="K264" s="5">
        <v>202</v>
      </c>
      <c r="L264" s="5">
        <v>2</v>
      </c>
      <c r="M264" s="5">
        <v>3</v>
      </c>
      <c r="N264" s="5" t="s">
        <v>3</v>
      </c>
      <c r="O264" s="5">
        <v>2</v>
      </c>
      <c r="P264" s="5">
        <f>ROUND(Source!DH261,O264)</f>
        <v>94390.3</v>
      </c>
      <c r="Q264" s="5"/>
      <c r="R264" s="5"/>
      <c r="S264" s="5"/>
      <c r="T264" s="5"/>
      <c r="U264" s="5"/>
      <c r="V264" s="5"/>
      <c r="W264" s="5"/>
    </row>
    <row r="265" spans="1:255" x14ac:dyDescent="0.2">
      <c r="A265" s="5">
        <v>50</v>
      </c>
      <c r="B265" s="5">
        <v>0</v>
      </c>
      <c r="C265" s="5">
        <v>0</v>
      </c>
      <c r="D265" s="5">
        <v>1</v>
      </c>
      <c r="E265" s="5">
        <v>222</v>
      </c>
      <c r="F265" s="5">
        <f>ROUND(Source!AO261,O265)</f>
        <v>0</v>
      </c>
      <c r="G265" s="5" t="s">
        <v>267</v>
      </c>
      <c r="H265" s="5" t="s">
        <v>268</v>
      </c>
      <c r="I265" s="5"/>
      <c r="J265" s="5"/>
      <c r="K265" s="5">
        <v>222</v>
      </c>
      <c r="L265" s="5">
        <v>3</v>
      </c>
      <c r="M265" s="5">
        <v>3</v>
      </c>
      <c r="N265" s="5" t="s">
        <v>3</v>
      </c>
      <c r="O265" s="5">
        <v>2</v>
      </c>
      <c r="P265" s="5">
        <f>ROUND(Source!EG261,O265)</f>
        <v>0</v>
      </c>
      <c r="Q265" s="5"/>
      <c r="R265" s="5"/>
      <c r="S265" s="5"/>
      <c r="T265" s="5"/>
      <c r="U265" s="5"/>
      <c r="V265" s="5"/>
      <c r="W265" s="5"/>
    </row>
    <row r="266" spans="1:255" x14ac:dyDescent="0.2">
      <c r="A266" s="5">
        <v>50</v>
      </c>
      <c r="B266" s="5">
        <v>0</v>
      </c>
      <c r="C266" s="5">
        <v>0</v>
      </c>
      <c r="D266" s="5">
        <v>1</v>
      </c>
      <c r="E266" s="5">
        <v>225</v>
      </c>
      <c r="F266" s="5">
        <f>ROUND(Source!AV261,O266)</f>
        <v>12436.14</v>
      </c>
      <c r="G266" s="5" t="s">
        <v>269</v>
      </c>
      <c r="H266" s="5" t="s">
        <v>270</v>
      </c>
      <c r="I266" s="5"/>
      <c r="J266" s="5"/>
      <c r="K266" s="5">
        <v>225</v>
      </c>
      <c r="L266" s="5">
        <v>4</v>
      </c>
      <c r="M266" s="5">
        <v>3</v>
      </c>
      <c r="N266" s="5" t="s">
        <v>3</v>
      </c>
      <c r="O266" s="5">
        <v>2</v>
      </c>
      <c r="P266" s="5">
        <f>ROUND(Source!EN261,O266)</f>
        <v>94390.3</v>
      </c>
      <c r="Q266" s="5"/>
      <c r="R266" s="5"/>
      <c r="S266" s="5"/>
      <c r="T266" s="5"/>
      <c r="U266" s="5"/>
      <c r="V266" s="5"/>
      <c r="W266" s="5"/>
    </row>
    <row r="267" spans="1:255" x14ac:dyDescent="0.2">
      <c r="A267" s="5">
        <v>50</v>
      </c>
      <c r="B267" s="5">
        <v>0</v>
      </c>
      <c r="C267" s="5">
        <v>0</v>
      </c>
      <c r="D267" s="5">
        <v>1</v>
      </c>
      <c r="E267" s="5">
        <v>226</v>
      </c>
      <c r="F267" s="5">
        <f>ROUND(Source!AW261,O267)</f>
        <v>12436.14</v>
      </c>
      <c r="G267" s="5" t="s">
        <v>271</v>
      </c>
      <c r="H267" s="5" t="s">
        <v>272</v>
      </c>
      <c r="I267" s="5"/>
      <c r="J267" s="5"/>
      <c r="K267" s="5">
        <v>226</v>
      </c>
      <c r="L267" s="5">
        <v>5</v>
      </c>
      <c r="M267" s="5">
        <v>3</v>
      </c>
      <c r="N267" s="5" t="s">
        <v>3</v>
      </c>
      <c r="O267" s="5">
        <v>2</v>
      </c>
      <c r="P267" s="5">
        <f>ROUND(Source!EO261,O267)</f>
        <v>94390.3</v>
      </c>
      <c r="Q267" s="5"/>
      <c r="R267" s="5"/>
      <c r="S267" s="5"/>
      <c r="T267" s="5"/>
      <c r="U267" s="5"/>
      <c r="V267" s="5"/>
      <c r="W267" s="5"/>
    </row>
    <row r="268" spans="1:255" x14ac:dyDescent="0.2">
      <c r="A268" s="5">
        <v>50</v>
      </c>
      <c r="B268" s="5">
        <v>0</v>
      </c>
      <c r="C268" s="5">
        <v>0</v>
      </c>
      <c r="D268" s="5">
        <v>1</v>
      </c>
      <c r="E268" s="5">
        <v>227</v>
      </c>
      <c r="F268" s="5">
        <f>ROUND(Source!AX261,O268)</f>
        <v>0</v>
      </c>
      <c r="G268" s="5" t="s">
        <v>273</v>
      </c>
      <c r="H268" s="5" t="s">
        <v>274</v>
      </c>
      <c r="I268" s="5"/>
      <c r="J268" s="5"/>
      <c r="K268" s="5">
        <v>227</v>
      </c>
      <c r="L268" s="5">
        <v>6</v>
      </c>
      <c r="M268" s="5">
        <v>3</v>
      </c>
      <c r="N268" s="5" t="s">
        <v>3</v>
      </c>
      <c r="O268" s="5">
        <v>2</v>
      </c>
      <c r="P268" s="5">
        <f>ROUND(Source!EP261,O268)</f>
        <v>0</v>
      </c>
      <c r="Q268" s="5"/>
      <c r="R268" s="5"/>
      <c r="S268" s="5"/>
      <c r="T268" s="5"/>
      <c r="U268" s="5"/>
      <c r="V268" s="5"/>
      <c r="W268" s="5"/>
    </row>
    <row r="269" spans="1:255" x14ac:dyDescent="0.2">
      <c r="A269" s="5">
        <v>50</v>
      </c>
      <c r="B269" s="5">
        <v>0</v>
      </c>
      <c r="C269" s="5">
        <v>0</v>
      </c>
      <c r="D269" s="5">
        <v>1</v>
      </c>
      <c r="E269" s="5">
        <v>228</v>
      </c>
      <c r="F269" s="5">
        <f>ROUND(Source!AY261,O269)</f>
        <v>12436.14</v>
      </c>
      <c r="G269" s="5" t="s">
        <v>275</v>
      </c>
      <c r="H269" s="5" t="s">
        <v>276</v>
      </c>
      <c r="I269" s="5"/>
      <c r="J269" s="5"/>
      <c r="K269" s="5">
        <v>228</v>
      </c>
      <c r="L269" s="5">
        <v>7</v>
      </c>
      <c r="M269" s="5">
        <v>3</v>
      </c>
      <c r="N269" s="5" t="s">
        <v>3</v>
      </c>
      <c r="O269" s="5">
        <v>2</v>
      </c>
      <c r="P269" s="5">
        <f>ROUND(Source!EQ261,O269)</f>
        <v>94390.3</v>
      </c>
      <c r="Q269" s="5"/>
      <c r="R269" s="5"/>
      <c r="S269" s="5"/>
      <c r="T269" s="5"/>
      <c r="U269" s="5"/>
      <c r="V269" s="5"/>
      <c r="W269" s="5"/>
    </row>
    <row r="270" spans="1:255" x14ac:dyDescent="0.2">
      <c r="A270" s="5">
        <v>50</v>
      </c>
      <c r="B270" s="5">
        <v>0</v>
      </c>
      <c r="C270" s="5">
        <v>0</v>
      </c>
      <c r="D270" s="5">
        <v>1</v>
      </c>
      <c r="E270" s="5">
        <v>216</v>
      </c>
      <c r="F270" s="5">
        <f>ROUND(Source!AP261,O270)</f>
        <v>0</v>
      </c>
      <c r="G270" s="5" t="s">
        <v>277</v>
      </c>
      <c r="H270" s="5" t="s">
        <v>278</v>
      </c>
      <c r="I270" s="5"/>
      <c r="J270" s="5"/>
      <c r="K270" s="5">
        <v>216</v>
      </c>
      <c r="L270" s="5">
        <v>8</v>
      </c>
      <c r="M270" s="5">
        <v>3</v>
      </c>
      <c r="N270" s="5" t="s">
        <v>3</v>
      </c>
      <c r="O270" s="5">
        <v>2</v>
      </c>
      <c r="P270" s="5">
        <f>ROUND(Source!EH261,O270)</f>
        <v>0</v>
      </c>
      <c r="Q270" s="5"/>
      <c r="R270" s="5"/>
      <c r="S270" s="5"/>
      <c r="T270" s="5"/>
      <c r="U270" s="5"/>
      <c r="V270" s="5"/>
      <c r="W270" s="5"/>
    </row>
    <row r="271" spans="1:255" x14ac:dyDescent="0.2">
      <c r="A271" s="5">
        <v>50</v>
      </c>
      <c r="B271" s="5">
        <v>0</v>
      </c>
      <c r="C271" s="5">
        <v>0</v>
      </c>
      <c r="D271" s="5">
        <v>1</v>
      </c>
      <c r="E271" s="5">
        <v>223</v>
      </c>
      <c r="F271" s="5">
        <f>ROUND(Source!AQ261,O271)</f>
        <v>0</v>
      </c>
      <c r="G271" s="5" t="s">
        <v>279</v>
      </c>
      <c r="H271" s="5" t="s">
        <v>280</v>
      </c>
      <c r="I271" s="5"/>
      <c r="J271" s="5"/>
      <c r="K271" s="5">
        <v>223</v>
      </c>
      <c r="L271" s="5">
        <v>9</v>
      </c>
      <c r="M271" s="5">
        <v>3</v>
      </c>
      <c r="N271" s="5" t="s">
        <v>3</v>
      </c>
      <c r="O271" s="5">
        <v>2</v>
      </c>
      <c r="P271" s="5">
        <f>ROUND(Source!EI261,O271)</f>
        <v>0</v>
      </c>
      <c r="Q271" s="5"/>
      <c r="R271" s="5"/>
      <c r="S271" s="5"/>
      <c r="T271" s="5"/>
      <c r="U271" s="5"/>
      <c r="V271" s="5"/>
      <c r="W271" s="5"/>
    </row>
    <row r="272" spans="1:255" x14ac:dyDescent="0.2">
      <c r="A272" s="5">
        <v>50</v>
      </c>
      <c r="B272" s="5">
        <v>0</v>
      </c>
      <c r="C272" s="5">
        <v>0</v>
      </c>
      <c r="D272" s="5">
        <v>1</v>
      </c>
      <c r="E272" s="5">
        <v>229</v>
      </c>
      <c r="F272" s="5">
        <f>ROUND(Source!AZ261,O272)</f>
        <v>0</v>
      </c>
      <c r="G272" s="5" t="s">
        <v>281</v>
      </c>
      <c r="H272" s="5" t="s">
        <v>282</v>
      </c>
      <c r="I272" s="5"/>
      <c r="J272" s="5"/>
      <c r="K272" s="5">
        <v>229</v>
      </c>
      <c r="L272" s="5">
        <v>10</v>
      </c>
      <c r="M272" s="5">
        <v>3</v>
      </c>
      <c r="N272" s="5" t="s">
        <v>3</v>
      </c>
      <c r="O272" s="5">
        <v>2</v>
      </c>
      <c r="P272" s="5">
        <f>ROUND(Source!ER261,O272)</f>
        <v>0</v>
      </c>
      <c r="Q272" s="5"/>
      <c r="R272" s="5"/>
      <c r="S272" s="5"/>
      <c r="T272" s="5"/>
      <c r="U272" s="5"/>
      <c r="V272" s="5"/>
      <c r="W272" s="5"/>
    </row>
    <row r="273" spans="1:23" x14ac:dyDescent="0.2">
      <c r="A273" s="5">
        <v>50</v>
      </c>
      <c r="B273" s="5">
        <v>0</v>
      </c>
      <c r="C273" s="5">
        <v>0</v>
      </c>
      <c r="D273" s="5">
        <v>1</v>
      </c>
      <c r="E273" s="5">
        <v>203</v>
      </c>
      <c r="F273" s="5">
        <f>ROUND(Source!Q261,O273)</f>
        <v>138.16</v>
      </c>
      <c r="G273" s="5" t="s">
        <v>283</v>
      </c>
      <c r="H273" s="5" t="s">
        <v>284</v>
      </c>
      <c r="I273" s="5"/>
      <c r="J273" s="5"/>
      <c r="K273" s="5">
        <v>203</v>
      </c>
      <c r="L273" s="5">
        <v>11</v>
      </c>
      <c r="M273" s="5">
        <v>3</v>
      </c>
      <c r="N273" s="5" t="s">
        <v>3</v>
      </c>
      <c r="O273" s="5">
        <v>2</v>
      </c>
      <c r="P273" s="5">
        <f>ROUND(Source!DI261,O273)</f>
        <v>1048.5999999999999</v>
      </c>
      <c r="Q273" s="5"/>
      <c r="R273" s="5"/>
      <c r="S273" s="5"/>
      <c r="T273" s="5"/>
      <c r="U273" s="5"/>
      <c r="V273" s="5"/>
      <c r="W273" s="5"/>
    </row>
    <row r="274" spans="1:23" x14ac:dyDescent="0.2">
      <c r="A274" s="5">
        <v>50</v>
      </c>
      <c r="B274" s="5">
        <v>0</v>
      </c>
      <c r="C274" s="5">
        <v>0</v>
      </c>
      <c r="D274" s="5">
        <v>1</v>
      </c>
      <c r="E274" s="5">
        <v>231</v>
      </c>
      <c r="F274" s="5">
        <f>ROUND(Source!BB261,O274)</f>
        <v>0</v>
      </c>
      <c r="G274" s="5" t="s">
        <v>285</v>
      </c>
      <c r="H274" s="5" t="s">
        <v>286</v>
      </c>
      <c r="I274" s="5"/>
      <c r="J274" s="5"/>
      <c r="K274" s="5">
        <v>231</v>
      </c>
      <c r="L274" s="5">
        <v>12</v>
      </c>
      <c r="M274" s="5">
        <v>3</v>
      </c>
      <c r="N274" s="5" t="s">
        <v>3</v>
      </c>
      <c r="O274" s="5">
        <v>2</v>
      </c>
      <c r="P274" s="5">
        <f>ROUND(Source!ET261,O274)</f>
        <v>0</v>
      </c>
      <c r="Q274" s="5"/>
      <c r="R274" s="5"/>
      <c r="S274" s="5"/>
      <c r="T274" s="5"/>
      <c r="U274" s="5"/>
      <c r="V274" s="5"/>
      <c r="W274" s="5"/>
    </row>
    <row r="275" spans="1:23" x14ac:dyDescent="0.2">
      <c r="A275" s="5">
        <v>50</v>
      </c>
      <c r="B275" s="5">
        <v>0</v>
      </c>
      <c r="C275" s="5">
        <v>0</v>
      </c>
      <c r="D275" s="5">
        <v>1</v>
      </c>
      <c r="E275" s="5">
        <v>204</v>
      </c>
      <c r="F275" s="5">
        <f>ROUND(Source!R261,O275)</f>
        <v>14.07</v>
      </c>
      <c r="G275" s="5" t="s">
        <v>287</v>
      </c>
      <c r="H275" s="5" t="s">
        <v>288</v>
      </c>
      <c r="I275" s="5"/>
      <c r="J275" s="5"/>
      <c r="K275" s="5">
        <v>204</v>
      </c>
      <c r="L275" s="5">
        <v>13</v>
      </c>
      <c r="M275" s="5">
        <v>3</v>
      </c>
      <c r="N275" s="5" t="s">
        <v>3</v>
      </c>
      <c r="O275" s="5">
        <v>2</v>
      </c>
      <c r="P275" s="5">
        <f>ROUND(Source!DJ261,O275)</f>
        <v>106.81</v>
      </c>
      <c r="Q275" s="5"/>
      <c r="R275" s="5"/>
      <c r="S275" s="5"/>
      <c r="T275" s="5"/>
      <c r="U275" s="5"/>
      <c r="V275" s="5"/>
      <c r="W275" s="5"/>
    </row>
    <row r="276" spans="1:23" x14ac:dyDescent="0.2">
      <c r="A276" s="5">
        <v>50</v>
      </c>
      <c r="B276" s="5">
        <v>0</v>
      </c>
      <c r="C276" s="5">
        <v>0</v>
      </c>
      <c r="D276" s="5">
        <v>1</v>
      </c>
      <c r="E276" s="5">
        <v>205</v>
      </c>
      <c r="F276" s="5">
        <f>ROUND(Source!S261,O276)</f>
        <v>674.05</v>
      </c>
      <c r="G276" s="5" t="s">
        <v>289</v>
      </c>
      <c r="H276" s="5" t="s">
        <v>290</v>
      </c>
      <c r="I276" s="5"/>
      <c r="J276" s="5"/>
      <c r="K276" s="5">
        <v>205</v>
      </c>
      <c r="L276" s="5">
        <v>14</v>
      </c>
      <c r="M276" s="5">
        <v>3</v>
      </c>
      <c r="N276" s="5" t="s">
        <v>3</v>
      </c>
      <c r="O276" s="5">
        <v>2</v>
      </c>
      <c r="P276" s="5">
        <f>ROUND(Source!DK261,O276)</f>
        <v>5116.04</v>
      </c>
      <c r="Q276" s="5"/>
      <c r="R276" s="5"/>
      <c r="S276" s="5"/>
      <c r="T276" s="5"/>
      <c r="U276" s="5"/>
      <c r="V276" s="5"/>
      <c r="W276" s="5"/>
    </row>
    <row r="277" spans="1:23" x14ac:dyDescent="0.2">
      <c r="A277" s="5">
        <v>50</v>
      </c>
      <c r="B277" s="5">
        <v>0</v>
      </c>
      <c r="C277" s="5">
        <v>0</v>
      </c>
      <c r="D277" s="5">
        <v>1</v>
      </c>
      <c r="E277" s="5">
        <v>232</v>
      </c>
      <c r="F277" s="5">
        <f>ROUND(Source!BC261,O277)</f>
        <v>0</v>
      </c>
      <c r="G277" s="5" t="s">
        <v>291</v>
      </c>
      <c r="H277" s="5" t="s">
        <v>292</v>
      </c>
      <c r="I277" s="5"/>
      <c r="J277" s="5"/>
      <c r="K277" s="5">
        <v>232</v>
      </c>
      <c r="L277" s="5">
        <v>15</v>
      </c>
      <c r="M277" s="5">
        <v>3</v>
      </c>
      <c r="N277" s="5" t="s">
        <v>3</v>
      </c>
      <c r="O277" s="5">
        <v>2</v>
      </c>
      <c r="P277" s="5">
        <f>ROUND(Source!EU261,O277)</f>
        <v>0</v>
      </c>
      <c r="Q277" s="5"/>
      <c r="R277" s="5"/>
      <c r="S277" s="5"/>
      <c r="T277" s="5"/>
      <c r="U277" s="5"/>
      <c r="V277" s="5"/>
      <c r="W277" s="5"/>
    </row>
    <row r="278" spans="1:23" x14ac:dyDescent="0.2">
      <c r="A278" s="5">
        <v>50</v>
      </c>
      <c r="B278" s="5">
        <v>0</v>
      </c>
      <c r="C278" s="5">
        <v>0</v>
      </c>
      <c r="D278" s="5">
        <v>1</v>
      </c>
      <c r="E278" s="5">
        <v>214</v>
      </c>
      <c r="F278" s="5">
        <f>ROUND(Source!AS261,O278)</f>
        <v>14418.46</v>
      </c>
      <c r="G278" s="5" t="s">
        <v>293</v>
      </c>
      <c r="H278" s="5" t="s">
        <v>294</v>
      </c>
      <c r="I278" s="5"/>
      <c r="J278" s="5"/>
      <c r="K278" s="5">
        <v>214</v>
      </c>
      <c r="L278" s="5">
        <v>16</v>
      </c>
      <c r="M278" s="5">
        <v>3</v>
      </c>
      <c r="N278" s="5" t="s">
        <v>3</v>
      </c>
      <c r="O278" s="5">
        <v>2</v>
      </c>
      <c r="P278" s="5">
        <f>ROUND(Source!EK261,O278)</f>
        <v>109436.02</v>
      </c>
      <c r="Q278" s="5"/>
      <c r="R278" s="5"/>
      <c r="S278" s="5"/>
      <c r="T278" s="5"/>
      <c r="U278" s="5"/>
      <c r="V278" s="5"/>
      <c r="W278" s="5"/>
    </row>
    <row r="279" spans="1:23" x14ac:dyDescent="0.2">
      <c r="A279" s="5">
        <v>50</v>
      </c>
      <c r="B279" s="5">
        <v>0</v>
      </c>
      <c r="C279" s="5">
        <v>0</v>
      </c>
      <c r="D279" s="5">
        <v>1</v>
      </c>
      <c r="E279" s="5">
        <v>215</v>
      </c>
      <c r="F279" s="5">
        <f>ROUND(Source!AT261,O279)</f>
        <v>0</v>
      </c>
      <c r="G279" s="5" t="s">
        <v>295</v>
      </c>
      <c r="H279" s="5" t="s">
        <v>296</v>
      </c>
      <c r="I279" s="5"/>
      <c r="J279" s="5"/>
      <c r="K279" s="5">
        <v>215</v>
      </c>
      <c r="L279" s="5">
        <v>17</v>
      </c>
      <c r="M279" s="5">
        <v>3</v>
      </c>
      <c r="N279" s="5" t="s">
        <v>3</v>
      </c>
      <c r="O279" s="5">
        <v>2</v>
      </c>
      <c r="P279" s="5">
        <f>ROUND(Source!EL261,O279)</f>
        <v>0</v>
      </c>
      <c r="Q279" s="5"/>
      <c r="R279" s="5"/>
      <c r="S279" s="5"/>
      <c r="T279" s="5"/>
      <c r="U279" s="5"/>
      <c r="V279" s="5"/>
      <c r="W279" s="5"/>
    </row>
    <row r="280" spans="1:23" x14ac:dyDescent="0.2">
      <c r="A280" s="5">
        <v>50</v>
      </c>
      <c r="B280" s="5">
        <v>0</v>
      </c>
      <c r="C280" s="5">
        <v>0</v>
      </c>
      <c r="D280" s="5">
        <v>1</v>
      </c>
      <c r="E280" s="5">
        <v>217</v>
      </c>
      <c r="F280" s="5">
        <f>ROUND(Source!AU261,O280)</f>
        <v>0</v>
      </c>
      <c r="G280" s="5" t="s">
        <v>297</v>
      </c>
      <c r="H280" s="5" t="s">
        <v>298</v>
      </c>
      <c r="I280" s="5"/>
      <c r="J280" s="5"/>
      <c r="K280" s="5">
        <v>217</v>
      </c>
      <c r="L280" s="5">
        <v>18</v>
      </c>
      <c r="M280" s="5">
        <v>3</v>
      </c>
      <c r="N280" s="5" t="s">
        <v>3</v>
      </c>
      <c r="O280" s="5">
        <v>2</v>
      </c>
      <c r="P280" s="5">
        <f>ROUND(Source!EM261,O280)</f>
        <v>0</v>
      </c>
      <c r="Q280" s="5"/>
      <c r="R280" s="5"/>
      <c r="S280" s="5"/>
      <c r="T280" s="5"/>
      <c r="U280" s="5"/>
      <c r="V280" s="5"/>
      <c r="W280" s="5"/>
    </row>
    <row r="281" spans="1:23" x14ac:dyDescent="0.2">
      <c r="A281" s="5">
        <v>50</v>
      </c>
      <c r="B281" s="5">
        <v>0</v>
      </c>
      <c r="C281" s="5">
        <v>0</v>
      </c>
      <c r="D281" s="5">
        <v>1</v>
      </c>
      <c r="E281" s="5">
        <v>230</v>
      </c>
      <c r="F281" s="5">
        <f>ROUND(Source!BA261,O281)</f>
        <v>0</v>
      </c>
      <c r="G281" s="5" t="s">
        <v>299</v>
      </c>
      <c r="H281" s="5" t="s">
        <v>300</v>
      </c>
      <c r="I281" s="5"/>
      <c r="J281" s="5"/>
      <c r="K281" s="5">
        <v>230</v>
      </c>
      <c r="L281" s="5">
        <v>19</v>
      </c>
      <c r="M281" s="5">
        <v>3</v>
      </c>
      <c r="N281" s="5" t="s">
        <v>3</v>
      </c>
      <c r="O281" s="5">
        <v>2</v>
      </c>
      <c r="P281" s="5">
        <f>ROUND(Source!ES261,O281)</f>
        <v>0</v>
      </c>
      <c r="Q281" s="5"/>
      <c r="R281" s="5"/>
      <c r="S281" s="5"/>
      <c r="T281" s="5"/>
      <c r="U281" s="5"/>
      <c r="V281" s="5"/>
      <c r="W281" s="5"/>
    </row>
    <row r="282" spans="1:23" x14ac:dyDescent="0.2">
      <c r="A282" s="5">
        <v>50</v>
      </c>
      <c r="B282" s="5">
        <v>0</v>
      </c>
      <c r="C282" s="5">
        <v>0</v>
      </c>
      <c r="D282" s="5">
        <v>1</v>
      </c>
      <c r="E282" s="5">
        <v>206</v>
      </c>
      <c r="F282" s="5">
        <f>ROUND(Source!T261,O282)</f>
        <v>0</v>
      </c>
      <c r="G282" s="5" t="s">
        <v>301</v>
      </c>
      <c r="H282" s="5" t="s">
        <v>302</v>
      </c>
      <c r="I282" s="5"/>
      <c r="J282" s="5"/>
      <c r="K282" s="5">
        <v>206</v>
      </c>
      <c r="L282" s="5">
        <v>20</v>
      </c>
      <c r="M282" s="5">
        <v>3</v>
      </c>
      <c r="N282" s="5" t="s">
        <v>3</v>
      </c>
      <c r="O282" s="5">
        <v>2</v>
      </c>
      <c r="P282" s="5">
        <f>ROUND(Source!DL261,O282)</f>
        <v>0</v>
      </c>
      <c r="Q282" s="5"/>
      <c r="R282" s="5"/>
      <c r="S282" s="5"/>
      <c r="T282" s="5"/>
      <c r="U282" s="5"/>
      <c r="V282" s="5"/>
      <c r="W282" s="5"/>
    </row>
    <row r="283" spans="1:23" x14ac:dyDescent="0.2">
      <c r="A283" s="5">
        <v>50</v>
      </c>
      <c r="B283" s="5">
        <v>0</v>
      </c>
      <c r="C283" s="5">
        <v>0</v>
      </c>
      <c r="D283" s="5">
        <v>1</v>
      </c>
      <c r="E283" s="5">
        <v>207</v>
      </c>
      <c r="F283" s="5">
        <f>Source!U261</f>
        <v>76.844819999999984</v>
      </c>
      <c r="G283" s="5" t="s">
        <v>303</v>
      </c>
      <c r="H283" s="5" t="s">
        <v>304</v>
      </c>
      <c r="I283" s="5"/>
      <c r="J283" s="5"/>
      <c r="K283" s="5">
        <v>207</v>
      </c>
      <c r="L283" s="5">
        <v>21</v>
      </c>
      <c r="M283" s="5">
        <v>3</v>
      </c>
      <c r="N283" s="5" t="s">
        <v>3</v>
      </c>
      <c r="O283" s="5">
        <v>-1</v>
      </c>
      <c r="P283" s="5">
        <f>Source!DM261</f>
        <v>76.844819999999984</v>
      </c>
      <c r="Q283" s="5"/>
      <c r="R283" s="5"/>
      <c r="S283" s="5"/>
      <c r="T283" s="5"/>
      <c r="U283" s="5"/>
      <c r="V283" s="5"/>
      <c r="W283" s="5"/>
    </row>
    <row r="284" spans="1:23" x14ac:dyDescent="0.2">
      <c r="A284" s="5">
        <v>50</v>
      </c>
      <c r="B284" s="5">
        <v>0</v>
      </c>
      <c r="C284" s="5">
        <v>0</v>
      </c>
      <c r="D284" s="5">
        <v>1</v>
      </c>
      <c r="E284" s="5">
        <v>208</v>
      </c>
      <c r="F284" s="5">
        <f>Source!V261</f>
        <v>1.2108750000000001</v>
      </c>
      <c r="G284" s="5" t="s">
        <v>305</v>
      </c>
      <c r="H284" s="5" t="s">
        <v>306</v>
      </c>
      <c r="I284" s="5"/>
      <c r="J284" s="5"/>
      <c r="K284" s="5">
        <v>208</v>
      </c>
      <c r="L284" s="5">
        <v>22</v>
      </c>
      <c r="M284" s="5">
        <v>3</v>
      </c>
      <c r="N284" s="5" t="s">
        <v>3</v>
      </c>
      <c r="O284" s="5">
        <v>-1</v>
      </c>
      <c r="P284" s="5">
        <f>Source!DN261</f>
        <v>1.2108750000000001</v>
      </c>
      <c r="Q284" s="5"/>
      <c r="R284" s="5"/>
      <c r="S284" s="5"/>
      <c r="T284" s="5"/>
      <c r="U284" s="5"/>
      <c r="V284" s="5"/>
      <c r="W284" s="5"/>
    </row>
    <row r="285" spans="1:23" x14ac:dyDescent="0.2">
      <c r="A285" s="5">
        <v>50</v>
      </c>
      <c r="B285" s="5">
        <v>0</v>
      </c>
      <c r="C285" s="5">
        <v>0</v>
      </c>
      <c r="D285" s="5">
        <v>1</v>
      </c>
      <c r="E285" s="5">
        <v>209</v>
      </c>
      <c r="F285" s="5">
        <f>ROUND(Source!W261,O285)</f>
        <v>0</v>
      </c>
      <c r="G285" s="5" t="s">
        <v>307</v>
      </c>
      <c r="H285" s="5" t="s">
        <v>308</v>
      </c>
      <c r="I285" s="5"/>
      <c r="J285" s="5"/>
      <c r="K285" s="5">
        <v>209</v>
      </c>
      <c r="L285" s="5">
        <v>23</v>
      </c>
      <c r="M285" s="5">
        <v>3</v>
      </c>
      <c r="N285" s="5" t="s">
        <v>3</v>
      </c>
      <c r="O285" s="5">
        <v>2</v>
      </c>
      <c r="P285" s="5">
        <f>ROUND(Source!DO261,O285)</f>
        <v>0</v>
      </c>
      <c r="Q285" s="5"/>
      <c r="R285" s="5"/>
      <c r="S285" s="5"/>
      <c r="T285" s="5"/>
      <c r="U285" s="5"/>
      <c r="V285" s="5"/>
      <c r="W285" s="5"/>
    </row>
    <row r="286" spans="1:23" x14ac:dyDescent="0.2">
      <c r="A286" s="5">
        <v>50</v>
      </c>
      <c r="B286" s="5">
        <v>0</v>
      </c>
      <c r="C286" s="5">
        <v>0</v>
      </c>
      <c r="D286" s="5">
        <v>1</v>
      </c>
      <c r="E286" s="5">
        <v>210</v>
      </c>
      <c r="F286" s="5">
        <f>ROUND(Source!X261,O286)</f>
        <v>708.64</v>
      </c>
      <c r="G286" s="5" t="s">
        <v>309</v>
      </c>
      <c r="H286" s="5" t="s">
        <v>310</v>
      </c>
      <c r="I286" s="5"/>
      <c r="J286" s="5"/>
      <c r="K286" s="5">
        <v>210</v>
      </c>
      <c r="L286" s="5">
        <v>24</v>
      </c>
      <c r="M286" s="5">
        <v>3</v>
      </c>
      <c r="N286" s="5" t="s">
        <v>3</v>
      </c>
      <c r="O286" s="5">
        <v>2</v>
      </c>
      <c r="P286" s="5">
        <f>ROUND(Source!DP261,O286)</f>
        <v>5378.54</v>
      </c>
      <c r="Q286" s="5"/>
      <c r="R286" s="5"/>
      <c r="S286" s="5"/>
      <c r="T286" s="5"/>
      <c r="U286" s="5"/>
      <c r="V286" s="5"/>
      <c r="W286" s="5"/>
    </row>
    <row r="287" spans="1:23" x14ac:dyDescent="0.2">
      <c r="A287" s="5">
        <v>50</v>
      </c>
      <c r="B287" s="5">
        <v>0</v>
      </c>
      <c r="C287" s="5">
        <v>0</v>
      </c>
      <c r="D287" s="5">
        <v>1</v>
      </c>
      <c r="E287" s="5">
        <v>211</v>
      </c>
      <c r="F287" s="5">
        <f>ROUND(Source!Y261,O287)</f>
        <v>461.47</v>
      </c>
      <c r="G287" s="5" t="s">
        <v>311</v>
      </c>
      <c r="H287" s="5" t="s">
        <v>312</v>
      </c>
      <c r="I287" s="5"/>
      <c r="J287" s="5"/>
      <c r="K287" s="5">
        <v>211</v>
      </c>
      <c r="L287" s="5">
        <v>25</v>
      </c>
      <c r="M287" s="5">
        <v>3</v>
      </c>
      <c r="N287" s="5" t="s">
        <v>3</v>
      </c>
      <c r="O287" s="5">
        <v>2</v>
      </c>
      <c r="P287" s="5">
        <f>ROUND(Source!DQ261,O287)</f>
        <v>3502.54</v>
      </c>
      <c r="Q287" s="5"/>
      <c r="R287" s="5"/>
      <c r="S287" s="5"/>
      <c r="T287" s="5"/>
      <c r="U287" s="5"/>
      <c r="V287" s="5"/>
      <c r="W287" s="5"/>
    </row>
    <row r="288" spans="1:23" x14ac:dyDescent="0.2">
      <c r="A288" s="5">
        <v>50</v>
      </c>
      <c r="B288" s="5">
        <v>0</v>
      </c>
      <c r="C288" s="5">
        <v>0</v>
      </c>
      <c r="D288" s="5">
        <v>1</v>
      </c>
      <c r="E288" s="5">
        <v>224</v>
      </c>
      <c r="F288" s="5">
        <f>ROUND(Source!AR261,O288)</f>
        <v>14418.46</v>
      </c>
      <c r="G288" s="5" t="s">
        <v>313</v>
      </c>
      <c r="H288" s="5" t="s">
        <v>314</v>
      </c>
      <c r="I288" s="5"/>
      <c r="J288" s="5"/>
      <c r="K288" s="5">
        <v>224</v>
      </c>
      <c r="L288" s="5">
        <v>26</v>
      </c>
      <c r="M288" s="5">
        <v>3</v>
      </c>
      <c r="N288" s="5" t="s">
        <v>3</v>
      </c>
      <c r="O288" s="5">
        <v>2</v>
      </c>
      <c r="P288" s="5">
        <f>ROUND(Source!EJ261,O288)</f>
        <v>109436.02</v>
      </c>
      <c r="Q288" s="5"/>
      <c r="R288" s="5"/>
      <c r="S288" s="5"/>
      <c r="T288" s="5"/>
      <c r="U288" s="5"/>
      <c r="V288" s="5"/>
      <c r="W288" s="5"/>
    </row>
    <row r="290" spans="1:206" x14ac:dyDescent="0.2">
      <c r="A290" s="3">
        <v>51</v>
      </c>
      <c r="B290" s="3">
        <f>B20</f>
        <v>1</v>
      </c>
      <c r="C290" s="3">
        <f>A20</f>
        <v>3</v>
      </c>
      <c r="D290" s="3">
        <f>ROW(A20)</f>
        <v>20</v>
      </c>
      <c r="E290" s="3"/>
      <c r="F290" s="3" t="str">
        <f>IF(F20&lt;&gt;"",F20,"")</f>
        <v>Новая локальная смета</v>
      </c>
      <c r="G290" s="3" t="str">
        <f>IF(G20&lt;&gt;"",G20,"")</f>
        <v>Новая локальная смета</v>
      </c>
      <c r="H290" s="3">
        <v>0</v>
      </c>
      <c r="I290" s="3"/>
      <c r="J290" s="3"/>
      <c r="K290" s="3"/>
      <c r="L290" s="3"/>
      <c r="M290" s="3"/>
      <c r="N290" s="3"/>
      <c r="O290" s="3">
        <f t="shared" ref="O290:T290" si="292">ROUND(O139+O213+O261+AB290,2)</f>
        <v>423594.74</v>
      </c>
      <c r="P290" s="3">
        <f t="shared" si="292"/>
        <v>380930.85</v>
      </c>
      <c r="Q290" s="3">
        <f t="shared" si="292"/>
        <v>8545.65</v>
      </c>
      <c r="R290" s="3">
        <f t="shared" si="292"/>
        <v>1900.86</v>
      </c>
      <c r="S290" s="3">
        <f t="shared" si="292"/>
        <v>34118.239999999998</v>
      </c>
      <c r="T290" s="3">
        <f t="shared" si="292"/>
        <v>0</v>
      </c>
      <c r="U290" s="3">
        <f>U139+U213+U261+AH290</f>
        <v>3845.4223276500002</v>
      </c>
      <c r="V290" s="3">
        <f>V139+V213+V261+AI290</f>
        <v>164.65275025</v>
      </c>
      <c r="W290" s="3">
        <f>ROUND(W139+W213+W261+AJ290,2)</f>
        <v>0</v>
      </c>
      <c r="X290" s="3">
        <f>ROUND(X139+X213+X261+AK290,2)</f>
        <v>36242.080000000002</v>
      </c>
      <c r="Y290" s="3">
        <f>ROUND(Y139+Y213+Y261+AL290,2)</f>
        <v>20539.900000000001</v>
      </c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>
        <f t="shared" ref="AO290:BC290" si="293">ROUND(AO139+AO213+AO261+BX290,2)</f>
        <v>0</v>
      </c>
      <c r="AP290" s="3">
        <f t="shared" si="293"/>
        <v>0</v>
      </c>
      <c r="AQ290" s="3">
        <f t="shared" si="293"/>
        <v>0</v>
      </c>
      <c r="AR290" s="3">
        <f t="shared" si="293"/>
        <v>481323.04</v>
      </c>
      <c r="AS290" s="3">
        <f t="shared" si="293"/>
        <v>440546.91</v>
      </c>
      <c r="AT290" s="3">
        <f t="shared" si="293"/>
        <v>40776.129999999997</v>
      </c>
      <c r="AU290" s="3">
        <f t="shared" si="293"/>
        <v>0</v>
      </c>
      <c r="AV290" s="3">
        <f t="shared" si="293"/>
        <v>380930.85</v>
      </c>
      <c r="AW290" s="3">
        <f t="shared" si="293"/>
        <v>380930.85</v>
      </c>
      <c r="AX290" s="3">
        <f t="shared" si="293"/>
        <v>0</v>
      </c>
      <c r="AY290" s="3">
        <f t="shared" si="293"/>
        <v>380930.85</v>
      </c>
      <c r="AZ290" s="3">
        <f t="shared" si="293"/>
        <v>0</v>
      </c>
      <c r="BA290" s="3">
        <f t="shared" si="293"/>
        <v>0</v>
      </c>
      <c r="BB290" s="3">
        <f t="shared" si="293"/>
        <v>0</v>
      </c>
      <c r="BC290" s="3">
        <f t="shared" si="293"/>
        <v>0</v>
      </c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4">
        <f t="shared" ref="DG290:DL290" si="294">ROUND(DG139+DG213+DG261+DT290,2)</f>
        <v>2646204.36</v>
      </c>
      <c r="DH290" s="4">
        <f t="shared" si="294"/>
        <v>2322385.5099999998</v>
      </c>
      <c r="DI290" s="4">
        <f t="shared" si="294"/>
        <v>64861.43</v>
      </c>
      <c r="DJ290" s="4">
        <f t="shared" si="294"/>
        <v>14427.42</v>
      </c>
      <c r="DK290" s="4">
        <f t="shared" si="294"/>
        <v>258957.42</v>
      </c>
      <c r="DL290" s="4">
        <f t="shared" si="294"/>
        <v>0</v>
      </c>
      <c r="DM290" s="4">
        <f>DM139+DM213+DM261+DZ290</f>
        <v>3845.4223276500002</v>
      </c>
      <c r="DN290" s="4">
        <f>DN139+DN213+DN261+EA290</f>
        <v>164.65275025</v>
      </c>
      <c r="DO290" s="4">
        <f>ROUND(DO139+DO213+DO261+EB290,2)</f>
        <v>0</v>
      </c>
      <c r="DP290" s="4">
        <f>ROUND(DP139+DP213+DP261+EC290,2)</f>
        <v>275077.15999999997</v>
      </c>
      <c r="DQ290" s="4">
        <f>ROUND(DQ139+DQ213+DQ261+ED290,2)</f>
        <v>155897.56</v>
      </c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>
        <f t="shared" ref="EG290:EU290" si="295">ROUND(EG139+EG213+EG261+FP290,2)</f>
        <v>0</v>
      </c>
      <c r="EH290" s="4">
        <f t="shared" si="295"/>
        <v>0</v>
      </c>
      <c r="EI290" s="4">
        <f t="shared" si="295"/>
        <v>0</v>
      </c>
      <c r="EJ290" s="4">
        <f t="shared" si="295"/>
        <v>3084361.69</v>
      </c>
      <c r="EK290" s="4">
        <f t="shared" si="295"/>
        <v>2774870.93</v>
      </c>
      <c r="EL290" s="4">
        <f t="shared" si="295"/>
        <v>309490.76</v>
      </c>
      <c r="EM290" s="4">
        <f t="shared" si="295"/>
        <v>0</v>
      </c>
      <c r="EN290" s="4">
        <f t="shared" si="295"/>
        <v>2322385.5099999998</v>
      </c>
      <c r="EO290" s="4">
        <f t="shared" si="295"/>
        <v>2322385.5099999998</v>
      </c>
      <c r="EP290" s="4">
        <f t="shared" si="295"/>
        <v>0</v>
      </c>
      <c r="EQ290" s="4">
        <f t="shared" si="295"/>
        <v>2322385.5099999998</v>
      </c>
      <c r="ER290" s="4">
        <f t="shared" si="295"/>
        <v>0</v>
      </c>
      <c r="ES290" s="4">
        <f t="shared" si="295"/>
        <v>0</v>
      </c>
      <c r="ET290" s="4">
        <f t="shared" si="295"/>
        <v>0</v>
      </c>
      <c r="EU290" s="4">
        <f t="shared" si="295"/>
        <v>0</v>
      </c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>
        <v>0</v>
      </c>
    </row>
    <row r="292" spans="1:206" x14ac:dyDescent="0.2">
      <c r="A292" s="5">
        <v>50</v>
      </c>
      <c r="B292" s="5">
        <v>0</v>
      </c>
      <c r="C292" s="5">
        <v>0</v>
      </c>
      <c r="D292" s="5">
        <v>1</v>
      </c>
      <c r="E292" s="5">
        <v>201</v>
      </c>
      <c r="F292" s="5">
        <f>ROUND(Source!O290,O292)</f>
        <v>423594.74</v>
      </c>
      <c r="G292" s="5" t="s">
        <v>263</v>
      </c>
      <c r="H292" s="5" t="s">
        <v>264</v>
      </c>
      <c r="I292" s="5"/>
      <c r="J292" s="5"/>
      <c r="K292" s="5">
        <v>201</v>
      </c>
      <c r="L292" s="5">
        <v>1</v>
      </c>
      <c r="M292" s="5">
        <v>3</v>
      </c>
      <c r="N292" s="5" t="s">
        <v>3</v>
      </c>
      <c r="O292" s="5">
        <v>2</v>
      </c>
      <c r="P292" s="5">
        <f>ROUND(Source!DG290,O292)</f>
        <v>2646204.36</v>
      </c>
      <c r="Q292" s="5"/>
      <c r="R292" s="5"/>
      <c r="S292" s="5"/>
      <c r="T292" s="5"/>
      <c r="U292" s="5"/>
      <c r="V292" s="5"/>
      <c r="W292" s="5"/>
    </row>
    <row r="293" spans="1:206" x14ac:dyDescent="0.2">
      <c r="A293" s="5">
        <v>50</v>
      </c>
      <c r="B293" s="5">
        <v>0</v>
      </c>
      <c r="C293" s="5">
        <v>0</v>
      </c>
      <c r="D293" s="5">
        <v>1</v>
      </c>
      <c r="E293" s="5">
        <v>202</v>
      </c>
      <c r="F293" s="5">
        <f>ROUND(Source!P290,O293)</f>
        <v>380930.85</v>
      </c>
      <c r="G293" s="5" t="s">
        <v>265</v>
      </c>
      <c r="H293" s="5" t="s">
        <v>266</v>
      </c>
      <c r="I293" s="5"/>
      <c r="J293" s="5"/>
      <c r="K293" s="5">
        <v>202</v>
      </c>
      <c r="L293" s="5">
        <v>2</v>
      </c>
      <c r="M293" s="5">
        <v>3</v>
      </c>
      <c r="N293" s="5" t="s">
        <v>3</v>
      </c>
      <c r="O293" s="5">
        <v>2</v>
      </c>
      <c r="P293" s="5">
        <f>ROUND(Source!DH290,O293)</f>
        <v>2322385.5099999998</v>
      </c>
      <c r="Q293" s="5"/>
      <c r="R293" s="5"/>
      <c r="S293" s="5"/>
      <c r="T293" s="5"/>
      <c r="U293" s="5"/>
      <c r="V293" s="5"/>
      <c r="W293" s="5"/>
    </row>
    <row r="294" spans="1:206" x14ac:dyDescent="0.2">
      <c r="A294" s="5">
        <v>50</v>
      </c>
      <c r="B294" s="5">
        <v>0</v>
      </c>
      <c r="C294" s="5">
        <v>0</v>
      </c>
      <c r="D294" s="5">
        <v>1</v>
      </c>
      <c r="E294" s="5">
        <v>222</v>
      </c>
      <c r="F294" s="5">
        <f>ROUND(Source!AO290,O294)</f>
        <v>0</v>
      </c>
      <c r="G294" s="5" t="s">
        <v>267</v>
      </c>
      <c r="H294" s="5" t="s">
        <v>268</v>
      </c>
      <c r="I294" s="5"/>
      <c r="J294" s="5"/>
      <c r="K294" s="5">
        <v>222</v>
      </c>
      <c r="L294" s="5">
        <v>3</v>
      </c>
      <c r="M294" s="5">
        <v>3</v>
      </c>
      <c r="N294" s="5" t="s">
        <v>3</v>
      </c>
      <c r="O294" s="5">
        <v>2</v>
      </c>
      <c r="P294" s="5">
        <f>ROUND(Source!EG290,O294)</f>
        <v>0</v>
      </c>
      <c r="Q294" s="5"/>
      <c r="R294" s="5"/>
      <c r="S294" s="5"/>
      <c r="T294" s="5"/>
      <c r="U294" s="5"/>
      <c r="V294" s="5"/>
      <c r="W294" s="5"/>
    </row>
    <row r="295" spans="1:206" x14ac:dyDescent="0.2">
      <c r="A295" s="5">
        <v>50</v>
      </c>
      <c r="B295" s="5">
        <v>0</v>
      </c>
      <c r="C295" s="5">
        <v>0</v>
      </c>
      <c r="D295" s="5">
        <v>1</v>
      </c>
      <c r="E295" s="5">
        <v>225</v>
      </c>
      <c r="F295" s="5">
        <f>ROUND(Source!AV290,O295)</f>
        <v>380930.85</v>
      </c>
      <c r="G295" s="5" t="s">
        <v>269</v>
      </c>
      <c r="H295" s="5" t="s">
        <v>270</v>
      </c>
      <c r="I295" s="5"/>
      <c r="J295" s="5"/>
      <c r="K295" s="5">
        <v>225</v>
      </c>
      <c r="L295" s="5">
        <v>4</v>
      </c>
      <c r="M295" s="5">
        <v>3</v>
      </c>
      <c r="N295" s="5" t="s">
        <v>3</v>
      </c>
      <c r="O295" s="5">
        <v>2</v>
      </c>
      <c r="P295" s="5">
        <f>ROUND(Source!EN290,O295)</f>
        <v>2322385.5099999998</v>
      </c>
      <c r="Q295" s="5"/>
      <c r="R295" s="5"/>
      <c r="S295" s="5"/>
      <c r="T295" s="5"/>
      <c r="U295" s="5"/>
      <c r="V295" s="5"/>
      <c r="W295" s="5"/>
    </row>
    <row r="296" spans="1:206" x14ac:dyDescent="0.2">
      <c r="A296" s="5">
        <v>50</v>
      </c>
      <c r="B296" s="5">
        <v>0</v>
      </c>
      <c r="C296" s="5">
        <v>0</v>
      </c>
      <c r="D296" s="5">
        <v>1</v>
      </c>
      <c r="E296" s="5">
        <v>226</v>
      </c>
      <c r="F296" s="5">
        <f>ROUND(Source!AW290,O296)</f>
        <v>380930.85</v>
      </c>
      <c r="G296" s="5" t="s">
        <v>271</v>
      </c>
      <c r="H296" s="5" t="s">
        <v>272</v>
      </c>
      <c r="I296" s="5"/>
      <c r="J296" s="5"/>
      <c r="K296" s="5">
        <v>226</v>
      </c>
      <c r="L296" s="5">
        <v>5</v>
      </c>
      <c r="M296" s="5">
        <v>3</v>
      </c>
      <c r="N296" s="5" t="s">
        <v>3</v>
      </c>
      <c r="O296" s="5">
        <v>2</v>
      </c>
      <c r="P296" s="5">
        <f>ROUND(Source!EO290,O296)</f>
        <v>2322385.5099999998</v>
      </c>
      <c r="Q296" s="5"/>
      <c r="R296" s="5"/>
      <c r="S296" s="5"/>
      <c r="T296" s="5"/>
      <c r="U296" s="5"/>
      <c r="V296" s="5"/>
      <c r="W296" s="5"/>
    </row>
    <row r="297" spans="1:206" x14ac:dyDescent="0.2">
      <c r="A297" s="5">
        <v>50</v>
      </c>
      <c r="B297" s="5">
        <v>0</v>
      </c>
      <c r="C297" s="5">
        <v>0</v>
      </c>
      <c r="D297" s="5">
        <v>1</v>
      </c>
      <c r="E297" s="5">
        <v>227</v>
      </c>
      <c r="F297" s="5">
        <f>ROUND(Source!AX290,O297)</f>
        <v>0</v>
      </c>
      <c r="G297" s="5" t="s">
        <v>273</v>
      </c>
      <c r="H297" s="5" t="s">
        <v>274</v>
      </c>
      <c r="I297" s="5"/>
      <c r="J297" s="5"/>
      <c r="K297" s="5">
        <v>227</v>
      </c>
      <c r="L297" s="5">
        <v>6</v>
      </c>
      <c r="M297" s="5">
        <v>3</v>
      </c>
      <c r="N297" s="5" t="s">
        <v>3</v>
      </c>
      <c r="O297" s="5">
        <v>2</v>
      </c>
      <c r="P297" s="5">
        <f>ROUND(Source!EP290,O297)</f>
        <v>0</v>
      </c>
      <c r="Q297" s="5"/>
      <c r="R297" s="5"/>
      <c r="S297" s="5"/>
      <c r="T297" s="5"/>
      <c r="U297" s="5"/>
      <c r="V297" s="5"/>
      <c r="W297" s="5"/>
    </row>
    <row r="298" spans="1:206" x14ac:dyDescent="0.2">
      <c r="A298" s="5">
        <v>50</v>
      </c>
      <c r="B298" s="5">
        <v>0</v>
      </c>
      <c r="C298" s="5">
        <v>0</v>
      </c>
      <c r="D298" s="5">
        <v>1</v>
      </c>
      <c r="E298" s="5">
        <v>228</v>
      </c>
      <c r="F298" s="5">
        <f>ROUND(Source!AY290,O298)</f>
        <v>380930.85</v>
      </c>
      <c r="G298" s="5" t="s">
        <v>275</v>
      </c>
      <c r="H298" s="5" t="s">
        <v>276</v>
      </c>
      <c r="I298" s="5"/>
      <c r="J298" s="5"/>
      <c r="K298" s="5">
        <v>228</v>
      </c>
      <c r="L298" s="5">
        <v>7</v>
      </c>
      <c r="M298" s="5">
        <v>3</v>
      </c>
      <c r="N298" s="5" t="s">
        <v>3</v>
      </c>
      <c r="O298" s="5">
        <v>2</v>
      </c>
      <c r="P298" s="5">
        <f>ROUND(Source!EQ290,O298)</f>
        <v>2322385.5099999998</v>
      </c>
      <c r="Q298" s="5"/>
      <c r="R298" s="5"/>
      <c r="S298" s="5"/>
      <c r="T298" s="5"/>
      <c r="U298" s="5"/>
      <c r="V298" s="5"/>
      <c r="W298" s="5"/>
    </row>
    <row r="299" spans="1:206" x14ac:dyDescent="0.2">
      <c r="A299" s="5">
        <v>50</v>
      </c>
      <c r="B299" s="5">
        <v>0</v>
      </c>
      <c r="C299" s="5">
        <v>0</v>
      </c>
      <c r="D299" s="5">
        <v>1</v>
      </c>
      <c r="E299" s="5">
        <v>216</v>
      </c>
      <c r="F299" s="5">
        <f>ROUND(Source!AP290,O299)</f>
        <v>0</v>
      </c>
      <c r="G299" s="5" t="s">
        <v>277</v>
      </c>
      <c r="H299" s="5" t="s">
        <v>278</v>
      </c>
      <c r="I299" s="5"/>
      <c r="J299" s="5"/>
      <c r="K299" s="5">
        <v>216</v>
      </c>
      <c r="L299" s="5">
        <v>8</v>
      </c>
      <c r="M299" s="5">
        <v>3</v>
      </c>
      <c r="N299" s="5" t="s">
        <v>3</v>
      </c>
      <c r="O299" s="5">
        <v>2</v>
      </c>
      <c r="P299" s="5">
        <f>ROUND(Source!EH290,O299)</f>
        <v>0</v>
      </c>
      <c r="Q299" s="5"/>
      <c r="R299" s="5"/>
      <c r="S299" s="5"/>
      <c r="T299" s="5"/>
      <c r="U299" s="5"/>
      <c r="V299" s="5"/>
      <c r="W299" s="5"/>
    </row>
    <row r="300" spans="1:206" x14ac:dyDescent="0.2">
      <c r="A300" s="5">
        <v>50</v>
      </c>
      <c r="B300" s="5">
        <v>0</v>
      </c>
      <c r="C300" s="5">
        <v>0</v>
      </c>
      <c r="D300" s="5">
        <v>1</v>
      </c>
      <c r="E300" s="5">
        <v>223</v>
      </c>
      <c r="F300" s="5">
        <f>ROUND(Source!AQ290,O300)</f>
        <v>0</v>
      </c>
      <c r="G300" s="5" t="s">
        <v>279</v>
      </c>
      <c r="H300" s="5" t="s">
        <v>280</v>
      </c>
      <c r="I300" s="5"/>
      <c r="J300" s="5"/>
      <c r="K300" s="5">
        <v>223</v>
      </c>
      <c r="L300" s="5">
        <v>9</v>
      </c>
      <c r="M300" s="5">
        <v>3</v>
      </c>
      <c r="N300" s="5" t="s">
        <v>3</v>
      </c>
      <c r="O300" s="5">
        <v>2</v>
      </c>
      <c r="P300" s="5">
        <f>ROUND(Source!EI290,O300)</f>
        <v>0</v>
      </c>
      <c r="Q300" s="5"/>
      <c r="R300" s="5"/>
      <c r="S300" s="5"/>
      <c r="T300" s="5"/>
      <c r="U300" s="5"/>
      <c r="V300" s="5"/>
      <c r="W300" s="5"/>
    </row>
    <row r="301" spans="1:206" x14ac:dyDescent="0.2">
      <c r="A301" s="5">
        <v>50</v>
      </c>
      <c r="B301" s="5">
        <v>0</v>
      </c>
      <c r="C301" s="5">
        <v>0</v>
      </c>
      <c r="D301" s="5">
        <v>1</v>
      </c>
      <c r="E301" s="5">
        <v>229</v>
      </c>
      <c r="F301" s="5">
        <f>ROUND(Source!AZ290,O301)</f>
        <v>0</v>
      </c>
      <c r="G301" s="5" t="s">
        <v>281</v>
      </c>
      <c r="H301" s="5" t="s">
        <v>282</v>
      </c>
      <c r="I301" s="5"/>
      <c r="J301" s="5"/>
      <c r="K301" s="5">
        <v>229</v>
      </c>
      <c r="L301" s="5">
        <v>10</v>
      </c>
      <c r="M301" s="5">
        <v>3</v>
      </c>
      <c r="N301" s="5" t="s">
        <v>3</v>
      </c>
      <c r="O301" s="5">
        <v>2</v>
      </c>
      <c r="P301" s="5">
        <f>ROUND(Source!ER290,O301)</f>
        <v>0</v>
      </c>
      <c r="Q301" s="5"/>
      <c r="R301" s="5"/>
      <c r="S301" s="5"/>
      <c r="T301" s="5"/>
      <c r="U301" s="5"/>
      <c r="V301" s="5"/>
      <c r="W301" s="5"/>
    </row>
    <row r="302" spans="1:206" x14ac:dyDescent="0.2">
      <c r="A302" s="5">
        <v>50</v>
      </c>
      <c r="B302" s="5">
        <v>0</v>
      </c>
      <c r="C302" s="5">
        <v>0</v>
      </c>
      <c r="D302" s="5">
        <v>1</v>
      </c>
      <c r="E302" s="5">
        <v>203</v>
      </c>
      <c r="F302" s="5">
        <f>ROUND(Source!Q290,O302)</f>
        <v>8545.65</v>
      </c>
      <c r="G302" s="5" t="s">
        <v>283</v>
      </c>
      <c r="H302" s="5" t="s">
        <v>284</v>
      </c>
      <c r="I302" s="5"/>
      <c r="J302" s="5"/>
      <c r="K302" s="5">
        <v>203</v>
      </c>
      <c r="L302" s="5">
        <v>11</v>
      </c>
      <c r="M302" s="5">
        <v>3</v>
      </c>
      <c r="N302" s="5" t="s">
        <v>3</v>
      </c>
      <c r="O302" s="5">
        <v>2</v>
      </c>
      <c r="P302" s="5">
        <f>ROUND(Source!DI290,O302)</f>
        <v>64861.43</v>
      </c>
      <c r="Q302" s="5"/>
      <c r="R302" s="5"/>
      <c r="S302" s="5"/>
      <c r="T302" s="5"/>
      <c r="U302" s="5"/>
      <c r="V302" s="5"/>
      <c r="W302" s="5"/>
    </row>
    <row r="303" spans="1:206" x14ac:dyDescent="0.2">
      <c r="A303" s="5">
        <v>50</v>
      </c>
      <c r="B303" s="5">
        <v>0</v>
      </c>
      <c r="C303" s="5">
        <v>0</v>
      </c>
      <c r="D303" s="5">
        <v>1</v>
      </c>
      <c r="E303" s="5">
        <v>231</v>
      </c>
      <c r="F303" s="5">
        <f>ROUND(Source!BB290,O303)</f>
        <v>0</v>
      </c>
      <c r="G303" s="5" t="s">
        <v>285</v>
      </c>
      <c r="H303" s="5" t="s">
        <v>286</v>
      </c>
      <c r="I303" s="5"/>
      <c r="J303" s="5"/>
      <c r="K303" s="5">
        <v>231</v>
      </c>
      <c r="L303" s="5">
        <v>12</v>
      </c>
      <c r="M303" s="5">
        <v>3</v>
      </c>
      <c r="N303" s="5" t="s">
        <v>3</v>
      </c>
      <c r="O303" s="5">
        <v>2</v>
      </c>
      <c r="P303" s="5">
        <f>ROUND(Source!ET290,O303)</f>
        <v>0</v>
      </c>
      <c r="Q303" s="5"/>
      <c r="R303" s="5"/>
      <c r="S303" s="5"/>
      <c r="T303" s="5"/>
      <c r="U303" s="5"/>
      <c r="V303" s="5"/>
      <c r="W303" s="5"/>
    </row>
    <row r="304" spans="1:206" x14ac:dyDescent="0.2">
      <c r="A304" s="5">
        <v>50</v>
      </c>
      <c r="B304" s="5">
        <v>0</v>
      </c>
      <c r="C304" s="5">
        <v>0</v>
      </c>
      <c r="D304" s="5">
        <v>1</v>
      </c>
      <c r="E304" s="5">
        <v>204</v>
      </c>
      <c r="F304" s="5">
        <f>ROUND(Source!R290,O304)</f>
        <v>1900.86</v>
      </c>
      <c r="G304" s="5" t="s">
        <v>287</v>
      </c>
      <c r="H304" s="5" t="s">
        <v>288</v>
      </c>
      <c r="I304" s="5"/>
      <c r="J304" s="5"/>
      <c r="K304" s="5">
        <v>204</v>
      </c>
      <c r="L304" s="5">
        <v>13</v>
      </c>
      <c r="M304" s="5">
        <v>3</v>
      </c>
      <c r="N304" s="5" t="s">
        <v>3</v>
      </c>
      <c r="O304" s="5">
        <v>2</v>
      </c>
      <c r="P304" s="5">
        <f>ROUND(Source!DJ290,O304)</f>
        <v>14427.42</v>
      </c>
      <c r="Q304" s="5"/>
      <c r="R304" s="5"/>
      <c r="S304" s="5"/>
      <c r="T304" s="5"/>
      <c r="U304" s="5"/>
      <c r="V304" s="5"/>
      <c r="W304" s="5"/>
    </row>
    <row r="305" spans="1:23" x14ac:dyDescent="0.2">
      <c r="A305" s="5">
        <v>50</v>
      </c>
      <c r="B305" s="5">
        <v>0</v>
      </c>
      <c r="C305" s="5">
        <v>0</v>
      </c>
      <c r="D305" s="5">
        <v>1</v>
      </c>
      <c r="E305" s="5">
        <v>205</v>
      </c>
      <c r="F305" s="5">
        <f>ROUND(Source!S290,O305)</f>
        <v>34118.239999999998</v>
      </c>
      <c r="G305" s="5" t="s">
        <v>289</v>
      </c>
      <c r="H305" s="5" t="s">
        <v>290</v>
      </c>
      <c r="I305" s="5"/>
      <c r="J305" s="5"/>
      <c r="K305" s="5">
        <v>205</v>
      </c>
      <c r="L305" s="5">
        <v>14</v>
      </c>
      <c r="M305" s="5">
        <v>3</v>
      </c>
      <c r="N305" s="5" t="s">
        <v>3</v>
      </c>
      <c r="O305" s="5">
        <v>2</v>
      </c>
      <c r="P305" s="5">
        <f>ROUND(Source!DK290,O305)</f>
        <v>258957.42</v>
      </c>
      <c r="Q305" s="5"/>
      <c r="R305" s="5"/>
      <c r="S305" s="5"/>
      <c r="T305" s="5"/>
      <c r="U305" s="5"/>
      <c r="V305" s="5"/>
      <c r="W305" s="5"/>
    </row>
    <row r="306" spans="1:23" x14ac:dyDescent="0.2">
      <c r="A306" s="5">
        <v>50</v>
      </c>
      <c r="B306" s="5">
        <v>0</v>
      </c>
      <c r="C306" s="5">
        <v>0</v>
      </c>
      <c r="D306" s="5">
        <v>1</v>
      </c>
      <c r="E306" s="5">
        <v>232</v>
      </c>
      <c r="F306" s="5">
        <f>ROUND(Source!BC290,O306)</f>
        <v>0</v>
      </c>
      <c r="G306" s="5" t="s">
        <v>291</v>
      </c>
      <c r="H306" s="5" t="s">
        <v>292</v>
      </c>
      <c r="I306" s="5"/>
      <c r="J306" s="5"/>
      <c r="K306" s="5">
        <v>232</v>
      </c>
      <c r="L306" s="5">
        <v>15</v>
      </c>
      <c r="M306" s="5">
        <v>3</v>
      </c>
      <c r="N306" s="5" t="s">
        <v>3</v>
      </c>
      <c r="O306" s="5">
        <v>2</v>
      </c>
      <c r="P306" s="5">
        <f>ROUND(Source!EU290,O306)</f>
        <v>0</v>
      </c>
      <c r="Q306" s="5"/>
      <c r="R306" s="5"/>
      <c r="S306" s="5"/>
      <c r="T306" s="5"/>
      <c r="U306" s="5"/>
      <c r="V306" s="5"/>
      <c r="W306" s="5"/>
    </row>
    <row r="307" spans="1:23" x14ac:dyDescent="0.2">
      <c r="A307" s="5">
        <v>50</v>
      </c>
      <c r="B307" s="5">
        <v>0</v>
      </c>
      <c r="C307" s="5">
        <v>0</v>
      </c>
      <c r="D307" s="5">
        <v>1</v>
      </c>
      <c r="E307" s="5">
        <v>214</v>
      </c>
      <c r="F307" s="5">
        <f>ROUND(Source!AS290,O307)</f>
        <v>440546.91</v>
      </c>
      <c r="G307" s="5" t="s">
        <v>293</v>
      </c>
      <c r="H307" s="5" t="s">
        <v>294</v>
      </c>
      <c r="I307" s="5"/>
      <c r="J307" s="5"/>
      <c r="K307" s="5">
        <v>214</v>
      </c>
      <c r="L307" s="5">
        <v>16</v>
      </c>
      <c r="M307" s="5">
        <v>3</v>
      </c>
      <c r="N307" s="5" t="s">
        <v>3</v>
      </c>
      <c r="O307" s="5">
        <v>2</v>
      </c>
      <c r="P307" s="5">
        <f>ROUND(Source!EK290,O307)</f>
        <v>2774870.93</v>
      </c>
      <c r="Q307" s="5"/>
      <c r="R307" s="5"/>
      <c r="S307" s="5"/>
      <c r="T307" s="5"/>
      <c r="U307" s="5"/>
      <c r="V307" s="5"/>
      <c r="W307" s="5"/>
    </row>
    <row r="308" spans="1:23" x14ac:dyDescent="0.2">
      <c r="A308" s="5">
        <v>50</v>
      </c>
      <c r="B308" s="5">
        <v>0</v>
      </c>
      <c r="C308" s="5">
        <v>0</v>
      </c>
      <c r="D308" s="5">
        <v>1</v>
      </c>
      <c r="E308" s="5">
        <v>215</v>
      </c>
      <c r="F308" s="5">
        <f>ROUND(Source!AT290,O308)</f>
        <v>40776.129999999997</v>
      </c>
      <c r="G308" s="5" t="s">
        <v>295</v>
      </c>
      <c r="H308" s="5" t="s">
        <v>296</v>
      </c>
      <c r="I308" s="5"/>
      <c r="J308" s="5"/>
      <c r="K308" s="5">
        <v>215</v>
      </c>
      <c r="L308" s="5">
        <v>17</v>
      </c>
      <c r="M308" s="5">
        <v>3</v>
      </c>
      <c r="N308" s="5" t="s">
        <v>3</v>
      </c>
      <c r="O308" s="5">
        <v>2</v>
      </c>
      <c r="P308" s="5">
        <f>ROUND(Source!EL290,O308)</f>
        <v>309490.76</v>
      </c>
      <c r="Q308" s="5"/>
      <c r="R308" s="5"/>
      <c r="S308" s="5"/>
      <c r="T308" s="5"/>
      <c r="U308" s="5"/>
      <c r="V308" s="5"/>
      <c r="W308" s="5"/>
    </row>
    <row r="309" spans="1:23" x14ac:dyDescent="0.2">
      <c r="A309" s="5">
        <v>50</v>
      </c>
      <c r="B309" s="5">
        <v>0</v>
      </c>
      <c r="C309" s="5">
        <v>0</v>
      </c>
      <c r="D309" s="5">
        <v>1</v>
      </c>
      <c r="E309" s="5">
        <v>217</v>
      </c>
      <c r="F309" s="5">
        <f>ROUND(Source!AU290,O309)</f>
        <v>0</v>
      </c>
      <c r="G309" s="5" t="s">
        <v>297</v>
      </c>
      <c r="H309" s="5" t="s">
        <v>298</v>
      </c>
      <c r="I309" s="5"/>
      <c r="J309" s="5"/>
      <c r="K309" s="5">
        <v>217</v>
      </c>
      <c r="L309" s="5">
        <v>18</v>
      </c>
      <c r="M309" s="5">
        <v>3</v>
      </c>
      <c r="N309" s="5" t="s">
        <v>3</v>
      </c>
      <c r="O309" s="5">
        <v>2</v>
      </c>
      <c r="P309" s="5">
        <f>ROUND(Source!EM290,O309)</f>
        <v>0</v>
      </c>
      <c r="Q309" s="5"/>
      <c r="R309" s="5"/>
      <c r="S309" s="5"/>
      <c r="T309" s="5"/>
      <c r="U309" s="5"/>
      <c r="V309" s="5"/>
      <c r="W309" s="5"/>
    </row>
    <row r="310" spans="1:23" x14ac:dyDescent="0.2">
      <c r="A310" s="5">
        <v>50</v>
      </c>
      <c r="B310" s="5">
        <v>0</v>
      </c>
      <c r="C310" s="5">
        <v>0</v>
      </c>
      <c r="D310" s="5">
        <v>1</v>
      </c>
      <c r="E310" s="5">
        <v>230</v>
      </c>
      <c r="F310" s="5">
        <f>ROUND(Source!BA290,O310)</f>
        <v>0</v>
      </c>
      <c r="G310" s="5" t="s">
        <v>299</v>
      </c>
      <c r="H310" s="5" t="s">
        <v>300</v>
      </c>
      <c r="I310" s="5"/>
      <c r="J310" s="5"/>
      <c r="K310" s="5">
        <v>230</v>
      </c>
      <c r="L310" s="5">
        <v>19</v>
      </c>
      <c r="M310" s="5">
        <v>3</v>
      </c>
      <c r="N310" s="5" t="s">
        <v>3</v>
      </c>
      <c r="O310" s="5">
        <v>2</v>
      </c>
      <c r="P310" s="5">
        <f>ROUND(Source!ES290,O310)</f>
        <v>0</v>
      </c>
      <c r="Q310" s="5"/>
      <c r="R310" s="5"/>
      <c r="S310" s="5"/>
      <c r="T310" s="5"/>
      <c r="U310" s="5"/>
      <c r="V310" s="5"/>
      <c r="W310" s="5"/>
    </row>
    <row r="311" spans="1:23" x14ac:dyDescent="0.2">
      <c r="A311" s="5">
        <v>50</v>
      </c>
      <c r="B311" s="5">
        <v>0</v>
      </c>
      <c r="C311" s="5">
        <v>0</v>
      </c>
      <c r="D311" s="5">
        <v>1</v>
      </c>
      <c r="E311" s="5">
        <v>206</v>
      </c>
      <c r="F311" s="5">
        <f>ROUND(Source!T290,O311)</f>
        <v>0</v>
      </c>
      <c r="G311" s="5" t="s">
        <v>301</v>
      </c>
      <c r="H311" s="5" t="s">
        <v>302</v>
      </c>
      <c r="I311" s="5"/>
      <c r="J311" s="5"/>
      <c r="K311" s="5">
        <v>206</v>
      </c>
      <c r="L311" s="5">
        <v>20</v>
      </c>
      <c r="M311" s="5">
        <v>3</v>
      </c>
      <c r="N311" s="5" t="s">
        <v>3</v>
      </c>
      <c r="O311" s="5">
        <v>2</v>
      </c>
      <c r="P311" s="5">
        <f>ROUND(Source!DL290,O311)</f>
        <v>0</v>
      </c>
      <c r="Q311" s="5"/>
      <c r="R311" s="5"/>
      <c r="S311" s="5"/>
      <c r="T311" s="5"/>
      <c r="U311" s="5"/>
      <c r="V311" s="5"/>
      <c r="W311" s="5"/>
    </row>
    <row r="312" spans="1:23" x14ac:dyDescent="0.2">
      <c r="A312" s="5">
        <v>50</v>
      </c>
      <c r="B312" s="5">
        <v>0</v>
      </c>
      <c r="C312" s="5">
        <v>0</v>
      </c>
      <c r="D312" s="5">
        <v>1</v>
      </c>
      <c r="E312" s="5">
        <v>207</v>
      </c>
      <c r="F312" s="5">
        <f>Source!U290</f>
        <v>3845.4223276500002</v>
      </c>
      <c r="G312" s="5" t="s">
        <v>303</v>
      </c>
      <c r="H312" s="5" t="s">
        <v>304</v>
      </c>
      <c r="I312" s="5"/>
      <c r="J312" s="5"/>
      <c r="K312" s="5">
        <v>207</v>
      </c>
      <c r="L312" s="5">
        <v>21</v>
      </c>
      <c r="M312" s="5">
        <v>3</v>
      </c>
      <c r="N312" s="5" t="s">
        <v>3</v>
      </c>
      <c r="O312" s="5">
        <v>-1</v>
      </c>
      <c r="P312" s="5">
        <f>Source!DM290</f>
        <v>3845.4223276500002</v>
      </c>
      <c r="Q312" s="5"/>
      <c r="R312" s="5"/>
      <c r="S312" s="5"/>
      <c r="T312" s="5"/>
      <c r="U312" s="5"/>
      <c r="V312" s="5"/>
      <c r="W312" s="5"/>
    </row>
    <row r="313" spans="1:23" x14ac:dyDescent="0.2">
      <c r="A313" s="5">
        <v>50</v>
      </c>
      <c r="B313" s="5">
        <v>0</v>
      </c>
      <c r="C313" s="5">
        <v>0</v>
      </c>
      <c r="D313" s="5">
        <v>1</v>
      </c>
      <c r="E313" s="5">
        <v>208</v>
      </c>
      <c r="F313" s="5">
        <f>Source!V290</f>
        <v>164.65275025</v>
      </c>
      <c r="G313" s="5" t="s">
        <v>305</v>
      </c>
      <c r="H313" s="5" t="s">
        <v>306</v>
      </c>
      <c r="I313" s="5"/>
      <c r="J313" s="5"/>
      <c r="K313" s="5">
        <v>208</v>
      </c>
      <c r="L313" s="5">
        <v>22</v>
      </c>
      <c r="M313" s="5">
        <v>3</v>
      </c>
      <c r="N313" s="5" t="s">
        <v>3</v>
      </c>
      <c r="O313" s="5">
        <v>-1</v>
      </c>
      <c r="P313" s="5">
        <f>Source!DN290</f>
        <v>164.65275025</v>
      </c>
      <c r="Q313" s="5"/>
      <c r="R313" s="5"/>
      <c r="S313" s="5"/>
      <c r="T313" s="5"/>
      <c r="U313" s="5"/>
      <c r="V313" s="5"/>
      <c r="W313" s="5"/>
    </row>
    <row r="314" spans="1:23" x14ac:dyDescent="0.2">
      <c r="A314" s="5">
        <v>50</v>
      </c>
      <c r="B314" s="5">
        <v>0</v>
      </c>
      <c r="C314" s="5">
        <v>0</v>
      </c>
      <c r="D314" s="5">
        <v>1</v>
      </c>
      <c r="E314" s="5">
        <v>209</v>
      </c>
      <c r="F314" s="5">
        <f>ROUND(Source!W290,O314)</f>
        <v>0</v>
      </c>
      <c r="G314" s="5" t="s">
        <v>307</v>
      </c>
      <c r="H314" s="5" t="s">
        <v>308</v>
      </c>
      <c r="I314" s="5"/>
      <c r="J314" s="5"/>
      <c r="K314" s="5">
        <v>209</v>
      </c>
      <c r="L314" s="5">
        <v>23</v>
      </c>
      <c r="M314" s="5">
        <v>3</v>
      </c>
      <c r="N314" s="5" t="s">
        <v>3</v>
      </c>
      <c r="O314" s="5">
        <v>2</v>
      </c>
      <c r="P314" s="5">
        <f>ROUND(Source!DO290,O314)</f>
        <v>0</v>
      </c>
      <c r="Q314" s="5"/>
      <c r="R314" s="5"/>
      <c r="S314" s="5"/>
      <c r="T314" s="5"/>
      <c r="U314" s="5"/>
      <c r="V314" s="5"/>
      <c r="W314" s="5"/>
    </row>
    <row r="315" spans="1:23" x14ac:dyDescent="0.2">
      <c r="A315" s="5">
        <v>50</v>
      </c>
      <c r="B315" s="5">
        <v>0</v>
      </c>
      <c r="C315" s="5">
        <v>0</v>
      </c>
      <c r="D315" s="5">
        <v>1</v>
      </c>
      <c r="E315" s="5">
        <v>210</v>
      </c>
      <c r="F315" s="5">
        <f>ROUND(Source!X290,O315)</f>
        <v>36242.080000000002</v>
      </c>
      <c r="G315" s="5" t="s">
        <v>309</v>
      </c>
      <c r="H315" s="5" t="s">
        <v>310</v>
      </c>
      <c r="I315" s="5"/>
      <c r="J315" s="5"/>
      <c r="K315" s="5">
        <v>210</v>
      </c>
      <c r="L315" s="5">
        <v>24</v>
      </c>
      <c r="M315" s="5">
        <v>3</v>
      </c>
      <c r="N315" s="5" t="s">
        <v>3</v>
      </c>
      <c r="O315" s="5">
        <v>2</v>
      </c>
      <c r="P315" s="5">
        <f>ROUND(Source!DP290,O315)</f>
        <v>275077.15999999997</v>
      </c>
      <c r="Q315" s="5"/>
      <c r="R315" s="5"/>
      <c r="S315" s="5"/>
      <c r="T315" s="5"/>
      <c r="U315" s="5"/>
      <c r="V315" s="5"/>
      <c r="W315" s="5"/>
    </row>
    <row r="316" spans="1:23" x14ac:dyDescent="0.2">
      <c r="A316" s="5">
        <v>50</v>
      </c>
      <c r="B316" s="5">
        <v>0</v>
      </c>
      <c r="C316" s="5">
        <v>0</v>
      </c>
      <c r="D316" s="5">
        <v>1</v>
      </c>
      <c r="E316" s="5">
        <v>211</v>
      </c>
      <c r="F316" s="5">
        <f>ROUND(Source!Y290,O316)</f>
        <v>20539.900000000001</v>
      </c>
      <c r="G316" s="5" t="s">
        <v>311</v>
      </c>
      <c r="H316" s="5" t="s">
        <v>312</v>
      </c>
      <c r="I316" s="5"/>
      <c r="J316" s="5"/>
      <c r="K316" s="5">
        <v>211</v>
      </c>
      <c r="L316" s="5">
        <v>25</v>
      </c>
      <c r="M316" s="5">
        <v>3</v>
      </c>
      <c r="N316" s="5" t="s">
        <v>3</v>
      </c>
      <c r="O316" s="5">
        <v>2</v>
      </c>
      <c r="P316" s="5">
        <f>ROUND(Source!DQ290,O316)</f>
        <v>155897.56</v>
      </c>
      <c r="Q316" s="5"/>
      <c r="R316" s="5"/>
      <c r="S316" s="5"/>
      <c r="T316" s="5"/>
      <c r="U316" s="5"/>
      <c r="V316" s="5"/>
      <c r="W316" s="5"/>
    </row>
    <row r="317" spans="1:23" x14ac:dyDescent="0.2">
      <c r="A317" s="5">
        <v>50</v>
      </c>
      <c r="B317" s="5">
        <v>0</v>
      </c>
      <c r="C317" s="5">
        <v>0</v>
      </c>
      <c r="D317" s="5">
        <v>1</v>
      </c>
      <c r="E317" s="5">
        <v>224</v>
      </c>
      <c r="F317" s="5">
        <f>ROUND(Source!AR290,O317)</f>
        <v>481323.04</v>
      </c>
      <c r="G317" s="5" t="s">
        <v>313</v>
      </c>
      <c r="H317" s="5" t="s">
        <v>314</v>
      </c>
      <c r="I317" s="5"/>
      <c r="J317" s="5"/>
      <c r="K317" s="5">
        <v>224</v>
      </c>
      <c r="L317" s="5">
        <v>26</v>
      </c>
      <c r="M317" s="5">
        <v>3</v>
      </c>
      <c r="N317" s="5" t="s">
        <v>3</v>
      </c>
      <c r="O317" s="5">
        <v>2</v>
      </c>
      <c r="P317" s="5">
        <f>ROUND(Source!EJ290,O317)</f>
        <v>3084361.69</v>
      </c>
      <c r="Q317" s="5"/>
      <c r="R317" s="5"/>
      <c r="S317" s="5"/>
      <c r="T317" s="5"/>
      <c r="U317" s="5"/>
      <c r="V317" s="5"/>
      <c r="W317" s="5"/>
    </row>
    <row r="318" spans="1:23" x14ac:dyDescent="0.2">
      <c r="A318" s="5">
        <v>50</v>
      </c>
      <c r="B318" s="5">
        <v>1</v>
      </c>
      <c r="C318" s="5">
        <v>0</v>
      </c>
      <c r="D318" s="5">
        <v>2</v>
      </c>
      <c r="E318" s="5">
        <v>0</v>
      </c>
      <c r="F318" s="5">
        <f>ROUND(F317,O318)</f>
        <v>481323.04</v>
      </c>
      <c r="G318" s="5" t="s">
        <v>440</v>
      </c>
      <c r="H318" s="5" t="s">
        <v>441</v>
      </c>
      <c r="I318" s="5"/>
      <c r="J318" s="5"/>
      <c r="K318" s="5">
        <v>212</v>
      </c>
      <c r="L318" s="5">
        <v>27</v>
      </c>
      <c r="M318" s="5">
        <v>0</v>
      </c>
      <c r="N318" s="5" t="s">
        <v>3</v>
      </c>
      <c r="O318" s="5">
        <v>2</v>
      </c>
      <c r="P318" s="5">
        <f>ROUND(P317,O318)</f>
        <v>3084361.69</v>
      </c>
      <c r="Q318" s="5"/>
      <c r="R318" s="5"/>
      <c r="S318" s="5"/>
      <c r="T318" s="5"/>
      <c r="U318" s="5"/>
      <c r="V318" s="5"/>
      <c r="W318" s="5"/>
    </row>
    <row r="319" spans="1:23" x14ac:dyDescent="0.2">
      <c r="A319" s="5">
        <v>50</v>
      </c>
      <c r="B319" s="5">
        <v>1</v>
      </c>
      <c r="C319" s="5">
        <v>0</v>
      </c>
      <c r="D319" s="5">
        <v>2</v>
      </c>
      <c r="E319" s="5">
        <v>0</v>
      </c>
      <c r="F319" s="5">
        <f>ROUND(F318*0.18,O319)</f>
        <v>86638.15</v>
      </c>
      <c r="G319" s="5" t="s">
        <v>442</v>
      </c>
      <c r="H319" s="5" t="s">
        <v>443</v>
      </c>
      <c r="I319" s="5"/>
      <c r="J319" s="5"/>
      <c r="K319" s="5">
        <v>212</v>
      </c>
      <c r="L319" s="5">
        <v>28</v>
      </c>
      <c r="M319" s="5">
        <v>0</v>
      </c>
      <c r="N319" s="5" t="s">
        <v>3</v>
      </c>
      <c r="O319" s="5">
        <v>2</v>
      </c>
      <c r="P319" s="5">
        <f>ROUND(P318*0.18,O319)</f>
        <v>555185.1</v>
      </c>
      <c r="Q319" s="5"/>
      <c r="R319" s="5"/>
      <c r="S319" s="5"/>
      <c r="T319" s="5"/>
      <c r="U319" s="5"/>
      <c r="V319" s="5"/>
      <c r="W319" s="5"/>
    </row>
    <row r="320" spans="1:23" x14ac:dyDescent="0.2">
      <c r="A320" s="5">
        <v>50</v>
      </c>
      <c r="B320" s="5">
        <v>1</v>
      </c>
      <c r="C320" s="5">
        <v>0</v>
      </c>
      <c r="D320" s="5">
        <v>2</v>
      </c>
      <c r="E320" s="5">
        <v>213</v>
      </c>
      <c r="F320" s="5">
        <f>ROUND(F318+F319,O320)</f>
        <v>567961.18999999994</v>
      </c>
      <c r="G320" s="5" t="s">
        <v>444</v>
      </c>
      <c r="H320" s="5" t="s">
        <v>313</v>
      </c>
      <c r="I320" s="5"/>
      <c r="J320" s="5"/>
      <c r="K320" s="5">
        <v>212</v>
      </c>
      <c r="L320" s="5">
        <v>29</v>
      </c>
      <c r="M320" s="5">
        <v>0</v>
      </c>
      <c r="N320" s="5" t="s">
        <v>3</v>
      </c>
      <c r="O320" s="5">
        <v>2</v>
      </c>
      <c r="P320" s="5">
        <f>ROUND(P318+P319,O320)</f>
        <v>3639546.79</v>
      </c>
      <c r="Q320" s="5"/>
      <c r="R320" s="5"/>
      <c r="S320" s="5"/>
      <c r="T320" s="5"/>
      <c r="U320" s="5"/>
      <c r="V320" s="5"/>
      <c r="W320" s="5"/>
    </row>
    <row r="322" spans="1:206" x14ac:dyDescent="0.2">
      <c r="A322" s="3">
        <v>51</v>
      </c>
      <c r="B322" s="3">
        <f>B12</f>
        <v>380</v>
      </c>
      <c r="C322" s="3">
        <f>A12</f>
        <v>1</v>
      </c>
      <c r="D322" s="3">
        <f>ROW(A12)</f>
        <v>12</v>
      </c>
      <c r="E322" s="3"/>
      <c r="F322" s="3" t="str">
        <f>IF(F12&lt;&gt;"",F12,"")</f>
        <v>Новый объект</v>
      </c>
      <c r="G322" s="3" t="str">
        <f>IF(G12&lt;&gt;"",G12,"")</f>
        <v>Ремонт база отдыха "Волга" НИЯУ МИФИ</v>
      </c>
      <c r="H322" s="3">
        <v>0</v>
      </c>
      <c r="I322" s="3"/>
      <c r="J322" s="3"/>
      <c r="K322" s="3"/>
      <c r="L322" s="3"/>
      <c r="M322" s="3"/>
      <c r="N322" s="3"/>
      <c r="O322" s="3">
        <f t="shared" ref="O322:T322" si="296">ROUND(O290,2)</f>
        <v>423594.74</v>
      </c>
      <c r="P322" s="3">
        <f t="shared" si="296"/>
        <v>380930.85</v>
      </c>
      <c r="Q322" s="3">
        <f t="shared" si="296"/>
        <v>8545.65</v>
      </c>
      <c r="R322" s="3">
        <f t="shared" si="296"/>
        <v>1900.86</v>
      </c>
      <c r="S322" s="3">
        <f t="shared" si="296"/>
        <v>34118.239999999998</v>
      </c>
      <c r="T322" s="3">
        <f t="shared" si="296"/>
        <v>0</v>
      </c>
      <c r="U322" s="3">
        <f>U290</f>
        <v>3845.4223276500002</v>
      </c>
      <c r="V322" s="3">
        <f>V290</f>
        <v>164.65275025</v>
      </c>
      <c r="W322" s="3">
        <f>ROUND(W290,2)</f>
        <v>0</v>
      </c>
      <c r="X322" s="3">
        <f>ROUND(X290,2)</f>
        <v>36242.080000000002</v>
      </c>
      <c r="Y322" s="3">
        <f>ROUND(Y290,2)</f>
        <v>20539.900000000001</v>
      </c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>
        <f t="shared" ref="AO322:BC322" si="297">ROUND(AO290,2)</f>
        <v>0</v>
      </c>
      <c r="AP322" s="3">
        <f t="shared" si="297"/>
        <v>0</v>
      </c>
      <c r="AQ322" s="3">
        <f t="shared" si="297"/>
        <v>0</v>
      </c>
      <c r="AR322" s="3">
        <f t="shared" si="297"/>
        <v>481323.04</v>
      </c>
      <c r="AS322" s="3">
        <f t="shared" si="297"/>
        <v>440546.91</v>
      </c>
      <c r="AT322" s="3">
        <f t="shared" si="297"/>
        <v>40776.129999999997</v>
      </c>
      <c r="AU322" s="3">
        <f t="shared" si="297"/>
        <v>0</v>
      </c>
      <c r="AV322" s="3">
        <f t="shared" si="297"/>
        <v>380930.85</v>
      </c>
      <c r="AW322" s="3">
        <f t="shared" si="297"/>
        <v>380930.85</v>
      </c>
      <c r="AX322" s="3">
        <f t="shared" si="297"/>
        <v>0</v>
      </c>
      <c r="AY322" s="3">
        <f t="shared" si="297"/>
        <v>380930.85</v>
      </c>
      <c r="AZ322" s="3">
        <f t="shared" si="297"/>
        <v>0</v>
      </c>
      <c r="BA322" s="3">
        <f t="shared" si="297"/>
        <v>0</v>
      </c>
      <c r="BB322" s="3">
        <f t="shared" si="297"/>
        <v>0</v>
      </c>
      <c r="BC322" s="3">
        <f t="shared" si="297"/>
        <v>0</v>
      </c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4">
        <f t="shared" ref="DG322:DL322" si="298">ROUND(DG290,2)</f>
        <v>2646204.36</v>
      </c>
      <c r="DH322" s="4">
        <f t="shared" si="298"/>
        <v>2322385.5099999998</v>
      </c>
      <c r="DI322" s="4">
        <f t="shared" si="298"/>
        <v>64861.43</v>
      </c>
      <c r="DJ322" s="4">
        <f t="shared" si="298"/>
        <v>14427.42</v>
      </c>
      <c r="DK322" s="4">
        <f t="shared" si="298"/>
        <v>258957.42</v>
      </c>
      <c r="DL322" s="4">
        <f t="shared" si="298"/>
        <v>0</v>
      </c>
      <c r="DM322" s="4">
        <f>DM290</f>
        <v>3845.4223276500002</v>
      </c>
      <c r="DN322" s="4">
        <f>DN290</f>
        <v>164.65275025</v>
      </c>
      <c r="DO322" s="4">
        <f>ROUND(DO290,2)</f>
        <v>0</v>
      </c>
      <c r="DP322" s="4">
        <f>ROUND(DP290,2)</f>
        <v>275077.15999999997</v>
      </c>
      <c r="DQ322" s="4">
        <f>ROUND(DQ290,2)</f>
        <v>155897.56</v>
      </c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>
        <f t="shared" ref="EG322:EU322" si="299">ROUND(EG290,2)</f>
        <v>0</v>
      </c>
      <c r="EH322" s="4">
        <f t="shared" si="299"/>
        <v>0</v>
      </c>
      <c r="EI322" s="4">
        <f t="shared" si="299"/>
        <v>0</v>
      </c>
      <c r="EJ322" s="4">
        <f t="shared" si="299"/>
        <v>3084361.69</v>
      </c>
      <c r="EK322" s="4">
        <f t="shared" si="299"/>
        <v>2774870.93</v>
      </c>
      <c r="EL322" s="4">
        <f t="shared" si="299"/>
        <v>309490.76</v>
      </c>
      <c r="EM322" s="4">
        <f t="shared" si="299"/>
        <v>0</v>
      </c>
      <c r="EN322" s="4">
        <f t="shared" si="299"/>
        <v>2322385.5099999998</v>
      </c>
      <c r="EO322" s="4">
        <f t="shared" si="299"/>
        <v>2322385.5099999998</v>
      </c>
      <c r="EP322" s="4">
        <f t="shared" si="299"/>
        <v>0</v>
      </c>
      <c r="EQ322" s="4">
        <f t="shared" si="299"/>
        <v>2322385.5099999998</v>
      </c>
      <c r="ER322" s="4">
        <f t="shared" si="299"/>
        <v>0</v>
      </c>
      <c r="ES322" s="4">
        <f t="shared" si="299"/>
        <v>0</v>
      </c>
      <c r="ET322" s="4">
        <f t="shared" si="299"/>
        <v>0</v>
      </c>
      <c r="EU322" s="4">
        <f t="shared" si="299"/>
        <v>0</v>
      </c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>
        <v>0</v>
      </c>
    </row>
    <row r="324" spans="1:206" x14ac:dyDescent="0.2">
      <c r="A324" s="5">
        <v>50</v>
      </c>
      <c r="B324" s="5">
        <v>0</v>
      </c>
      <c r="C324" s="5">
        <v>0</v>
      </c>
      <c r="D324" s="5">
        <v>1</v>
      </c>
      <c r="E324" s="5">
        <v>201</v>
      </c>
      <c r="F324" s="5">
        <f>ROUND(Source!O322,O324)</f>
        <v>423594.74</v>
      </c>
      <c r="G324" s="5" t="s">
        <v>263</v>
      </c>
      <c r="H324" s="5" t="s">
        <v>264</v>
      </c>
      <c r="I324" s="5"/>
      <c r="J324" s="5"/>
      <c r="K324" s="5">
        <v>201</v>
      </c>
      <c r="L324" s="5">
        <v>1</v>
      </c>
      <c r="M324" s="5">
        <v>3</v>
      </c>
      <c r="N324" s="5" t="s">
        <v>3</v>
      </c>
      <c r="O324" s="5">
        <v>2</v>
      </c>
      <c r="P324" s="5">
        <f>ROUND(Source!DG322,O324)</f>
        <v>2646204.36</v>
      </c>
      <c r="Q324" s="5"/>
      <c r="R324" s="5"/>
      <c r="S324" s="5"/>
      <c r="T324" s="5"/>
      <c r="U324" s="5"/>
      <c r="V324" s="5"/>
      <c r="W324" s="5"/>
    </row>
    <row r="325" spans="1:206" x14ac:dyDescent="0.2">
      <c r="A325" s="5">
        <v>50</v>
      </c>
      <c r="B325" s="5">
        <v>0</v>
      </c>
      <c r="C325" s="5">
        <v>0</v>
      </c>
      <c r="D325" s="5">
        <v>1</v>
      </c>
      <c r="E325" s="5">
        <v>202</v>
      </c>
      <c r="F325" s="5">
        <f>ROUND(Source!P322,O325)</f>
        <v>380930.85</v>
      </c>
      <c r="G325" s="5" t="s">
        <v>265</v>
      </c>
      <c r="H325" s="5" t="s">
        <v>266</v>
      </c>
      <c r="I325" s="5"/>
      <c r="J325" s="5"/>
      <c r="K325" s="5">
        <v>202</v>
      </c>
      <c r="L325" s="5">
        <v>2</v>
      </c>
      <c r="M325" s="5">
        <v>3</v>
      </c>
      <c r="N325" s="5" t="s">
        <v>3</v>
      </c>
      <c r="O325" s="5">
        <v>2</v>
      </c>
      <c r="P325" s="5">
        <f>ROUND(Source!DH322,O325)</f>
        <v>2322385.5099999998</v>
      </c>
      <c r="Q325" s="5"/>
      <c r="R325" s="5"/>
      <c r="S325" s="5"/>
      <c r="T325" s="5"/>
      <c r="U325" s="5"/>
      <c r="V325" s="5"/>
      <c r="W325" s="5"/>
    </row>
    <row r="326" spans="1:206" x14ac:dyDescent="0.2">
      <c r="A326" s="5">
        <v>50</v>
      </c>
      <c r="B326" s="5">
        <v>0</v>
      </c>
      <c r="C326" s="5">
        <v>0</v>
      </c>
      <c r="D326" s="5">
        <v>1</v>
      </c>
      <c r="E326" s="5">
        <v>222</v>
      </c>
      <c r="F326" s="5">
        <f>ROUND(Source!AO322,O326)</f>
        <v>0</v>
      </c>
      <c r="G326" s="5" t="s">
        <v>267</v>
      </c>
      <c r="H326" s="5" t="s">
        <v>268</v>
      </c>
      <c r="I326" s="5"/>
      <c r="J326" s="5"/>
      <c r="K326" s="5">
        <v>222</v>
      </c>
      <c r="L326" s="5">
        <v>3</v>
      </c>
      <c r="M326" s="5">
        <v>3</v>
      </c>
      <c r="N326" s="5" t="s">
        <v>3</v>
      </c>
      <c r="O326" s="5">
        <v>2</v>
      </c>
      <c r="P326" s="5">
        <f>ROUND(Source!EG322,O326)</f>
        <v>0</v>
      </c>
      <c r="Q326" s="5"/>
      <c r="R326" s="5"/>
      <c r="S326" s="5"/>
      <c r="T326" s="5"/>
      <c r="U326" s="5"/>
      <c r="V326" s="5"/>
      <c r="W326" s="5"/>
    </row>
    <row r="327" spans="1:206" x14ac:dyDescent="0.2">
      <c r="A327" s="5">
        <v>50</v>
      </c>
      <c r="B327" s="5">
        <v>0</v>
      </c>
      <c r="C327" s="5">
        <v>0</v>
      </c>
      <c r="D327" s="5">
        <v>1</v>
      </c>
      <c r="E327" s="5">
        <v>225</v>
      </c>
      <c r="F327" s="5">
        <f>ROUND(Source!AV322,O327)</f>
        <v>380930.85</v>
      </c>
      <c r="G327" s="5" t="s">
        <v>269</v>
      </c>
      <c r="H327" s="5" t="s">
        <v>270</v>
      </c>
      <c r="I327" s="5"/>
      <c r="J327" s="5"/>
      <c r="K327" s="5">
        <v>225</v>
      </c>
      <c r="L327" s="5">
        <v>4</v>
      </c>
      <c r="M327" s="5">
        <v>3</v>
      </c>
      <c r="N327" s="5" t="s">
        <v>3</v>
      </c>
      <c r="O327" s="5">
        <v>2</v>
      </c>
      <c r="P327" s="5">
        <f>ROUND(Source!EN322,O327)</f>
        <v>2322385.5099999998</v>
      </c>
      <c r="Q327" s="5"/>
      <c r="R327" s="5"/>
      <c r="S327" s="5"/>
      <c r="T327" s="5"/>
      <c r="U327" s="5"/>
      <c r="V327" s="5"/>
      <c r="W327" s="5"/>
    </row>
    <row r="328" spans="1:206" x14ac:dyDescent="0.2">
      <c r="A328" s="5">
        <v>50</v>
      </c>
      <c r="B328" s="5">
        <v>0</v>
      </c>
      <c r="C328" s="5">
        <v>0</v>
      </c>
      <c r="D328" s="5">
        <v>1</v>
      </c>
      <c r="E328" s="5">
        <v>226</v>
      </c>
      <c r="F328" s="5">
        <f>ROUND(Source!AW322,O328)</f>
        <v>380930.85</v>
      </c>
      <c r="G328" s="5" t="s">
        <v>271</v>
      </c>
      <c r="H328" s="5" t="s">
        <v>272</v>
      </c>
      <c r="I328" s="5"/>
      <c r="J328" s="5"/>
      <c r="K328" s="5">
        <v>226</v>
      </c>
      <c r="L328" s="5">
        <v>5</v>
      </c>
      <c r="M328" s="5">
        <v>3</v>
      </c>
      <c r="N328" s="5" t="s">
        <v>3</v>
      </c>
      <c r="O328" s="5">
        <v>2</v>
      </c>
      <c r="P328" s="5">
        <f>ROUND(Source!EO322,O328)</f>
        <v>2322385.5099999998</v>
      </c>
      <c r="Q328" s="5"/>
      <c r="R328" s="5"/>
      <c r="S328" s="5"/>
      <c r="T328" s="5"/>
      <c r="U328" s="5"/>
      <c r="V328" s="5"/>
      <c r="W328" s="5"/>
    </row>
    <row r="329" spans="1:206" x14ac:dyDescent="0.2">
      <c r="A329" s="5">
        <v>50</v>
      </c>
      <c r="B329" s="5">
        <v>0</v>
      </c>
      <c r="C329" s="5">
        <v>0</v>
      </c>
      <c r="D329" s="5">
        <v>1</v>
      </c>
      <c r="E329" s="5">
        <v>227</v>
      </c>
      <c r="F329" s="5">
        <f>ROUND(Source!AX322,O329)</f>
        <v>0</v>
      </c>
      <c r="G329" s="5" t="s">
        <v>273</v>
      </c>
      <c r="H329" s="5" t="s">
        <v>274</v>
      </c>
      <c r="I329" s="5"/>
      <c r="J329" s="5"/>
      <c r="K329" s="5">
        <v>227</v>
      </c>
      <c r="L329" s="5">
        <v>6</v>
      </c>
      <c r="M329" s="5">
        <v>3</v>
      </c>
      <c r="N329" s="5" t="s">
        <v>3</v>
      </c>
      <c r="O329" s="5">
        <v>2</v>
      </c>
      <c r="P329" s="5">
        <f>ROUND(Source!EP322,O329)</f>
        <v>0</v>
      </c>
      <c r="Q329" s="5"/>
      <c r="R329" s="5"/>
      <c r="S329" s="5"/>
      <c r="T329" s="5"/>
      <c r="U329" s="5"/>
      <c r="V329" s="5"/>
      <c r="W329" s="5"/>
    </row>
    <row r="330" spans="1:206" x14ac:dyDescent="0.2">
      <c r="A330" s="5">
        <v>50</v>
      </c>
      <c r="B330" s="5">
        <v>0</v>
      </c>
      <c r="C330" s="5">
        <v>0</v>
      </c>
      <c r="D330" s="5">
        <v>1</v>
      </c>
      <c r="E330" s="5">
        <v>228</v>
      </c>
      <c r="F330" s="5">
        <f>ROUND(Source!AY322,O330)</f>
        <v>380930.85</v>
      </c>
      <c r="G330" s="5" t="s">
        <v>275</v>
      </c>
      <c r="H330" s="5" t="s">
        <v>276</v>
      </c>
      <c r="I330" s="5"/>
      <c r="J330" s="5"/>
      <c r="K330" s="5">
        <v>228</v>
      </c>
      <c r="L330" s="5">
        <v>7</v>
      </c>
      <c r="M330" s="5">
        <v>3</v>
      </c>
      <c r="N330" s="5" t="s">
        <v>3</v>
      </c>
      <c r="O330" s="5">
        <v>2</v>
      </c>
      <c r="P330" s="5">
        <f>ROUND(Source!EQ322,O330)</f>
        <v>2322385.5099999998</v>
      </c>
      <c r="Q330" s="5"/>
      <c r="R330" s="5"/>
      <c r="S330" s="5"/>
      <c r="T330" s="5"/>
      <c r="U330" s="5"/>
      <c r="V330" s="5"/>
      <c r="W330" s="5"/>
    </row>
    <row r="331" spans="1:206" x14ac:dyDescent="0.2">
      <c r="A331" s="5">
        <v>50</v>
      </c>
      <c r="B331" s="5">
        <v>0</v>
      </c>
      <c r="C331" s="5">
        <v>0</v>
      </c>
      <c r="D331" s="5">
        <v>1</v>
      </c>
      <c r="E331" s="5">
        <v>216</v>
      </c>
      <c r="F331" s="5">
        <f>ROUND(Source!AP322,O331)</f>
        <v>0</v>
      </c>
      <c r="G331" s="5" t="s">
        <v>277</v>
      </c>
      <c r="H331" s="5" t="s">
        <v>278</v>
      </c>
      <c r="I331" s="5"/>
      <c r="J331" s="5"/>
      <c r="K331" s="5">
        <v>216</v>
      </c>
      <c r="L331" s="5">
        <v>8</v>
      </c>
      <c r="M331" s="5">
        <v>3</v>
      </c>
      <c r="N331" s="5" t="s">
        <v>3</v>
      </c>
      <c r="O331" s="5">
        <v>2</v>
      </c>
      <c r="P331" s="5">
        <f>ROUND(Source!EH322,O331)</f>
        <v>0</v>
      </c>
      <c r="Q331" s="5"/>
      <c r="R331" s="5"/>
      <c r="S331" s="5"/>
      <c r="T331" s="5"/>
      <c r="U331" s="5"/>
      <c r="V331" s="5"/>
      <c r="W331" s="5"/>
    </row>
    <row r="332" spans="1:206" x14ac:dyDescent="0.2">
      <c r="A332" s="5">
        <v>50</v>
      </c>
      <c r="B332" s="5">
        <v>0</v>
      </c>
      <c r="C332" s="5">
        <v>0</v>
      </c>
      <c r="D332" s="5">
        <v>1</v>
      </c>
      <c r="E332" s="5">
        <v>223</v>
      </c>
      <c r="F332" s="5">
        <f>ROUND(Source!AQ322,O332)</f>
        <v>0</v>
      </c>
      <c r="G332" s="5" t="s">
        <v>279</v>
      </c>
      <c r="H332" s="5" t="s">
        <v>280</v>
      </c>
      <c r="I332" s="5"/>
      <c r="J332" s="5"/>
      <c r="K332" s="5">
        <v>223</v>
      </c>
      <c r="L332" s="5">
        <v>9</v>
      </c>
      <c r="M332" s="5">
        <v>3</v>
      </c>
      <c r="N332" s="5" t="s">
        <v>3</v>
      </c>
      <c r="O332" s="5">
        <v>2</v>
      </c>
      <c r="P332" s="5">
        <f>ROUND(Source!EI322,O332)</f>
        <v>0</v>
      </c>
      <c r="Q332" s="5"/>
      <c r="R332" s="5"/>
      <c r="S332" s="5"/>
      <c r="T332" s="5"/>
      <c r="U332" s="5"/>
      <c r="V332" s="5"/>
      <c r="W332" s="5"/>
    </row>
    <row r="333" spans="1:206" x14ac:dyDescent="0.2">
      <c r="A333" s="5">
        <v>50</v>
      </c>
      <c r="B333" s="5">
        <v>0</v>
      </c>
      <c r="C333" s="5">
        <v>0</v>
      </c>
      <c r="D333" s="5">
        <v>1</v>
      </c>
      <c r="E333" s="5">
        <v>229</v>
      </c>
      <c r="F333" s="5">
        <f>ROUND(Source!AZ322,O333)</f>
        <v>0</v>
      </c>
      <c r="G333" s="5" t="s">
        <v>281</v>
      </c>
      <c r="H333" s="5" t="s">
        <v>282</v>
      </c>
      <c r="I333" s="5"/>
      <c r="J333" s="5"/>
      <c r="K333" s="5">
        <v>229</v>
      </c>
      <c r="L333" s="5">
        <v>10</v>
      </c>
      <c r="M333" s="5">
        <v>3</v>
      </c>
      <c r="N333" s="5" t="s">
        <v>3</v>
      </c>
      <c r="O333" s="5">
        <v>2</v>
      </c>
      <c r="P333" s="5">
        <f>ROUND(Source!ER322,O333)</f>
        <v>0</v>
      </c>
      <c r="Q333" s="5"/>
      <c r="R333" s="5"/>
      <c r="S333" s="5"/>
      <c r="T333" s="5"/>
      <c r="U333" s="5"/>
      <c r="V333" s="5"/>
      <c r="W333" s="5"/>
    </row>
    <row r="334" spans="1:206" x14ac:dyDescent="0.2">
      <c r="A334" s="5">
        <v>50</v>
      </c>
      <c r="B334" s="5">
        <v>0</v>
      </c>
      <c r="C334" s="5">
        <v>0</v>
      </c>
      <c r="D334" s="5">
        <v>1</v>
      </c>
      <c r="E334" s="5">
        <v>203</v>
      </c>
      <c r="F334" s="5">
        <f>ROUND(Source!Q322,O334)</f>
        <v>8545.65</v>
      </c>
      <c r="G334" s="5" t="s">
        <v>283</v>
      </c>
      <c r="H334" s="5" t="s">
        <v>284</v>
      </c>
      <c r="I334" s="5"/>
      <c r="J334" s="5"/>
      <c r="K334" s="5">
        <v>203</v>
      </c>
      <c r="L334" s="5">
        <v>11</v>
      </c>
      <c r="M334" s="5">
        <v>3</v>
      </c>
      <c r="N334" s="5" t="s">
        <v>3</v>
      </c>
      <c r="O334" s="5">
        <v>2</v>
      </c>
      <c r="P334" s="5">
        <f>ROUND(Source!DI322,O334)</f>
        <v>64861.43</v>
      </c>
      <c r="Q334" s="5"/>
      <c r="R334" s="5"/>
      <c r="S334" s="5"/>
      <c r="T334" s="5"/>
      <c r="U334" s="5"/>
      <c r="V334" s="5"/>
      <c r="W334" s="5"/>
    </row>
    <row r="335" spans="1:206" x14ac:dyDescent="0.2">
      <c r="A335" s="5">
        <v>50</v>
      </c>
      <c r="B335" s="5">
        <v>0</v>
      </c>
      <c r="C335" s="5">
        <v>0</v>
      </c>
      <c r="D335" s="5">
        <v>1</v>
      </c>
      <c r="E335" s="5">
        <v>231</v>
      </c>
      <c r="F335" s="5">
        <f>ROUND(Source!BB322,O335)</f>
        <v>0</v>
      </c>
      <c r="G335" s="5" t="s">
        <v>285</v>
      </c>
      <c r="H335" s="5" t="s">
        <v>286</v>
      </c>
      <c r="I335" s="5"/>
      <c r="J335" s="5"/>
      <c r="K335" s="5">
        <v>231</v>
      </c>
      <c r="L335" s="5">
        <v>12</v>
      </c>
      <c r="M335" s="5">
        <v>3</v>
      </c>
      <c r="N335" s="5" t="s">
        <v>3</v>
      </c>
      <c r="O335" s="5">
        <v>2</v>
      </c>
      <c r="P335" s="5">
        <f>ROUND(Source!ET322,O335)</f>
        <v>0</v>
      </c>
      <c r="Q335" s="5"/>
      <c r="R335" s="5"/>
      <c r="S335" s="5"/>
      <c r="T335" s="5"/>
      <c r="U335" s="5"/>
      <c r="V335" s="5"/>
      <c r="W335" s="5"/>
    </row>
    <row r="336" spans="1:206" x14ac:dyDescent="0.2">
      <c r="A336" s="5">
        <v>50</v>
      </c>
      <c r="B336" s="5">
        <v>0</v>
      </c>
      <c r="C336" s="5">
        <v>0</v>
      </c>
      <c r="D336" s="5">
        <v>1</v>
      </c>
      <c r="E336" s="5">
        <v>204</v>
      </c>
      <c r="F336" s="5">
        <f>ROUND(Source!R322,O336)</f>
        <v>1900.86</v>
      </c>
      <c r="G336" s="5" t="s">
        <v>287</v>
      </c>
      <c r="H336" s="5" t="s">
        <v>288</v>
      </c>
      <c r="I336" s="5"/>
      <c r="J336" s="5"/>
      <c r="K336" s="5">
        <v>204</v>
      </c>
      <c r="L336" s="5">
        <v>13</v>
      </c>
      <c r="M336" s="5">
        <v>3</v>
      </c>
      <c r="N336" s="5" t="s">
        <v>3</v>
      </c>
      <c r="O336" s="5">
        <v>2</v>
      </c>
      <c r="P336" s="5">
        <f>ROUND(Source!DJ322,O336)</f>
        <v>14427.42</v>
      </c>
      <c r="Q336" s="5"/>
      <c r="R336" s="5"/>
      <c r="S336" s="5"/>
      <c r="T336" s="5"/>
      <c r="U336" s="5"/>
      <c r="V336" s="5"/>
      <c r="W336" s="5"/>
    </row>
    <row r="337" spans="1:23" x14ac:dyDescent="0.2">
      <c r="A337" s="5">
        <v>50</v>
      </c>
      <c r="B337" s="5">
        <v>0</v>
      </c>
      <c r="C337" s="5">
        <v>0</v>
      </c>
      <c r="D337" s="5">
        <v>1</v>
      </c>
      <c r="E337" s="5">
        <v>205</v>
      </c>
      <c r="F337" s="5">
        <f>ROUND(Source!S322,O337)</f>
        <v>34118.239999999998</v>
      </c>
      <c r="G337" s="5" t="s">
        <v>289</v>
      </c>
      <c r="H337" s="5" t="s">
        <v>290</v>
      </c>
      <c r="I337" s="5"/>
      <c r="J337" s="5"/>
      <c r="K337" s="5">
        <v>205</v>
      </c>
      <c r="L337" s="5">
        <v>14</v>
      </c>
      <c r="M337" s="5">
        <v>3</v>
      </c>
      <c r="N337" s="5" t="s">
        <v>3</v>
      </c>
      <c r="O337" s="5">
        <v>2</v>
      </c>
      <c r="P337" s="5">
        <f>ROUND(Source!DK322,O337)</f>
        <v>258957.42</v>
      </c>
      <c r="Q337" s="5"/>
      <c r="R337" s="5"/>
      <c r="S337" s="5"/>
      <c r="T337" s="5"/>
      <c r="U337" s="5"/>
      <c r="V337" s="5"/>
      <c r="W337" s="5"/>
    </row>
    <row r="338" spans="1:23" x14ac:dyDescent="0.2">
      <c r="A338" s="5">
        <v>50</v>
      </c>
      <c r="B338" s="5">
        <v>0</v>
      </c>
      <c r="C338" s="5">
        <v>0</v>
      </c>
      <c r="D338" s="5">
        <v>1</v>
      </c>
      <c r="E338" s="5">
        <v>232</v>
      </c>
      <c r="F338" s="5">
        <f>ROUND(Source!BC322,O338)</f>
        <v>0</v>
      </c>
      <c r="G338" s="5" t="s">
        <v>291</v>
      </c>
      <c r="H338" s="5" t="s">
        <v>292</v>
      </c>
      <c r="I338" s="5"/>
      <c r="J338" s="5"/>
      <c r="K338" s="5">
        <v>232</v>
      </c>
      <c r="L338" s="5">
        <v>15</v>
      </c>
      <c r="M338" s="5">
        <v>3</v>
      </c>
      <c r="N338" s="5" t="s">
        <v>3</v>
      </c>
      <c r="O338" s="5">
        <v>2</v>
      </c>
      <c r="P338" s="5">
        <f>ROUND(Source!EU322,O338)</f>
        <v>0</v>
      </c>
      <c r="Q338" s="5"/>
      <c r="R338" s="5"/>
      <c r="S338" s="5"/>
      <c r="T338" s="5"/>
      <c r="U338" s="5"/>
      <c r="V338" s="5"/>
      <c r="W338" s="5"/>
    </row>
    <row r="339" spans="1:23" x14ac:dyDescent="0.2">
      <c r="A339" s="5">
        <v>50</v>
      </c>
      <c r="B339" s="5">
        <v>0</v>
      </c>
      <c r="C339" s="5">
        <v>0</v>
      </c>
      <c r="D339" s="5">
        <v>1</v>
      </c>
      <c r="E339" s="5">
        <v>214</v>
      </c>
      <c r="F339" s="5">
        <f>ROUND(Source!AS322,O339)</f>
        <v>440546.91</v>
      </c>
      <c r="G339" s="5" t="s">
        <v>293</v>
      </c>
      <c r="H339" s="5" t="s">
        <v>294</v>
      </c>
      <c r="I339" s="5"/>
      <c r="J339" s="5"/>
      <c r="K339" s="5">
        <v>214</v>
      </c>
      <c r="L339" s="5">
        <v>16</v>
      </c>
      <c r="M339" s="5">
        <v>3</v>
      </c>
      <c r="N339" s="5" t="s">
        <v>3</v>
      </c>
      <c r="O339" s="5">
        <v>2</v>
      </c>
      <c r="P339" s="5">
        <f>ROUND(Source!EK322,O339)</f>
        <v>2774870.93</v>
      </c>
      <c r="Q339" s="5"/>
      <c r="R339" s="5"/>
      <c r="S339" s="5"/>
      <c r="T339" s="5"/>
      <c r="U339" s="5"/>
      <c r="V339" s="5"/>
      <c r="W339" s="5"/>
    </row>
    <row r="340" spans="1:23" x14ac:dyDescent="0.2">
      <c r="A340" s="5">
        <v>50</v>
      </c>
      <c r="B340" s="5">
        <v>0</v>
      </c>
      <c r="C340" s="5">
        <v>0</v>
      </c>
      <c r="D340" s="5">
        <v>1</v>
      </c>
      <c r="E340" s="5">
        <v>215</v>
      </c>
      <c r="F340" s="5">
        <f>ROUND(Source!AT322,O340)</f>
        <v>40776.129999999997</v>
      </c>
      <c r="G340" s="5" t="s">
        <v>295</v>
      </c>
      <c r="H340" s="5" t="s">
        <v>296</v>
      </c>
      <c r="I340" s="5"/>
      <c r="J340" s="5"/>
      <c r="K340" s="5">
        <v>215</v>
      </c>
      <c r="L340" s="5">
        <v>17</v>
      </c>
      <c r="M340" s="5">
        <v>3</v>
      </c>
      <c r="N340" s="5" t="s">
        <v>3</v>
      </c>
      <c r="O340" s="5">
        <v>2</v>
      </c>
      <c r="P340" s="5">
        <f>ROUND(Source!EL322,O340)</f>
        <v>309490.76</v>
      </c>
      <c r="Q340" s="5"/>
      <c r="R340" s="5"/>
      <c r="S340" s="5"/>
      <c r="T340" s="5"/>
      <c r="U340" s="5"/>
      <c r="V340" s="5"/>
      <c r="W340" s="5"/>
    </row>
    <row r="341" spans="1:23" x14ac:dyDescent="0.2">
      <c r="A341" s="5">
        <v>50</v>
      </c>
      <c r="B341" s="5">
        <v>0</v>
      </c>
      <c r="C341" s="5">
        <v>0</v>
      </c>
      <c r="D341" s="5">
        <v>1</v>
      </c>
      <c r="E341" s="5">
        <v>217</v>
      </c>
      <c r="F341" s="5">
        <f>ROUND(Source!AU322,O341)</f>
        <v>0</v>
      </c>
      <c r="G341" s="5" t="s">
        <v>297</v>
      </c>
      <c r="H341" s="5" t="s">
        <v>298</v>
      </c>
      <c r="I341" s="5"/>
      <c r="J341" s="5"/>
      <c r="K341" s="5">
        <v>217</v>
      </c>
      <c r="L341" s="5">
        <v>18</v>
      </c>
      <c r="M341" s="5">
        <v>3</v>
      </c>
      <c r="N341" s="5" t="s">
        <v>3</v>
      </c>
      <c r="O341" s="5">
        <v>2</v>
      </c>
      <c r="P341" s="5">
        <f>ROUND(Source!EM322,O341)</f>
        <v>0</v>
      </c>
      <c r="Q341" s="5"/>
      <c r="R341" s="5"/>
      <c r="S341" s="5"/>
      <c r="T341" s="5"/>
      <c r="U341" s="5"/>
      <c r="V341" s="5"/>
      <c r="W341" s="5"/>
    </row>
    <row r="342" spans="1:23" x14ac:dyDescent="0.2">
      <c r="A342" s="5">
        <v>50</v>
      </c>
      <c r="B342" s="5">
        <v>0</v>
      </c>
      <c r="C342" s="5">
        <v>0</v>
      </c>
      <c r="D342" s="5">
        <v>1</v>
      </c>
      <c r="E342" s="5">
        <v>230</v>
      </c>
      <c r="F342" s="5">
        <f>ROUND(Source!BA322,O342)</f>
        <v>0</v>
      </c>
      <c r="G342" s="5" t="s">
        <v>299</v>
      </c>
      <c r="H342" s="5" t="s">
        <v>300</v>
      </c>
      <c r="I342" s="5"/>
      <c r="J342" s="5"/>
      <c r="K342" s="5">
        <v>230</v>
      </c>
      <c r="L342" s="5">
        <v>19</v>
      </c>
      <c r="M342" s="5">
        <v>3</v>
      </c>
      <c r="N342" s="5" t="s">
        <v>3</v>
      </c>
      <c r="O342" s="5">
        <v>2</v>
      </c>
      <c r="P342" s="5">
        <f>ROUND(Source!ES322,O342)</f>
        <v>0</v>
      </c>
      <c r="Q342" s="5"/>
      <c r="R342" s="5"/>
      <c r="S342" s="5"/>
      <c r="T342" s="5"/>
      <c r="U342" s="5"/>
      <c r="V342" s="5"/>
      <c r="W342" s="5"/>
    </row>
    <row r="343" spans="1:23" x14ac:dyDescent="0.2">
      <c r="A343" s="5">
        <v>50</v>
      </c>
      <c r="B343" s="5">
        <v>0</v>
      </c>
      <c r="C343" s="5">
        <v>0</v>
      </c>
      <c r="D343" s="5">
        <v>1</v>
      </c>
      <c r="E343" s="5">
        <v>206</v>
      </c>
      <c r="F343" s="5">
        <f>ROUND(Source!T322,O343)</f>
        <v>0</v>
      </c>
      <c r="G343" s="5" t="s">
        <v>301</v>
      </c>
      <c r="H343" s="5" t="s">
        <v>302</v>
      </c>
      <c r="I343" s="5"/>
      <c r="J343" s="5"/>
      <c r="K343" s="5">
        <v>206</v>
      </c>
      <c r="L343" s="5">
        <v>20</v>
      </c>
      <c r="M343" s="5">
        <v>3</v>
      </c>
      <c r="N343" s="5" t="s">
        <v>3</v>
      </c>
      <c r="O343" s="5">
        <v>2</v>
      </c>
      <c r="P343" s="5">
        <f>ROUND(Source!DL322,O343)</f>
        <v>0</v>
      </c>
      <c r="Q343" s="5"/>
      <c r="R343" s="5"/>
      <c r="S343" s="5"/>
      <c r="T343" s="5"/>
      <c r="U343" s="5"/>
      <c r="V343" s="5"/>
      <c r="W343" s="5"/>
    </row>
    <row r="344" spans="1:23" x14ac:dyDescent="0.2">
      <c r="A344" s="5">
        <v>50</v>
      </c>
      <c r="B344" s="5">
        <v>0</v>
      </c>
      <c r="C344" s="5">
        <v>0</v>
      </c>
      <c r="D344" s="5">
        <v>1</v>
      </c>
      <c r="E344" s="5">
        <v>207</v>
      </c>
      <c r="F344" s="5">
        <f>Source!U322</f>
        <v>3845.4223276500002</v>
      </c>
      <c r="G344" s="5" t="s">
        <v>303</v>
      </c>
      <c r="H344" s="5" t="s">
        <v>304</v>
      </c>
      <c r="I344" s="5"/>
      <c r="J344" s="5"/>
      <c r="K344" s="5">
        <v>207</v>
      </c>
      <c r="L344" s="5">
        <v>21</v>
      </c>
      <c r="M344" s="5">
        <v>3</v>
      </c>
      <c r="N344" s="5" t="s">
        <v>3</v>
      </c>
      <c r="O344" s="5">
        <v>-1</v>
      </c>
      <c r="P344" s="5">
        <f>Source!DM322</f>
        <v>3845.4223276500002</v>
      </c>
      <c r="Q344" s="5"/>
      <c r="R344" s="5"/>
      <c r="S344" s="5"/>
      <c r="T344" s="5"/>
      <c r="U344" s="5"/>
      <c r="V344" s="5"/>
      <c r="W344" s="5"/>
    </row>
    <row r="345" spans="1:23" x14ac:dyDescent="0.2">
      <c r="A345" s="5">
        <v>50</v>
      </c>
      <c r="B345" s="5">
        <v>0</v>
      </c>
      <c r="C345" s="5">
        <v>0</v>
      </c>
      <c r="D345" s="5">
        <v>1</v>
      </c>
      <c r="E345" s="5">
        <v>208</v>
      </c>
      <c r="F345" s="5">
        <f>Source!V322</f>
        <v>164.65275025</v>
      </c>
      <c r="G345" s="5" t="s">
        <v>305</v>
      </c>
      <c r="H345" s="5" t="s">
        <v>306</v>
      </c>
      <c r="I345" s="5"/>
      <c r="J345" s="5"/>
      <c r="K345" s="5">
        <v>208</v>
      </c>
      <c r="L345" s="5">
        <v>22</v>
      </c>
      <c r="M345" s="5">
        <v>3</v>
      </c>
      <c r="N345" s="5" t="s">
        <v>3</v>
      </c>
      <c r="O345" s="5">
        <v>-1</v>
      </c>
      <c r="P345" s="5">
        <f>Source!DN322</f>
        <v>164.65275025</v>
      </c>
      <c r="Q345" s="5"/>
      <c r="R345" s="5"/>
      <c r="S345" s="5"/>
      <c r="T345" s="5"/>
      <c r="U345" s="5"/>
      <c r="V345" s="5"/>
      <c r="W345" s="5"/>
    </row>
    <row r="346" spans="1:23" x14ac:dyDescent="0.2">
      <c r="A346" s="5">
        <v>50</v>
      </c>
      <c r="B346" s="5">
        <v>0</v>
      </c>
      <c r="C346" s="5">
        <v>0</v>
      </c>
      <c r="D346" s="5">
        <v>1</v>
      </c>
      <c r="E346" s="5">
        <v>209</v>
      </c>
      <c r="F346" s="5">
        <f>ROUND(Source!W322,O346)</f>
        <v>0</v>
      </c>
      <c r="G346" s="5" t="s">
        <v>307</v>
      </c>
      <c r="H346" s="5" t="s">
        <v>308</v>
      </c>
      <c r="I346" s="5"/>
      <c r="J346" s="5"/>
      <c r="K346" s="5">
        <v>209</v>
      </c>
      <c r="L346" s="5">
        <v>23</v>
      </c>
      <c r="M346" s="5">
        <v>3</v>
      </c>
      <c r="N346" s="5" t="s">
        <v>3</v>
      </c>
      <c r="O346" s="5">
        <v>2</v>
      </c>
      <c r="P346" s="5">
        <f>ROUND(Source!DO322,O346)</f>
        <v>0</v>
      </c>
      <c r="Q346" s="5"/>
      <c r="R346" s="5"/>
      <c r="S346" s="5"/>
      <c r="T346" s="5"/>
      <c r="U346" s="5"/>
      <c r="V346" s="5"/>
      <c r="W346" s="5"/>
    </row>
    <row r="347" spans="1:23" x14ac:dyDescent="0.2">
      <c r="A347" s="5">
        <v>50</v>
      </c>
      <c r="B347" s="5">
        <v>0</v>
      </c>
      <c r="C347" s="5">
        <v>0</v>
      </c>
      <c r="D347" s="5">
        <v>1</v>
      </c>
      <c r="E347" s="5">
        <v>210</v>
      </c>
      <c r="F347" s="5">
        <f>ROUND(Source!X322,O347)</f>
        <v>36242.080000000002</v>
      </c>
      <c r="G347" s="5" t="s">
        <v>309</v>
      </c>
      <c r="H347" s="5" t="s">
        <v>310</v>
      </c>
      <c r="I347" s="5"/>
      <c r="J347" s="5"/>
      <c r="K347" s="5">
        <v>210</v>
      </c>
      <c r="L347" s="5">
        <v>24</v>
      </c>
      <c r="M347" s="5">
        <v>3</v>
      </c>
      <c r="N347" s="5" t="s">
        <v>3</v>
      </c>
      <c r="O347" s="5">
        <v>2</v>
      </c>
      <c r="P347" s="5">
        <f>ROUND(Source!DP322,O347)</f>
        <v>275077.15999999997</v>
      </c>
      <c r="Q347" s="5"/>
      <c r="R347" s="5"/>
      <c r="S347" s="5"/>
      <c r="T347" s="5"/>
      <c r="U347" s="5"/>
      <c r="V347" s="5"/>
      <c r="W347" s="5"/>
    </row>
    <row r="348" spans="1:23" x14ac:dyDescent="0.2">
      <c r="A348" s="5">
        <v>50</v>
      </c>
      <c r="B348" s="5">
        <v>0</v>
      </c>
      <c r="C348" s="5">
        <v>0</v>
      </c>
      <c r="D348" s="5">
        <v>1</v>
      </c>
      <c r="E348" s="5">
        <v>211</v>
      </c>
      <c r="F348" s="5">
        <f>ROUND(Source!Y322,O348)</f>
        <v>20539.900000000001</v>
      </c>
      <c r="G348" s="5" t="s">
        <v>311</v>
      </c>
      <c r="H348" s="5" t="s">
        <v>312</v>
      </c>
      <c r="I348" s="5"/>
      <c r="J348" s="5"/>
      <c r="K348" s="5">
        <v>211</v>
      </c>
      <c r="L348" s="5">
        <v>25</v>
      </c>
      <c r="M348" s="5">
        <v>3</v>
      </c>
      <c r="N348" s="5" t="s">
        <v>3</v>
      </c>
      <c r="O348" s="5">
        <v>2</v>
      </c>
      <c r="P348" s="5">
        <f>ROUND(Source!DQ322,O348)</f>
        <v>155897.56</v>
      </c>
      <c r="Q348" s="5"/>
      <c r="R348" s="5"/>
      <c r="S348" s="5"/>
      <c r="T348" s="5"/>
      <c r="U348" s="5"/>
      <c r="V348" s="5"/>
      <c r="W348" s="5"/>
    </row>
    <row r="349" spans="1:23" x14ac:dyDescent="0.2">
      <c r="A349" s="5">
        <v>50</v>
      </c>
      <c r="B349" s="5">
        <v>0</v>
      </c>
      <c r="C349" s="5">
        <v>0</v>
      </c>
      <c r="D349" s="5">
        <v>1</v>
      </c>
      <c r="E349" s="5">
        <v>224</v>
      </c>
      <c r="F349" s="5">
        <f>ROUND(Source!AR322,O349)</f>
        <v>481323.04</v>
      </c>
      <c r="G349" s="5" t="s">
        <v>313</v>
      </c>
      <c r="H349" s="5" t="s">
        <v>314</v>
      </c>
      <c r="I349" s="5"/>
      <c r="J349" s="5"/>
      <c r="K349" s="5">
        <v>224</v>
      </c>
      <c r="L349" s="5">
        <v>26</v>
      </c>
      <c r="M349" s="5">
        <v>3</v>
      </c>
      <c r="N349" s="5" t="s">
        <v>3</v>
      </c>
      <c r="O349" s="5">
        <v>2</v>
      </c>
      <c r="P349" s="5">
        <f>ROUND(Source!EJ322,O349)</f>
        <v>3084361.69</v>
      </c>
      <c r="Q349" s="5"/>
      <c r="R349" s="5"/>
      <c r="S349" s="5"/>
      <c r="T349" s="5"/>
      <c r="U349" s="5"/>
      <c r="V349" s="5"/>
      <c r="W349" s="5"/>
    </row>
    <row r="352" spans="1:23" x14ac:dyDescent="0.2">
      <c r="A352">
        <v>70</v>
      </c>
      <c r="B352">
        <v>1</v>
      </c>
      <c r="D352">
        <v>1</v>
      </c>
      <c r="E352" t="s">
        <v>445</v>
      </c>
      <c r="F352" t="s">
        <v>446</v>
      </c>
      <c r="G352">
        <v>0</v>
      </c>
      <c r="H352">
        <v>0</v>
      </c>
      <c r="I352" t="s">
        <v>3</v>
      </c>
      <c r="J352">
        <v>1</v>
      </c>
      <c r="K352">
        <v>0</v>
      </c>
      <c r="L352" t="s">
        <v>3</v>
      </c>
      <c r="M352" t="s">
        <v>3</v>
      </c>
      <c r="N352">
        <v>0</v>
      </c>
      <c r="O352">
        <v>0</v>
      </c>
    </row>
    <row r="353" spans="1:15" x14ac:dyDescent="0.2">
      <c r="A353">
        <v>70</v>
      </c>
      <c r="B353">
        <v>1</v>
      </c>
      <c r="D353">
        <v>2</v>
      </c>
      <c r="E353" t="s">
        <v>447</v>
      </c>
      <c r="F353" t="s">
        <v>448</v>
      </c>
      <c r="G353">
        <v>1</v>
      </c>
      <c r="H353">
        <v>0</v>
      </c>
      <c r="I353" t="s">
        <v>3</v>
      </c>
      <c r="J353">
        <v>1</v>
      </c>
      <c r="K353">
        <v>0</v>
      </c>
      <c r="L353" t="s">
        <v>3</v>
      </c>
      <c r="M353" t="s">
        <v>3</v>
      </c>
      <c r="N353">
        <v>0</v>
      </c>
      <c r="O353">
        <v>1</v>
      </c>
    </row>
    <row r="354" spans="1:15" x14ac:dyDescent="0.2">
      <c r="A354">
        <v>70</v>
      </c>
      <c r="B354">
        <v>1</v>
      </c>
      <c r="D354">
        <v>3</v>
      </c>
      <c r="E354" t="s">
        <v>449</v>
      </c>
      <c r="F354" t="s">
        <v>450</v>
      </c>
      <c r="G354">
        <v>0</v>
      </c>
      <c r="H354">
        <v>0</v>
      </c>
      <c r="I354" t="s">
        <v>3</v>
      </c>
      <c r="J354">
        <v>1</v>
      </c>
      <c r="K354">
        <v>0</v>
      </c>
      <c r="L354" t="s">
        <v>3</v>
      </c>
      <c r="M354" t="s">
        <v>3</v>
      </c>
      <c r="N354">
        <v>0</v>
      </c>
      <c r="O354">
        <v>0</v>
      </c>
    </row>
    <row r="355" spans="1:15" x14ac:dyDescent="0.2">
      <c r="A355">
        <v>70</v>
      </c>
      <c r="B355">
        <v>1</v>
      </c>
      <c r="D355">
        <v>4</v>
      </c>
      <c r="E355" t="s">
        <v>451</v>
      </c>
      <c r="F355" t="s">
        <v>452</v>
      </c>
      <c r="G355">
        <v>0</v>
      </c>
      <c r="H355">
        <v>0</v>
      </c>
      <c r="I355" t="s">
        <v>453</v>
      </c>
      <c r="J355">
        <v>0</v>
      </c>
      <c r="K355">
        <v>0</v>
      </c>
      <c r="L355" t="s">
        <v>3</v>
      </c>
      <c r="M355" t="s">
        <v>3</v>
      </c>
      <c r="N355">
        <v>0</v>
      </c>
      <c r="O355">
        <v>0</v>
      </c>
    </row>
    <row r="356" spans="1:15" x14ac:dyDescent="0.2">
      <c r="A356">
        <v>70</v>
      </c>
      <c r="B356">
        <v>1</v>
      </c>
      <c r="D356">
        <v>5</v>
      </c>
      <c r="E356" t="s">
        <v>454</v>
      </c>
      <c r="F356" t="s">
        <v>455</v>
      </c>
      <c r="G356">
        <v>0</v>
      </c>
      <c r="H356">
        <v>0</v>
      </c>
      <c r="I356" t="s">
        <v>456</v>
      </c>
      <c r="J356">
        <v>0</v>
      </c>
      <c r="K356">
        <v>0</v>
      </c>
      <c r="L356" t="s">
        <v>3</v>
      </c>
      <c r="M356" t="s">
        <v>3</v>
      </c>
      <c r="N356">
        <v>0</v>
      </c>
      <c r="O356">
        <v>0</v>
      </c>
    </row>
    <row r="357" spans="1:15" x14ac:dyDescent="0.2">
      <c r="A357">
        <v>70</v>
      </c>
      <c r="B357">
        <v>1</v>
      </c>
      <c r="D357">
        <v>6</v>
      </c>
      <c r="E357" t="s">
        <v>457</v>
      </c>
      <c r="F357" t="s">
        <v>458</v>
      </c>
      <c r="G357">
        <v>0</v>
      </c>
      <c r="H357">
        <v>0</v>
      </c>
      <c r="I357" t="s">
        <v>459</v>
      </c>
      <c r="J357">
        <v>0</v>
      </c>
      <c r="K357">
        <v>0</v>
      </c>
      <c r="L357" t="s">
        <v>3</v>
      </c>
      <c r="M357" t="s">
        <v>3</v>
      </c>
      <c r="N357">
        <v>0</v>
      </c>
      <c r="O357">
        <v>0</v>
      </c>
    </row>
    <row r="358" spans="1:15" x14ac:dyDescent="0.2">
      <c r="A358">
        <v>70</v>
      </c>
      <c r="B358">
        <v>1</v>
      </c>
      <c r="D358">
        <v>7</v>
      </c>
      <c r="E358" t="s">
        <v>460</v>
      </c>
      <c r="F358" t="s">
        <v>461</v>
      </c>
      <c r="G358">
        <v>0</v>
      </c>
      <c r="H358">
        <v>0</v>
      </c>
      <c r="I358" t="s">
        <v>3</v>
      </c>
      <c r="J358">
        <v>0</v>
      </c>
      <c r="K358">
        <v>0</v>
      </c>
      <c r="L358" t="s">
        <v>3</v>
      </c>
      <c r="M358" t="s">
        <v>3</v>
      </c>
      <c r="N358">
        <v>0</v>
      </c>
      <c r="O358">
        <v>0</v>
      </c>
    </row>
    <row r="359" spans="1:15" x14ac:dyDescent="0.2">
      <c r="A359">
        <v>70</v>
      </c>
      <c r="B359">
        <v>1</v>
      </c>
      <c r="D359">
        <v>8</v>
      </c>
      <c r="E359" t="s">
        <v>462</v>
      </c>
      <c r="F359" t="s">
        <v>463</v>
      </c>
      <c r="G359">
        <v>0</v>
      </c>
      <c r="H359">
        <v>0</v>
      </c>
      <c r="I359" t="s">
        <v>464</v>
      </c>
      <c r="J359">
        <v>0</v>
      </c>
      <c r="K359">
        <v>0</v>
      </c>
      <c r="L359" t="s">
        <v>3</v>
      </c>
      <c r="M359" t="s">
        <v>3</v>
      </c>
      <c r="N359">
        <v>0</v>
      </c>
      <c r="O359">
        <v>0</v>
      </c>
    </row>
    <row r="360" spans="1:15" x14ac:dyDescent="0.2">
      <c r="A360">
        <v>70</v>
      </c>
      <c r="B360">
        <v>1</v>
      </c>
      <c r="D360">
        <v>9</v>
      </c>
      <c r="E360" t="s">
        <v>465</v>
      </c>
      <c r="F360" t="s">
        <v>466</v>
      </c>
      <c r="G360">
        <v>0</v>
      </c>
      <c r="H360">
        <v>0</v>
      </c>
      <c r="I360" t="s">
        <v>467</v>
      </c>
      <c r="J360">
        <v>0</v>
      </c>
      <c r="K360">
        <v>0</v>
      </c>
      <c r="L360" t="s">
        <v>3</v>
      </c>
      <c r="M360" t="s">
        <v>3</v>
      </c>
      <c r="N360">
        <v>0</v>
      </c>
      <c r="O360">
        <v>0</v>
      </c>
    </row>
    <row r="361" spans="1:15" x14ac:dyDescent="0.2">
      <c r="A361">
        <v>70</v>
      </c>
      <c r="B361">
        <v>1</v>
      </c>
      <c r="D361">
        <v>10</v>
      </c>
      <c r="E361" t="s">
        <v>468</v>
      </c>
      <c r="F361" t="s">
        <v>469</v>
      </c>
      <c r="G361">
        <v>0</v>
      </c>
      <c r="H361">
        <v>0</v>
      </c>
      <c r="I361" t="s">
        <v>470</v>
      </c>
      <c r="J361">
        <v>0</v>
      </c>
      <c r="K361">
        <v>0</v>
      </c>
      <c r="L361" t="s">
        <v>3</v>
      </c>
      <c r="M361" t="s">
        <v>3</v>
      </c>
      <c r="N361">
        <v>0</v>
      </c>
      <c r="O361">
        <v>0</v>
      </c>
    </row>
    <row r="362" spans="1:15" x14ac:dyDescent="0.2">
      <c r="A362">
        <v>70</v>
      </c>
      <c r="B362">
        <v>1</v>
      </c>
      <c r="D362">
        <v>11</v>
      </c>
      <c r="E362" t="s">
        <v>471</v>
      </c>
      <c r="F362" t="s">
        <v>472</v>
      </c>
      <c r="G362">
        <v>0</v>
      </c>
      <c r="H362">
        <v>0</v>
      </c>
      <c r="I362" t="s">
        <v>473</v>
      </c>
      <c r="J362">
        <v>0</v>
      </c>
      <c r="K362">
        <v>0</v>
      </c>
      <c r="L362" t="s">
        <v>3</v>
      </c>
      <c r="M362" t="s">
        <v>3</v>
      </c>
      <c r="N362">
        <v>0</v>
      </c>
      <c r="O362">
        <v>0</v>
      </c>
    </row>
    <row r="363" spans="1:15" x14ac:dyDescent="0.2">
      <c r="A363">
        <v>70</v>
      </c>
      <c r="B363">
        <v>1</v>
      </c>
      <c r="D363">
        <v>12</v>
      </c>
      <c r="E363" t="s">
        <v>474</v>
      </c>
      <c r="F363" t="s">
        <v>475</v>
      </c>
      <c r="G363">
        <v>0</v>
      </c>
      <c r="H363">
        <v>0</v>
      </c>
      <c r="I363" t="s">
        <v>3</v>
      </c>
      <c r="J363">
        <v>0</v>
      </c>
      <c r="K363">
        <v>0</v>
      </c>
      <c r="L363" t="s">
        <v>3</v>
      </c>
      <c r="M363" t="s">
        <v>3</v>
      </c>
      <c r="N363">
        <v>0</v>
      </c>
      <c r="O363">
        <v>0</v>
      </c>
    </row>
    <row r="364" spans="1:15" x14ac:dyDescent="0.2">
      <c r="A364">
        <v>70</v>
      </c>
      <c r="B364">
        <v>1</v>
      </c>
      <c r="D364">
        <v>1</v>
      </c>
      <c r="E364" t="s">
        <v>476</v>
      </c>
      <c r="F364" t="s">
        <v>477</v>
      </c>
      <c r="G364">
        <v>0.9</v>
      </c>
      <c r="H364">
        <v>1</v>
      </c>
      <c r="I364" t="s">
        <v>478</v>
      </c>
      <c r="J364">
        <v>0</v>
      </c>
      <c r="K364">
        <v>0</v>
      </c>
      <c r="L364" t="s">
        <v>3</v>
      </c>
      <c r="M364" t="s">
        <v>3</v>
      </c>
      <c r="N364">
        <v>0</v>
      </c>
      <c r="O364">
        <v>0.9</v>
      </c>
    </row>
    <row r="365" spans="1:15" x14ac:dyDescent="0.2">
      <c r="A365">
        <v>70</v>
      </c>
      <c r="B365">
        <v>1</v>
      </c>
      <c r="D365">
        <v>2</v>
      </c>
      <c r="E365" t="s">
        <v>479</v>
      </c>
      <c r="F365" t="s">
        <v>480</v>
      </c>
      <c r="G365">
        <v>0.85</v>
      </c>
      <c r="H365">
        <v>1</v>
      </c>
      <c r="I365" t="s">
        <v>481</v>
      </c>
      <c r="J365">
        <v>0</v>
      </c>
      <c r="K365">
        <v>0</v>
      </c>
      <c r="L365" t="s">
        <v>3</v>
      </c>
      <c r="M365" t="s">
        <v>3</v>
      </c>
      <c r="N365">
        <v>0</v>
      </c>
      <c r="O365">
        <v>0.85</v>
      </c>
    </row>
    <row r="366" spans="1:15" x14ac:dyDescent="0.2">
      <c r="A366">
        <v>70</v>
      </c>
      <c r="B366">
        <v>1</v>
      </c>
      <c r="D366">
        <v>3</v>
      </c>
      <c r="E366" t="s">
        <v>482</v>
      </c>
      <c r="F366" t="s">
        <v>483</v>
      </c>
      <c r="G366">
        <v>1</v>
      </c>
      <c r="H366">
        <v>0.85</v>
      </c>
      <c r="I366" t="s">
        <v>484</v>
      </c>
      <c r="J366">
        <v>0</v>
      </c>
      <c r="K366">
        <v>0</v>
      </c>
      <c r="L366" t="s">
        <v>3</v>
      </c>
      <c r="M366" t="s">
        <v>3</v>
      </c>
      <c r="N366">
        <v>0</v>
      </c>
      <c r="O366">
        <v>1</v>
      </c>
    </row>
    <row r="367" spans="1:15" x14ac:dyDescent="0.2">
      <c r="A367">
        <v>70</v>
      </c>
      <c r="B367">
        <v>1</v>
      </c>
      <c r="D367">
        <v>4</v>
      </c>
      <c r="E367" t="s">
        <v>485</v>
      </c>
      <c r="F367" t="s">
        <v>486</v>
      </c>
      <c r="G367">
        <v>1</v>
      </c>
      <c r="H367">
        <v>0</v>
      </c>
      <c r="I367" t="s">
        <v>3</v>
      </c>
      <c r="J367">
        <v>0</v>
      </c>
      <c r="K367">
        <v>0</v>
      </c>
      <c r="L367" t="s">
        <v>3</v>
      </c>
      <c r="M367" t="s">
        <v>3</v>
      </c>
      <c r="N367">
        <v>0</v>
      </c>
      <c r="O367">
        <v>1</v>
      </c>
    </row>
    <row r="368" spans="1:15" x14ac:dyDescent="0.2">
      <c r="A368">
        <v>70</v>
      </c>
      <c r="B368">
        <v>1</v>
      </c>
      <c r="D368">
        <v>5</v>
      </c>
      <c r="E368" t="s">
        <v>487</v>
      </c>
      <c r="F368" t="s">
        <v>488</v>
      </c>
      <c r="G368">
        <v>1</v>
      </c>
      <c r="H368">
        <v>0.8</v>
      </c>
      <c r="I368" t="s">
        <v>489</v>
      </c>
      <c r="J368">
        <v>0</v>
      </c>
      <c r="K368">
        <v>0</v>
      </c>
      <c r="L368" t="s">
        <v>3</v>
      </c>
      <c r="M368" t="s">
        <v>3</v>
      </c>
      <c r="N368">
        <v>0</v>
      </c>
      <c r="O368">
        <v>1</v>
      </c>
    </row>
    <row r="369" spans="1:34" x14ac:dyDescent="0.2">
      <c r="A369">
        <v>70</v>
      </c>
      <c r="B369">
        <v>1</v>
      </c>
      <c r="D369">
        <v>6</v>
      </c>
      <c r="E369" t="s">
        <v>490</v>
      </c>
      <c r="F369" t="s">
        <v>491</v>
      </c>
      <c r="G369">
        <v>1</v>
      </c>
      <c r="H369">
        <v>0</v>
      </c>
      <c r="I369" t="s">
        <v>3</v>
      </c>
      <c r="J369">
        <v>0</v>
      </c>
      <c r="K369">
        <v>0</v>
      </c>
      <c r="L369" t="s">
        <v>3</v>
      </c>
      <c r="M369" t="s">
        <v>3</v>
      </c>
      <c r="N369">
        <v>0</v>
      </c>
      <c r="O369">
        <v>0.85</v>
      </c>
    </row>
    <row r="370" spans="1:34" x14ac:dyDescent="0.2">
      <c r="A370">
        <v>70</v>
      </c>
      <c r="B370">
        <v>1</v>
      </c>
      <c r="D370">
        <v>7</v>
      </c>
      <c r="E370" t="s">
        <v>492</v>
      </c>
      <c r="F370" t="s">
        <v>493</v>
      </c>
      <c r="G370">
        <v>1</v>
      </c>
      <c r="H370">
        <v>0</v>
      </c>
      <c r="I370" t="s">
        <v>3</v>
      </c>
      <c r="J370">
        <v>0</v>
      </c>
      <c r="K370">
        <v>0</v>
      </c>
      <c r="L370" t="s">
        <v>3</v>
      </c>
      <c r="M370" t="s">
        <v>3</v>
      </c>
      <c r="N370">
        <v>0</v>
      </c>
      <c r="O370">
        <v>0.8</v>
      </c>
    </row>
    <row r="371" spans="1:34" x14ac:dyDescent="0.2">
      <c r="A371">
        <v>70</v>
      </c>
      <c r="B371">
        <v>1</v>
      </c>
      <c r="D371">
        <v>8</v>
      </c>
      <c r="E371" t="s">
        <v>494</v>
      </c>
      <c r="F371" t="s">
        <v>495</v>
      </c>
      <c r="G371">
        <v>0.7</v>
      </c>
      <c r="H371">
        <v>0</v>
      </c>
      <c r="I371" t="s">
        <v>3</v>
      </c>
      <c r="J371">
        <v>0</v>
      </c>
      <c r="K371">
        <v>0</v>
      </c>
      <c r="L371" t="s">
        <v>3</v>
      </c>
      <c r="M371" t="s">
        <v>3</v>
      </c>
      <c r="N371">
        <v>0</v>
      </c>
      <c r="O371">
        <v>0.94</v>
      </c>
    </row>
    <row r="372" spans="1:34" x14ac:dyDescent="0.2">
      <c r="A372">
        <v>70</v>
      </c>
      <c r="B372">
        <v>1</v>
      </c>
      <c r="D372">
        <v>9</v>
      </c>
      <c r="E372" t="s">
        <v>496</v>
      </c>
      <c r="F372" t="s">
        <v>497</v>
      </c>
      <c r="G372">
        <v>0.9</v>
      </c>
      <c r="H372">
        <v>0</v>
      </c>
      <c r="I372" t="s">
        <v>3</v>
      </c>
      <c r="J372">
        <v>0</v>
      </c>
      <c r="K372">
        <v>0</v>
      </c>
      <c r="L372" t="s">
        <v>3</v>
      </c>
      <c r="M372" t="s">
        <v>3</v>
      </c>
      <c r="N372">
        <v>0</v>
      </c>
      <c r="O372">
        <v>0.9</v>
      </c>
    </row>
    <row r="373" spans="1:34" x14ac:dyDescent="0.2">
      <c r="A373">
        <v>70</v>
      </c>
      <c r="B373">
        <v>1</v>
      </c>
      <c r="D373">
        <v>10</v>
      </c>
      <c r="E373" t="s">
        <v>498</v>
      </c>
      <c r="F373" t="s">
        <v>499</v>
      </c>
      <c r="G373">
        <v>0.6</v>
      </c>
      <c r="H373">
        <v>0</v>
      </c>
      <c r="I373" t="s">
        <v>3</v>
      </c>
      <c r="J373">
        <v>0</v>
      </c>
      <c r="K373">
        <v>0</v>
      </c>
      <c r="L373" t="s">
        <v>3</v>
      </c>
      <c r="M373" t="s">
        <v>3</v>
      </c>
      <c r="N373">
        <v>0</v>
      </c>
      <c r="O373">
        <v>0.6</v>
      </c>
    </row>
    <row r="374" spans="1:34" x14ac:dyDescent="0.2">
      <c r="A374">
        <v>70</v>
      </c>
      <c r="B374">
        <v>1</v>
      </c>
      <c r="D374">
        <v>11</v>
      </c>
      <c r="E374" t="s">
        <v>500</v>
      </c>
      <c r="F374" t="s">
        <v>501</v>
      </c>
      <c r="G374">
        <v>1.2</v>
      </c>
      <c r="H374">
        <v>0</v>
      </c>
      <c r="I374" t="s">
        <v>3</v>
      </c>
      <c r="J374">
        <v>0</v>
      </c>
      <c r="K374">
        <v>0</v>
      </c>
      <c r="L374" t="s">
        <v>3</v>
      </c>
      <c r="M374" t="s">
        <v>3</v>
      </c>
      <c r="N374">
        <v>0</v>
      </c>
      <c r="O374">
        <v>1.2</v>
      </c>
    </row>
    <row r="375" spans="1:34" x14ac:dyDescent="0.2">
      <c r="A375">
        <v>70</v>
      </c>
      <c r="B375">
        <v>1</v>
      </c>
      <c r="D375">
        <v>12</v>
      </c>
      <c r="E375" t="s">
        <v>502</v>
      </c>
      <c r="F375" t="s">
        <v>503</v>
      </c>
      <c r="G375">
        <v>0</v>
      </c>
      <c r="H375">
        <v>0</v>
      </c>
      <c r="I375" t="s">
        <v>3</v>
      </c>
      <c r="J375">
        <v>0</v>
      </c>
      <c r="K375">
        <v>0</v>
      </c>
      <c r="L375" t="s">
        <v>3</v>
      </c>
      <c r="M375" t="s">
        <v>3</v>
      </c>
      <c r="N375">
        <v>0</v>
      </c>
      <c r="O375">
        <v>0</v>
      </c>
    </row>
    <row r="376" spans="1:34" x14ac:dyDescent="0.2">
      <c r="A376">
        <v>70</v>
      </c>
      <c r="B376">
        <v>1</v>
      </c>
      <c r="D376">
        <v>13</v>
      </c>
      <c r="E376" t="s">
        <v>504</v>
      </c>
      <c r="F376" t="s">
        <v>505</v>
      </c>
      <c r="G376">
        <v>1</v>
      </c>
      <c r="H376">
        <v>0</v>
      </c>
      <c r="I376" t="s">
        <v>3</v>
      </c>
      <c r="J376">
        <v>0</v>
      </c>
      <c r="K376">
        <v>0</v>
      </c>
      <c r="L376" t="s">
        <v>3</v>
      </c>
      <c r="M376" t="s">
        <v>3</v>
      </c>
      <c r="N376">
        <v>0</v>
      </c>
      <c r="O376">
        <v>0.94</v>
      </c>
    </row>
    <row r="378" spans="1:34" x14ac:dyDescent="0.2">
      <c r="A378">
        <v>-1</v>
      </c>
    </row>
    <row r="380" spans="1:34" x14ac:dyDescent="0.2">
      <c r="A380" s="4">
        <v>75</v>
      </c>
      <c r="B380" s="4" t="s">
        <v>506</v>
      </c>
      <c r="C380" s="4">
        <v>2000</v>
      </c>
      <c r="D380" s="4">
        <v>0</v>
      </c>
      <c r="E380" s="4">
        <v>1</v>
      </c>
      <c r="F380" s="4">
        <v>0</v>
      </c>
      <c r="G380" s="4">
        <v>0</v>
      </c>
      <c r="H380" s="4">
        <v>1</v>
      </c>
      <c r="I380" s="4">
        <v>0</v>
      </c>
      <c r="J380" s="4">
        <v>1</v>
      </c>
      <c r="K380" s="4">
        <v>0</v>
      </c>
      <c r="L380" s="4">
        <v>0</v>
      </c>
      <c r="M380" s="4">
        <v>0</v>
      </c>
      <c r="N380" s="4">
        <v>39272396</v>
      </c>
      <c r="O380" s="4">
        <v>1</v>
      </c>
    </row>
    <row r="381" spans="1:34" x14ac:dyDescent="0.2">
      <c r="A381" s="4">
        <v>75</v>
      </c>
      <c r="B381" s="4" t="s">
        <v>507</v>
      </c>
      <c r="C381" s="4">
        <v>2017</v>
      </c>
      <c r="D381" s="4">
        <v>4</v>
      </c>
      <c r="E381" s="4">
        <v>0</v>
      </c>
      <c r="F381" s="4"/>
      <c r="G381" s="4">
        <v>0</v>
      </c>
      <c r="H381" s="4">
        <v>1</v>
      </c>
      <c r="I381" s="4">
        <v>0</v>
      </c>
      <c r="J381" s="4">
        <v>1</v>
      </c>
      <c r="K381" s="4">
        <v>0</v>
      </c>
      <c r="L381" s="4">
        <v>0</v>
      </c>
      <c r="M381" s="4">
        <v>1</v>
      </c>
      <c r="N381" s="4">
        <v>39272397</v>
      </c>
      <c r="O381" s="4">
        <v>2</v>
      </c>
    </row>
    <row r="382" spans="1:34" x14ac:dyDescent="0.2">
      <c r="A382" s="6">
        <v>3</v>
      </c>
      <c r="B382" s="6" t="s">
        <v>508</v>
      </c>
      <c r="C382" s="6">
        <v>7.59</v>
      </c>
      <c r="D382" s="6">
        <v>1</v>
      </c>
      <c r="E382" s="6">
        <v>1</v>
      </c>
      <c r="F382" s="6">
        <v>1</v>
      </c>
      <c r="G382" s="6">
        <v>1</v>
      </c>
      <c r="H382" s="6">
        <v>1</v>
      </c>
      <c r="I382" s="6">
        <v>1</v>
      </c>
      <c r="J382" s="6">
        <v>1</v>
      </c>
      <c r="K382" s="6">
        <v>1</v>
      </c>
      <c r="L382" s="6">
        <v>1</v>
      </c>
      <c r="M382" s="6">
        <v>7.59</v>
      </c>
      <c r="N382" s="6">
        <v>1</v>
      </c>
      <c r="O382" s="6">
        <v>1</v>
      </c>
      <c r="P382" s="6">
        <v>1</v>
      </c>
      <c r="Q382" s="6">
        <v>1</v>
      </c>
      <c r="R382" s="6">
        <v>1</v>
      </c>
      <c r="S382" s="6" t="s">
        <v>3</v>
      </c>
      <c r="T382" s="6" t="s">
        <v>3</v>
      </c>
      <c r="U382" s="6" t="s">
        <v>3</v>
      </c>
      <c r="V382" s="6" t="s">
        <v>3</v>
      </c>
      <c r="W382" s="6" t="s">
        <v>3</v>
      </c>
      <c r="X382" s="6" t="s">
        <v>3</v>
      </c>
      <c r="Y382" s="6" t="s">
        <v>3</v>
      </c>
      <c r="Z382" s="6" t="s">
        <v>3</v>
      </c>
      <c r="AA382" s="6" t="s">
        <v>3</v>
      </c>
      <c r="AB382" s="6" t="s">
        <v>3</v>
      </c>
      <c r="AC382" s="6" t="s">
        <v>3</v>
      </c>
      <c r="AD382" s="6" t="s">
        <v>3</v>
      </c>
      <c r="AE382" s="6" t="s">
        <v>3</v>
      </c>
      <c r="AF382" s="6" t="s">
        <v>3</v>
      </c>
      <c r="AG382" s="6" t="s">
        <v>3</v>
      </c>
      <c r="AH382" s="6" t="s">
        <v>3</v>
      </c>
    </row>
    <row r="386" spans="1:5" x14ac:dyDescent="0.2">
      <c r="A386">
        <v>65</v>
      </c>
      <c r="C386">
        <v>1</v>
      </c>
      <c r="D386">
        <v>0</v>
      </c>
      <c r="E38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509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39272396</v>
      </c>
      <c r="E14" s="1">
        <v>39272397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(Source!F307)/1000</f>
        <v>440.54690999999997</v>
      </c>
      <c r="F16" s="8">
        <f>(Source!F308)/1000</f>
        <v>40.776129999999995</v>
      </c>
      <c r="G16" s="8">
        <f>(Source!F299)/1000</f>
        <v>0</v>
      </c>
      <c r="H16" s="8">
        <f>(Source!F309)/1000+(Source!F310)/1000</f>
        <v>0</v>
      </c>
      <c r="I16" s="8">
        <f>E16+F16+G16+H16</f>
        <v>481.32303999999999</v>
      </c>
      <c r="J16" s="8">
        <f>(Source!F305)/1000</f>
        <v>34.11824</v>
      </c>
      <c r="T16" s="9">
        <f>(Source!P307)/1000</f>
        <v>2774.87093</v>
      </c>
      <c r="U16" s="9">
        <f>(Source!P308)/1000</f>
        <v>309.49076000000002</v>
      </c>
      <c r="V16" s="9">
        <f>(Source!P299)/1000</f>
        <v>0</v>
      </c>
      <c r="W16" s="9">
        <f>(Source!P309)/1000+(Source!P310)/1000</f>
        <v>0</v>
      </c>
      <c r="X16" s="9">
        <f>T16+U16+V16+W16</f>
        <v>3084.3616900000002</v>
      </c>
      <c r="Y16" s="9">
        <f>(Source!P305)/1000</f>
        <v>258.95742000000001</v>
      </c>
      <c r="AI16" s="7">
        <v>0</v>
      </c>
      <c r="AJ16" s="7">
        <v>0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423594.74</v>
      </c>
      <c r="AU16" s="8">
        <v>380930.85</v>
      </c>
      <c r="AV16" s="8">
        <v>0</v>
      </c>
      <c r="AW16" s="8">
        <v>0</v>
      </c>
      <c r="AX16" s="8">
        <v>0</v>
      </c>
      <c r="AY16" s="8">
        <v>8545.65</v>
      </c>
      <c r="AZ16" s="8">
        <v>1900.86</v>
      </c>
      <c r="BA16" s="8">
        <v>34118.239999999998</v>
      </c>
      <c r="BB16" s="8">
        <v>440546.91</v>
      </c>
      <c r="BC16" s="8">
        <v>40776.129999999997</v>
      </c>
      <c r="BD16" s="8">
        <v>0</v>
      </c>
      <c r="BE16" s="8">
        <v>0</v>
      </c>
      <c r="BF16" s="8">
        <v>3845.4223276500011</v>
      </c>
      <c r="BG16" s="8">
        <v>164.65275025000003</v>
      </c>
      <c r="BH16" s="8">
        <v>0</v>
      </c>
      <c r="BI16" s="8">
        <v>36242.080000000002</v>
      </c>
      <c r="BJ16" s="8">
        <v>20539.900000000001</v>
      </c>
      <c r="BK16" s="8">
        <v>481323.04</v>
      </c>
      <c r="BR16" s="9">
        <v>2646204.36</v>
      </c>
      <c r="BS16" s="9">
        <v>2322385.5099999998</v>
      </c>
      <c r="BT16" s="9">
        <v>0</v>
      </c>
      <c r="BU16" s="9">
        <v>0</v>
      </c>
      <c r="BV16" s="9">
        <v>0</v>
      </c>
      <c r="BW16" s="9">
        <v>64861.43</v>
      </c>
      <c r="BX16" s="9">
        <v>14427.42</v>
      </c>
      <c r="BY16" s="9">
        <v>258957.42</v>
      </c>
      <c r="BZ16" s="9">
        <v>2774870.93</v>
      </c>
      <c r="CA16" s="9">
        <v>309490.76</v>
      </c>
      <c r="CB16" s="9">
        <v>0</v>
      </c>
      <c r="CC16" s="9">
        <v>0</v>
      </c>
      <c r="CD16" s="9">
        <v>3845.4223276500011</v>
      </c>
      <c r="CE16" s="9">
        <v>164.65275025000003</v>
      </c>
      <c r="CF16" s="9">
        <v>0</v>
      </c>
      <c r="CG16" s="9">
        <v>275077.15999999997</v>
      </c>
      <c r="CH16" s="9">
        <v>155897.56</v>
      </c>
      <c r="CI16" s="9">
        <v>3084361.69</v>
      </c>
    </row>
    <row r="18" spans="1:40" x14ac:dyDescent="0.2">
      <c r="A18">
        <v>51</v>
      </c>
      <c r="E18" s="10">
        <f>SUMIF(A16:A17,3,E16:E17)</f>
        <v>440.54690999999997</v>
      </c>
      <c r="F18" s="10">
        <f>SUMIF(A16:A17,3,F16:F17)</f>
        <v>40.776129999999995</v>
      </c>
      <c r="G18" s="10">
        <f>SUMIF(A16:A17,3,G16:G17)</f>
        <v>0</v>
      </c>
      <c r="H18" s="10">
        <f>SUMIF(A16:A17,3,H16:H17)</f>
        <v>0</v>
      </c>
      <c r="I18" s="10">
        <f>SUMIF(A16:A17,3,I16:I17)</f>
        <v>481.32303999999999</v>
      </c>
      <c r="J18" s="10">
        <f>SUMIF(A16:A17,3,J16:J17)</f>
        <v>34.11824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2774.87093</v>
      </c>
      <c r="U18" s="3">
        <f>SUMIF(A16:A17,3,U16:U17)</f>
        <v>309.49076000000002</v>
      </c>
      <c r="V18" s="3">
        <f>SUMIF(A16:A17,3,V16:V17)</f>
        <v>0</v>
      </c>
      <c r="W18" s="3">
        <f>SUMIF(A16:A17,3,W16:W17)</f>
        <v>0</v>
      </c>
      <c r="X18" s="3">
        <f>SUMIF(A16:A17,3,X16:X17)</f>
        <v>3084.3616900000002</v>
      </c>
      <c r="Y18" s="3">
        <f>SUMIF(A16:A17,3,Y16:Y17)</f>
        <v>258.95742000000001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423594.74</v>
      </c>
      <c r="G20" s="5" t="s">
        <v>263</v>
      </c>
      <c r="H20" s="5" t="s">
        <v>264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2646204.36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380930.85</v>
      </c>
      <c r="G21" s="5" t="s">
        <v>265</v>
      </c>
      <c r="H21" s="5" t="s">
        <v>266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2322385.5099999998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267</v>
      </c>
      <c r="H22" s="5" t="s">
        <v>268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380930.85</v>
      </c>
      <c r="G23" s="5" t="s">
        <v>269</v>
      </c>
      <c r="H23" s="5" t="s">
        <v>270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2322385.5099999998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380930.85</v>
      </c>
      <c r="G24" s="5" t="s">
        <v>271</v>
      </c>
      <c r="H24" s="5" t="s">
        <v>272</v>
      </c>
      <c r="I24" s="5"/>
      <c r="J24" s="5"/>
      <c r="K24" s="5">
        <v>226</v>
      </c>
      <c r="L24" s="5">
        <v>5</v>
      </c>
      <c r="M24" s="5">
        <v>3</v>
      </c>
      <c r="N24" s="5" t="s">
        <v>3</v>
      </c>
      <c r="O24" s="5">
        <v>2</v>
      </c>
      <c r="P24" s="5">
        <v>2322385.5099999998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273</v>
      </c>
      <c r="H25" s="5" t="s">
        <v>274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380930.85</v>
      </c>
      <c r="G26" s="5" t="s">
        <v>275</v>
      </c>
      <c r="H26" s="5" t="s">
        <v>276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2322385.5099999998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277</v>
      </c>
      <c r="H27" s="5" t="s">
        <v>278</v>
      </c>
      <c r="I27" s="5"/>
      <c r="J27" s="5"/>
      <c r="K27" s="5">
        <v>216</v>
      </c>
      <c r="L27" s="5">
        <v>8</v>
      </c>
      <c r="M27" s="5">
        <v>3</v>
      </c>
      <c r="N27" s="5" t="s">
        <v>3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279</v>
      </c>
      <c r="H28" s="5" t="s">
        <v>280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281</v>
      </c>
      <c r="H29" s="5" t="s">
        <v>282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8545.65</v>
      </c>
      <c r="G30" s="5" t="s">
        <v>283</v>
      </c>
      <c r="H30" s="5" t="s">
        <v>284</v>
      </c>
      <c r="I30" s="5"/>
      <c r="J30" s="5"/>
      <c r="K30" s="5">
        <v>203</v>
      </c>
      <c r="L30" s="5">
        <v>11</v>
      </c>
      <c r="M30" s="5">
        <v>3</v>
      </c>
      <c r="N30" s="5" t="s">
        <v>3</v>
      </c>
      <c r="O30" s="5">
        <v>2</v>
      </c>
      <c r="P30" s="5">
        <v>64861.43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285</v>
      </c>
      <c r="H31" s="5" t="s">
        <v>286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1900.86</v>
      </c>
      <c r="G32" s="5" t="s">
        <v>287</v>
      </c>
      <c r="H32" s="5" t="s">
        <v>288</v>
      </c>
      <c r="I32" s="5"/>
      <c r="J32" s="5"/>
      <c r="K32" s="5">
        <v>204</v>
      </c>
      <c r="L32" s="5">
        <v>13</v>
      </c>
      <c r="M32" s="5">
        <v>3</v>
      </c>
      <c r="N32" s="5" t="s">
        <v>3</v>
      </c>
      <c r="O32" s="5">
        <v>2</v>
      </c>
      <c r="P32" s="5">
        <v>14427.42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34118.239999999998</v>
      </c>
      <c r="G33" s="5" t="s">
        <v>289</v>
      </c>
      <c r="H33" s="5" t="s">
        <v>290</v>
      </c>
      <c r="I33" s="5"/>
      <c r="J33" s="5"/>
      <c r="K33" s="5">
        <v>205</v>
      </c>
      <c r="L33" s="5">
        <v>14</v>
      </c>
      <c r="M33" s="5">
        <v>3</v>
      </c>
      <c r="N33" s="5" t="s">
        <v>3</v>
      </c>
      <c r="O33" s="5">
        <v>2</v>
      </c>
      <c r="P33" s="5">
        <v>258957.42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291</v>
      </c>
      <c r="H34" s="5" t="s">
        <v>292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440546.91</v>
      </c>
      <c r="G35" s="5" t="s">
        <v>293</v>
      </c>
      <c r="H35" s="5" t="s">
        <v>294</v>
      </c>
      <c r="I35" s="5"/>
      <c r="J35" s="5"/>
      <c r="K35" s="5">
        <v>214</v>
      </c>
      <c r="L35" s="5">
        <v>16</v>
      </c>
      <c r="M35" s="5">
        <v>3</v>
      </c>
      <c r="N35" s="5" t="s">
        <v>3</v>
      </c>
      <c r="O35" s="5">
        <v>2</v>
      </c>
      <c r="P35" s="5">
        <v>2774870.93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40776.129999999997</v>
      </c>
      <c r="G36" s="5" t="s">
        <v>295</v>
      </c>
      <c r="H36" s="5" t="s">
        <v>296</v>
      </c>
      <c r="I36" s="5"/>
      <c r="J36" s="5"/>
      <c r="K36" s="5">
        <v>215</v>
      </c>
      <c r="L36" s="5">
        <v>17</v>
      </c>
      <c r="M36" s="5">
        <v>3</v>
      </c>
      <c r="N36" s="5" t="s">
        <v>3</v>
      </c>
      <c r="O36" s="5">
        <v>2</v>
      </c>
      <c r="P36" s="5">
        <v>309490.76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297</v>
      </c>
      <c r="H37" s="5" t="s">
        <v>298</v>
      </c>
      <c r="I37" s="5"/>
      <c r="J37" s="5"/>
      <c r="K37" s="5">
        <v>217</v>
      </c>
      <c r="L37" s="5">
        <v>18</v>
      </c>
      <c r="M37" s="5">
        <v>3</v>
      </c>
      <c r="N37" s="5" t="s">
        <v>3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299</v>
      </c>
      <c r="H38" s="5" t="s">
        <v>300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301</v>
      </c>
      <c r="H39" s="5" t="s">
        <v>302</v>
      </c>
      <c r="I39" s="5"/>
      <c r="J39" s="5"/>
      <c r="K39" s="5">
        <v>206</v>
      </c>
      <c r="L39" s="5">
        <v>20</v>
      </c>
      <c r="M39" s="5">
        <v>3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3845.4223276500011</v>
      </c>
      <c r="G40" s="5" t="s">
        <v>303</v>
      </c>
      <c r="H40" s="5" t="s">
        <v>304</v>
      </c>
      <c r="I40" s="5"/>
      <c r="J40" s="5"/>
      <c r="K40" s="5">
        <v>207</v>
      </c>
      <c r="L40" s="5">
        <v>21</v>
      </c>
      <c r="M40" s="5">
        <v>3</v>
      </c>
      <c r="N40" s="5" t="s">
        <v>3</v>
      </c>
      <c r="O40" s="5">
        <v>-1</v>
      </c>
      <c r="P40" s="5">
        <v>3845.4223276500011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164.65275025000003</v>
      </c>
      <c r="G41" s="5" t="s">
        <v>305</v>
      </c>
      <c r="H41" s="5" t="s">
        <v>306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164.65275025000003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307</v>
      </c>
      <c r="H42" s="5" t="s">
        <v>308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36242.080000000002</v>
      </c>
      <c r="G43" s="5" t="s">
        <v>309</v>
      </c>
      <c r="H43" s="5" t="s">
        <v>310</v>
      </c>
      <c r="I43" s="5"/>
      <c r="J43" s="5"/>
      <c r="K43" s="5">
        <v>210</v>
      </c>
      <c r="L43" s="5">
        <v>24</v>
      </c>
      <c r="M43" s="5">
        <v>3</v>
      </c>
      <c r="N43" s="5" t="s">
        <v>3</v>
      </c>
      <c r="O43" s="5">
        <v>2</v>
      </c>
      <c r="P43" s="5">
        <v>275077.15999999997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20539.900000000001</v>
      </c>
      <c r="G44" s="5" t="s">
        <v>311</v>
      </c>
      <c r="H44" s="5" t="s">
        <v>312</v>
      </c>
      <c r="I44" s="5"/>
      <c r="J44" s="5"/>
      <c r="K44" s="5">
        <v>211</v>
      </c>
      <c r="L44" s="5">
        <v>25</v>
      </c>
      <c r="M44" s="5">
        <v>3</v>
      </c>
      <c r="N44" s="5" t="s">
        <v>3</v>
      </c>
      <c r="O44" s="5">
        <v>2</v>
      </c>
      <c r="P44" s="5">
        <v>155897.56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481323.04</v>
      </c>
      <c r="G45" s="5" t="s">
        <v>313</v>
      </c>
      <c r="H45" s="5" t="s">
        <v>314</v>
      </c>
      <c r="I45" s="5"/>
      <c r="J45" s="5"/>
      <c r="K45" s="5">
        <v>224</v>
      </c>
      <c r="L45" s="5">
        <v>26</v>
      </c>
      <c r="M45" s="5">
        <v>3</v>
      </c>
      <c r="N45" s="5" t="s">
        <v>3</v>
      </c>
      <c r="O45" s="5">
        <v>2</v>
      </c>
      <c r="P45" s="5">
        <v>3084361.69</v>
      </c>
    </row>
    <row r="47" spans="1:16" x14ac:dyDescent="0.2">
      <c r="A47">
        <v>-1</v>
      </c>
    </row>
    <row r="50" spans="1:34" x14ac:dyDescent="0.2">
      <c r="A50" s="4">
        <v>75</v>
      </c>
      <c r="B50" s="4" t="s">
        <v>506</v>
      </c>
      <c r="C50" s="4">
        <v>2000</v>
      </c>
      <c r="D50" s="4">
        <v>0</v>
      </c>
      <c r="E50" s="4">
        <v>1</v>
      </c>
      <c r="F50" s="4">
        <v>0</v>
      </c>
      <c r="G50" s="4">
        <v>0</v>
      </c>
      <c r="H50" s="4">
        <v>1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39272396</v>
      </c>
      <c r="O50" s="4">
        <v>1</v>
      </c>
    </row>
    <row r="51" spans="1:34" x14ac:dyDescent="0.2">
      <c r="A51" s="4">
        <v>75</v>
      </c>
      <c r="B51" s="4" t="s">
        <v>507</v>
      </c>
      <c r="C51" s="4">
        <v>2017</v>
      </c>
      <c r="D51" s="4">
        <v>4</v>
      </c>
      <c r="E51" s="4">
        <v>0</v>
      </c>
      <c r="F51" s="4"/>
      <c r="G51" s="4">
        <v>0</v>
      </c>
      <c r="H51" s="4">
        <v>1</v>
      </c>
      <c r="I51" s="4">
        <v>0</v>
      </c>
      <c r="J51" s="4">
        <v>1</v>
      </c>
      <c r="K51" s="4">
        <v>0</v>
      </c>
      <c r="L51" s="4">
        <v>0</v>
      </c>
      <c r="M51" s="4">
        <v>1</v>
      </c>
      <c r="N51" s="4">
        <v>39272397</v>
      </c>
      <c r="O51" s="4">
        <v>2</v>
      </c>
    </row>
    <row r="52" spans="1:34" x14ac:dyDescent="0.2">
      <c r="A52" s="6">
        <v>3</v>
      </c>
      <c r="B52" s="6" t="s">
        <v>508</v>
      </c>
      <c r="C52" s="6">
        <v>7.59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6">
        <v>1</v>
      </c>
      <c r="M52" s="6">
        <v>7.59</v>
      </c>
      <c r="N52" s="6">
        <v>1</v>
      </c>
      <c r="O52" s="6">
        <v>1</v>
      </c>
      <c r="P52" s="6">
        <v>1</v>
      </c>
      <c r="Q52" s="6">
        <v>1</v>
      </c>
      <c r="R52" s="6">
        <v>1</v>
      </c>
      <c r="S52" s="6" t="s">
        <v>3</v>
      </c>
      <c r="T52" s="6" t="s">
        <v>3</v>
      </c>
      <c r="U52" s="6" t="s">
        <v>3</v>
      </c>
      <c r="V52" s="6" t="s">
        <v>3</v>
      </c>
      <c r="W52" s="6" t="s">
        <v>3</v>
      </c>
      <c r="X52" s="6" t="s">
        <v>3</v>
      </c>
      <c r="Y52" s="6" t="s">
        <v>3</v>
      </c>
      <c r="Z52" s="6" t="s">
        <v>3</v>
      </c>
      <c r="AA52" s="6" t="s">
        <v>3</v>
      </c>
      <c r="AB52" s="6" t="s">
        <v>3</v>
      </c>
      <c r="AC52" s="6" t="s">
        <v>3</v>
      </c>
      <c r="AD52" s="6" t="s">
        <v>3</v>
      </c>
      <c r="AE52" s="6" t="s">
        <v>3</v>
      </c>
      <c r="AF52" s="6" t="s">
        <v>3</v>
      </c>
      <c r="AG52" s="6" t="s">
        <v>3</v>
      </c>
      <c r="AH52" s="6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9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39272396</v>
      </c>
      <c r="C1">
        <v>39273662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510</v>
      </c>
      <c r="J1" t="s">
        <v>3</v>
      </c>
      <c r="K1" t="s">
        <v>511</v>
      </c>
      <c r="L1">
        <v>1191</v>
      </c>
      <c r="N1">
        <v>1013</v>
      </c>
      <c r="O1" t="s">
        <v>512</v>
      </c>
      <c r="P1" t="s">
        <v>512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103.91</v>
      </c>
      <c r="AU1" t="s">
        <v>3</v>
      </c>
      <c r="AV1">
        <v>1</v>
      </c>
      <c r="AW1">
        <v>2</v>
      </c>
      <c r="AX1">
        <v>39273666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24.304548999999998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39272396</v>
      </c>
      <c r="C2">
        <v>39273662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513</v>
      </c>
      <c r="J2" t="s">
        <v>3</v>
      </c>
      <c r="K2" t="s">
        <v>514</v>
      </c>
      <c r="L2">
        <v>1191</v>
      </c>
      <c r="N2">
        <v>1013</v>
      </c>
      <c r="O2" t="s">
        <v>512</v>
      </c>
      <c r="P2" t="s">
        <v>512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39273667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1.8103860000000001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39272396</v>
      </c>
      <c r="C3">
        <v>39273662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515</v>
      </c>
      <c r="J3" t="s">
        <v>516</v>
      </c>
      <c r="K3" t="s">
        <v>517</v>
      </c>
      <c r="L3">
        <v>1368</v>
      </c>
      <c r="N3">
        <v>1011</v>
      </c>
      <c r="O3" t="s">
        <v>518</v>
      </c>
      <c r="P3" t="s">
        <v>518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39273668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1.8103860000000001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39272397</v>
      </c>
      <c r="C4">
        <v>39273662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510</v>
      </c>
      <c r="J4" t="s">
        <v>3</v>
      </c>
      <c r="K4" t="s">
        <v>511</v>
      </c>
      <c r="L4">
        <v>1191</v>
      </c>
      <c r="N4">
        <v>1013</v>
      </c>
      <c r="O4" t="s">
        <v>512</v>
      </c>
      <c r="P4" t="s">
        <v>512</v>
      </c>
      <c r="Q4">
        <v>1</v>
      </c>
      <c r="W4">
        <v>0</v>
      </c>
      <c r="X4">
        <v>371339561</v>
      </c>
      <c r="Y4">
        <v>103.91</v>
      </c>
      <c r="AA4">
        <v>0</v>
      </c>
      <c r="AB4">
        <v>0</v>
      </c>
      <c r="AC4">
        <v>0</v>
      </c>
      <c r="AD4">
        <v>61.4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7.59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103.91</v>
      </c>
      <c r="AU4" t="s">
        <v>3</v>
      </c>
      <c r="AV4">
        <v>1</v>
      </c>
      <c r="AW4">
        <v>2</v>
      </c>
      <c r="AX4">
        <v>39273666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24.304548999999998</v>
      </c>
      <c r="CY4">
        <f>AD4</f>
        <v>61.4</v>
      </c>
      <c r="CZ4">
        <f>AH4</f>
        <v>8.09</v>
      </c>
      <c r="DA4">
        <f>AL4</f>
        <v>7.59</v>
      </c>
      <c r="DB4">
        <v>0</v>
      </c>
    </row>
    <row r="5" spans="1:106" x14ac:dyDescent="0.2">
      <c r="A5">
        <f>ROW(Source!A29)</f>
        <v>29</v>
      </c>
      <c r="B5">
        <v>39272397</v>
      </c>
      <c r="C5">
        <v>39273662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513</v>
      </c>
      <c r="J5" t="s">
        <v>3</v>
      </c>
      <c r="K5" t="s">
        <v>514</v>
      </c>
      <c r="L5">
        <v>1191</v>
      </c>
      <c r="N5">
        <v>1013</v>
      </c>
      <c r="O5" t="s">
        <v>512</v>
      </c>
      <c r="P5" t="s">
        <v>512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7.59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7.74</v>
      </c>
      <c r="AU5" t="s">
        <v>3</v>
      </c>
      <c r="AV5">
        <v>2</v>
      </c>
      <c r="AW5">
        <v>2</v>
      </c>
      <c r="AX5">
        <v>39273667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1.8103860000000001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39272397</v>
      </c>
      <c r="C6">
        <v>39273662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515</v>
      </c>
      <c r="J6" t="s">
        <v>516</v>
      </c>
      <c r="K6" t="s">
        <v>517</v>
      </c>
      <c r="L6">
        <v>1368</v>
      </c>
      <c r="N6">
        <v>1011</v>
      </c>
      <c r="O6" t="s">
        <v>518</v>
      </c>
      <c r="P6" t="s">
        <v>518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237.26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7.59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7.74</v>
      </c>
      <c r="AU6" t="s">
        <v>3</v>
      </c>
      <c r="AV6">
        <v>0</v>
      </c>
      <c r="AW6">
        <v>2</v>
      </c>
      <c r="AX6">
        <v>39273668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1.8103860000000001</v>
      </c>
      <c r="CY6">
        <f>AB6</f>
        <v>237.26</v>
      </c>
      <c r="CZ6">
        <f>AF6</f>
        <v>31.26</v>
      </c>
      <c r="DA6">
        <f>AJ6</f>
        <v>7.59</v>
      </c>
      <c r="DB6">
        <v>0</v>
      </c>
    </row>
    <row r="7" spans="1:106" x14ac:dyDescent="0.2">
      <c r="A7">
        <f>ROW(Source!A30)</f>
        <v>30</v>
      </c>
      <c r="B7">
        <v>39272396</v>
      </c>
      <c r="C7">
        <v>39273655</v>
      </c>
      <c r="D7">
        <v>37068148</v>
      </c>
      <c r="E7">
        <v>1</v>
      </c>
      <c r="F7">
        <v>1</v>
      </c>
      <c r="G7">
        <v>1</v>
      </c>
      <c r="H7">
        <v>1</v>
      </c>
      <c r="I7" t="s">
        <v>510</v>
      </c>
      <c r="J7" t="s">
        <v>3</v>
      </c>
      <c r="K7" t="s">
        <v>511</v>
      </c>
      <c r="L7">
        <v>1191</v>
      </c>
      <c r="N7">
        <v>1013</v>
      </c>
      <c r="O7" t="s">
        <v>512</v>
      </c>
      <c r="P7" t="s">
        <v>512</v>
      </c>
      <c r="Q7">
        <v>1</v>
      </c>
      <c r="W7">
        <v>0</v>
      </c>
      <c r="X7">
        <v>371339561</v>
      </c>
      <c r="Y7">
        <v>188.54</v>
      </c>
      <c r="AA7">
        <v>0</v>
      </c>
      <c r="AB7">
        <v>0</v>
      </c>
      <c r="AC7">
        <v>0</v>
      </c>
      <c r="AD7">
        <v>8.09</v>
      </c>
      <c r="AE7">
        <v>0</v>
      </c>
      <c r="AF7">
        <v>0</v>
      </c>
      <c r="AG7">
        <v>0</v>
      </c>
      <c r="AH7">
        <v>8.09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188.54</v>
      </c>
      <c r="AU7" t="s">
        <v>3</v>
      </c>
      <c r="AV7">
        <v>1</v>
      </c>
      <c r="AW7">
        <v>2</v>
      </c>
      <c r="AX7">
        <v>39273659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151.58616000000001</v>
      </c>
      <c r="CY7">
        <f>AD7</f>
        <v>8.09</v>
      </c>
      <c r="CZ7">
        <f>AH7</f>
        <v>8.09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39272396</v>
      </c>
      <c r="C8">
        <v>39273655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513</v>
      </c>
      <c r="J8" t="s">
        <v>3</v>
      </c>
      <c r="K8" t="s">
        <v>514</v>
      </c>
      <c r="L8">
        <v>1191</v>
      </c>
      <c r="N8">
        <v>1013</v>
      </c>
      <c r="O8" t="s">
        <v>512</v>
      </c>
      <c r="P8" t="s">
        <v>512</v>
      </c>
      <c r="Q8">
        <v>1</v>
      </c>
      <c r="W8">
        <v>0</v>
      </c>
      <c r="X8">
        <v>-1417349443</v>
      </c>
      <c r="Y8">
        <v>7.74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7.74</v>
      </c>
      <c r="AU8" t="s">
        <v>3</v>
      </c>
      <c r="AV8">
        <v>2</v>
      </c>
      <c r="AW8">
        <v>2</v>
      </c>
      <c r="AX8">
        <v>39273660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6.2229600000000005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39272396</v>
      </c>
      <c r="C9">
        <v>39273655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515</v>
      </c>
      <c r="J9" t="s">
        <v>516</v>
      </c>
      <c r="K9" t="s">
        <v>517</v>
      </c>
      <c r="L9">
        <v>1368</v>
      </c>
      <c r="N9">
        <v>1011</v>
      </c>
      <c r="O9" t="s">
        <v>518</v>
      </c>
      <c r="P9" t="s">
        <v>518</v>
      </c>
      <c r="Q9">
        <v>1</v>
      </c>
      <c r="W9">
        <v>0</v>
      </c>
      <c r="X9">
        <v>1188625873</v>
      </c>
      <c r="Y9">
        <v>7.74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7.74</v>
      </c>
      <c r="AU9" t="s">
        <v>3</v>
      </c>
      <c r="AV9">
        <v>0</v>
      </c>
      <c r="AW9">
        <v>2</v>
      </c>
      <c r="AX9">
        <v>39273661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6.2229600000000005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ROW(Source!A31)</f>
        <v>31</v>
      </c>
      <c r="B10">
        <v>39272397</v>
      </c>
      <c r="C10">
        <v>39273655</v>
      </c>
      <c r="D10">
        <v>37068148</v>
      </c>
      <c r="E10">
        <v>1</v>
      </c>
      <c r="F10">
        <v>1</v>
      </c>
      <c r="G10">
        <v>1</v>
      </c>
      <c r="H10">
        <v>1</v>
      </c>
      <c r="I10" t="s">
        <v>510</v>
      </c>
      <c r="J10" t="s">
        <v>3</v>
      </c>
      <c r="K10" t="s">
        <v>511</v>
      </c>
      <c r="L10">
        <v>1191</v>
      </c>
      <c r="N10">
        <v>1013</v>
      </c>
      <c r="O10" t="s">
        <v>512</v>
      </c>
      <c r="P10" t="s">
        <v>512</v>
      </c>
      <c r="Q10">
        <v>1</v>
      </c>
      <c r="W10">
        <v>0</v>
      </c>
      <c r="X10">
        <v>371339561</v>
      </c>
      <c r="Y10">
        <v>188.54</v>
      </c>
      <c r="AA10">
        <v>0</v>
      </c>
      <c r="AB10">
        <v>0</v>
      </c>
      <c r="AC10">
        <v>0</v>
      </c>
      <c r="AD10">
        <v>61.4</v>
      </c>
      <c r="AE10">
        <v>0</v>
      </c>
      <c r="AF10">
        <v>0</v>
      </c>
      <c r="AG10">
        <v>0</v>
      </c>
      <c r="AH10">
        <v>8.09</v>
      </c>
      <c r="AI10">
        <v>1</v>
      </c>
      <c r="AJ10">
        <v>1</v>
      </c>
      <c r="AK10">
        <v>1</v>
      </c>
      <c r="AL10">
        <v>7.59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188.54</v>
      </c>
      <c r="AU10" t="s">
        <v>3</v>
      </c>
      <c r="AV10">
        <v>1</v>
      </c>
      <c r="AW10">
        <v>2</v>
      </c>
      <c r="AX10">
        <v>39273659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151.58616000000001</v>
      </c>
      <c r="CY10">
        <f>AD10</f>
        <v>61.4</v>
      </c>
      <c r="CZ10">
        <f>AH10</f>
        <v>8.09</v>
      </c>
      <c r="DA10">
        <f>AL10</f>
        <v>7.59</v>
      </c>
      <c r="DB10">
        <v>0</v>
      </c>
    </row>
    <row r="11" spans="1:106" x14ac:dyDescent="0.2">
      <c r="A11">
        <f>ROW(Source!A31)</f>
        <v>31</v>
      </c>
      <c r="B11">
        <v>39272397</v>
      </c>
      <c r="C11">
        <v>39273655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513</v>
      </c>
      <c r="J11" t="s">
        <v>3</v>
      </c>
      <c r="K11" t="s">
        <v>514</v>
      </c>
      <c r="L11">
        <v>1191</v>
      </c>
      <c r="N11">
        <v>1013</v>
      </c>
      <c r="O11" t="s">
        <v>512</v>
      </c>
      <c r="P11" t="s">
        <v>512</v>
      </c>
      <c r="Q11">
        <v>1</v>
      </c>
      <c r="W11">
        <v>0</v>
      </c>
      <c r="X11">
        <v>-1417349443</v>
      </c>
      <c r="Y11">
        <v>7.74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7.59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7.74</v>
      </c>
      <c r="AU11" t="s">
        <v>3</v>
      </c>
      <c r="AV11">
        <v>2</v>
      </c>
      <c r="AW11">
        <v>2</v>
      </c>
      <c r="AX11">
        <v>39273660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6.2229600000000005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">
      <c r="A12">
        <f>ROW(Source!A31)</f>
        <v>31</v>
      </c>
      <c r="B12">
        <v>39272397</v>
      </c>
      <c r="C12">
        <v>39273655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515</v>
      </c>
      <c r="J12" t="s">
        <v>516</v>
      </c>
      <c r="K12" t="s">
        <v>517</v>
      </c>
      <c r="L12">
        <v>1368</v>
      </c>
      <c r="N12">
        <v>1011</v>
      </c>
      <c r="O12" t="s">
        <v>518</v>
      </c>
      <c r="P12" t="s">
        <v>518</v>
      </c>
      <c r="Q12">
        <v>1</v>
      </c>
      <c r="W12">
        <v>0</v>
      </c>
      <c r="X12">
        <v>1188625873</v>
      </c>
      <c r="Y12">
        <v>7.74</v>
      </c>
      <c r="AA12">
        <v>0</v>
      </c>
      <c r="AB12">
        <v>237.26</v>
      </c>
      <c r="AC12">
        <v>13.5</v>
      </c>
      <c r="AD12">
        <v>0</v>
      </c>
      <c r="AE12">
        <v>0</v>
      </c>
      <c r="AF12">
        <v>31.26</v>
      </c>
      <c r="AG12">
        <v>13.5</v>
      </c>
      <c r="AH12">
        <v>0</v>
      </c>
      <c r="AI12">
        <v>1</v>
      </c>
      <c r="AJ12">
        <v>7.59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7.74</v>
      </c>
      <c r="AU12" t="s">
        <v>3</v>
      </c>
      <c r="AV12">
        <v>0</v>
      </c>
      <c r="AW12">
        <v>2</v>
      </c>
      <c r="AX12">
        <v>39273661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6.2229600000000005</v>
      </c>
      <c r="CY12">
        <f>AB12</f>
        <v>237.26</v>
      </c>
      <c r="CZ12">
        <f>AF12</f>
        <v>31.26</v>
      </c>
      <c r="DA12">
        <f>AJ12</f>
        <v>7.59</v>
      </c>
      <c r="DB12">
        <v>0</v>
      </c>
    </row>
    <row r="13" spans="1:106" x14ac:dyDescent="0.2">
      <c r="A13">
        <f>ROW(Source!A32)</f>
        <v>32</v>
      </c>
      <c r="B13">
        <v>39272396</v>
      </c>
      <c r="C13">
        <v>39273651</v>
      </c>
      <c r="D13">
        <v>37064998</v>
      </c>
      <c r="E13">
        <v>1</v>
      </c>
      <c r="F13">
        <v>1</v>
      </c>
      <c r="G13">
        <v>1</v>
      </c>
      <c r="H13">
        <v>1</v>
      </c>
      <c r="I13" t="s">
        <v>519</v>
      </c>
      <c r="J13" t="s">
        <v>3</v>
      </c>
      <c r="K13" t="s">
        <v>520</v>
      </c>
      <c r="L13">
        <v>1191</v>
      </c>
      <c r="N13">
        <v>1013</v>
      </c>
      <c r="O13" t="s">
        <v>512</v>
      </c>
      <c r="P13" t="s">
        <v>512</v>
      </c>
      <c r="Q13">
        <v>1</v>
      </c>
      <c r="W13">
        <v>0</v>
      </c>
      <c r="X13">
        <v>735429535</v>
      </c>
      <c r="Y13">
        <v>3.77</v>
      </c>
      <c r="AA13">
        <v>0</v>
      </c>
      <c r="AB13">
        <v>0</v>
      </c>
      <c r="AC13">
        <v>0</v>
      </c>
      <c r="AD13">
        <v>7.8</v>
      </c>
      <c r="AE13">
        <v>0</v>
      </c>
      <c r="AF13">
        <v>0</v>
      </c>
      <c r="AG13">
        <v>0</v>
      </c>
      <c r="AH13">
        <v>7.8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3.77</v>
      </c>
      <c r="AU13" t="s">
        <v>3</v>
      </c>
      <c r="AV13">
        <v>1</v>
      </c>
      <c r="AW13">
        <v>2</v>
      </c>
      <c r="AX13">
        <v>39273653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3.7624599999999999</v>
      </c>
      <c r="CY13">
        <f t="shared" ref="CY13:CY18" si="0">AD13</f>
        <v>7.8</v>
      </c>
      <c r="CZ13">
        <f t="shared" ref="CZ13:CZ18" si="1">AH13</f>
        <v>7.8</v>
      </c>
      <c r="DA13">
        <f t="shared" ref="DA13:DA18" si="2">AL13</f>
        <v>1</v>
      </c>
      <c r="DB13">
        <v>0</v>
      </c>
    </row>
    <row r="14" spans="1:106" x14ac:dyDescent="0.2">
      <c r="A14">
        <f>ROW(Source!A33)</f>
        <v>33</v>
      </c>
      <c r="B14">
        <v>39272397</v>
      </c>
      <c r="C14">
        <v>39273651</v>
      </c>
      <c r="D14">
        <v>37064998</v>
      </c>
      <c r="E14">
        <v>1</v>
      </c>
      <c r="F14">
        <v>1</v>
      </c>
      <c r="G14">
        <v>1</v>
      </c>
      <c r="H14">
        <v>1</v>
      </c>
      <c r="I14" t="s">
        <v>519</v>
      </c>
      <c r="J14" t="s">
        <v>3</v>
      </c>
      <c r="K14" t="s">
        <v>520</v>
      </c>
      <c r="L14">
        <v>1191</v>
      </c>
      <c r="N14">
        <v>1013</v>
      </c>
      <c r="O14" t="s">
        <v>512</v>
      </c>
      <c r="P14" t="s">
        <v>512</v>
      </c>
      <c r="Q14">
        <v>1</v>
      </c>
      <c r="W14">
        <v>0</v>
      </c>
      <c r="X14">
        <v>735429535</v>
      </c>
      <c r="Y14">
        <v>3.77</v>
      </c>
      <c r="AA14">
        <v>0</v>
      </c>
      <c r="AB14">
        <v>0</v>
      </c>
      <c r="AC14">
        <v>0</v>
      </c>
      <c r="AD14">
        <v>59.2</v>
      </c>
      <c r="AE14">
        <v>0</v>
      </c>
      <c r="AF14">
        <v>0</v>
      </c>
      <c r="AG14">
        <v>0</v>
      </c>
      <c r="AH14">
        <v>7.8</v>
      </c>
      <c r="AI14">
        <v>1</v>
      </c>
      <c r="AJ14">
        <v>1</v>
      </c>
      <c r="AK14">
        <v>1</v>
      </c>
      <c r="AL14">
        <v>7.59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3.77</v>
      </c>
      <c r="AU14" t="s">
        <v>3</v>
      </c>
      <c r="AV14">
        <v>1</v>
      </c>
      <c r="AW14">
        <v>2</v>
      </c>
      <c r="AX14">
        <v>39273653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3.7624599999999999</v>
      </c>
      <c r="CY14">
        <f t="shared" si="0"/>
        <v>59.2</v>
      </c>
      <c r="CZ14">
        <f t="shared" si="1"/>
        <v>7.8</v>
      </c>
      <c r="DA14">
        <f t="shared" si="2"/>
        <v>7.59</v>
      </c>
      <c r="DB14">
        <v>0</v>
      </c>
    </row>
    <row r="15" spans="1:106" x14ac:dyDescent="0.2">
      <c r="A15">
        <f>ROW(Source!A34)</f>
        <v>34</v>
      </c>
      <c r="B15">
        <v>39272396</v>
      </c>
      <c r="C15">
        <v>39273647</v>
      </c>
      <c r="D15">
        <v>37064998</v>
      </c>
      <c r="E15">
        <v>1</v>
      </c>
      <c r="F15">
        <v>1</v>
      </c>
      <c r="G15">
        <v>1</v>
      </c>
      <c r="H15">
        <v>1</v>
      </c>
      <c r="I15" t="s">
        <v>519</v>
      </c>
      <c r="J15" t="s">
        <v>3</v>
      </c>
      <c r="K15" t="s">
        <v>520</v>
      </c>
      <c r="L15">
        <v>1191</v>
      </c>
      <c r="N15">
        <v>1013</v>
      </c>
      <c r="O15" t="s">
        <v>512</v>
      </c>
      <c r="P15" t="s">
        <v>512</v>
      </c>
      <c r="Q15">
        <v>1</v>
      </c>
      <c r="W15">
        <v>0</v>
      </c>
      <c r="X15">
        <v>735429535</v>
      </c>
      <c r="Y15">
        <v>7.67</v>
      </c>
      <c r="AA15">
        <v>0</v>
      </c>
      <c r="AB15">
        <v>0</v>
      </c>
      <c r="AC15">
        <v>0</v>
      </c>
      <c r="AD15">
        <v>7.8</v>
      </c>
      <c r="AE15">
        <v>0</v>
      </c>
      <c r="AF15">
        <v>0</v>
      </c>
      <c r="AG15">
        <v>0</v>
      </c>
      <c r="AH15">
        <v>7.8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7.67</v>
      </c>
      <c r="AU15" t="s">
        <v>3</v>
      </c>
      <c r="AV15">
        <v>1</v>
      </c>
      <c r="AW15">
        <v>2</v>
      </c>
      <c r="AX15">
        <v>39273649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25.188279999999999</v>
      </c>
      <c r="CY15">
        <f t="shared" si="0"/>
        <v>7.8</v>
      </c>
      <c r="CZ15">
        <f t="shared" si="1"/>
        <v>7.8</v>
      </c>
      <c r="DA15">
        <f t="shared" si="2"/>
        <v>1</v>
      </c>
      <c r="DB15">
        <v>0</v>
      </c>
    </row>
    <row r="16" spans="1:106" x14ac:dyDescent="0.2">
      <c r="A16">
        <f>ROW(Source!A35)</f>
        <v>35</v>
      </c>
      <c r="B16">
        <v>39272397</v>
      </c>
      <c r="C16">
        <v>39273647</v>
      </c>
      <c r="D16">
        <v>37064998</v>
      </c>
      <c r="E16">
        <v>1</v>
      </c>
      <c r="F16">
        <v>1</v>
      </c>
      <c r="G16">
        <v>1</v>
      </c>
      <c r="H16">
        <v>1</v>
      </c>
      <c r="I16" t="s">
        <v>519</v>
      </c>
      <c r="J16" t="s">
        <v>3</v>
      </c>
      <c r="K16" t="s">
        <v>520</v>
      </c>
      <c r="L16">
        <v>1191</v>
      </c>
      <c r="N16">
        <v>1013</v>
      </c>
      <c r="O16" t="s">
        <v>512</v>
      </c>
      <c r="P16" t="s">
        <v>512</v>
      </c>
      <c r="Q16">
        <v>1</v>
      </c>
      <c r="W16">
        <v>0</v>
      </c>
      <c r="X16">
        <v>735429535</v>
      </c>
      <c r="Y16">
        <v>7.67</v>
      </c>
      <c r="AA16">
        <v>0</v>
      </c>
      <c r="AB16">
        <v>0</v>
      </c>
      <c r="AC16">
        <v>0</v>
      </c>
      <c r="AD16">
        <v>59.2</v>
      </c>
      <c r="AE16">
        <v>0</v>
      </c>
      <c r="AF16">
        <v>0</v>
      </c>
      <c r="AG16">
        <v>0</v>
      </c>
      <c r="AH16">
        <v>7.8</v>
      </c>
      <c r="AI16">
        <v>1</v>
      </c>
      <c r="AJ16">
        <v>1</v>
      </c>
      <c r="AK16">
        <v>1</v>
      </c>
      <c r="AL16">
        <v>7.59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7.67</v>
      </c>
      <c r="AU16" t="s">
        <v>3</v>
      </c>
      <c r="AV16">
        <v>1</v>
      </c>
      <c r="AW16">
        <v>2</v>
      </c>
      <c r="AX16">
        <v>39273649</v>
      </c>
      <c r="AY16">
        <v>1</v>
      </c>
      <c r="AZ16">
        <v>0</v>
      </c>
      <c r="BA16">
        <v>19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Y16*Source!I35</f>
        <v>25.188279999999999</v>
      </c>
      <c r="CY16">
        <f t="shared" si="0"/>
        <v>59.2</v>
      </c>
      <c r="CZ16">
        <f t="shared" si="1"/>
        <v>7.8</v>
      </c>
      <c r="DA16">
        <f t="shared" si="2"/>
        <v>7.59</v>
      </c>
      <c r="DB16">
        <v>0</v>
      </c>
    </row>
    <row r="17" spans="1:106" x14ac:dyDescent="0.2">
      <c r="A17">
        <f>ROW(Source!A36)</f>
        <v>36</v>
      </c>
      <c r="B17">
        <v>39272396</v>
      </c>
      <c r="C17">
        <v>39475533</v>
      </c>
      <c r="D17">
        <v>37064998</v>
      </c>
      <c r="E17">
        <v>1</v>
      </c>
      <c r="F17">
        <v>1</v>
      </c>
      <c r="G17">
        <v>1</v>
      </c>
      <c r="H17">
        <v>1</v>
      </c>
      <c r="I17" t="s">
        <v>519</v>
      </c>
      <c r="J17" t="s">
        <v>3</v>
      </c>
      <c r="K17" t="s">
        <v>520</v>
      </c>
      <c r="L17">
        <v>1191</v>
      </c>
      <c r="N17">
        <v>1013</v>
      </c>
      <c r="O17" t="s">
        <v>512</v>
      </c>
      <c r="P17" t="s">
        <v>512</v>
      </c>
      <c r="Q17">
        <v>1</v>
      </c>
      <c r="W17">
        <v>0</v>
      </c>
      <c r="X17">
        <v>735429535</v>
      </c>
      <c r="Y17">
        <v>30.53</v>
      </c>
      <c r="AA17">
        <v>0</v>
      </c>
      <c r="AB17">
        <v>0</v>
      </c>
      <c r="AC17">
        <v>0</v>
      </c>
      <c r="AD17">
        <v>7.8</v>
      </c>
      <c r="AE17">
        <v>0</v>
      </c>
      <c r="AF17">
        <v>0</v>
      </c>
      <c r="AG17">
        <v>0</v>
      </c>
      <c r="AH17">
        <v>7.8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30.53</v>
      </c>
      <c r="AU17" t="s">
        <v>3</v>
      </c>
      <c r="AV17">
        <v>1</v>
      </c>
      <c r="AW17">
        <v>2</v>
      </c>
      <c r="AX17">
        <v>39475534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Y17*Source!I36</f>
        <v>100.26052</v>
      </c>
      <c r="CY17">
        <f t="shared" si="0"/>
        <v>7.8</v>
      </c>
      <c r="CZ17">
        <f t="shared" si="1"/>
        <v>7.8</v>
      </c>
      <c r="DA17">
        <f t="shared" si="2"/>
        <v>1</v>
      </c>
      <c r="DB17">
        <v>0</v>
      </c>
    </row>
    <row r="18" spans="1:106" x14ac:dyDescent="0.2">
      <c r="A18">
        <f>ROW(Source!A36)</f>
        <v>36</v>
      </c>
      <c r="B18">
        <v>39272396</v>
      </c>
      <c r="C18">
        <v>39475533</v>
      </c>
      <c r="D18">
        <v>37064876</v>
      </c>
      <c r="E18">
        <v>1</v>
      </c>
      <c r="F18">
        <v>1</v>
      </c>
      <c r="G18">
        <v>1</v>
      </c>
      <c r="H18">
        <v>1</v>
      </c>
      <c r="I18" t="s">
        <v>513</v>
      </c>
      <c r="J18" t="s">
        <v>3</v>
      </c>
      <c r="K18" t="s">
        <v>514</v>
      </c>
      <c r="L18">
        <v>1191</v>
      </c>
      <c r="N18">
        <v>1013</v>
      </c>
      <c r="O18" t="s">
        <v>512</v>
      </c>
      <c r="P18" t="s">
        <v>512</v>
      </c>
      <c r="Q18">
        <v>1</v>
      </c>
      <c r="W18">
        <v>0</v>
      </c>
      <c r="X18">
        <v>-1417349443</v>
      </c>
      <c r="Y18">
        <v>3.65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3.65</v>
      </c>
      <c r="AU18" t="s">
        <v>3</v>
      </c>
      <c r="AV18">
        <v>2</v>
      </c>
      <c r="AW18">
        <v>2</v>
      </c>
      <c r="AX18">
        <v>39475535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Y18*Source!I36</f>
        <v>11.986599999999999</v>
      </c>
      <c r="CY18">
        <f t="shared" si="0"/>
        <v>0</v>
      </c>
      <c r="CZ18">
        <f t="shared" si="1"/>
        <v>0</v>
      </c>
      <c r="DA18">
        <f t="shared" si="2"/>
        <v>1</v>
      </c>
      <c r="DB18">
        <v>0</v>
      </c>
    </row>
    <row r="19" spans="1:106" x14ac:dyDescent="0.2">
      <c r="A19">
        <f>ROW(Source!A36)</f>
        <v>36</v>
      </c>
      <c r="B19">
        <v>39272396</v>
      </c>
      <c r="C19">
        <v>39475533</v>
      </c>
      <c r="D19">
        <v>36882452</v>
      </c>
      <c r="E19">
        <v>1</v>
      </c>
      <c r="F19">
        <v>1</v>
      </c>
      <c r="G19">
        <v>1</v>
      </c>
      <c r="H19">
        <v>2</v>
      </c>
      <c r="I19" t="s">
        <v>515</v>
      </c>
      <c r="J19" t="s">
        <v>516</v>
      </c>
      <c r="K19" t="s">
        <v>517</v>
      </c>
      <c r="L19">
        <v>1368</v>
      </c>
      <c r="N19">
        <v>1011</v>
      </c>
      <c r="O19" t="s">
        <v>518</v>
      </c>
      <c r="P19" t="s">
        <v>518</v>
      </c>
      <c r="Q19">
        <v>1</v>
      </c>
      <c r="W19">
        <v>0</v>
      </c>
      <c r="X19">
        <v>1188625873</v>
      </c>
      <c r="Y19">
        <v>3.65</v>
      </c>
      <c r="AA19">
        <v>0</v>
      </c>
      <c r="AB19">
        <v>31.26</v>
      </c>
      <c r="AC19">
        <v>13.5</v>
      </c>
      <c r="AD19">
        <v>0</v>
      </c>
      <c r="AE19">
        <v>0</v>
      </c>
      <c r="AF19">
        <v>31.26</v>
      </c>
      <c r="AG19">
        <v>13.5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3.65</v>
      </c>
      <c r="AU19" t="s">
        <v>3</v>
      </c>
      <c r="AV19">
        <v>0</v>
      </c>
      <c r="AW19">
        <v>2</v>
      </c>
      <c r="AX19">
        <v>39475536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Y19*Source!I36</f>
        <v>11.986599999999999</v>
      </c>
      <c r="CY19">
        <f>AB19</f>
        <v>31.26</v>
      </c>
      <c r="CZ19">
        <f>AF19</f>
        <v>31.26</v>
      </c>
      <c r="DA19">
        <f>AJ19</f>
        <v>1</v>
      </c>
      <c r="DB19">
        <v>0</v>
      </c>
    </row>
    <row r="20" spans="1:106" x14ac:dyDescent="0.2">
      <c r="A20">
        <f>ROW(Source!A37)</f>
        <v>37</v>
      </c>
      <c r="B20">
        <v>39272397</v>
      </c>
      <c r="C20">
        <v>39475533</v>
      </c>
      <c r="D20">
        <v>37064998</v>
      </c>
      <c r="E20">
        <v>1</v>
      </c>
      <c r="F20">
        <v>1</v>
      </c>
      <c r="G20">
        <v>1</v>
      </c>
      <c r="H20">
        <v>1</v>
      </c>
      <c r="I20" t="s">
        <v>519</v>
      </c>
      <c r="J20" t="s">
        <v>3</v>
      </c>
      <c r="K20" t="s">
        <v>520</v>
      </c>
      <c r="L20">
        <v>1191</v>
      </c>
      <c r="N20">
        <v>1013</v>
      </c>
      <c r="O20" t="s">
        <v>512</v>
      </c>
      <c r="P20" t="s">
        <v>512</v>
      </c>
      <c r="Q20">
        <v>1</v>
      </c>
      <c r="W20">
        <v>0</v>
      </c>
      <c r="X20">
        <v>735429535</v>
      </c>
      <c r="Y20">
        <v>30.53</v>
      </c>
      <c r="AA20">
        <v>0</v>
      </c>
      <c r="AB20">
        <v>0</v>
      </c>
      <c r="AC20">
        <v>0</v>
      </c>
      <c r="AD20">
        <v>59.2</v>
      </c>
      <c r="AE20">
        <v>0</v>
      </c>
      <c r="AF20">
        <v>0</v>
      </c>
      <c r="AG20">
        <v>0</v>
      </c>
      <c r="AH20">
        <v>7.8</v>
      </c>
      <c r="AI20">
        <v>1</v>
      </c>
      <c r="AJ20">
        <v>1</v>
      </c>
      <c r="AK20">
        <v>1</v>
      </c>
      <c r="AL20">
        <v>7.59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30.53</v>
      </c>
      <c r="AU20" t="s">
        <v>3</v>
      </c>
      <c r="AV20">
        <v>1</v>
      </c>
      <c r="AW20">
        <v>2</v>
      </c>
      <c r="AX20">
        <v>39475534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Y20*Source!I37</f>
        <v>100.26052</v>
      </c>
      <c r="CY20">
        <f>AD20</f>
        <v>59.2</v>
      </c>
      <c r="CZ20">
        <f>AH20</f>
        <v>7.8</v>
      </c>
      <c r="DA20">
        <f>AL20</f>
        <v>7.59</v>
      </c>
      <c r="DB20">
        <v>0</v>
      </c>
    </row>
    <row r="21" spans="1:106" x14ac:dyDescent="0.2">
      <c r="A21">
        <f>ROW(Source!A37)</f>
        <v>37</v>
      </c>
      <c r="B21">
        <v>39272397</v>
      </c>
      <c r="C21">
        <v>39475533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513</v>
      </c>
      <c r="J21" t="s">
        <v>3</v>
      </c>
      <c r="K21" t="s">
        <v>514</v>
      </c>
      <c r="L21">
        <v>1191</v>
      </c>
      <c r="N21">
        <v>1013</v>
      </c>
      <c r="O21" t="s">
        <v>512</v>
      </c>
      <c r="P21" t="s">
        <v>512</v>
      </c>
      <c r="Q21">
        <v>1</v>
      </c>
      <c r="W21">
        <v>0</v>
      </c>
      <c r="X21">
        <v>-1417349443</v>
      </c>
      <c r="Y21">
        <v>3.65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7.59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3.65</v>
      </c>
      <c r="AU21" t="s">
        <v>3</v>
      </c>
      <c r="AV21">
        <v>2</v>
      </c>
      <c r="AW21">
        <v>2</v>
      </c>
      <c r="AX21">
        <v>39475535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Y21*Source!I37</f>
        <v>11.986599999999999</v>
      </c>
      <c r="CY21">
        <f>AD21</f>
        <v>0</v>
      </c>
      <c r="CZ21">
        <f>AH21</f>
        <v>0</v>
      </c>
      <c r="DA21">
        <f>AL21</f>
        <v>1</v>
      </c>
      <c r="DB21">
        <v>0</v>
      </c>
    </row>
    <row r="22" spans="1:106" x14ac:dyDescent="0.2">
      <c r="A22">
        <f>ROW(Source!A37)</f>
        <v>37</v>
      </c>
      <c r="B22">
        <v>39272397</v>
      </c>
      <c r="C22">
        <v>39475533</v>
      </c>
      <c r="D22">
        <v>36882452</v>
      </c>
      <c r="E22">
        <v>1</v>
      </c>
      <c r="F22">
        <v>1</v>
      </c>
      <c r="G22">
        <v>1</v>
      </c>
      <c r="H22">
        <v>2</v>
      </c>
      <c r="I22" t="s">
        <v>515</v>
      </c>
      <c r="J22" t="s">
        <v>516</v>
      </c>
      <c r="K22" t="s">
        <v>517</v>
      </c>
      <c r="L22">
        <v>1368</v>
      </c>
      <c r="N22">
        <v>1011</v>
      </c>
      <c r="O22" t="s">
        <v>518</v>
      </c>
      <c r="P22" t="s">
        <v>518</v>
      </c>
      <c r="Q22">
        <v>1</v>
      </c>
      <c r="W22">
        <v>0</v>
      </c>
      <c r="X22">
        <v>1188625873</v>
      </c>
      <c r="Y22">
        <v>3.65</v>
      </c>
      <c r="AA22">
        <v>0</v>
      </c>
      <c r="AB22">
        <v>237.26</v>
      </c>
      <c r="AC22">
        <v>13.5</v>
      </c>
      <c r="AD22">
        <v>0</v>
      </c>
      <c r="AE22">
        <v>0</v>
      </c>
      <c r="AF22">
        <v>31.26</v>
      </c>
      <c r="AG22">
        <v>13.5</v>
      </c>
      <c r="AH22">
        <v>0</v>
      </c>
      <c r="AI22">
        <v>1</v>
      </c>
      <c r="AJ22">
        <v>7.59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3.65</v>
      </c>
      <c r="AU22" t="s">
        <v>3</v>
      </c>
      <c r="AV22">
        <v>0</v>
      </c>
      <c r="AW22">
        <v>2</v>
      </c>
      <c r="AX22">
        <v>39475536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Y22*Source!I37</f>
        <v>11.986599999999999</v>
      </c>
      <c r="CY22">
        <f>AB22</f>
        <v>237.26</v>
      </c>
      <c r="CZ22">
        <f>AF22</f>
        <v>31.26</v>
      </c>
      <c r="DA22">
        <f>AJ22</f>
        <v>7.59</v>
      </c>
      <c r="DB22">
        <v>0</v>
      </c>
    </row>
    <row r="23" spans="1:106" x14ac:dyDescent="0.2">
      <c r="A23">
        <f>ROW(Source!A38)</f>
        <v>38</v>
      </c>
      <c r="B23">
        <v>39272396</v>
      </c>
      <c r="C23">
        <v>39478168</v>
      </c>
      <c r="D23">
        <v>37069580</v>
      </c>
      <c r="E23">
        <v>1</v>
      </c>
      <c r="F23">
        <v>1</v>
      </c>
      <c r="G23">
        <v>1</v>
      </c>
      <c r="H23">
        <v>1</v>
      </c>
      <c r="I23" t="s">
        <v>521</v>
      </c>
      <c r="J23" t="s">
        <v>3</v>
      </c>
      <c r="K23" t="s">
        <v>522</v>
      </c>
      <c r="L23">
        <v>1191</v>
      </c>
      <c r="N23">
        <v>1013</v>
      </c>
      <c r="O23" t="s">
        <v>512</v>
      </c>
      <c r="P23" t="s">
        <v>512</v>
      </c>
      <c r="Q23">
        <v>1</v>
      </c>
      <c r="W23">
        <v>0</v>
      </c>
      <c r="X23">
        <v>1010519658</v>
      </c>
      <c r="Y23">
        <v>3.9215</v>
      </c>
      <c r="AA23">
        <v>0</v>
      </c>
      <c r="AB23">
        <v>0</v>
      </c>
      <c r="AC23">
        <v>0</v>
      </c>
      <c r="AD23">
        <v>8.64</v>
      </c>
      <c r="AE23">
        <v>0</v>
      </c>
      <c r="AF23">
        <v>0</v>
      </c>
      <c r="AG23">
        <v>0</v>
      </c>
      <c r="AH23">
        <v>8.64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3.41</v>
      </c>
      <c r="AU23" t="s">
        <v>50</v>
      </c>
      <c r="AV23">
        <v>1</v>
      </c>
      <c r="AW23">
        <v>2</v>
      </c>
      <c r="AX23">
        <v>39478169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Y23*Source!I38</f>
        <v>386.34618</v>
      </c>
      <c r="CY23">
        <f>AD23</f>
        <v>8.64</v>
      </c>
      <c r="CZ23">
        <f>AH23</f>
        <v>8.64</v>
      </c>
      <c r="DA23">
        <f>AL23</f>
        <v>1</v>
      </c>
      <c r="DB23">
        <v>0</v>
      </c>
    </row>
    <row r="24" spans="1:106" x14ac:dyDescent="0.2">
      <c r="A24">
        <f>ROW(Source!A38)</f>
        <v>38</v>
      </c>
      <c r="B24">
        <v>39272396</v>
      </c>
      <c r="C24">
        <v>39478168</v>
      </c>
      <c r="D24">
        <v>37064876</v>
      </c>
      <c r="E24">
        <v>1</v>
      </c>
      <c r="F24">
        <v>1</v>
      </c>
      <c r="G24">
        <v>1</v>
      </c>
      <c r="H24">
        <v>1</v>
      </c>
      <c r="I24" t="s">
        <v>513</v>
      </c>
      <c r="J24" t="s">
        <v>3</v>
      </c>
      <c r="K24" t="s">
        <v>514</v>
      </c>
      <c r="L24">
        <v>1191</v>
      </c>
      <c r="N24">
        <v>1013</v>
      </c>
      <c r="O24" t="s">
        <v>512</v>
      </c>
      <c r="P24" t="s">
        <v>512</v>
      </c>
      <c r="Q24">
        <v>1</v>
      </c>
      <c r="W24">
        <v>0</v>
      </c>
      <c r="X24">
        <v>-1417349443</v>
      </c>
      <c r="Y24">
        <v>0.3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0.3</v>
      </c>
      <c r="AU24" t="s">
        <v>3</v>
      </c>
      <c r="AV24">
        <v>2</v>
      </c>
      <c r="AW24">
        <v>2</v>
      </c>
      <c r="AX24">
        <v>39478170</v>
      </c>
      <c r="AY24">
        <v>1</v>
      </c>
      <c r="AZ24">
        <v>2048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Y24*Source!I38</f>
        <v>29.555999999999997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ROW(Source!A38)</f>
        <v>38</v>
      </c>
      <c r="B25">
        <v>39272396</v>
      </c>
      <c r="C25">
        <v>39478168</v>
      </c>
      <c r="D25">
        <v>36882383</v>
      </c>
      <c r="E25">
        <v>1</v>
      </c>
      <c r="F25">
        <v>1</v>
      </c>
      <c r="G25">
        <v>1</v>
      </c>
      <c r="H25">
        <v>2</v>
      </c>
      <c r="I25" t="s">
        <v>523</v>
      </c>
      <c r="J25" t="s">
        <v>524</v>
      </c>
      <c r="K25" t="s">
        <v>525</v>
      </c>
      <c r="L25">
        <v>1368</v>
      </c>
      <c r="N25">
        <v>1011</v>
      </c>
      <c r="O25" t="s">
        <v>518</v>
      </c>
      <c r="P25" t="s">
        <v>518</v>
      </c>
      <c r="Q25">
        <v>1</v>
      </c>
      <c r="W25">
        <v>0</v>
      </c>
      <c r="X25">
        <v>1225731627</v>
      </c>
      <c r="Y25">
        <v>0.1</v>
      </c>
      <c r="AA25">
        <v>0</v>
      </c>
      <c r="AB25">
        <v>89.99</v>
      </c>
      <c r="AC25">
        <v>10.06</v>
      </c>
      <c r="AD25">
        <v>0</v>
      </c>
      <c r="AE25">
        <v>0</v>
      </c>
      <c r="AF25">
        <v>89.99</v>
      </c>
      <c r="AG25">
        <v>10.06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0.08</v>
      </c>
      <c r="AU25" t="s">
        <v>49</v>
      </c>
      <c r="AV25">
        <v>0</v>
      </c>
      <c r="AW25">
        <v>2</v>
      </c>
      <c r="AX25">
        <v>39478171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Y25*Source!I38</f>
        <v>9.8520000000000003</v>
      </c>
      <c r="CY25">
        <f>AB25</f>
        <v>89.99</v>
      </c>
      <c r="CZ25">
        <f>AF25</f>
        <v>89.99</v>
      </c>
      <c r="DA25">
        <f>AJ25</f>
        <v>1</v>
      </c>
      <c r="DB25">
        <v>0</v>
      </c>
    </row>
    <row r="26" spans="1:106" x14ac:dyDescent="0.2">
      <c r="A26">
        <f>ROW(Source!A38)</f>
        <v>38</v>
      </c>
      <c r="B26">
        <v>39272396</v>
      </c>
      <c r="C26">
        <v>39478168</v>
      </c>
      <c r="D26">
        <v>36882890</v>
      </c>
      <c r="E26">
        <v>1</v>
      </c>
      <c r="F26">
        <v>1</v>
      </c>
      <c r="G26">
        <v>1</v>
      </c>
      <c r="H26">
        <v>2</v>
      </c>
      <c r="I26" t="s">
        <v>526</v>
      </c>
      <c r="J26" t="s">
        <v>527</v>
      </c>
      <c r="K26" t="s">
        <v>528</v>
      </c>
      <c r="L26">
        <v>1368</v>
      </c>
      <c r="N26">
        <v>1011</v>
      </c>
      <c r="O26" t="s">
        <v>518</v>
      </c>
      <c r="P26" t="s">
        <v>518</v>
      </c>
      <c r="Q26">
        <v>1</v>
      </c>
      <c r="W26">
        <v>0</v>
      </c>
      <c r="X26">
        <v>-1806095485</v>
      </c>
      <c r="Y26">
        <v>0.55000000000000004</v>
      </c>
      <c r="AA26">
        <v>0</v>
      </c>
      <c r="AB26">
        <v>0.55000000000000004</v>
      </c>
      <c r="AC26">
        <v>0</v>
      </c>
      <c r="AD26">
        <v>0</v>
      </c>
      <c r="AE26">
        <v>0</v>
      </c>
      <c r="AF26">
        <v>0.55000000000000004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0.44</v>
      </c>
      <c r="AU26" t="s">
        <v>49</v>
      </c>
      <c r="AV26">
        <v>0</v>
      </c>
      <c r="AW26">
        <v>2</v>
      </c>
      <c r="AX26">
        <v>39478172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Y26*Source!I38</f>
        <v>54.186</v>
      </c>
      <c r="CY26">
        <f>AB26</f>
        <v>0.55000000000000004</v>
      </c>
      <c r="CZ26">
        <f>AF26</f>
        <v>0.55000000000000004</v>
      </c>
      <c r="DA26">
        <f>AJ26</f>
        <v>1</v>
      </c>
      <c r="DB26">
        <v>0</v>
      </c>
    </row>
    <row r="27" spans="1:106" x14ac:dyDescent="0.2">
      <c r="A27">
        <f>ROW(Source!A38)</f>
        <v>38</v>
      </c>
      <c r="B27">
        <v>39272396</v>
      </c>
      <c r="C27">
        <v>39478168</v>
      </c>
      <c r="D27">
        <v>36883878</v>
      </c>
      <c r="E27">
        <v>1</v>
      </c>
      <c r="F27">
        <v>1</v>
      </c>
      <c r="G27">
        <v>1</v>
      </c>
      <c r="H27">
        <v>2</v>
      </c>
      <c r="I27" t="s">
        <v>529</v>
      </c>
      <c r="J27" t="s">
        <v>530</v>
      </c>
      <c r="K27" t="s">
        <v>531</v>
      </c>
      <c r="L27">
        <v>1368</v>
      </c>
      <c r="N27">
        <v>1011</v>
      </c>
      <c r="O27" t="s">
        <v>518</v>
      </c>
      <c r="P27" t="s">
        <v>518</v>
      </c>
      <c r="Q27">
        <v>1</v>
      </c>
      <c r="W27">
        <v>0</v>
      </c>
      <c r="X27">
        <v>-1589061407</v>
      </c>
      <c r="Y27">
        <v>0.27500000000000002</v>
      </c>
      <c r="AA27">
        <v>0</v>
      </c>
      <c r="AB27">
        <v>90</v>
      </c>
      <c r="AC27">
        <v>10.06</v>
      </c>
      <c r="AD27">
        <v>0</v>
      </c>
      <c r="AE27">
        <v>0</v>
      </c>
      <c r="AF27">
        <v>90</v>
      </c>
      <c r="AG27">
        <v>10.06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0.22</v>
      </c>
      <c r="AU27" t="s">
        <v>49</v>
      </c>
      <c r="AV27">
        <v>0</v>
      </c>
      <c r="AW27">
        <v>2</v>
      </c>
      <c r="AX27">
        <v>39478173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27.093</v>
      </c>
      <c r="CY27">
        <f>AB27</f>
        <v>90</v>
      </c>
      <c r="CZ27">
        <f>AF27</f>
        <v>90</v>
      </c>
      <c r="DA27">
        <f>AJ27</f>
        <v>1</v>
      </c>
      <c r="DB27">
        <v>0</v>
      </c>
    </row>
    <row r="28" spans="1:106" x14ac:dyDescent="0.2">
      <c r="A28">
        <f>ROW(Source!A38)</f>
        <v>38</v>
      </c>
      <c r="B28">
        <v>39272396</v>
      </c>
      <c r="C28">
        <v>39478168</v>
      </c>
      <c r="D28">
        <v>36801792</v>
      </c>
      <c r="E28">
        <v>1</v>
      </c>
      <c r="F28">
        <v>1</v>
      </c>
      <c r="G28">
        <v>1</v>
      </c>
      <c r="H28">
        <v>3</v>
      </c>
      <c r="I28" t="s">
        <v>532</v>
      </c>
      <c r="J28" t="s">
        <v>533</v>
      </c>
      <c r="K28" t="s">
        <v>534</v>
      </c>
      <c r="L28">
        <v>1339</v>
      </c>
      <c r="N28">
        <v>1007</v>
      </c>
      <c r="O28" t="s">
        <v>47</v>
      </c>
      <c r="P28" t="s">
        <v>47</v>
      </c>
      <c r="Q28">
        <v>1</v>
      </c>
      <c r="W28">
        <v>0</v>
      </c>
      <c r="X28">
        <v>-1660354250</v>
      </c>
      <c r="Y28">
        <v>0.15</v>
      </c>
      <c r="AA28">
        <v>2.44</v>
      </c>
      <c r="AB28">
        <v>0</v>
      </c>
      <c r="AC28">
        <v>0</v>
      </c>
      <c r="AD28">
        <v>0</v>
      </c>
      <c r="AE28">
        <v>2.44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0.15</v>
      </c>
      <c r="AU28" t="s">
        <v>3</v>
      </c>
      <c r="AV28">
        <v>0</v>
      </c>
      <c r="AW28">
        <v>2</v>
      </c>
      <c r="AX28">
        <v>39478174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14.777999999999999</v>
      </c>
      <c r="CY28">
        <f>AA28</f>
        <v>2.44</v>
      </c>
      <c r="CZ28">
        <f>AE28</f>
        <v>2.44</v>
      </c>
      <c r="DA28">
        <f>AI28</f>
        <v>1</v>
      </c>
      <c r="DB28">
        <v>0</v>
      </c>
    </row>
    <row r="29" spans="1:106" x14ac:dyDescent="0.2">
      <c r="A29">
        <f>ROW(Source!A38)</f>
        <v>38</v>
      </c>
      <c r="B29">
        <v>39272396</v>
      </c>
      <c r="C29">
        <v>39478168</v>
      </c>
      <c r="D29">
        <v>36796087</v>
      </c>
      <c r="E29">
        <v>17</v>
      </c>
      <c r="F29">
        <v>1</v>
      </c>
      <c r="G29">
        <v>1</v>
      </c>
      <c r="H29">
        <v>3</v>
      </c>
      <c r="I29" t="s">
        <v>58</v>
      </c>
      <c r="J29" t="s">
        <v>3</v>
      </c>
      <c r="K29" t="s">
        <v>59</v>
      </c>
      <c r="L29">
        <v>1339</v>
      </c>
      <c r="N29">
        <v>1007</v>
      </c>
      <c r="O29" t="s">
        <v>47</v>
      </c>
      <c r="P29" t="s">
        <v>47</v>
      </c>
      <c r="Q29">
        <v>1</v>
      </c>
      <c r="W29">
        <v>0</v>
      </c>
      <c r="X29">
        <v>220090467</v>
      </c>
      <c r="Y29">
        <v>1.2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3</v>
      </c>
      <c r="AT29">
        <v>1.2</v>
      </c>
      <c r="AU29" t="s">
        <v>3</v>
      </c>
      <c r="AV29">
        <v>0</v>
      </c>
      <c r="AW29">
        <v>2</v>
      </c>
      <c r="AX29">
        <v>39478175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Y29*Source!I38</f>
        <v>118.22399999999999</v>
      </c>
      <c r="CY29">
        <f>AA29</f>
        <v>0</v>
      </c>
      <c r="CZ29">
        <f>AE29</f>
        <v>0</v>
      </c>
      <c r="DA29">
        <f>AI29</f>
        <v>1</v>
      </c>
      <c r="DB29">
        <v>0</v>
      </c>
    </row>
    <row r="30" spans="1:106" x14ac:dyDescent="0.2">
      <c r="A30">
        <f>ROW(Source!A38)</f>
        <v>38</v>
      </c>
      <c r="B30">
        <v>39272396</v>
      </c>
      <c r="C30">
        <v>39478168</v>
      </c>
      <c r="D30">
        <v>36806286</v>
      </c>
      <c r="E30">
        <v>1</v>
      </c>
      <c r="F30">
        <v>1</v>
      </c>
      <c r="G30">
        <v>1</v>
      </c>
      <c r="H30">
        <v>3</v>
      </c>
      <c r="I30" t="s">
        <v>54</v>
      </c>
      <c r="J30" t="s">
        <v>56</v>
      </c>
      <c r="K30" t="s">
        <v>55</v>
      </c>
      <c r="L30">
        <v>1339</v>
      </c>
      <c r="N30">
        <v>1007</v>
      </c>
      <c r="O30" t="s">
        <v>47</v>
      </c>
      <c r="P30" t="s">
        <v>47</v>
      </c>
      <c r="Q30">
        <v>1</v>
      </c>
      <c r="W30">
        <v>0</v>
      </c>
      <c r="X30">
        <v>-1848809516</v>
      </c>
      <c r="Y30">
        <v>1.2</v>
      </c>
      <c r="AA30">
        <v>44.82</v>
      </c>
      <c r="AB30">
        <v>0</v>
      </c>
      <c r="AC30">
        <v>0</v>
      </c>
      <c r="AD30">
        <v>0</v>
      </c>
      <c r="AE30">
        <v>44.82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3</v>
      </c>
      <c r="AT30">
        <v>1.2</v>
      </c>
      <c r="AU30" t="s">
        <v>3</v>
      </c>
      <c r="AV30">
        <v>0</v>
      </c>
      <c r="AW30">
        <v>1</v>
      </c>
      <c r="AX30">
        <v>-1</v>
      </c>
      <c r="AY30">
        <v>0</v>
      </c>
      <c r="AZ30">
        <v>0</v>
      </c>
      <c r="BA30" t="s">
        <v>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118.22399999999999</v>
      </c>
      <c r="CY30">
        <f>AA30</f>
        <v>44.82</v>
      </c>
      <c r="CZ30">
        <f>AE30</f>
        <v>44.82</v>
      </c>
      <c r="DA30">
        <f>AI30</f>
        <v>1</v>
      </c>
      <c r="DB30">
        <v>0</v>
      </c>
    </row>
    <row r="31" spans="1:106" x14ac:dyDescent="0.2">
      <c r="A31">
        <f>ROW(Source!A39)</f>
        <v>39</v>
      </c>
      <c r="B31">
        <v>39272397</v>
      </c>
      <c r="C31">
        <v>39478168</v>
      </c>
      <c r="D31">
        <v>37069580</v>
      </c>
      <c r="E31">
        <v>1</v>
      </c>
      <c r="F31">
        <v>1</v>
      </c>
      <c r="G31">
        <v>1</v>
      </c>
      <c r="H31">
        <v>1</v>
      </c>
      <c r="I31" t="s">
        <v>521</v>
      </c>
      <c r="J31" t="s">
        <v>3</v>
      </c>
      <c r="K31" t="s">
        <v>522</v>
      </c>
      <c r="L31">
        <v>1191</v>
      </c>
      <c r="N31">
        <v>1013</v>
      </c>
      <c r="O31" t="s">
        <v>512</v>
      </c>
      <c r="P31" t="s">
        <v>512</v>
      </c>
      <c r="Q31">
        <v>1</v>
      </c>
      <c r="W31">
        <v>0</v>
      </c>
      <c r="X31">
        <v>1010519658</v>
      </c>
      <c r="Y31">
        <v>3.9215</v>
      </c>
      <c r="AA31">
        <v>0</v>
      </c>
      <c r="AB31">
        <v>0</v>
      </c>
      <c r="AC31">
        <v>0</v>
      </c>
      <c r="AD31">
        <v>65.58</v>
      </c>
      <c r="AE31">
        <v>0</v>
      </c>
      <c r="AF31">
        <v>0</v>
      </c>
      <c r="AG31">
        <v>0</v>
      </c>
      <c r="AH31">
        <v>8.64</v>
      </c>
      <c r="AI31">
        <v>1</v>
      </c>
      <c r="AJ31">
        <v>1</v>
      </c>
      <c r="AK31">
        <v>1</v>
      </c>
      <c r="AL31">
        <v>7.59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3.41</v>
      </c>
      <c r="AU31" t="s">
        <v>50</v>
      </c>
      <c r="AV31">
        <v>1</v>
      </c>
      <c r="AW31">
        <v>2</v>
      </c>
      <c r="AX31">
        <v>39478169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Y31*Source!I39</f>
        <v>386.34618</v>
      </c>
      <c r="CY31">
        <f>AD31</f>
        <v>65.58</v>
      </c>
      <c r="CZ31">
        <f>AH31</f>
        <v>8.64</v>
      </c>
      <c r="DA31">
        <f>AL31</f>
        <v>7.59</v>
      </c>
      <c r="DB31">
        <v>0</v>
      </c>
    </row>
    <row r="32" spans="1:106" x14ac:dyDescent="0.2">
      <c r="A32">
        <f>ROW(Source!A39)</f>
        <v>39</v>
      </c>
      <c r="B32">
        <v>39272397</v>
      </c>
      <c r="C32">
        <v>39478168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513</v>
      </c>
      <c r="J32" t="s">
        <v>3</v>
      </c>
      <c r="K32" t="s">
        <v>514</v>
      </c>
      <c r="L32">
        <v>1191</v>
      </c>
      <c r="N32">
        <v>1013</v>
      </c>
      <c r="O32" t="s">
        <v>512</v>
      </c>
      <c r="P32" t="s">
        <v>512</v>
      </c>
      <c r="Q32">
        <v>1</v>
      </c>
      <c r="W32">
        <v>0</v>
      </c>
      <c r="X32">
        <v>-1417349443</v>
      </c>
      <c r="Y32">
        <v>0.3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7.59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0.3</v>
      </c>
      <c r="AU32" t="s">
        <v>3</v>
      </c>
      <c r="AV32">
        <v>2</v>
      </c>
      <c r="AW32">
        <v>2</v>
      </c>
      <c r="AX32">
        <v>39478170</v>
      </c>
      <c r="AY32">
        <v>1</v>
      </c>
      <c r="AZ32">
        <v>2048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29.555999999999997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ROW(Source!A39)</f>
        <v>39</v>
      </c>
      <c r="B33">
        <v>39272397</v>
      </c>
      <c r="C33">
        <v>39478168</v>
      </c>
      <c r="D33">
        <v>36882383</v>
      </c>
      <c r="E33">
        <v>1</v>
      </c>
      <c r="F33">
        <v>1</v>
      </c>
      <c r="G33">
        <v>1</v>
      </c>
      <c r="H33">
        <v>2</v>
      </c>
      <c r="I33" t="s">
        <v>523</v>
      </c>
      <c r="J33" t="s">
        <v>524</v>
      </c>
      <c r="K33" t="s">
        <v>525</v>
      </c>
      <c r="L33">
        <v>1368</v>
      </c>
      <c r="N33">
        <v>1011</v>
      </c>
      <c r="O33" t="s">
        <v>518</v>
      </c>
      <c r="P33" t="s">
        <v>518</v>
      </c>
      <c r="Q33">
        <v>1</v>
      </c>
      <c r="W33">
        <v>0</v>
      </c>
      <c r="X33">
        <v>1225731627</v>
      </c>
      <c r="Y33">
        <v>0.1</v>
      </c>
      <c r="AA33">
        <v>0</v>
      </c>
      <c r="AB33">
        <v>683.02</v>
      </c>
      <c r="AC33">
        <v>10.06</v>
      </c>
      <c r="AD33">
        <v>0</v>
      </c>
      <c r="AE33">
        <v>0</v>
      </c>
      <c r="AF33">
        <v>89.99</v>
      </c>
      <c r="AG33">
        <v>10.06</v>
      </c>
      <c r="AH33">
        <v>0</v>
      </c>
      <c r="AI33">
        <v>1</v>
      </c>
      <c r="AJ33">
        <v>7.59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0.08</v>
      </c>
      <c r="AU33" t="s">
        <v>49</v>
      </c>
      <c r="AV33">
        <v>0</v>
      </c>
      <c r="AW33">
        <v>2</v>
      </c>
      <c r="AX33">
        <v>39478171</v>
      </c>
      <c r="AY33">
        <v>1</v>
      </c>
      <c r="AZ33">
        <v>0</v>
      </c>
      <c r="BA33">
        <v>36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9.8520000000000003</v>
      </c>
      <c r="CY33">
        <f>AB33</f>
        <v>683.02</v>
      </c>
      <c r="CZ33">
        <f>AF33</f>
        <v>89.99</v>
      </c>
      <c r="DA33">
        <f>AJ33</f>
        <v>7.59</v>
      </c>
      <c r="DB33">
        <v>0</v>
      </c>
    </row>
    <row r="34" spans="1:106" x14ac:dyDescent="0.2">
      <c r="A34">
        <f>ROW(Source!A39)</f>
        <v>39</v>
      </c>
      <c r="B34">
        <v>39272397</v>
      </c>
      <c r="C34">
        <v>39478168</v>
      </c>
      <c r="D34">
        <v>36882890</v>
      </c>
      <c r="E34">
        <v>1</v>
      </c>
      <c r="F34">
        <v>1</v>
      </c>
      <c r="G34">
        <v>1</v>
      </c>
      <c r="H34">
        <v>2</v>
      </c>
      <c r="I34" t="s">
        <v>526</v>
      </c>
      <c r="J34" t="s">
        <v>527</v>
      </c>
      <c r="K34" t="s">
        <v>528</v>
      </c>
      <c r="L34">
        <v>1368</v>
      </c>
      <c r="N34">
        <v>1011</v>
      </c>
      <c r="O34" t="s">
        <v>518</v>
      </c>
      <c r="P34" t="s">
        <v>518</v>
      </c>
      <c r="Q34">
        <v>1</v>
      </c>
      <c r="W34">
        <v>0</v>
      </c>
      <c r="X34">
        <v>-1806095485</v>
      </c>
      <c r="Y34">
        <v>0.55000000000000004</v>
      </c>
      <c r="AA34">
        <v>0</v>
      </c>
      <c r="AB34">
        <v>4.17</v>
      </c>
      <c r="AC34">
        <v>0</v>
      </c>
      <c r="AD34">
        <v>0</v>
      </c>
      <c r="AE34">
        <v>0</v>
      </c>
      <c r="AF34">
        <v>0.55000000000000004</v>
      </c>
      <c r="AG34">
        <v>0</v>
      </c>
      <c r="AH34">
        <v>0</v>
      </c>
      <c r="AI34">
        <v>1</v>
      </c>
      <c r="AJ34">
        <v>7.59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0.44</v>
      </c>
      <c r="AU34" t="s">
        <v>49</v>
      </c>
      <c r="AV34">
        <v>0</v>
      </c>
      <c r="AW34">
        <v>2</v>
      </c>
      <c r="AX34">
        <v>39478172</v>
      </c>
      <c r="AY34">
        <v>1</v>
      </c>
      <c r="AZ34">
        <v>0</v>
      </c>
      <c r="BA34">
        <v>37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Y34*Source!I39</f>
        <v>54.186</v>
      </c>
      <c r="CY34">
        <f>AB34</f>
        <v>4.17</v>
      </c>
      <c r="CZ34">
        <f>AF34</f>
        <v>0.55000000000000004</v>
      </c>
      <c r="DA34">
        <f>AJ34</f>
        <v>7.59</v>
      </c>
      <c r="DB34">
        <v>0</v>
      </c>
    </row>
    <row r="35" spans="1:106" x14ac:dyDescent="0.2">
      <c r="A35">
        <f>ROW(Source!A39)</f>
        <v>39</v>
      </c>
      <c r="B35">
        <v>39272397</v>
      </c>
      <c r="C35">
        <v>39478168</v>
      </c>
      <c r="D35">
        <v>36883878</v>
      </c>
      <c r="E35">
        <v>1</v>
      </c>
      <c r="F35">
        <v>1</v>
      </c>
      <c r="G35">
        <v>1</v>
      </c>
      <c r="H35">
        <v>2</v>
      </c>
      <c r="I35" t="s">
        <v>529</v>
      </c>
      <c r="J35" t="s">
        <v>530</v>
      </c>
      <c r="K35" t="s">
        <v>531</v>
      </c>
      <c r="L35">
        <v>1368</v>
      </c>
      <c r="N35">
        <v>1011</v>
      </c>
      <c r="O35" t="s">
        <v>518</v>
      </c>
      <c r="P35" t="s">
        <v>518</v>
      </c>
      <c r="Q35">
        <v>1</v>
      </c>
      <c r="W35">
        <v>0</v>
      </c>
      <c r="X35">
        <v>-1589061407</v>
      </c>
      <c r="Y35">
        <v>0.27500000000000002</v>
      </c>
      <c r="AA35">
        <v>0</v>
      </c>
      <c r="AB35">
        <v>683.1</v>
      </c>
      <c r="AC35">
        <v>10.06</v>
      </c>
      <c r="AD35">
        <v>0</v>
      </c>
      <c r="AE35">
        <v>0</v>
      </c>
      <c r="AF35">
        <v>90</v>
      </c>
      <c r="AG35">
        <v>10.06</v>
      </c>
      <c r="AH35">
        <v>0</v>
      </c>
      <c r="AI35">
        <v>1</v>
      </c>
      <c r="AJ35">
        <v>7.59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0.22</v>
      </c>
      <c r="AU35" t="s">
        <v>49</v>
      </c>
      <c r="AV35">
        <v>0</v>
      </c>
      <c r="AW35">
        <v>2</v>
      </c>
      <c r="AX35">
        <v>39478173</v>
      </c>
      <c r="AY35">
        <v>1</v>
      </c>
      <c r="AZ35">
        <v>0</v>
      </c>
      <c r="BA35">
        <v>38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27.093</v>
      </c>
      <c r="CY35">
        <f>AB35</f>
        <v>683.1</v>
      </c>
      <c r="CZ35">
        <f>AF35</f>
        <v>90</v>
      </c>
      <c r="DA35">
        <f>AJ35</f>
        <v>7.59</v>
      </c>
      <c r="DB35">
        <v>0</v>
      </c>
    </row>
    <row r="36" spans="1:106" x14ac:dyDescent="0.2">
      <c r="A36">
        <f>ROW(Source!A39)</f>
        <v>39</v>
      </c>
      <c r="B36">
        <v>39272397</v>
      </c>
      <c r="C36">
        <v>39478168</v>
      </c>
      <c r="D36">
        <v>36801792</v>
      </c>
      <c r="E36">
        <v>1</v>
      </c>
      <c r="F36">
        <v>1</v>
      </c>
      <c r="G36">
        <v>1</v>
      </c>
      <c r="H36">
        <v>3</v>
      </c>
      <c r="I36" t="s">
        <v>532</v>
      </c>
      <c r="J36" t="s">
        <v>533</v>
      </c>
      <c r="K36" t="s">
        <v>534</v>
      </c>
      <c r="L36">
        <v>1339</v>
      </c>
      <c r="N36">
        <v>1007</v>
      </c>
      <c r="O36" t="s">
        <v>47</v>
      </c>
      <c r="P36" t="s">
        <v>47</v>
      </c>
      <c r="Q36">
        <v>1</v>
      </c>
      <c r="W36">
        <v>0</v>
      </c>
      <c r="X36">
        <v>-1660354250</v>
      </c>
      <c r="Y36">
        <v>0.15</v>
      </c>
      <c r="AA36">
        <v>18.52</v>
      </c>
      <c r="AB36">
        <v>0</v>
      </c>
      <c r="AC36">
        <v>0</v>
      </c>
      <c r="AD36">
        <v>0</v>
      </c>
      <c r="AE36">
        <v>2.44</v>
      </c>
      <c r="AF36">
        <v>0</v>
      </c>
      <c r="AG36">
        <v>0</v>
      </c>
      <c r="AH36">
        <v>0</v>
      </c>
      <c r="AI36">
        <v>7.59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0.15</v>
      </c>
      <c r="AU36" t="s">
        <v>3</v>
      </c>
      <c r="AV36">
        <v>0</v>
      </c>
      <c r="AW36">
        <v>2</v>
      </c>
      <c r="AX36">
        <v>39478174</v>
      </c>
      <c r="AY36">
        <v>1</v>
      </c>
      <c r="AZ36">
        <v>0</v>
      </c>
      <c r="BA36">
        <v>39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14.777999999999999</v>
      </c>
      <c r="CY36">
        <f>AA36</f>
        <v>18.52</v>
      </c>
      <c r="CZ36">
        <f>AE36</f>
        <v>2.44</v>
      </c>
      <c r="DA36">
        <f>AI36</f>
        <v>7.59</v>
      </c>
      <c r="DB36">
        <v>0</v>
      </c>
    </row>
    <row r="37" spans="1:106" x14ac:dyDescent="0.2">
      <c r="A37">
        <f>ROW(Source!A39)</f>
        <v>39</v>
      </c>
      <c r="B37">
        <v>39272397</v>
      </c>
      <c r="C37">
        <v>39478168</v>
      </c>
      <c r="D37">
        <v>36796087</v>
      </c>
      <c r="E37">
        <v>17</v>
      </c>
      <c r="F37">
        <v>1</v>
      </c>
      <c r="G37">
        <v>1</v>
      </c>
      <c r="H37">
        <v>3</v>
      </c>
      <c r="I37" t="s">
        <v>58</v>
      </c>
      <c r="J37" t="s">
        <v>3</v>
      </c>
      <c r="K37" t="s">
        <v>59</v>
      </c>
      <c r="L37">
        <v>1339</v>
      </c>
      <c r="N37">
        <v>1007</v>
      </c>
      <c r="O37" t="s">
        <v>47</v>
      </c>
      <c r="P37" t="s">
        <v>47</v>
      </c>
      <c r="Q37">
        <v>1</v>
      </c>
      <c r="W37">
        <v>0</v>
      </c>
      <c r="X37">
        <v>220090467</v>
      </c>
      <c r="Y37">
        <v>1.2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7.59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3</v>
      </c>
      <c r="AT37">
        <v>1.2</v>
      </c>
      <c r="AU37" t="s">
        <v>3</v>
      </c>
      <c r="AV37">
        <v>0</v>
      </c>
      <c r="AW37">
        <v>2</v>
      </c>
      <c r="AX37">
        <v>39478175</v>
      </c>
      <c r="AY37">
        <v>1</v>
      </c>
      <c r="AZ37">
        <v>0</v>
      </c>
      <c r="BA37">
        <v>40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118.22399999999999</v>
      </c>
      <c r="CY37">
        <f>AA37</f>
        <v>0</v>
      </c>
      <c r="CZ37">
        <f>AE37</f>
        <v>0</v>
      </c>
      <c r="DA37">
        <f>AI37</f>
        <v>7.59</v>
      </c>
      <c r="DB37">
        <v>0</v>
      </c>
    </row>
    <row r="38" spans="1:106" x14ac:dyDescent="0.2">
      <c r="A38">
        <f>ROW(Source!A39)</f>
        <v>39</v>
      </c>
      <c r="B38">
        <v>39272397</v>
      </c>
      <c r="C38">
        <v>39478168</v>
      </c>
      <c r="D38">
        <v>36806286</v>
      </c>
      <c r="E38">
        <v>1</v>
      </c>
      <c r="F38">
        <v>1</v>
      </c>
      <c r="G38">
        <v>1</v>
      </c>
      <c r="H38">
        <v>3</v>
      </c>
      <c r="I38" t="s">
        <v>54</v>
      </c>
      <c r="J38" t="s">
        <v>56</v>
      </c>
      <c r="K38" t="s">
        <v>55</v>
      </c>
      <c r="L38">
        <v>1339</v>
      </c>
      <c r="N38">
        <v>1007</v>
      </c>
      <c r="O38" t="s">
        <v>47</v>
      </c>
      <c r="P38" t="s">
        <v>47</v>
      </c>
      <c r="Q38">
        <v>1</v>
      </c>
      <c r="W38">
        <v>0</v>
      </c>
      <c r="X38">
        <v>-1848809516</v>
      </c>
      <c r="Y38">
        <v>1.2</v>
      </c>
      <c r="AA38">
        <v>340.18</v>
      </c>
      <c r="AB38">
        <v>0</v>
      </c>
      <c r="AC38">
        <v>0</v>
      </c>
      <c r="AD38">
        <v>0</v>
      </c>
      <c r="AE38">
        <v>44.82</v>
      </c>
      <c r="AF38">
        <v>0</v>
      </c>
      <c r="AG38">
        <v>0</v>
      </c>
      <c r="AH38">
        <v>0</v>
      </c>
      <c r="AI38">
        <v>7.59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3</v>
      </c>
      <c r="AT38">
        <v>1.2</v>
      </c>
      <c r="AU38" t="s">
        <v>3</v>
      </c>
      <c r="AV38">
        <v>0</v>
      </c>
      <c r="AW38">
        <v>1</v>
      </c>
      <c r="AX38">
        <v>-1</v>
      </c>
      <c r="AY38">
        <v>0</v>
      </c>
      <c r="AZ38">
        <v>0</v>
      </c>
      <c r="BA38" t="s">
        <v>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118.22399999999999</v>
      </c>
      <c r="CY38">
        <f>AA38</f>
        <v>340.18</v>
      </c>
      <c r="CZ38">
        <f>AE38</f>
        <v>44.82</v>
      </c>
      <c r="DA38">
        <f>AI38</f>
        <v>7.59</v>
      </c>
      <c r="DB38">
        <v>0</v>
      </c>
    </row>
    <row r="39" spans="1:106" x14ac:dyDescent="0.2">
      <c r="A39">
        <f>ROW(Source!A44)</f>
        <v>44</v>
      </c>
      <c r="B39">
        <v>39272396</v>
      </c>
      <c r="C39">
        <v>39478193</v>
      </c>
      <c r="D39">
        <v>37071037</v>
      </c>
      <c r="E39">
        <v>1</v>
      </c>
      <c r="F39">
        <v>1</v>
      </c>
      <c r="G39">
        <v>1</v>
      </c>
      <c r="H39">
        <v>1</v>
      </c>
      <c r="I39" t="s">
        <v>535</v>
      </c>
      <c r="J39" t="s">
        <v>3</v>
      </c>
      <c r="K39" t="s">
        <v>536</v>
      </c>
      <c r="L39">
        <v>1191</v>
      </c>
      <c r="N39">
        <v>1013</v>
      </c>
      <c r="O39" t="s">
        <v>512</v>
      </c>
      <c r="P39" t="s">
        <v>512</v>
      </c>
      <c r="Q39">
        <v>1</v>
      </c>
      <c r="W39">
        <v>0</v>
      </c>
      <c r="X39">
        <v>1069510174</v>
      </c>
      <c r="Y39">
        <v>38.524999999999999</v>
      </c>
      <c r="AA39">
        <v>0</v>
      </c>
      <c r="AB39">
        <v>0</v>
      </c>
      <c r="AC39">
        <v>0</v>
      </c>
      <c r="AD39">
        <v>9.6199999999999992</v>
      </c>
      <c r="AE39">
        <v>0</v>
      </c>
      <c r="AF39">
        <v>0</v>
      </c>
      <c r="AG39">
        <v>0</v>
      </c>
      <c r="AH39">
        <v>9.6199999999999992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33.5</v>
      </c>
      <c r="AU39" t="s">
        <v>50</v>
      </c>
      <c r="AV39">
        <v>1</v>
      </c>
      <c r="AW39">
        <v>2</v>
      </c>
      <c r="AX39">
        <v>39478194</v>
      </c>
      <c r="AY39">
        <v>1</v>
      </c>
      <c r="AZ39">
        <v>0</v>
      </c>
      <c r="BA39">
        <v>41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Y39*Source!I44</f>
        <v>126.51609999999999</v>
      </c>
      <c r="CY39">
        <f>AD39</f>
        <v>9.6199999999999992</v>
      </c>
      <c r="CZ39">
        <f>AH39</f>
        <v>9.6199999999999992</v>
      </c>
      <c r="DA39">
        <f>AL39</f>
        <v>1</v>
      </c>
      <c r="DB39">
        <v>0</v>
      </c>
    </row>
    <row r="40" spans="1:106" x14ac:dyDescent="0.2">
      <c r="A40">
        <f>ROW(Source!A44)</f>
        <v>44</v>
      </c>
      <c r="B40">
        <v>39272396</v>
      </c>
      <c r="C40">
        <v>39478193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513</v>
      </c>
      <c r="J40" t="s">
        <v>3</v>
      </c>
      <c r="K40" t="s">
        <v>514</v>
      </c>
      <c r="L40">
        <v>1191</v>
      </c>
      <c r="N40">
        <v>1013</v>
      </c>
      <c r="O40" t="s">
        <v>512</v>
      </c>
      <c r="P40" t="s">
        <v>512</v>
      </c>
      <c r="Q40">
        <v>1</v>
      </c>
      <c r="W40">
        <v>0</v>
      </c>
      <c r="X40">
        <v>-1417349443</v>
      </c>
      <c r="Y40">
        <v>12.18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12.18</v>
      </c>
      <c r="AU40" t="s">
        <v>3</v>
      </c>
      <c r="AV40">
        <v>2</v>
      </c>
      <c r="AW40">
        <v>2</v>
      </c>
      <c r="AX40">
        <v>39478195</v>
      </c>
      <c r="AY40">
        <v>1</v>
      </c>
      <c r="AZ40">
        <v>2048</v>
      </c>
      <c r="BA40">
        <v>42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Y40*Source!I44</f>
        <v>39.999119999999998</v>
      </c>
      <c r="CY40">
        <f>AD40</f>
        <v>0</v>
      </c>
      <c r="CZ40">
        <f>AH40</f>
        <v>0</v>
      </c>
      <c r="DA40">
        <f>AL40</f>
        <v>1</v>
      </c>
      <c r="DB40">
        <v>0</v>
      </c>
    </row>
    <row r="41" spans="1:106" x14ac:dyDescent="0.2">
      <c r="A41">
        <f>ROW(Source!A44)</f>
        <v>44</v>
      </c>
      <c r="B41">
        <v>39272396</v>
      </c>
      <c r="C41">
        <v>39478193</v>
      </c>
      <c r="D41">
        <v>36884647</v>
      </c>
      <c r="E41">
        <v>1</v>
      </c>
      <c r="F41">
        <v>1</v>
      </c>
      <c r="G41">
        <v>1</v>
      </c>
      <c r="H41">
        <v>2</v>
      </c>
      <c r="I41" t="s">
        <v>537</v>
      </c>
      <c r="J41" t="s">
        <v>538</v>
      </c>
      <c r="K41" t="s">
        <v>539</v>
      </c>
      <c r="L41">
        <v>1368</v>
      </c>
      <c r="N41">
        <v>1011</v>
      </c>
      <c r="O41" t="s">
        <v>518</v>
      </c>
      <c r="P41" t="s">
        <v>518</v>
      </c>
      <c r="Q41">
        <v>1</v>
      </c>
      <c r="W41">
        <v>0</v>
      </c>
      <c r="X41">
        <v>-182236833</v>
      </c>
      <c r="Y41">
        <v>15.225</v>
      </c>
      <c r="AA41">
        <v>0</v>
      </c>
      <c r="AB41">
        <v>17.3</v>
      </c>
      <c r="AC41">
        <v>11.6</v>
      </c>
      <c r="AD41">
        <v>0</v>
      </c>
      <c r="AE41">
        <v>0</v>
      </c>
      <c r="AF41">
        <v>17.3</v>
      </c>
      <c r="AG41">
        <v>11.6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12.18</v>
      </c>
      <c r="AU41" t="s">
        <v>49</v>
      </c>
      <c r="AV41">
        <v>0</v>
      </c>
      <c r="AW41">
        <v>2</v>
      </c>
      <c r="AX41">
        <v>39478196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Y41*Source!I44</f>
        <v>49.998899999999999</v>
      </c>
      <c r="CY41">
        <f>AB41</f>
        <v>17.3</v>
      </c>
      <c r="CZ41">
        <f>AF41</f>
        <v>17.3</v>
      </c>
      <c r="DA41">
        <f>AJ41</f>
        <v>1</v>
      </c>
      <c r="DB41">
        <v>0</v>
      </c>
    </row>
    <row r="42" spans="1:106" x14ac:dyDescent="0.2">
      <c r="A42">
        <f>ROW(Source!A44)</f>
        <v>44</v>
      </c>
      <c r="B42">
        <v>39272396</v>
      </c>
      <c r="C42">
        <v>39478193</v>
      </c>
      <c r="D42">
        <v>36801792</v>
      </c>
      <c r="E42">
        <v>1</v>
      </c>
      <c r="F42">
        <v>1</v>
      </c>
      <c r="G42">
        <v>1</v>
      </c>
      <c r="H42">
        <v>3</v>
      </c>
      <c r="I42" t="s">
        <v>532</v>
      </c>
      <c r="J42" t="s">
        <v>533</v>
      </c>
      <c r="K42" t="s">
        <v>534</v>
      </c>
      <c r="L42">
        <v>1339</v>
      </c>
      <c r="N42">
        <v>1007</v>
      </c>
      <c r="O42" t="s">
        <v>47</v>
      </c>
      <c r="P42" t="s">
        <v>47</v>
      </c>
      <c r="Q42">
        <v>1</v>
      </c>
      <c r="W42">
        <v>0</v>
      </c>
      <c r="X42">
        <v>-1660354250</v>
      </c>
      <c r="Y42">
        <v>0.5</v>
      </c>
      <c r="AA42">
        <v>2.44</v>
      </c>
      <c r="AB42">
        <v>0</v>
      </c>
      <c r="AC42">
        <v>0</v>
      </c>
      <c r="AD42">
        <v>0</v>
      </c>
      <c r="AE42">
        <v>2.44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0.5</v>
      </c>
      <c r="AU42" t="s">
        <v>3</v>
      </c>
      <c r="AV42">
        <v>0</v>
      </c>
      <c r="AW42">
        <v>2</v>
      </c>
      <c r="AX42">
        <v>39478197</v>
      </c>
      <c r="AY42">
        <v>1</v>
      </c>
      <c r="AZ42">
        <v>0</v>
      </c>
      <c r="BA42">
        <v>44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Y42*Source!I44</f>
        <v>1.6419999999999999</v>
      </c>
      <c r="CY42">
        <f>AA42</f>
        <v>2.44</v>
      </c>
      <c r="CZ42">
        <f>AE42</f>
        <v>2.44</v>
      </c>
      <c r="DA42">
        <f>AI42</f>
        <v>1</v>
      </c>
      <c r="DB42">
        <v>0</v>
      </c>
    </row>
    <row r="43" spans="1:106" x14ac:dyDescent="0.2">
      <c r="A43">
        <f>ROW(Source!A44)</f>
        <v>44</v>
      </c>
      <c r="B43">
        <v>39272396</v>
      </c>
      <c r="C43">
        <v>39478193</v>
      </c>
      <c r="D43">
        <v>36806948</v>
      </c>
      <c r="E43">
        <v>1</v>
      </c>
      <c r="F43">
        <v>1</v>
      </c>
      <c r="G43">
        <v>1</v>
      </c>
      <c r="H43">
        <v>3</v>
      </c>
      <c r="I43" t="s">
        <v>65</v>
      </c>
      <c r="J43" t="s">
        <v>67</v>
      </c>
      <c r="K43" t="s">
        <v>66</v>
      </c>
      <c r="L43">
        <v>1339</v>
      </c>
      <c r="N43">
        <v>1007</v>
      </c>
      <c r="O43" t="s">
        <v>47</v>
      </c>
      <c r="P43" t="s">
        <v>47</v>
      </c>
      <c r="Q43">
        <v>1</v>
      </c>
      <c r="W43">
        <v>0</v>
      </c>
      <c r="X43">
        <v>1435212761</v>
      </c>
      <c r="Y43">
        <v>15.3</v>
      </c>
      <c r="AA43">
        <v>643.42999999999995</v>
      </c>
      <c r="AB43">
        <v>0</v>
      </c>
      <c r="AC43">
        <v>0</v>
      </c>
      <c r="AD43">
        <v>0</v>
      </c>
      <c r="AE43">
        <v>643.42999999999995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15.3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Y43*Source!I44</f>
        <v>50.245199999999997</v>
      </c>
      <c r="CY43">
        <f>AA43</f>
        <v>643.42999999999995</v>
      </c>
      <c r="CZ43">
        <f>AE43</f>
        <v>643.42999999999995</v>
      </c>
      <c r="DA43">
        <f>AI43</f>
        <v>1</v>
      </c>
      <c r="DB43">
        <v>0</v>
      </c>
    </row>
    <row r="44" spans="1:106" x14ac:dyDescent="0.2">
      <c r="A44">
        <f>ROW(Source!A44)</f>
        <v>44</v>
      </c>
      <c r="B44">
        <v>39272396</v>
      </c>
      <c r="C44">
        <v>39478193</v>
      </c>
      <c r="D44">
        <v>36796420</v>
      </c>
      <c r="E44">
        <v>17</v>
      </c>
      <c r="F44">
        <v>1</v>
      </c>
      <c r="G44">
        <v>1</v>
      </c>
      <c r="H44">
        <v>3</v>
      </c>
      <c r="I44" t="s">
        <v>69</v>
      </c>
      <c r="J44" t="s">
        <v>3</v>
      </c>
      <c r="K44" t="s">
        <v>70</v>
      </c>
      <c r="L44">
        <v>1339</v>
      </c>
      <c r="N44">
        <v>1007</v>
      </c>
      <c r="O44" t="s">
        <v>47</v>
      </c>
      <c r="P44" t="s">
        <v>47</v>
      </c>
      <c r="Q44">
        <v>1</v>
      </c>
      <c r="W44">
        <v>0</v>
      </c>
      <c r="X44">
        <v>-355906858</v>
      </c>
      <c r="Y44">
        <v>15.3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15.3</v>
      </c>
      <c r="AU44" t="s">
        <v>3</v>
      </c>
      <c r="AV44">
        <v>0</v>
      </c>
      <c r="AW44">
        <v>2</v>
      </c>
      <c r="AX44">
        <v>39478198</v>
      </c>
      <c r="AY44">
        <v>1</v>
      </c>
      <c r="AZ44">
        <v>0</v>
      </c>
      <c r="BA44">
        <v>45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Y44*Source!I44</f>
        <v>50.245199999999997</v>
      </c>
      <c r="CY44">
        <f>AA44</f>
        <v>0</v>
      </c>
      <c r="CZ44">
        <f>AE44</f>
        <v>0</v>
      </c>
      <c r="DA44">
        <f>AI44</f>
        <v>1</v>
      </c>
      <c r="DB44">
        <v>0</v>
      </c>
    </row>
    <row r="45" spans="1:106" x14ac:dyDescent="0.2">
      <c r="A45">
        <f>ROW(Source!A44)</f>
        <v>44</v>
      </c>
      <c r="B45">
        <v>39272396</v>
      </c>
      <c r="C45">
        <v>39478193</v>
      </c>
      <c r="D45">
        <v>36830486</v>
      </c>
      <c r="E45">
        <v>1</v>
      </c>
      <c r="F45">
        <v>1</v>
      </c>
      <c r="G45">
        <v>1</v>
      </c>
      <c r="H45">
        <v>3</v>
      </c>
      <c r="I45" t="s">
        <v>540</v>
      </c>
      <c r="J45" t="s">
        <v>541</v>
      </c>
      <c r="K45" t="s">
        <v>542</v>
      </c>
      <c r="L45">
        <v>1339</v>
      </c>
      <c r="N45">
        <v>1007</v>
      </c>
      <c r="O45" t="s">
        <v>47</v>
      </c>
      <c r="P45" t="s">
        <v>47</v>
      </c>
      <c r="Q45">
        <v>1</v>
      </c>
      <c r="W45">
        <v>0</v>
      </c>
      <c r="X45">
        <v>479132788</v>
      </c>
      <c r="Y45">
        <v>0.11</v>
      </c>
      <c r="AA45">
        <v>775</v>
      </c>
      <c r="AB45">
        <v>0</v>
      </c>
      <c r="AC45">
        <v>0</v>
      </c>
      <c r="AD45">
        <v>0</v>
      </c>
      <c r="AE45">
        <v>775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0.11</v>
      </c>
      <c r="AU45" t="s">
        <v>3</v>
      </c>
      <c r="AV45">
        <v>0</v>
      </c>
      <c r="AW45">
        <v>2</v>
      </c>
      <c r="AX45">
        <v>39478199</v>
      </c>
      <c r="AY45">
        <v>1</v>
      </c>
      <c r="AZ45">
        <v>0</v>
      </c>
      <c r="BA45">
        <v>46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Y45*Source!I44</f>
        <v>0.36124000000000001</v>
      </c>
      <c r="CY45">
        <f>AA45</f>
        <v>775</v>
      </c>
      <c r="CZ45">
        <f>AE45</f>
        <v>775</v>
      </c>
      <c r="DA45">
        <f>AI45</f>
        <v>1</v>
      </c>
      <c r="DB45">
        <v>0</v>
      </c>
    </row>
    <row r="46" spans="1:106" x14ac:dyDescent="0.2">
      <c r="A46">
        <f>ROW(Source!A45)</f>
        <v>45</v>
      </c>
      <c r="B46">
        <v>39272397</v>
      </c>
      <c r="C46">
        <v>39478193</v>
      </c>
      <c r="D46">
        <v>37071037</v>
      </c>
      <c r="E46">
        <v>1</v>
      </c>
      <c r="F46">
        <v>1</v>
      </c>
      <c r="G46">
        <v>1</v>
      </c>
      <c r="H46">
        <v>1</v>
      </c>
      <c r="I46" t="s">
        <v>535</v>
      </c>
      <c r="J46" t="s">
        <v>3</v>
      </c>
      <c r="K46" t="s">
        <v>536</v>
      </c>
      <c r="L46">
        <v>1191</v>
      </c>
      <c r="N46">
        <v>1013</v>
      </c>
      <c r="O46" t="s">
        <v>512</v>
      </c>
      <c r="P46" t="s">
        <v>512</v>
      </c>
      <c r="Q46">
        <v>1</v>
      </c>
      <c r="W46">
        <v>0</v>
      </c>
      <c r="X46">
        <v>1069510174</v>
      </c>
      <c r="Y46">
        <v>38.524999999999999</v>
      </c>
      <c r="AA46">
        <v>0</v>
      </c>
      <c r="AB46">
        <v>0</v>
      </c>
      <c r="AC46">
        <v>0</v>
      </c>
      <c r="AD46">
        <v>73.02</v>
      </c>
      <c r="AE46">
        <v>0</v>
      </c>
      <c r="AF46">
        <v>0</v>
      </c>
      <c r="AG46">
        <v>0</v>
      </c>
      <c r="AH46">
        <v>9.6199999999999992</v>
      </c>
      <c r="AI46">
        <v>1</v>
      </c>
      <c r="AJ46">
        <v>1</v>
      </c>
      <c r="AK46">
        <v>1</v>
      </c>
      <c r="AL46">
        <v>7.59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33.5</v>
      </c>
      <c r="AU46" t="s">
        <v>50</v>
      </c>
      <c r="AV46">
        <v>1</v>
      </c>
      <c r="AW46">
        <v>2</v>
      </c>
      <c r="AX46">
        <v>39478194</v>
      </c>
      <c r="AY46">
        <v>1</v>
      </c>
      <c r="AZ46">
        <v>0</v>
      </c>
      <c r="BA46">
        <v>47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Y46*Source!I45</f>
        <v>126.51609999999999</v>
      </c>
      <c r="CY46">
        <f>AD46</f>
        <v>73.02</v>
      </c>
      <c r="CZ46">
        <f>AH46</f>
        <v>9.6199999999999992</v>
      </c>
      <c r="DA46">
        <f>AL46</f>
        <v>7.59</v>
      </c>
      <c r="DB46">
        <v>0</v>
      </c>
    </row>
    <row r="47" spans="1:106" x14ac:dyDescent="0.2">
      <c r="A47">
        <f>ROW(Source!A45)</f>
        <v>45</v>
      </c>
      <c r="B47">
        <v>39272397</v>
      </c>
      <c r="C47">
        <v>39478193</v>
      </c>
      <c r="D47">
        <v>37064876</v>
      </c>
      <c r="E47">
        <v>1</v>
      </c>
      <c r="F47">
        <v>1</v>
      </c>
      <c r="G47">
        <v>1</v>
      </c>
      <c r="H47">
        <v>1</v>
      </c>
      <c r="I47" t="s">
        <v>513</v>
      </c>
      <c r="J47" t="s">
        <v>3</v>
      </c>
      <c r="K47" t="s">
        <v>514</v>
      </c>
      <c r="L47">
        <v>1191</v>
      </c>
      <c r="N47">
        <v>1013</v>
      </c>
      <c r="O47" t="s">
        <v>512</v>
      </c>
      <c r="P47" t="s">
        <v>512</v>
      </c>
      <c r="Q47">
        <v>1</v>
      </c>
      <c r="W47">
        <v>0</v>
      </c>
      <c r="X47">
        <v>-1417349443</v>
      </c>
      <c r="Y47">
        <v>12.18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7.59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12.18</v>
      </c>
      <c r="AU47" t="s">
        <v>3</v>
      </c>
      <c r="AV47">
        <v>2</v>
      </c>
      <c r="AW47">
        <v>2</v>
      </c>
      <c r="AX47">
        <v>39478195</v>
      </c>
      <c r="AY47">
        <v>1</v>
      </c>
      <c r="AZ47">
        <v>2048</v>
      </c>
      <c r="BA47">
        <v>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Y47*Source!I45</f>
        <v>39.999119999999998</v>
      </c>
      <c r="CY47">
        <f>AD47</f>
        <v>0</v>
      </c>
      <c r="CZ47">
        <f>AH47</f>
        <v>0</v>
      </c>
      <c r="DA47">
        <f>AL47</f>
        <v>1</v>
      </c>
      <c r="DB47">
        <v>0</v>
      </c>
    </row>
    <row r="48" spans="1:106" x14ac:dyDescent="0.2">
      <c r="A48">
        <f>ROW(Source!A45)</f>
        <v>45</v>
      </c>
      <c r="B48">
        <v>39272397</v>
      </c>
      <c r="C48">
        <v>39478193</v>
      </c>
      <c r="D48">
        <v>36884647</v>
      </c>
      <c r="E48">
        <v>1</v>
      </c>
      <c r="F48">
        <v>1</v>
      </c>
      <c r="G48">
        <v>1</v>
      </c>
      <c r="H48">
        <v>2</v>
      </c>
      <c r="I48" t="s">
        <v>537</v>
      </c>
      <c r="J48" t="s">
        <v>538</v>
      </c>
      <c r="K48" t="s">
        <v>539</v>
      </c>
      <c r="L48">
        <v>1368</v>
      </c>
      <c r="N48">
        <v>1011</v>
      </c>
      <c r="O48" t="s">
        <v>518</v>
      </c>
      <c r="P48" t="s">
        <v>518</v>
      </c>
      <c r="Q48">
        <v>1</v>
      </c>
      <c r="W48">
        <v>0</v>
      </c>
      <c r="X48">
        <v>-182236833</v>
      </c>
      <c r="Y48">
        <v>15.225</v>
      </c>
      <c r="AA48">
        <v>0</v>
      </c>
      <c r="AB48">
        <v>131.31</v>
      </c>
      <c r="AC48">
        <v>11.6</v>
      </c>
      <c r="AD48">
        <v>0</v>
      </c>
      <c r="AE48">
        <v>0</v>
      </c>
      <c r="AF48">
        <v>17.3</v>
      </c>
      <c r="AG48">
        <v>11.6</v>
      </c>
      <c r="AH48">
        <v>0</v>
      </c>
      <c r="AI48">
        <v>1</v>
      </c>
      <c r="AJ48">
        <v>7.59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12.18</v>
      </c>
      <c r="AU48" t="s">
        <v>49</v>
      </c>
      <c r="AV48">
        <v>0</v>
      </c>
      <c r="AW48">
        <v>2</v>
      </c>
      <c r="AX48">
        <v>39478196</v>
      </c>
      <c r="AY48">
        <v>1</v>
      </c>
      <c r="AZ48">
        <v>0</v>
      </c>
      <c r="BA48">
        <v>49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Y48*Source!I45</f>
        <v>49.998899999999999</v>
      </c>
      <c r="CY48">
        <f>AB48</f>
        <v>131.31</v>
      </c>
      <c r="CZ48">
        <f>AF48</f>
        <v>17.3</v>
      </c>
      <c r="DA48">
        <f>AJ48</f>
        <v>7.59</v>
      </c>
      <c r="DB48">
        <v>0</v>
      </c>
    </row>
    <row r="49" spans="1:106" x14ac:dyDescent="0.2">
      <c r="A49">
        <f>ROW(Source!A45)</f>
        <v>45</v>
      </c>
      <c r="B49">
        <v>39272397</v>
      </c>
      <c r="C49">
        <v>39478193</v>
      </c>
      <c r="D49">
        <v>36801792</v>
      </c>
      <c r="E49">
        <v>1</v>
      </c>
      <c r="F49">
        <v>1</v>
      </c>
      <c r="G49">
        <v>1</v>
      </c>
      <c r="H49">
        <v>3</v>
      </c>
      <c r="I49" t="s">
        <v>532</v>
      </c>
      <c r="J49" t="s">
        <v>533</v>
      </c>
      <c r="K49" t="s">
        <v>534</v>
      </c>
      <c r="L49">
        <v>1339</v>
      </c>
      <c r="N49">
        <v>1007</v>
      </c>
      <c r="O49" t="s">
        <v>47</v>
      </c>
      <c r="P49" t="s">
        <v>47</v>
      </c>
      <c r="Q49">
        <v>1</v>
      </c>
      <c r="W49">
        <v>0</v>
      </c>
      <c r="X49">
        <v>-1660354250</v>
      </c>
      <c r="Y49">
        <v>0.5</v>
      </c>
      <c r="AA49">
        <v>18.52</v>
      </c>
      <c r="AB49">
        <v>0</v>
      </c>
      <c r="AC49">
        <v>0</v>
      </c>
      <c r="AD49">
        <v>0</v>
      </c>
      <c r="AE49">
        <v>2.44</v>
      </c>
      <c r="AF49">
        <v>0</v>
      </c>
      <c r="AG49">
        <v>0</v>
      </c>
      <c r="AH49">
        <v>0</v>
      </c>
      <c r="AI49">
        <v>7.59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0.5</v>
      </c>
      <c r="AU49" t="s">
        <v>3</v>
      </c>
      <c r="AV49">
        <v>0</v>
      </c>
      <c r="AW49">
        <v>2</v>
      </c>
      <c r="AX49">
        <v>39478197</v>
      </c>
      <c r="AY49">
        <v>1</v>
      </c>
      <c r="AZ49">
        <v>0</v>
      </c>
      <c r="BA49">
        <v>50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Y49*Source!I45</f>
        <v>1.6419999999999999</v>
      </c>
      <c r="CY49">
        <f>AA49</f>
        <v>18.52</v>
      </c>
      <c r="CZ49">
        <f>AE49</f>
        <v>2.44</v>
      </c>
      <c r="DA49">
        <f>AI49</f>
        <v>7.59</v>
      </c>
      <c r="DB49">
        <v>0</v>
      </c>
    </row>
    <row r="50" spans="1:106" x14ac:dyDescent="0.2">
      <c r="A50">
        <f>ROW(Source!A45)</f>
        <v>45</v>
      </c>
      <c r="B50">
        <v>39272397</v>
      </c>
      <c r="C50">
        <v>39478193</v>
      </c>
      <c r="D50">
        <v>36806948</v>
      </c>
      <c r="E50">
        <v>1</v>
      </c>
      <c r="F50">
        <v>1</v>
      </c>
      <c r="G50">
        <v>1</v>
      </c>
      <c r="H50">
        <v>3</v>
      </c>
      <c r="I50" t="s">
        <v>65</v>
      </c>
      <c r="J50" t="s">
        <v>67</v>
      </c>
      <c r="K50" t="s">
        <v>66</v>
      </c>
      <c r="L50">
        <v>1339</v>
      </c>
      <c r="N50">
        <v>1007</v>
      </c>
      <c r="O50" t="s">
        <v>47</v>
      </c>
      <c r="P50" t="s">
        <v>47</v>
      </c>
      <c r="Q50">
        <v>1</v>
      </c>
      <c r="W50">
        <v>0</v>
      </c>
      <c r="X50">
        <v>1435212761</v>
      </c>
      <c r="Y50">
        <v>15.3</v>
      </c>
      <c r="AA50">
        <v>4883.63</v>
      </c>
      <c r="AB50">
        <v>0</v>
      </c>
      <c r="AC50">
        <v>0</v>
      </c>
      <c r="AD50">
        <v>0</v>
      </c>
      <c r="AE50">
        <v>643.42999999999995</v>
      </c>
      <c r="AF50">
        <v>0</v>
      </c>
      <c r="AG50">
        <v>0</v>
      </c>
      <c r="AH50">
        <v>0</v>
      </c>
      <c r="AI50">
        <v>7.59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3</v>
      </c>
      <c r="AT50">
        <v>15.3</v>
      </c>
      <c r="AU50" t="s">
        <v>3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Y50*Source!I45</f>
        <v>50.245199999999997</v>
      </c>
      <c r="CY50">
        <f>AA50</f>
        <v>4883.63</v>
      </c>
      <c r="CZ50">
        <f>AE50</f>
        <v>643.42999999999995</v>
      </c>
      <c r="DA50">
        <f>AI50</f>
        <v>7.59</v>
      </c>
      <c r="DB50">
        <v>0</v>
      </c>
    </row>
    <row r="51" spans="1:106" x14ac:dyDescent="0.2">
      <c r="A51">
        <f>ROW(Source!A45)</f>
        <v>45</v>
      </c>
      <c r="B51">
        <v>39272397</v>
      </c>
      <c r="C51">
        <v>39478193</v>
      </c>
      <c r="D51">
        <v>36796420</v>
      </c>
      <c r="E51">
        <v>17</v>
      </c>
      <c r="F51">
        <v>1</v>
      </c>
      <c r="G51">
        <v>1</v>
      </c>
      <c r="H51">
        <v>3</v>
      </c>
      <c r="I51" t="s">
        <v>69</v>
      </c>
      <c r="J51" t="s">
        <v>3</v>
      </c>
      <c r="K51" t="s">
        <v>70</v>
      </c>
      <c r="L51">
        <v>1339</v>
      </c>
      <c r="N51">
        <v>1007</v>
      </c>
      <c r="O51" t="s">
        <v>47</v>
      </c>
      <c r="P51" t="s">
        <v>47</v>
      </c>
      <c r="Q51">
        <v>1</v>
      </c>
      <c r="W51">
        <v>0</v>
      </c>
      <c r="X51">
        <v>-355906858</v>
      </c>
      <c r="Y51">
        <v>15.3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7.59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3</v>
      </c>
      <c r="AT51">
        <v>15.3</v>
      </c>
      <c r="AU51" t="s">
        <v>3</v>
      </c>
      <c r="AV51">
        <v>0</v>
      </c>
      <c r="AW51">
        <v>2</v>
      </c>
      <c r="AX51">
        <v>39478198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Y51*Source!I45</f>
        <v>50.245199999999997</v>
      </c>
      <c r="CY51">
        <f>AA51</f>
        <v>0</v>
      </c>
      <c r="CZ51">
        <f>AE51</f>
        <v>0</v>
      </c>
      <c r="DA51">
        <f>AI51</f>
        <v>7.59</v>
      </c>
      <c r="DB51">
        <v>0</v>
      </c>
    </row>
    <row r="52" spans="1:106" x14ac:dyDescent="0.2">
      <c r="A52">
        <f>ROW(Source!A45)</f>
        <v>45</v>
      </c>
      <c r="B52">
        <v>39272397</v>
      </c>
      <c r="C52">
        <v>39478193</v>
      </c>
      <c r="D52">
        <v>36830486</v>
      </c>
      <c r="E52">
        <v>1</v>
      </c>
      <c r="F52">
        <v>1</v>
      </c>
      <c r="G52">
        <v>1</v>
      </c>
      <c r="H52">
        <v>3</v>
      </c>
      <c r="I52" t="s">
        <v>540</v>
      </c>
      <c r="J52" t="s">
        <v>541</v>
      </c>
      <c r="K52" t="s">
        <v>542</v>
      </c>
      <c r="L52">
        <v>1339</v>
      </c>
      <c r="N52">
        <v>1007</v>
      </c>
      <c r="O52" t="s">
        <v>47</v>
      </c>
      <c r="P52" t="s">
        <v>47</v>
      </c>
      <c r="Q52">
        <v>1</v>
      </c>
      <c r="W52">
        <v>0</v>
      </c>
      <c r="X52">
        <v>479132788</v>
      </c>
      <c r="Y52">
        <v>0.11</v>
      </c>
      <c r="AA52">
        <v>5882.25</v>
      </c>
      <c r="AB52">
        <v>0</v>
      </c>
      <c r="AC52">
        <v>0</v>
      </c>
      <c r="AD52">
        <v>0</v>
      </c>
      <c r="AE52">
        <v>775</v>
      </c>
      <c r="AF52">
        <v>0</v>
      </c>
      <c r="AG52">
        <v>0</v>
      </c>
      <c r="AH52">
        <v>0</v>
      </c>
      <c r="AI52">
        <v>7.59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0.11</v>
      </c>
      <c r="AU52" t="s">
        <v>3</v>
      </c>
      <c r="AV52">
        <v>0</v>
      </c>
      <c r="AW52">
        <v>2</v>
      </c>
      <c r="AX52">
        <v>39478199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Y52*Source!I45</f>
        <v>0.36124000000000001</v>
      </c>
      <c r="CY52">
        <f>AA52</f>
        <v>5882.25</v>
      </c>
      <c r="CZ52">
        <f>AE52</f>
        <v>775</v>
      </c>
      <c r="DA52">
        <f>AI52</f>
        <v>7.59</v>
      </c>
      <c r="DB52">
        <v>0</v>
      </c>
    </row>
    <row r="53" spans="1:106" x14ac:dyDescent="0.2">
      <c r="A53">
        <f>ROW(Source!A50)</f>
        <v>50</v>
      </c>
      <c r="B53">
        <v>39272396</v>
      </c>
      <c r="C53">
        <v>39478206</v>
      </c>
      <c r="D53">
        <v>37070495</v>
      </c>
      <c r="E53">
        <v>1</v>
      </c>
      <c r="F53">
        <v>1</v>
      </c>
      <c r="G53">
        <v>1</v>
      </c>
      <c r="H53">
        <v>1</v>
      </c>
      <c r="I53" t="s">
        <v>543</v>
      </c>
      <c r="J53" t="s">
        <v>3</v>
      </c>
      <c r="K53" t="s">
        <v>544</v>
      </c>
      <c r="L53">
        <v>1191</v>
      </c>
      <c r="N53">
        <v>1013</v>
      </c>
      <c r="O53" t="s">
        <v>512</v>
      </c>
      <c r="P53" t="s">
        <v>512</v>
      </c>
      <c r="Q53">
        <v>1</v>
      </c>
      <c r="W53">
        <v>0</v>
      </c>
      <c r="X53">
        <v>-784637506</v>
      </c>
      <c r="Y53">
        <v>270.15799999999996</v>
      </c>
      <c r="AA53">
        <v>0</v>
      </c>
      <c r="AB53">
        <v>0</v>
      </c>
      <c r="AC53">
        <v>0</v>
      </c>
      <c r="AD53">
        <v>8.74</v>
      </c>
      <c r="AE53">
        <v>0</v>
      </c>
      <c r="AF53">
        <v>0</v>
      </c>
      <c r="AG53">
        <v>0</v>
      </c>
      <c r="AH53">
        <v>8.74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234.92</v>
      </c>
      <c r="AU53" t="s">
        <v>50</v>
      </c>
      <c r="AV53">
        <v>1</v>
      </c>
      <c r="AW53">
        <v>2</v>
      </c>
      <c r="AX53">
        <v>39478207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Y53*Source!I50</f>
        <v>887.19887199999982</v>
      </c>
      <c r="CY53">
        <f>AD53</f>
        <v>8.74</v>
      </c>
      <c r="CZ53">
        <f>AH53</f>
        <v>8.74</v>
      </c>
      <c r="DA53">
        <f>AL53</f>
        <v>1</v>
      </c>
      <c r="DB53">
        <v>0</v>
      </c>
    </row>
    <row r="54" spans="1:106" x14ac:dyDescent="0.2">
      <c r="A54">
        <f>ROW(Source!A50)</f>
        <v>50</v>
      </c>
      <c r="B54">
        <v>39272396</v>
      </c>
      <c r="C54">
        <v>39478206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513</v>
      </c>
      <c r="J54" t="s">
        <v>3</v>
      </c>
      <c r="K54" t="s">
        <v>514</v>
      </c>
      <c r="L54">
        <v>1191</v>
      </c>
      <c r="N54">
        <v>1013</v>
      </c>
      <c r="O54" t="s">
        <v>512</v>
      </c>
      <c r="P54" t="s">
        <v>512</v>
      </c>
      <c r="Q54">
        <v>1</v>
      </c>
      <c r="W54">
        <v>0</v>
      </c>
      <c r="X54">
        <v>-1417349443</v>
      </c>
      <c r="Y54">
        <v>1.73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1.73</v>
      </c>
      <c r="AU54" t="s">
        <v>3</v>
      </c>
      <c r="AV54">
        <v>2</v>
      </c>
      <c r="AW54">
        <v>2</v>
      </c>
      <c r="AX54">
        <v>39478208</v>
      </c>
      <c r="AY54">
        <v>1</v>
      </c>
      <c r="AZ54">
        <v>2048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Y54*Source!I50</f>
        <v>5.6813199999999995</v>
      </c>
      <c r="CY54">
        <f>AD54</f>
        <v>0</v>
      </c>
      <c r="CZ54">
        <f>AH54</f>
        <v>0</v>
      </c>
      <c r="DA54">
        <f>AL54</f>
        <v>1</v>
      </c>
      <c r="DB54">
        <v>0</v>
      </c>
    </row>
    <row r="55" spans="1:106" x14ac:dyDescent="0.2">
      <c r="A55">
        <f>ROW(Source!A50)</f>
        <v>50</v>
      </c>
      <c r="B55">
        <v>39272396</v>
      </c>
      <c r="C55">
        <v>39478206</v>
      </c>
      <c r="D55">
        <v>36882055</v>
      </c>
      <c r="E55">
        <v>1</v>
      </c>
      <c r="F55">
        <v>1</v>
      </c>
      <c r="G55">
        <v>1</v>
      </c>
      <c r="H55">
        <v>2</v>
      </c>
      <c r="I55" t="s">
        <v>545</v>
      </c>
      <c r="J55" t="s">
        <v>546</v>
      </c>
      <c r="K55" t="s">
        <v>547</v>
      </c>
      <c r="L55">
        <v>1368</v>
      </c>
      <c r="N55">
        <v>1011</v>
      </c>
      <c r="O55" t="s">
        <v>518</v>
      </c>
      <c r="P55" t="s">
        <v>518</v>
      </c>
      <c r="Q55">
        <v>1</v>
      </c>
      <c r="W55">
        <v>0</v>
      </c>
      <c r="X55">
        <v>257150282</v>
      </c>
      <c r="Y55">
        <v>2.5000000000000001E-2</v>
      </c>
      <c r="AA55">
        <v>0</v>
      </c>
      <c r="AB55">
        <v>83.43</v>
      </c>
      <c r="AC55">
        <v>13.5</v>
      </c>
      <c r="AD55">
        <v>0</v>
      </c>
      <c r="AE55">
        <v>0</v>
      </c>
      <c r="AF55">
        <v>83.43</v>
      </c>
      <c r="AG55">
        <v>13.5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0.02</v>
      </c>
      <c r="AU55" t="s">
        <v>49</v>
      </c>
      <c r="AV55">
        <v>0</v>
      </c>
      <c r="AW55">
        <v>2</v>
      </c>
      <c r="AX55">
        <v>39478209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Y55*Source!I50</f>
        <v>8.2100000000000006E-2</v>
      </c>
      <c r="CY55">
        <f>AB55</f>
        <v>83.43</v>
      </c>
      <c r="CZ55">
        <f>AF55</f>
        <v>83.43</v>
      </c>
      <c r="DA55">
        <f>AJ55</f>
        <v>1</v>
      </c>
      <c r="DB55">
        <v>0</v>
      </c>
    </row>
    <row r="56" spans="1:106" x14ac:dyDescent="0.2">
      <c r="A56">
        <f>ROW(Source!A50)</f>
        <v>50</v>
      </c>
      <c r="B56">
        <v>39272396</v>
      </c>
      <c r="C56">
        <v>39478206</v>
      </c>
      <c r="D56">
        <v>36882157</v>
      </c>
      <c r="E56">
        <v>1</v>
      </c>
      <c r="F56">
        <v>1</v>
      </c>
      <c r="G56">
        <v>1</v>
      </c>
      <c r="H56">
        <v>2</v>
      </c>
      <c r="I56" t="s">
        <v>548</v>
      </c>
      <c r="J56" t="s">
        <v>549</v>
      </c>
      <c r="K56" t="s">
        <v>550</v>
      </c>
      <c r="L56">
        <v>1368</v>
      </c>
      <c r="N56">
        <v>1011</v>
      </c>
      <c r="O56" t="s">
        <v>518</v>
      </c>
      <c r="P56" t="s">
        <v>518</v>
      </c>
      <c r="Q56">
        <v>1</v>
      </c>
      <c r="W56">
        <v>0</v>
      </c>
      <c r="X56">
        <v>1330025190</v>
      </c>
      <c r="Y56">
        <v>1.2500000000000001E-2</v>
      </c>
      <c r="AA56">
        <v>0</v>
      </c>
      <c r="AB56">
        <v>88.01</v>
      </c>
      <c r="AC56">
        <v>11.6</v>
      </c>
      <c r="AD56">
        <v>0</v>
      </c>
      <c r="AE56">
        <v>0</v>
      </c>
      <c r="AF56">
        <v>88.01</v>
      </c>
      <c r="AG56">
        <v>11.6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0.01</v>
      </c>
      <c r="AU56" t="s">
        <v>49</v>
      </c>
      <c r="AV56">
        <v>0</v>
      </c>
      <c r="AW56">
        <v>2</v>
      </c>
      <c r="AX56">
        <v>39478210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Y56*Source!I50</f>
        <v>4.1050000000000003E-2</v>
      </c>
      <c r="CY56">
        <f>AB56</f>
        <v>88.01</v>
      </c>
      <c r="CZ56">
        <f>AF56</f>
        <v>88.01</v>
      </c>
      <c r="DA56">
        <f>AJ56</f>
        <v>1</v>
      </c>
      <c r="DB56">
        <v>0</v>
      </c>
    </row>
    <row r="57" spans="1:106" x14ac:dyDescent="0.2">
      <c r="A57">
        <f>ROW(Source!A50)</f>
        <v>50</v>
      </c>
      <c r="B57">
        <v>39272396</v>
      </c>
      <c r="C57">
        <v>39478206</v>
      </c>
      <c r="D57">
        <v>36882621</v>
      </c>
      <c r="E57">
        <v>1</v>
      </c>
      <c r="F57">
        <v>1</v>
      </c>
      <c r="G57">
        <v>1</v>
      </c>
      <c r="H57">
        <v>2</v>
      </c>
      <c r="I57" t="s">
        <v>551</v>
      </c>
      <c r="J57" t="s">
        <v>552</v>
      </c>
      <c r="K57" t="s">
        <v>553</v>
      </c>
      <c r="L57">
        <v>1368</v>
      </c>
      <c r="N57">
        <v>1011</v>
      </c>
      <c r="O57" t="s">
        <v>518</v>
      </c>
      <c r="P57" t="s">
        <v>518</v>
      </c>
      <c r="Q57">
        <v>1</v>
      </c>
      <c r="W57">
        <v>0</v>
      </c>
      <c r="X57">
        <v>983187852</v>
      </c>
      <c r="Y57">
        <v>2.1124999999999998</v>
      </c>
      <c r="AA57">
        <v>0</v>
      </c>
      <c r="AB57">
        <v>12.39</v>
      </c>
      <c r="AC57">
        <v>10.06</v>
      </c>
      <c r="AD57">
        <v>0</v>
      </c>
      <c r="AE57">
        <v>0</v>
      </c>
      <c r="AF57">
        <v>12.39</v>
      </c>
      <c r="AG57">
        <v>10.06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1.69</v>
      </c>
      <c r="AU57" t="s">
        <v>49</v>
      </c>
      <c r="AV57">
        <v>0</v>
      </c>
      <c r="AW57">
        <v>2</v>
      </c>
      <c r="AX57">
        <v>39478211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Y57*Source!I50</f>
        <v>6.9374499999999992</v>
      </c>
      <c r="CY57">
        <f>AB57</f>
        <v>12.39</v>
      </c>
      <c r="CZ57">
        <f>AF57</f>
        <v>12.39</v>
      </c>
      <c r="DA57">
        <f>AJ57</f>
        <v>1</v>
      </c>
      <c r="DB57">
        <v>0</v>
      </c>
    </row>
    <row r="58" spans="1:106" x14ac:dyDescent="0.2">
      <c r="A58">
        <f>ROW(Source!A50)</f>
        <v>50</v>
      </c>
      <c r="B58">
        <v>39272396</v>
      </c>
      <c r="C58">
        <v>39478206</v>
      </c>
      <c r="D58">
        <v>36883554</v>
      </c>
      <c r="E58">
        <v>1</v>
      </c>
      <c r="F58">
        <v>1</v>
      </c>
      <c r="G58">
        <v>1</v>
      </c>
      <c r="H58">
        <v>2</v>
      </c>
      <c r="I58" t="s">
        <v>554</v>
      </c>
      <c r="J58" t="s">
        <v>555</v>
      </c>
      <c r="K58" t="s">
        <v>556</v>
      </c>
      <c r="L58">
        <v>1368</v>
      </c>
      <c r="N58">
        <v>1011</v>
      </c>
      <c r="O58" t="s">
        <v>518</v>
      </c>
      <c r="P58" t="s">
        <v>518</v>
      </c>
      <c r="Q58">
        <v>1</v>
      </c>
      <c r="W58">
        <v>0</v>
      </c>
      <c r="X58">
        <v>1372534845</v>
      </c>
      <c r="Y58">
        <v>1.2500000000000001E-2</v>
      </c>
      <c r="AA58">
        <v>0</v>
      </c>
      <c r="AB58">
        <v>65.709999999999994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0.01</v>
      </c>
      <c r="AU58" t="s">
        <v>49</v>
      </c>
      <c r="AV58">
        <v>0</v>
      </c>
      <c r="AW58">
        <v>2</v>
      </c>
      <c r="AX58">
        <v>39478212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Y58*Source!I50</f>
        <v>4.1050000000000003E-2</v>
      </c>
      <c r="CY58">
        <f>AB58</f>
        <v>65.709999999999994</v>
      </c>
      <c r="CZ58">
        <f>AF58</f>
        <v>65.709999999999994</v>
      </c>
      <c r="DA58">
        <f>AJ58</f>
        <v>1</v>
      </c>
      <c r="DB58">
        <v>0</v>
      </c>
    </row>
    <row r="59" spans="1:106" x14ac:dyDescent="0.2">
      <c r="A59">
        <f>ROW(Source!A50)</f>
        <v>50</v>
      </c>
      <c r="B59">
        <v>39272396</v>
      </c>
      <c r="C59">
        <v>39478206</v>
      </c>
      <c r="D59">
        <v>36801792</v>
      </c>
      <c r="E59">
        <v>1</v>
      </c>
      <c r="F59">
        <v>1</v>
      </c>
      <c r="G59">
        <v>1</v>
      </c>
      <c r="H59">
        <v>3</v>
      </c>
      <c r="I59" t="s">
        <v>532</v>
      </c>
      <c r="J59" t="s">
        <v>533</v>
      </c>
      <c r="K59" t="s">
        <v>534</v>
      </c>
      <c r="L59">
        <v>1339</v>
      </c>
      <c r="N59">
        <v>1007</v>
      </c>
      <c r="O59" t="s">
        <v>47</v>
      </c>
      <c r="P59" t="s">
        <v>47</v>
      </c>
      <c r="Q59">
        <v>1</v>
      </c>
      <c r="W59">
        <v>0</v>
      </c>
      <c r="X59">
        <v>-1660354250</v>
      </c>
      <c r="Y59">
        <v>0.44</v>
      </c>
      <c r="AA59">
        <v>2.44</v>
      </c>
      <c r="AB59">
        <v>0</v>
      </c>
      <c r="AC59">
        <v>0</v>
      </c>
      <c r="AD59">
        <v>0</v>
      </c>
      <c r="AE59">
        <v>2.44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0.44</v>
      </c>
      <c r="AU59" t="s">
        <v>3</v>
      </c>
      <c r="AV59">
        <v>0</v>
      </c>
      <c r="AW59">
        <v>2</v>
      </c>
      <c r="AX59">
        <v>39478213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Y59*Source!I50</f>
        <v>1.44496</v>
      </c>
      <c r="CY59">
        <f>AA59</f>
        <v>2.44</v>
      </c>
      <c r="CZ59">
        <f>AE59</f>
        <v>2.44</v>
      </c>
      <c r="DA59">
        <f>AI59</f>
        <v>1</v>
      </c>
      <c r="DB59">
        <v>0</v>
      </c>
    </row>
    <row r="60" spans="1:106" x14ac:dyDescent="0.2">
      <c r="A60">
        <f>ROW(Source!A50)</f>
        <v>50</v>
      </c>
      <c r="B60">
        <v>39272396</v>
      </c>
      <c r="C60">
        <v>39478206</v>
      </c>
      <c r="D60">
        <v>36807549</v>
      </c>
      <c r="E60">
        <v>1</v>
      </c>
      <c r="F60">
        <v>1</v>
      </c>
      <c r="G60">
        <v>1</v>
      </c>
      <c r="H60">
        <v>3</v>
      </c>
      <c r="I60" t="s">
        <v>557</v>
      </c>
      <c r="J60" t="s">
        <v>558</v>
      </c>
      <c r="K60" t="s">
        <v>559</v>
      </c>
      <c r="L60">
        <v>1348</v>
      </c>
      <c r="N60">
        <v>1009</v>
      </c>
      <c r="O60" t="s">
        <v>141</v>
      </c>
      <c r="P60" t="s">
        <v>141</v>
      </c>
      <c r="Q60">
        <v>1000</v>
      </c>
      <c r="W60">
        <v>0</v>
      </c>
      <c r="X60">
        <v>2108657288</v>
      </c>
      <c r="Y60">
        <v>8.9999999999999993E-3</v>
      </c>
      <c r="AA60">
        <v>6513</v>
      </c>
      <c r="AB60">
        <v>0</v>
      </c>
      <c r="AC60">
        <v>0</v>
      </c>
      <c r="AD60">
        <v>0</v>
      </c>
      <c r="AE60">
        <v>6513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8.9999999999999993E-3</v>
      </c>
      <c r="AU60" t="s">
        <v>3</v>
      </c>
      <c r="AV60">
        <v>0</v>
      </c>
      <c r="AW60">
        <v>2</v>
      </c>
      <c r="AX60">
        <v>39478214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Y60*Source!I50</f>
        <v>2.9555999999999995E-2</v>
      </c>
      <c r="CY60">
        <f>AA60</f>
        <v>6513</v>
      </c>
      <c r="CZ60">
        <f>AE60</f>
        <v>6513</v>
      </c>
      <c r="DA60">
        <f>AI60</f>
        <v>1</v>
      </c>
      <c r="DB60">
        <v>0</v>
      </c>
    </row>
    <row r="61" spans="1:106" x14ac:dyDescent="0.2">
      <c r="A61">
        <f>ROW(Source!A50)</f>
        <v>50</v>
      </c>
      <c r="B61">
        <v>39272396</v>
      </c>
      <c r="C61">
        <v>39478206</v>
      </c>
      <c r="D61">
        <v>36821594</v>
      </c>
      <c r="E61">
        <v>1</v>
      </c>
      <c r="F61">
        <v>1</v>
      </c>
      <c r="G61">
        <v>1</v>
      </c>
      <c r="H61">
        <v>3</v>
      </c>
      <c r="I61" t="s">
        <v>560</v>
      </c>
      <c r="J61" t="s">
        <v>561</v>
      </c>
      <c r="K61" t="s">
        <v>562</v>
      </c>
      <c r="L61">
        <v>1327</v>
      </c>
      <c r="N61">
        <v>1005</v>
      </c>
      <c r="O61" t="s">
        <v>123</v>
      </c>
      <c r="P61" t="s">
        <v>123</v>
      </c>
      <c r="Q61">
        <v>1</v>
      </c>
      <c r="W61">
        <v>0</v>
      </c>
      <c r="X61">
        <v>-331185013</v>
      </c>
      <c r="Y61">
        <v>102</v>
      </c>
      <c r="AA61">
        <v>201.9</v>
      </c>
      <c r="AB61">
        <v>0</v>
      </c>
      <c r="AC61">
        <v>0</v>
      </c>
      <c r="AD61">
        <v>0</v>
      </c>
      <c r="AE61">
        <v>201.9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102</v>
      </c>
      <c r="AU61" t="s">
        <v>3</v>
      </c>
      <c r="AV61">
        <v>0</v>
      </c>
      <c r="AW61">
        <v>2</v>
      </c>
      <c r="AX61">
        <v>39478215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Y61*Source!I50</f>
        <v>334.96799999999996</v>
      </c>
      <c r="CY61">
        <f>AA61</f>
        <v>201.9</v>
      </c>
      <c r="CZ61">
        <f>AE61</f>
        <v>201.9</v>
      </c>
      <c r="DA61">
        <f>AI61</f>
        <v>1</v>
      </c>
      <c r="DB61">
        <v>0</v>
      </c>
    </row>
    <row r="62" spans="1:106" x14ac:dyDescent="0.2">
      <c r="A62">
        <f>ROW(Source!A50)</f>
        <v>50</v>
      </c>
      <c r="B62">
        <v>39272396</v>
      </c>
      <c r="C62">
        <v>39478206</v>
      </c>
      <c r="D62">
        <v>36837090</v>
      </c>
      <c r="E62">
        <v>1</v>
      </c>
      <c r="F62">
        <v>1</v>
      </c>
      <c r="G62">
        <v>1</v>
      </c>
      <c r="H62">
        <v>3</v>
      </c>
      <c r="I62" t="s">
        <v>563</v>
      </c>
      <c r="J62" t="s">
        <v>564</v>
      </c>
      <c r="K62" t="s">
        <v>565</v>
      </c>
      <c r="L62">
        <v>1346</v>
      </c>
      <c r="N62">
        <v>1009</v>
      </c>
      <c r="O62" t="s">
        <v>566</v>
      </c>
      <c r="P62" t="s">
        <v>566</v>
      </c>
      <c r="Q62">
        <v>1</v>
      </c>
      <c r="W62">
        <v>0</v>
      </c>
      <c r="X62">
        <v>830044740</v>
      </c>
      <c r="Y62">
        <v>1200</v>
      </c>
      <c r="AA62">
        <v>3.69</v>
      </c>
      <c r="AB62">
        <v>0</v>
      </c>
      <c r="AC62">
        <v>0</v>
      </c>
      <c r="AD62">
        <v>0</v>
      </c>
      <c r="AE62">
        <v>3.69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1200</v>
      </c>
      <c r="AU62" t="s">
        <v>3</v>
      </c>
      <c r="AV62">
        <v>0</v>
      </c>
      <c r="AW62">
        <v>2</v>
      </c>
      <c r="AX62">
        <v>39478217</v>
      </c>
      <c r="AY62">
        <v>1</v>
      </c>
      <c r="AZ62">
        <v>0</v>
      </c>
      <c r="BA62">
        <v>63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Y62*Source!I50</f>
        <v>3940.7999999999997</v>
      </c>
      <c r="CY62">
        <f>AA62</f>
        <v>3.69</v>
      </c>
      <c r="CZ62">
        <f>AE62</f>
        <v>3.69</v>
      </c>
      <c r="DA62">
        <f>AI62</f>
        <v>1</v>
      </c>
      <c r="DB62">
        <v>0</v>
      </c>
    </row>
    <row r="63" spans="1:106" x14ac:dyDescent="0.2">
      <c r="A63">
        <f>ROW(Source!A51)</f>
        <v>51</v>
      </c>
      <c r="B63">
        <v>39272397</v>
      </c>
      <c r="C63">
        <v>39478206</v>
      </c>
      <c r="D63">
        <v>37070495</v>
      </c>
      <c r="E63">
        <v>1</v>
      </c>
      <c r="F63">
        <v>1</v>
      </c>
      <c r="G63">
        <v>1</v>
      </c>
      <c r="H63">
        <v>1</v>
      </c>
      <c r="I63" t="s">
        <v>543</v>
      </c>
      <c r="J63" t="s">
        <v>3</v>
      </c>
      <c r="K63" t="s">
        <v>544</v>
      </c>
      <c r="L63">
        <v>1191</v>
      </c>
      <c r="N63">
        <v>1013</v>
      </c>
      <c r="O63" t="s">
        <v>512</v>
      </c>
      <c r="P63" t="s">
        <v>512</v>
      </c>
      <c r="Q63">
        <v>1</v>
      </c>
      <c r="W63">
        <v>0</v>
      </c>
      <c r="X63">
        <v>-784637506</v>
      </c>
      <c r="Y63">
        <v>270.15799999999996</v>
      </c>
      <c r="AA63">
        <v>0</v>
      </c>
      <c r="AB63">
        <v>0</v>
      </c>
      <c r="AC63">
        <v>0</v>
      </c>
      <c r="AD63">
        <v>66.34</v>
      </c>
      <c r="AE63">
        <v>0</v>
      </c>
      <c r="AF63">
        <v>0</v>
      </c>
      <c r="AG63">
        <v>0</v>
      </c>
      <c r="AH63">
        <v>8.74</v>
      </c>
      <c r="AI63">
        <v>1</v>
      </c>
      <c r="AJ63">
        <v>1</v>
      </c>
      <c r="AK63">
        <v>1</v>
      </c>
      <c r="AL63">
        <v>7.59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234.92</v>
      </c>
      <c r="AU63" t="s">
        <v>50</v>
      </c>
      <c r="AV63">
        <v>1</v>
      </c>
      <c r="AW63">
        <v>2</v>
      </c>
      <c r="AX63">
        <v>39478207</v>
      </c>
      <c r="AY63">
        <v>1</v>
      </c>
      <c r="AZ63">
        <v>0</v>
      </c>
      <c r="BA63">
        <v>65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Y63*Source!I51</f>
        <v>887.19887199999982</v>
      </c>
      <c r="CY63">
        <f>AD63</f>
        <v>66.34</v>
      </c>
      <c r="CZ63">
        <f>AH63</f>
        <v>8.74</v>
      </c>
      <c r="DA63">
        <f>AL63</f>
        <v>7.59</v>
      </c>
      <c r="DB63">
        <v>0</v>
      </c>
    </row>
    <row r="64" spans="1:106" x14ac:dyDescent="0.2">
      <c r="A64">
        <f>ROW(Source!A51)</f>
        <v>51</v>
      </c>
      <c r="B64">
        <v>39272397</v>
      </c>
      <c r="C64">
        <v>39478206</v>
      </c>
      <c r="D64">
        <v>37064876</v>
      </c>
      <c r="E64">
        <v>1</v>
      </c>
      <c r="F64">
        <v>1</v>
      </c>
      <c r="G64">
        <v>1</v>
      </c>
      <c r="H64">
        <v>1</v>
      </c>
      <c r="I64" t="s">
        <v>513</v>
      </c>
      <c r="J64" t="s">
        <v>3</v>
      </c>
      <c r="K64" t="s">
        <v>514</v>
      </c>
      <c r="L64">
        <v>1191</v>
      </c>
      <c r="N64">
        <v>1013</v>
      </c>
      <c r="O64" t="s">
        <v>512</v>
      </c>
      <c r="P64" t="s">
        <v>512</v>
      </c>
      <c r="Q64">
        <v>1</v>
      </c>
      <c r="W64">
        <v>0</v>
      </c>
      <c r="X64">
        <v>-1417349443</v>
      </c>
      <c r="Y64">
        <v>1.73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7.59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1.73</v>
      </c>
      <c r="AU64" t="s">
        <v>3</v>
      </c>
      <c r="AV64">
        <v>2</v>
      </c>
      <c r="AW64">
        <v>2</v>
      </c>
      <c r="AX64">
        <v>39478208</v>
      </c>
      <c r="AY64">
        <v>1</v>
      </c>
      <c r="AZ64">
        <v>2048</v>
      </c>
      <c r="BA64">
        <v>66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Y64*Source!I51</f>
        <v>5.6813199999999995</v>
      </c>
      <c r="CY64">
        <f>AD64</f>
        <v>0</v>
      </c>
      <c r="CZ64">
        <f>AH64</f>
        <v>0</v>
      </c>
      <c r="DA64">
        <f>AL64</f>
        <v>1</v>
      </c>
      <c r="DB64">
        <v>0</v>
      </c>
    </row>
    <row r="65" spans="1:106" x14ac:dyDescent="0.2">
      <c r="A65">
        <f>ROW(Source!A51)</f>
        <v>51</v>
      </c>
      <c r="B65">
        <v>39272397</v>
      </c>
      <c r="C65">
        <v>39478206</v>
      </c>
      <c r="D65">
        <v>36882055</v>
      </c>
      <c r="E65">
        <v>1</v>
      </c>
      <c r="F65">
        <v>1</v>
      </c>
      <c r="G65">
        <v>1</v>
      </c>
      <c r="H65">
        <v>2</v>
      </c>
      <c r="I65" t="s">
        <v>545</v>
      </c>
      <c r="J65" t="s">
        <v>546</v>
      </c>
      <c r="K65" t="s">
        <v>547</v>
      </c>
      <c r="L65">
        <v>1368</v>
      </c>
      <c r="N65">
        <v>1011</v>
      </c>
      <c r="O65" t="s">
        <v>518</v>
      </c>
      <c r="P65" t="s">
        <v>518</v>
      </c>
      <c r="Q65">
        <v>1</v>
      </c>
      <c r="W65">
        <v>0</v>
      </c>
      <c r="X65">
        <v>257150282</v>
      </c>
      <c r="Y65">
        <v>2.5000000000000001E-2</v>
      </c>
      <c r="AA65">
        <v>0</v>
      </c>
      <c r="AB65">
        <v>633.23</v>
      </c>
      <c r="AC65">
        <v>13.5</v>
      </c>
      <c r="AD65">
        <v>0</v>
      </c>
      <c r="AE65">
        <v>0</v>
      </c>
      <c r="AF65">
        <v>83.43</v>
      </c>
      <c r="AG65">
        <v>13.5</v>
      </c>
      <c r="AH65">
        <v>0</v>
      </c>
      <c r="AI65">
        <v>1</v>
      </c>
      <c r="AJ65">
        <v>7.59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0.02</v>
      </c>
      <c r="AU65" t="s">
        <v>49</v>
      </c>
      <c r="AV65">
        <v>0</v>
      </c>
      <c r="AW65">
        <v>2</v>
      </c>
      <c r="AX65">
        <v>39478209</v>
      </c>
      <c r="AY65">
        <v>1</v>
      </c>
      <c r="AZ65">
        <v>0</v>
      </c>
      <c r="BA65">
        <v>67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Y65*Source!I51</f>
        <v>8.2100000000000006E-2</v>
      </c>
      <c r="CY65">
        <f>AB65</f>
        <v>633.23</v>
      </c>
      <c r="CZ65">
        <f>AF65</f>
        <v>83.43</v>
      </c>
      <c r="DA65">
        <f>AJ65</f>
        <v>7.59</v>
      </c>
      <c r="DB65">
        <v>0</v>
      </c>
    </row>
    <row r="66" spans="1:106" x14ac:dyDescent="0.2">
      <c r="A66">
        <f>ROW(Source!A51)</f>
        <v>51</v>
      </c>
      <c r="B66">
        <v>39272397</v>
      </c>
      <c r="C66">
        <v>39478206</v>
      </c>
      <c r="D66">
        <v>36882157</v>
      </c>
      <c r="E66">
        <v>1</v>
      </c>
      <c r="F66">
        <v>1</v>
      </c>
      <c r="G66">
        <v>1</v>
      </c>
      <c r="H66">
        <v>2</v>
      </c>
      <c r="I66" t="s">
        <v>548</v>
      </c>
      <c r="J66" t="s">
        <v>549</v>
      </c>
      <c r="K66" t="s">
        <v>550</v>
      </c>
      <c r="L66">
        <v>1368</v>
      </c>
      <c r="N66">
        <v>1011</v>
      </c>
      <c r="O66" t="s">
        <v>518</v>
      </c>
      <c r="P66" t="s">
        <v>518</v>
      </c>
      <c r="Q66">
        <v>1</v>
      </c>
      <c r="W66">
        <v>0</v>
      </c>
      <c r="X66">
        <v>1330025190</v>
      </c>
      <c r="Y66">
        <v>1.2500000000000001E-2</v>
      </c>
      <c r="AA66">
        <v>0</v>
      </c>
      <c r="AB66">
        <v>668</v>
      </c>
      <c r="AC66">
        <v>11.6</v>
      </c>
      <c r="AD66">
        <v>0</v>
      </c>
      <c r="AE66">
        <v>0</v>
      </c>
      <c r="AF66">
        <v>88.01</v>
      </c>
      <c r="AG66">
        <v>11.6</v>
      </c>
      <c r="AH66">
        <v>0</v>
      </c>
      <c r="AI66">
        <v>1</v>
      </c>
      <c r="AJ66">
        <v>7.59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0.01</v>
      </c>
      <c r="AU66" t="s">
        <v>49</v>
      </c>
      <c r="AV66">
        <v>0</v>
      </c>
      <c r="AW66">
        <v>2</v>
      </c>
      <c r="AX66">
        <v>39478210</v>
      </c>
      <c r="AY66">
        <v>1</v>
      </c>
      <c r="AZ66">
        <v>0</v>
      </c>
      <c r="BA66">
        <v>68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Y66*Source!I51</f>
        <v>4.1050000000000003E-2</v>
      </c>
      <c r="CY66">
        <f>AB66</f>
        <v>668</v>
      </c>
      <c r="CZ66">
        <f>AF66</f>
        <v>88.01</v>
      </c>
      <c r="DA66">
        <f>AJ66</f>
        <v>7.59</v>
      </c>
      <c r="DB66">
        <v>0</v>
      </c>
    </row>
    <row r="67" spans="1:106" x14ac:dyDescent="0.2">
      <c r="A67">
        <f>ROW(Source!A51)</f>
        <v>51</v>
      </c>
      <c r="B67">
        <v>39272397</v>
      </c>
      <c r="C67">
        <v>39478206</v>
      </c>
      <c r="D67">
        <v>36882621</v>
      </c>
      <c r="E67">
        <v>1</v>
      </c>
      <c r="F67">
        <v>1</v>
      </c>
      <c r="G67">
        <v>1</v>
      </c>
      <c r="H67">
        <v>2</v>
      </c>
      <c r="I67" t="s">
        <v>551</v>
      </c>
      <c r="J67" t="s">
        <v>552</v>
      </c>
      <c r="K67" t="s">
        <v>553</v>
      </c>
      <c r="L67">
        <v>1368</v>
      </c>
      <c r="N67">
        <v>1011</v>
      </c>
      <c r="O67" t="s">
        <v>518</v>
      </c>
      <c r="P67" t="s">
        <v>518</v>
      </c>
      <c r="Q67">
        <v>1</v>
      </c>
      <c r="W67">
        <v>0</v>
      </c>
      <c r="X67">
        <v>983187852</v>
      </c>
      <c r="Y67">
        <v>2.1124999999999998</v>
      </c>
      <c r="AA67">
        <v>0</v>
      </c>
      <c r="AB67">
        <v>94.04</v>
      </c>
      <c r="AC67">
        <v>10.06</v>
      </c>
      <c r="AD67">
        <v>0</v>
      </c>
      <c r="AE67">
        <v>0</v>
      </c>
      <c r="AF67">
        <v>12.39</v>
      </c>
      <c r="AG67">
        <v>10.06</v>
      </c>
      <c r="AH67">
        <v>0</v>
      </c>
      <c r="AI67">
        <v>1</v>
      </c>
      <c r="AJ67">
        <v>7.59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1.69</v>
      </c>
      <c r="AU67" t="s">
        <v>49</v>
      </c>
      <c r="AV67">
        <v>0</v>
      </c>
      <c r="AW67">
        <v>2</v>
      </c>
      <c r="AX67">
        <v>39478211</v>
      </c>
      <c r="AY67">
        <v>1</v>
      </c>
      <c r="AZ67">
        <v>0</v>
      </c>
      <c r="BA67">
        <v>69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Y67*Source!I51</f>
        <v>6.9374499999999992</v>
      </c>
      <c r="CY67">
        <f>AB67</f>
        <v>94.04</v>
      </c>
      <c r="CZ67">
        <f>AF67</f>
        <v>12.39</v>
      </c>
      <c r="DA67">
        <f>AJ67</f>
        <v>7.59</v>
      </c>
      <c r="DB67">
        <v>0</v>
      </c>
    </row>
    <row r="68" spans="1:106" x14ac:dyDescent="0.2">
      <c r="A68">
        <f>ROW(Source!A51)</f>
        <v>51</v>
      </c>
      <c r="B68">
        <v>39272397</v>
      </c>
      <c r="C68">
        <v>39478206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554</v>
      </c>
      <c r="J68" t="s">
        <v>555</v>
      </c>
      <c r="K68" t="s">
        <v>556</v>
      </c>
      <c r="L68">
        <v>1368</v>
      </c>
      <c r="N68">
        <v>1011</v>
      </c>
      <c r="O68" t="s">
        <v>518</v>
      </c>
      <c r="P68" t="s">
        <v>518</v>
      </c>
      <c r="Q68">
        <v>1</v>
      </c>
      <c r="W68">
        <v>0</v>
      </c>
      <c r="X68">
        <v>1372534845</v>
      </c>
      <c r="Y68">
        <v>1.2500000000000001E-2</v>
      </c>
      <c r="AA68">
        <v>0</v>
      </c>
      <c r="AB68">
        <v>498.74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7.59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0.01</v>
      </c>
      <c r="AU68" t="s">
        <v>49</v>
      </c>
      <c r="AV68">
        <v>0</v>
      </c>
      <c r="AW68">
        <v>2</v>
      </c>
      <c r="AX68">
        <v>39478212</v>
      </c>
      <c r="AY68">
        <v>1</v>
      </c>
      <c r="AZ68">
        <v>0</v>
      </c>
      <c r="BA68">
        <v>70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Y68*Source!I51</f>
        <v>4.1050000000000003E-2</v>
      </c>
      <c r="CY68">
        <f>AB68</f>
        <v>498.74</v>
      </c>
      <c r="CZ68">
        <f>AF68</f>
        <v>65.709999999999994</v>
      </c>
      <c r="DA68">
        <f>AJ68</f>
        <v>7.59</v>
      </c>
      <c r="DB68">
        <v>0</v>
      </c>
    </row>
    <row r="69" spans="1:106" x14ac:dyDescent="0.2">
      <c r="A69">
        <f>ROW(Source!A51)</f>
        <v>51</v>
      </c>
      <c r="B69">
        <v>39272397</v>
      </c>
      <c r="C69">
        <v>39478206</v>
      </c>
      <c r="D69">
        <v>36801792</v>
      </c>
      <c r="E69">
        <v>1</v>
      </c>
      <c r="F69">
        <v>1</v>
      </c>
      <c r="G69">
        <v>1</v>
      </c>
      <c r="H69">
        <v>3</v>
      </c>
      <c r="I69" t="s">
        <v>532</v>
      </c>
      <c r="J69" t="s">
        <v>533</v>
      </c>
      <c r="K69" t="s">
        <v>534</v>
      </c>
      <c r="L69">
        <v>1339</v>
      </c>
      <c r="N69">
        <v>1007</v>
      </c>
      <c r="O69" t="s">
        <v>47</v>
      </c>
      <c r="P69" t="s">
        <v>47</v>
      </c>
      <c r="Q69">
        <v>1</v>
      </c>
      <c r="W69">
        <v>0</v>
      </c>
      <c r="X69">
        <v>-1660354250</v>
      </c>
      <c r="Y69">
        <v>0.44</v>
      </c>
      <c r="AA69">
        <v>18.52</v>
      </c>
      <c r="AB69">
        <v>0</v>
      </c>
      <c r="AC69">
        <v>0</v>
      </c>
      <c r="AD69">
        <v>0</v>
      </c>
      <c r="AE69">
        <v>2.44</v>
      </c>
      <c r="AF69">
        <v>0</v>
      </c>
      <c r="AG69">
        <v>0</v>
      </c>
      <c r="AH69">
        <v>0</v>
      </c>
      <c r="AI69">
        <v>7.59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0.44</v>
      </c>
      <c r="AU69" t="s">
        <v>3</v>
      </c>
      <c r="AV69">
        <v>0</v>
      </c>
      <c r="AW69">
        <v>2</v>
      </c>
      <c r="AX69">
        <v>39478213</v>
      </c>
      <c r="AY69">
        <v>1</v>
      </c>
      <c r="AZ69">
        <v>0</v>
      </c>
      <c r="BA69">
        <v>71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Y69*Source!I51</f>
        <v>1.44496</v>
      </c>
      <c r="CY69">
        <f>AA69</f>
        <v>18.52</v>
      </c>
      <c r="CZ69">
        <f>AE69</f>
        <v>2.44</v>
      </c>
      <c r="DA69">
        <f>AI69</f>
        <v>7.59</v>
      </c>
      <c r="DB69">
        <v>0</v>
      </c>
    </row>
    <row r="70" spans="1:106" x14ac:dyDescent="0.2">
      <c r="A70">
        <f>ROW(Source!A51)</f>
        <v>51</v>
      </c>
      <c r="B70">
        <v>39272397</v>
      </c>
      <c r="C70">
        <v>39478206</v>
      </c>
      <c r="D70">
        <v>36807549</v>
      </c>
      <c r="E70">
        <v>1</v>
      </c>
      <c r="F70">
        <v>1</v>
      </c>
      <c r="G70">
        <v>1</v>
      </c>
      <c r="H70">
        <v>3</v>
      </c>
      <c r="I70" t="s">
        <v>557</v>
      </c>
      <c r="J70" t="s">
        <v>558</v>
      </c>
      <c r="K70" t="s">
        <v>559</v>
      </c>
      <c r="L70">
        <v>1348</v>
      </c>
      <c r="N70">
        <v>1009</v>
      </c>
      <c r="O70" t="s">
        <v>141</v>
      </c>
      <c r="P70" t="s">
        <v>141</v>
      </c>
      <c r="Q70">
        <v>1000</v>
      </c>
      <c r="W70">
        <v>0</v>
      </c>
      <c r="X70">
        <v>2108657288</v>
      </c>
      <c r="Y70">
        <v>8.9999999999999993E-3</v>
      </c>
      <c r="AA70">
        <v>49433.67</v>
      </c>
      <c r="AB70">
        <v>0</v>
      </c>
      <c r="AC70">
        <v>0</v>
      </c>
      <c r="AD70">
        <v>0</v>
      </c>
      <c r="AE70">
        <v>6513</v>
      </c>
      <c r="AF70">
        <v>0</v>
      </c>
      <c r="AG70">
        <v>0</v>
      </c>
      <c r="AH70">
        <v>0</v>
      </c>
      <c r="AI70">
        <v>7.59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8.9999999999999993E-3</v>
      </c>
      <c r="AU70" t="s">
        <v>3</v>
      </c>
      <c r="AV70">
        <v>0</v>
      </c>
      <c r="AW70">
        <v>2</v>
      </c>
      <c r="AX70">
        <v>39478214</v>
      </c>
      <c r="AY70">
        <v>1</v>
      </c>
      <c r="AZ70">
        <v>0</v>
      </c>
      <c r="BA70">
        <v>72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Y70*Source!I51</f>
        <v>2.9555999999999995E-2</v>
      </c>
      <c r="CY70">
        <f>AA70</f>
        <v>49433.67</v>
      </c>
      <c r="CZ70">
        <f>AE70</f>
        <v>6513</v>
      </c>
      <c r="DA70">
        <f>AI70</f>
        <v>7.59</v>
      </c>
      <c r="DB70">
        <v>0</v>
      </c>
    </row>
    <row r="71" spans="1:106" x14ac:dyDescent="0.2">
      <c r="A71">
        <f>ROW(Source!A51)</f>
        <v>51</v>
      </c>
      <c r="B71">
        <v>39272397</v>
      </c>
      <c r="C71">
        <v>39478206</v>
      </c>
      <c r="D71">
        <v>36821594</v>
      </c>
      <c r="E71">
        <v>1</v>
      </c>
      <c r="F71">
        <v>1</v>
      </c>
      <c r="G71">
        <v>1</v>
      </c>
      <c r="H71">
        <v>3</v>
      </c>
      <c r="I71" t="s">
        <v>560</v>
      </c>
      <c r="J71" t="s">
        <v>561</v>
      </c>
      <c r="K71" t="s">
        <v>562</v>
      </c>
      <c r="L71">
        <v>1327</v>
      </c>
      <c r="N71">
        <v>1005</v>
      </c>
      <c r="O71" t="s">
        <v>123</v>
      </c>
      <c r="P71" t="s">
        <v>123</v>
      </c>
      <c r="Q71">
        <v>1</v>
      </c>
      <c r="W71">
        <v>0</v>
      </c>
      <c r="X71">
        <v>-331185013</v>
      </c>
      <c r="Y71">
        <v>102</v>
      </c>
      <c r="AA71">
        <v>1532.42</v>
      </c>
      <c r="AB71">
        <v>0</v>
      </c>
      <c r="AC71">
        <v>0</v>
      </c>
      <c r="AD71">
        <v>0</v>
      </c>
      <c r="AE71">
        <v>201.9</v>
      </c>
      <c r="AF71">
        <v>0</v>
      </c>
      <c r="AG71">
        <v>0</v>
      </c>
      <c r="AH71">
        <v>0</v>
      </c>
      <c r="AI71">
        <v>7.59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102</v>
      </c>
      <c r="AU71" t="s">
        <v>3</v>
      </c>
      <c r="AV71">
        <v>0</v>
      </c>
      <c r="AW71">
        <v>2</v>
      </c>
      <c r="AX71">
        <v>39478215</v>
      </c>
      <c r="AY71">
        <v>1</v>
      </c>
      <c r="AZ71">
        <v>0</v>
      </c>
      <c r="BA71">
        <v>73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Y71*Source!I51</f>
        <v>334.96799999999996</v>
      </c>
      <c r="CY71">
        <f>AA71</f>
        <v>1532.42</v>
      </c>
      <c r="CZ71">
        <f>AE71</f>
        <v>201.9</v>
      </c>
      <c r="DA71">
        <f>AI71</f>
        <v>7.59</v>
      </c>
      <c r="DB71">
        <v>0</v>
      </c>
    </row>
    <row r="72" spans="1:106" x14ac:dyDescent="0.2">
      <c r="A72">
        <f>ROW(Source!A51)</f>
        <v>51</v>
      </c>
      <c r="B72">
        <v>39272397</v>
      </c>
      <c r="C72">
        <v>39478206</v>
      </c>
      <c r="D72">
        <v>36837090</v>
      </c>
      <c r="E72">
        <v>1</v>
      </c>
      <c r="F72">
        <v>1</v>
      </c>
      <c r="G72">
        <v>1</v>
      </c>
      <c r="H72">
        <v>3</v>
      </c>
      <c r="I72" t="s">
        <v>563</v>
      </c>
      <c r="J72" t="s">
        <v>564</v>
      </c>
      <c r="K72" t="s">
        <v>565</v>
      </c>
      <c r="L72">
        <v>1346</v>
      </c>
      <c r="N72">
        <v>1009</v>
      </c>
      <c r="O72" t="s">
        <v>566</v>
      </c>
      <c r="P72" t="s">
        <v>566</v>
      </c>
      <c r="Q72">
        <v>1</v>
      </c>
      <c r="W72">
        <v>0</v>
      </c>
      <c r="X72">
        <v>830044740</v>
      </c>
      <c r="Y72">
        <v>1200</v>
      </c>
      <c r="AA72">
        <v>28.01</v>
      </c>
      <c r="AB72">
        <v>0</v>
      </c>
      <c r="AC72">
        <v>0</v>
      </c>
      <c r="AD72">
        <v>0</v>
      </c>
      <c r="AE72">
        <v>3.69</v>
      </c>
      <c r="AF72">
        <v>0</v>
      </c>
      <c r="AG72">
        <v>0</v>
      </c>
      <c r="AH72">
        <v>0</v>
      </c>
      <c r="AI72">
        <v>7.59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1200</v>
      </c>
      <c r="AU72" t="s">
        <v>3</v>
      </c>
      <c r="AV72">
        <v>0</v>
      </c>
      <c r="AW72">
        <v>2</v>
      </c>
      <c r="AX72">
        <v>39478217</v>
      </c>
      <c r="AY72">
        <v>1</v>
      </c>
      <c r="AZ72">
        <v>0</v>
      </c>
      <c r="BA72">
        <v>75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Y72*Source!I51</f>
        <v>3940.7999999999997</v>
      </c>
      <c r="CY72">
        <f>AA72</f>
        <v>28.01</v>
      </c>
      <c r="CZ72">
        <f>AE72</f>
        <v>3.69</v>
      </c>
      <c r="DA72">
        <f>AI72</f>
        <v>7.59</v>
      </c>
      <c r="DB72">
        <v>0</v>
      </c>
    </row>
    <row r="73" spans="1:106" x14ac:dyDescent="0.2">
      <c r="A73">
        <f>ROW(Source!A52)</f>
        <v>52</v>
      </c>
      <c r="B73">
        <v>39272396</v>
      </c>
      <c r="C73">
        <v>39273629</v>
      </c>
      <c r="D73">
        <v>37072767</v>
      </c>
      <c r="E73">
        <v>1</v>
      </c>
      <c r="F73">
        <v>1</v>
      </c>
      <c r="G73">
        <v>1</v>
      </c>
      <c r="H73">
        <v>1</v>
      </c>
      <c r="I73" t="s">
        <v>567</v>
      </c>
      <c r="J73" t="s">
        <v>3</v>
      </c>
      <c r="K73" t="s">
        <v>568</v>
      </c>
      <c r="L73">
        <v>1191</v>
      </c>
      <c r="N73">
        <v>1013</v>
      </c>
      <c r="O73" t="s">
        <v>512</v>
      </c>
      <c r="P73" t="s">
        <v>512</v>
      </c>
      <c r="Q73">
        <v>1</v>
      </c>
      <c r="W73">
        <v>0</v>
      </c>
      <c r="X73">
        <v>-1027537862</v>
      </c>
      <c r="Y73">
        <v>15.64</v>
      </c>
      <c r="AA73">
        <v>0</v>
      </c>
      <c r="AB73">
        <v>0</v>
      </c>
      <c r="AC73">
        <v>0</v>
      </c>
      <c r="AD73">
        <v>9.18</v>
      </c>
      <c r="AE73">
        <v>0</v>
      </c>
      <c r="AF73">
        <v>0</v>
      </c>
      <c r="AG73">
        <v>0</v>
      </c>
      <c r="AH73">
        <v>9.18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15.64</v>
      </c>
      <c r="AU73" t="s">
        <v>3</v>
      </c>
      <c r="AV73">
        <v>1</v>
      </c>
      <c r="AW73">
        <v>2</v>
      </c>
      <c r="AX73">
        <v>39273633</v>
      </c>
      <c r="AY73">
        <v>1</v>
      </c>
      <c r="AZ73">
        <v>0</v>
      </c>
      <c r="BA73">
        <v>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Y73*Source!I52</f>
        <v>10.713400000000002</v>
      </c>
      <c r="CY73">
        <f>AD73</f>
        <v>9.18</v>
      </c>
      <c r="CZ73">
        <f>AH73</f>
        <v>9.18</v>
      </c>
      <c r="DA73">
        <f>AL73</f>
        <v>1</v>
      </c>
      <c r="DB73">
        <v>0</v>
      </c>
    </row>
    <row r="74" spans="1:106" x14ac:dyDescent="0.2">
      <c r="A74">
        <f>ROW(Source!A52)</f>
        <v>52</v>
      </c>
      <c r="B74">
        <v>39272396</v>
      </c>
      <c r="C74">
        <v>39273629</v>
      </c>
      <c r="D74">
        <v>36883883</v>
      </c>
      <c r="E74">
        <v>1</v>
      </c>
      <c r="F74">
        <v>1</v>
      </c>
      <c r="G74">
        <v>1</v>
      </c>
      <c r="H74">
        <v>2</v>
      </c>
      <c r="I74" t="s">
        <v>569</v>
      </c>
      <c r="J74" t="s">
        <v>570</v>
      </c>
      <c r="K74" t="s">
        <v>571</v>
      </c>
      <c r="L74">
        <v>1368</v>
      </c>
      <c r="N74">
        <v>1011</v>
      </c>
      <c r="O74" t="s">
        <v>518</v>
      </c>
      <c r="P74" t="s">
        <v>518</v>
      </c>
      <c r="Q74">
        <v>1</v>
      </c>
      <c r="W74">
        <v>0</v>
      </c>
      <c r="X74">
        <v>-2111251057</v>
      </c>
      <c r="Y74">
        <v>4.0599999999999996</v>
      </c>
      <c r="AA74">
        <v>0</v>
      </c>
      <c r="AB74">
        <v>32.5</v>
      </c>
      <c r="AC74">
        <v>0</v>
      </c>
      <c r="AD74">
        <v>0</v>
      </c>
      <c r="AE74">
        <v>0</v>
      </c>
      <c r="AF74">
        <v>32.5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4.0599999999999996</v>
      </c>
      <c r="AU74" t="s">
        <v>3</v>
      </c>
      <c r="AV74">
        <v>0</v>
      </c>
      <c r="AW74">
        <v>2</v>
      </c>
      <c r="AX74">
        <v>39273634</v>
      </c>
      <c r="AY74">
        <v>1</v>
      </c>
      <c r="AZ74">
        <v>0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Y74*Source!I52</f>
        <v>2.7810999999999999</v>
      </c>
      <c r="CY74">
        <f>AB74</f>
        <v>32.5</v>
      </c>
      <c r="CZ74">
        <f>AF74</f>
        <v>32.5</v>
      </c>
      <c r="DA74">
        <f>AJ74</f>
        <v>1</v>
      </c>
      <c r="DB74">
        <v>0</v>
      </c>
    </row>
    <row r="75" spans="1:106" x14ac:dyDescent="0.2">
      <c r="A75">
        <f>ROW(Source!A52)</f>
        <v>52</v>
      </c>
      <c r="B75">
        <v>39272396</v>
      </c>
      <c r="C75">
        <v>39273629</v>
      </c>
      <c r="D75">
        <v>36884481</v>
      </c>
      <c r="E75">
        <v>1</v>
      </c>
      <c r="F75">
        <v>1</v>
      </c>
      <c r="G75">
        <v>1</v>
      </c>
      <c r="H75">
        <v>2</v>
      </c>
      <c r="I75" t="s">
        <v>572</v>
      </c>
      <c r="J75" t="s">
        <v>573</v>
      </c>
      <c r="K75" t="s">
        <v>574</v>
      </c>
      <c r="L75">
        <v>1368</v>
      </c>
      <c r="N75">
        <v>1011</v>
      </c>
      <c r="O75" t="s">
        <v>518</v>
      </c>
      <c r="P75" t="s">
        <v>518</v>
      </c>
      <c r="Q75">
        <v>1</v>
      </c>
      <c r="W75">
        <v>0</v>
      </c>
      <c r="X75">
        <v>1518765163</v>
      </c>
      <c r="Y75">
        <v>8.1199999999999992</v>
      </c>
      <c r="AA75">
        <v>0</v>
      </c>
      <c r="AB75">
        <v>1.53</v>
      </c>
      <c r="AC75">
        <v>0</v>
      </c>
      <c r="AD75">
        <v>0</v>
      </c>
      <c r="AE75">
        <v>0</v>
      </c>
      <c r="AF75">
        <v>1.53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8.1199999999999992</v>
      </c>
      <c r="AU75" t="s">
        <v>3</v>
      </c>
      <c r="AV75">
        <v>0</v>
      </c>
      <c r="AW75">
        <v>2</v>
      </c>
      <c r="AX75">
        <v>39273635</v>
      </c>
      <c r="AY75">
        <v>1</v>
      </c>
      <c r="AZ75">
        <v>0</v>
      </c>
      <c r="BA75">
        <v>79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Y75*Source!I52</f>
        <v>5.5621999999999998</v>
      </c>
      <c r="CY75">
        <f>AB75</f>
        <v>1.53</v>
      </c>
      <c r="CZ75">
        <f>AF75</f>
        <v>1.53</v>
      </c>
      <c r="DA75">
        <f>AJ75</f>
        <v>1</v>
      </c>
      <c r="DB75">
        <v>0</v>
      </c>
    </row>
    <row r="76" spans="1:106" x14ac:dyDescent="0.2">
      <c r="A76">
        <f>ROW(Source!A53)</f>
        <v>53</v>
      </c>
      <c r="B76">
        <v>39272397</v>
      </c>
      <c r="C76">
        <v>39273629</v>
      </c>
      <c r="D76">
        <v>37072767</v>
      </c>
      <c r="E76">
        <v>1</v>
      </c>
      <c r="F76">
        <v>1</v>
      </c>
      <c r="G76">
        <v>1</v>
      </c>
      <c r="H76">
        <v>1</v>
      </c>
      <c r="I76" t="s">
        <v>567</v>
      </c>
      <c r="J76" t="s">
        <v>3</v>
      </c>
      <c r="K76" t="s">
        <v>568</v>
      </c>
      <c r="L76">
        <v>1191</v>
      </c>
      <c r="N76">
        <v>1013</v>
      </c>
      <c r="O76" t="s">
        <v>512</v>
      </c>
      <c r="P76" t="s">
        <v>512</v>
      </c>
      <c r="Q76">
        <v>1</v>
      </c>
      <c r="W76">
        <v>0</v>
      </c>
      <c r="X76">
        <v>-1027537862</v>
      </c>
      <c r="Y76">
        <v>15.64</v>
      </c>
      <c r="AA76">
        <v>0</v>
      </c>
      <c r="AB76">
        <v>0</v>
      </c>
      <c r="AC76">
        <v>0</v>
      </c>
      <c r="AD76">
        <v>69.680000000000007</v>
      </c>
      <c r="AE76">
        <v>0</v>
      </c>
      <c r="AF76">
        <v>0</v>
      </c>
      <c r="AG76">
        <v>0</v>
      </c>
      <c r="AH76">
        <v>9.18</v>
      </c>
      <c r="AI76">
        <v>1</v>
      </c>
      <c r="AJ76">
        <v>1</v>
      </c>
      <c r="AK76">
        <v>1</v>
      </c>
      <c r="AL76">
        <v>7.59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15.64</v>
      </c>
      <c r="AU76" t="s">
        <v>3</v>
      </c>
      <c r="AV76">
        <v>1</v>
      </c>
      <c r="AW76">
        <v>2</v>
      </c>
      <c r="AX76">
        <v>39273633</v>
      </c>
      <c r="AY76">
        <v>1</v>
      </c>
      <c r="AZ76">
        <v>0</v>
      </c>
      <c r="BA76">
        <v>80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Y76*Source!I53</f>
        <v>10.713400000000002</v>
      </c>
      <c r="CY76">
        <f>AD76</f>
        <v>69.680000000000007</v>
      </c>
      <c r="CZ76">
        <f>AH76</f>
        <v>9.18</v>
      </c>
      <c r="DA76">
        <f>AL76</f>
        <v>7.59</v>
      </c>
      <c r="DB76">
        <v>0</v>
      </c>
    </row>
    <row r="77" spans="1:106" x14ac:dyDescent="0.2">
      <c r="A77">
        <f>ROW(Source!A53)</f>
        <v>53</v>
      </c>
      <c r="B77">
        <v>39272397</v>
      </c>
      <c r="C77">
        <v>39273629</v>
      </c>
      <c r="D77">
        <v>36883883</v>
      </c>
      <c r="E77">
        <v>1</v>
      </c>
      <c r="F77">
        <v>1</v>
      </c>
      <c r="G77">
        <v>1</v>
      </c>
      <c r="H77">
        <v>2</v>
      </c>
      <c r="I77" t="s">
        <v>569</v>
      </c>
      <c r="J77" t="s">
        <v>570</v>
      </c>
      <c r="K77" t="s">
        <v>571</v>
      </c>
      <c r="L77">
        <v>1368</v>
      </c>
      <c r="N77">
        <v>1011</v>
      </c>
      <c r="O77" t="s">
        <v>518</v>
      </c>
      <c r="P77" t="s">
        <v>518</v>
      </c>
      <c r="Q77">
        <v>1</v>
      </c>
      <c r="W77">
        <v>0</v>
      </c>
      <c r="X77">
        <v>-2111251057</v>
      </c>
      <c r="Y77">
        <v>4.0599999999999996</v>
      </c>
      <c r="AA77">
        <v>0</v>
      </c>
      <c r="AB77">
        <v>246.68</v>
      </c>
      <c r="AC77">
        <v>0</v>
      </c>
      <c r="AD77">
        <v>0</v>
      </c>
      <c r="AE77">
        <v>0</v>
      </c>
      <c r="AF77">
        <v>32.5</v>
      </c>
      <c r="AG77">
        <v>0</v>
      </c>
      <c r="AH77">
        <v>0</v>
      </c>
      <c r="AI77">
        <v>1</v>
      </c>
      <c r="AJ77">
        <v>7.59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4.0599999999999996</v>
      </c>
      <c r="AU77" t="s">
        <v>3</v>
      </c>
      <c r="AV77">
        <v>0</v>
      </c>
      <c r="AW77">
        <v>2</v>
      </c>
      <c r="AX77">
        <v>39273634</v>
      </c>
      <c r="AY77">
        <v>1</v>
      </c>
      <c r="AZ77">
        <v>0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Y77*Source!I53</f>
        <v>2.7810999999999999</v>
      </c>
      <c r="CY77">
        <f>AB77</f>
        <v>246.68</v>
      </c>
      <c r="CZ77">
        <f>AF77</f>
        <v>32.5</v>
      </c>
      <c r="DA77">
        <f>AJ77</f>
        <v>7.59</v>
      </c>
      <c r="DB77">
        <v>0</v>
      </c>
    </row>
    <row r="78" spans="1:106" x14ac:dyDescent="0.2">
      <c r="A78">
        <f>ROW(Source!A53)</f>
        <v>53</v>
      </c>
      <c r="B78">
        <v>39272397</v>
      </c>
      <c r="C78">
        <v>39273629</v>
      </c>
      <c r="D78">
        <v>36884481</v>
      </c>
      <c r="E78">
        <v>1</v>
      </c>
      <c r="F78">
        <v>1</v>
      </c>
      <c r="G78">
        <v>1</v>
      </c>
      <c r="H78">
        <v>2</v>
      </c>
      <c r="I78" t="s">
        <v>572</v>
      </c>
      <c r="J78" t="s">
        <v>573</v>
      </c>
      <c r="K78" t="s">
        <v>574</v>
      </c>
      <c r="L78">
        <v>1368</v>
      </c>
      <c r="N78">
        <v>1011</v>
      </c>
      <c r="O78" t="s">
        <v>518</v>
      </c>
      <c r="P78" t="s">
        <v>518</v>
      </c>
      <c r="Q78">
        <v>1</v>
      </c>
      <c r="W78">
        <v>0</v>
      </c>
      <c r="X78">
        <v>1518765163</v>
      </c>
      <c r="Y78">
        <v>8.1199999999999992</v>
      </c>
      <c r="AA78">
        <v>0</v>
      </c>
      <c r="AB78">
        <v>11.61</v>
      </c>
      <c r="AC78">
        <v>0</v>
      </c>
      <c r="AD78">
        <v>0</v>
      </c>
      <c r="AE78">
        <v>0</v>
      </c>
      <c r="AF78">
        <v>1.53</v>
      </c>
      <c r="AG78">
        <v>0</v>
      </c>
      <c r="AH78">
        <v>0</v>
      </c>
      <c r="AI78">
        <v>1</v>
      </c>
      <c r="AJ78">
        <v>7.59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8.1199999999999992</v>
      </c>
      <c r="AU78" t="s">
        <v>3</v>
      </c>
      <c r="AV78">
        <v>0</v>
      </c>
      <c r="AW78">
        <v>2</v>
      </c>
      <c r="AX78">
        <v>39273635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Y78*Source!I53</f>
        <v>5.5621999999999998</v>
      </c>
      <c r="CY78">
        <f>AB78</f>
        <v>11.61</v>
      </c>
      <c r="CZ78">
        <f>AF78</f>
        <v>1.53</v>
      </c>
      <c r="DA78">
        <f>AJ78</f>
        <v>7.59</v>
      </c>
      <c r="DB78">
        <v>0</v>
      </c>
    </row>
    <row r="79" spans="1:106" x14ac:dyDescent="0.2">
      <c r="A79">
        <f>ROW(Source!A54)</f>
        <v>54</v>
      </c>
      <c r="B79">
        <v>39272396</v>
      </c>
      <c r="C79">
        <v>39273636</v>
      </c>
      <c r="D79">
        <v>37064878</v>
      </c>
      <c r="E79">
        <v>1</v>
      </c>
      <c r="F79">
        <v>1</v>
      </c>
      <c r="G79">
        <v>1</v>
      </c>
      <c r="H79">
        <v>1</v>
      </c>
      <c r="I79" t="s">
        <v>575</v>
      </c>
      <c r="J79" t="s">
        <v>3</v>
      </c>
      <c r="K79" t="s">
        <v>576</v>
      </c>
      <c r="L79">
        <v>1191</v>
      </c>
      <c r="N79">
        <v>1013</v>
      </c>
      <c r="O79" t="s">
        <v>512</v>
      </c>
      <c r="P79" t="s">
        <v>512</v>
      </c>
      <c r="Q79">
        <v>1</v>
      </c>
      <c r="W79">
        <v>0</v>
      </c>
      <c r="X79">
        <v>-1081351934</v>
      </c>
      <c r="Y79">
        <v>81.968000000000004</v>
      </c>
      <c r="AA79">
        <v>0</v>
      </c>
      <c r="AB79">
        <v>0</v>
      </c>
      <c r="AC79">
        <v>0</v>
      </c>
      <c r="AD79">
        <v>9.4</v>
      </c>
      <c r="AE79">
        <v>0</v>
      </c>
      <c r="AF79">
        <v>0</v>
      </c>
      <c r="AG79">
        <v>0</v>
      </c>
      <c r="AH79">
        <v>9.4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102.46</v>
      </c>
      <c r="AU79" t="s">
        <v>85</v>
      </c>
      <c r="AV79">
        <v>1</v>
      </c>
      <c r="AW79">
        <v>2</v>
      </c>
      <c r="AX79">
        <v>39273642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Y79*Source!I54</f>
        <v>269.18291199999999</v>
      </c>
      <c r="CY79">
        <f>AD79</f>
        <v>9.4</v>
      </c>
      <c r="CZ79">
        <f>AH79</f>
        <v>9.4</v>
      </c>
      <c r="DA79">
        <f>AL79</f>
        <v>1</v>
      </c>
      <c r="DB79">
        <v>0</v>
      </c>
    </row>
    <row r="80" spans="1:106" x14ac:dyDescent="0.2">
      <c r="A80">
        <f>ROW(Source!A54)</f>
        <v>54</v>
      </c>
      <c r="B80">
        <v>39272396</v>
      </c>
      <c r="C80">
        <v>39273636</v>
      </c>
      <c r="D80">
        <v>37064876</v>
      </c>
      <c r="E80">
        <v>1</v>
      </c>
      <c r="F80">
        <v>1</v>
      </c>
      <c r="G80">
        <v>1</v>
      </c>
      <c r="H80">
        <v>1</v>
      </c>
      <c r="I80" t="s">
        <v>513</v>
      </c>
      <c r="J80" t="s">
        <v>3</v>
      </c>
      <c r="K80" t="s">
        <v>514</v>
      </c>
      <c r="L80">
        <v>1191</v>
      </c>
      <c r="N80">
        <v>1013</v>
      </c>
      <c r="O80" t="s">
        <v>512</v>
      </c>
      <c r="P80" t="s">
        <v>512</v>
      </c>
      <c r="Q80">
        <v>1</v>
      </c>
      <c r="W80">
        <v>0</v>
      </c>
      <c r="X80">
        <v>-1417349443</v>
      </c>
      <c r="Y80">
        <v>5.34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5.34</v>
      </c>
      <c r="AU80" t="s">
        <v>3</v>
      </c>
      <c r="AV80">
        <v>2</v>
      </c>
      <c r="AW80">
        <v>2</v>
      </c>
      <c r="AX80">
        <v>39273643</v>
      </c>
      <c r="AY80">
        <v>1</v>
      </c>
      <c r="AZ80">
        <v>2048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Y80*Source!I54</f>
        <v>17.536559999999998</v>
      </c>
      <c r="CY80">
        <f>AD80</f>
        <v>0</v>
      </c>
      <c r="CZ80">
        <f>AH80</f>
        <v>0</v>
      </c>
      <c r="DA80">
        <f>AL80</f>
        <v>1</v>
      </c>
      <c r="DB80">
        <v>0</v>
      </c>
    </row>
    <row r="81" spans="1:106" x14ac:dyDescent="0.2">
      <c r="A81">
        <f>ROW(Source!A54)</f>
        <v>54</v>
      </c>
      <c r="B81">
        <v>39272396</v>
      </c>
      <c r="C81">
        <v>39273636</v>
      </c>
      <c r="D81">
        <v>36882452</v>
      </c>
      <c r="E81">
        <v>1</v>
      </c>
      <c r="F81">
        <v>1</v>
      </c>
      <c r="G81">
        <v>1</v>
      </c>
      <c r="H81">
        <v>2</v>
      </c>
      <c r="I81" t="s">
        <v>515</v>
      </c>
      <c r="J81" t="s">
        <v>516</v>
      </c>
      <c r="K81" t="s">
        <v>517</v>
      </c>
      <c r="L81">
        <v>1368</v>
      </c>
      <c r="N81">
        <v>1011</v>
      </c>
      <c r="O81" t="s">
        <v>518</v>
      </c>
      <c r="P81" t="s">
        <v>518</v>
      </c>
      <c r="Q81">
        <v>1</v>
      </c>
      <c r="W81">
        <v>0</v>
      </c>
      <c r="X81">
        <v>1188625873</v>
      </c>
      <c r="Y81">
        <v>0.6080000000000001</v>
      </c>
      <c r="AA81">
        <v>0</v>
      </c>
      <c r="AB81">
        <v>31.26</v>
      </c>
      <c r="AC81">
        <v>13.5</v>
      </c>
      <c r="AD81">
        <v>0</v>
      </c>
      <c r="AE81">
        <v>0</v>
      </c>
      <c r="AF81">
        <v>31.26</v>
      </c>
      <c r="AG81">
        <v>13.5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0.76</v>
      </c>
      <c r="AU81" t="s">
        <v>85</v>
      </c>
      <c r="AV81">
        <v>0</v>
      </c>
      <c r="AW81">
        <v>2</v>
      </c>
      <c r="AX81">
        <v>39273644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Y81*Source!I54</f>
        <v>1.9966720000000002</v>
      </c>
      <c r="CY81">
        <f>AB81</f>
        <v>31.26</v>
      </c>
      <c r="CZ81">
        <f>AF81</f>
        <v>31.26</v>
      </c>
      <c r="DA81">
        <f>AJ81</f>
        <v>1</v>
      </c>
      <c r="DB81">
        <v>0</v>
      </c>
    </row>
    <row r="82" spans="1:106" x14ac:dyDescent="0.2">
      <c r="A82">
        <f>ROW(Source!A54)</f>
        <v>54</v>
      </c>
      <c r="B82">
        <v>39272396</v>
      </c>
      <c r="C82">
        <v>39273636</v>
      </c>
      <c r="D82">
        <v>36883554</v>
      </c>
      <c r="E82">
        <v>1</v>
      </c>
      <c r="F82">
        <v>1</v>
      </c>
      <c r="G82">
        <v>1</v>
      </c>
      <c r="H82">
        <v>2</v>
      </c>
      <c r="I82" t="s">
        <v>554</v>
      </c>
      <c r="J82" t="s">
        <v>555</v>
      </c>
      <c r="K82" t="s">
        <v>556</v>
      </c>
      <c r="L82">
        <v>1368</v>
      </c>
      <c r="N82">
        <v>1011</v>
      </c>
      <c r="O82" t="s">
        <v>518</v>
      </c>
      <c r="P82" t="s">
        <v>518</v>
      </c>
      <c r="Q82">
        <v>1</v>
      </c>
      <c r="W82">
        <v>0</v>
      </c>
      <c r="X82">
        <v>1372534845</v>
      </c>
      <c r="Y82">
        <v>3.6640000000000001</v>
      </c>
      <c r="AA82">
        <v>0</v>
      </c>
      <c r="AB82">
        <v>65.709999999999994</v>
      </c>
      <c r="AC82">
        <v>11.6</v>
      </c>
      <c r="AD82">
        <v>0</v>
      </c>
      <c r="AE82">
        <v>0</v>
      </c>
      <c r="AF82">
        <v>65.709999999999994</v>
      </c>
      <c r="AG82">
        <v>11.6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3</v>
      </c>
      <c r="AT82">
        <v>4.58</v>
      </c>
      <c r="AU82" t="s">
        <v>85</v>
      </c>
      <c r="AV82">
        <v>0</v>
      </c>
      <c r="AW82">
        <v>2</v>
      </c>
      <c r="AX82">
        <v>39273645</v>
      </c>
      <c r="AY82">
        <v>1</v>
      </c>
      <c r="AZ82">
        <v>0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Y82*Source!I54</f>
        <v>12.032576000000001</v>
      </c>
      <c r="CY82">
        <f>AB82</f>
        <v>65.709999999999994</v>
      </c>
      <c r="CZ82">
        <f>AF82</f>
        <v>65.709999999999994</v>
      </c>
      <c r="DA82">
        <f>AJ82</f>
        <v>1</v>
      </c>
      <c r="DB82">
        <v>0</v>
      </c>
    </row>
    <row r="83" spans="1:106" x14ac:dyDescent="0.2">
      <c r="A83">
        <f>ROW(Source!A54)</f>
        <v>54</v>
      </c>
      <c r="B83">
        <v>39272396</v>
      </c>
      <c r="C83">
        <v>39273636</v>
      </c>
      <c r="D83">
        <v>36801649</v>
      </c>
      <c r="E83">
        <v>1</v>
      </c>
      <c r="F83">
        <v>1</v>
      </c>
      <c r="G83">
        <v>1</v>
      </c>
      <c r="H83">
        <v>3</v>
      </c>
      <c r="I83" t="s">
        <v>186</v>
      </c>
      <c r="J83" t="s">
        <v>188</v>
      </c>
      <c r="K83" t="s">
        <v>187</v>
      </c>
      <c r="L83">
        <v>1327</v>
      </c>
      <c r="N83">
        <v>1005</v>
      </c>
      <c r="O83" t="s">
        <v>123</v>
      </c>
      <c r="P83" t="s">
        <v>123</v>
      </c>
      <c r="Q83">
        <v>1</v>
      </c>
      <c r="W83">
        <v>0</v>
      </c>
      <c r="X83">
        <v>1385600515</v>
      </c>
      <c r="Y83">
        <v>0</v>
      </c>
      <c r="AA83">
        <v>51.8</v>
      </c>
      <c r="AB83">
        <v>0</v>
      </c>
      <c r="AC83">
        <v>0</v>
      </c>
      <c r="AD83">
        <v>0</v>
      </c>
      <c r="AE83">
        <v>51.8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103</v>
      </c>
      <c r="AU83" t="s">
        <v>84</v>
      </c>
      <c r="AV83">
        <v>0</v>
      </c>
      <c r="AW83">
        <v>2</v>
      </c>
      <c r="AX83">
        <v>39273646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Y83*Source!I54</f>
        <v>0</v>
      </c>
      <c r="CY83">
        <f>AA83</f>
        <v>51.8</v>
      </c>
      <c r="CZ83">
        <f>AE83</f>
        <v>51.8</v>
      </c>
      <c r="DA83">
        <f>AI83</f>
        <v>1</v>
      </c>
      <c r="DB83">
        <v>0</v>
      </c>
    </row>
    <row r="84" spans="1:106" x14ac:dyDescent="0.2">
      <c r="A84">
        <f>ROW(Source!A55)</f>
        <v>55</v>
      </c>
      <c r="B84">
        <v>39272397</v>
      </c>
      <c r="C84">
        <v>39273636</v>
      </c>
      <c r="D84">
        <v>37064878</v>
      </c>
      <c r="E84">
        <v>1</v>
      </c>
      <c r="F84">
        <v>1</v>
      </c>
      <c r="G84">
        <v>1</v>
      </c>
      <c r="H84">
        <v>1</v>
      </c>
      <c r="I84" t="s">
        <v>575</v>
      </c>
      <c r="J84" t="s">
        <v>3</v>
      </c>
      <c r="K84" t="s">
        <v>576</v>
      </c>
      <c r="L84">
        <v>1191</v>
      </c>
      <c r="N84">
        <v>1013</v>
      </c>
      <c r="O84" t="s">
        <v>512</v>
      </c>
      <c r="P84" t="s">
        <v>512</v>
      </c>
      <c r="Q84">
        <v>1</v>
      </c>
      <c r="W84">
        <v>0</v>
      </c>
      <c r="X84">
        <v>-1081351934</v>
      </c>
      <c r="Y84">
        <v>81.968000000000004</v>
      </c>
      <c r="AA84">
        <v>0</v>
      </c>
      <c r="AB84">
        <v>0</v>
      </c>
      <c r="AC84">
        <v>0</v>
      </c>
      <c r="AD84">
        <v>71.349999999999994</v>
      </c>
      <c r="AE84">
        <v>0</v>
      </c>
      <c r="AF84">
        <v>0</v>
      </c>
      <c r="AG84">
        <v>0</v>
      </c>
      <c r="AH84">
        <v>9.4</v>
      </c>
      <c r="AI84">
        <v>1</v>
      </c>
      <c r="AJ84">
        <v>1</v>
      </c>
      <c r="AK84">
        <v>1</v>
      </c>
      <c r="AL84">
        <v>7.59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102.46</v>
      </c>
      <c r="AU84" t="s">
        <v>85</v>
      </c>
      <c r="AV84">
        <v>1</v>
      </c>
      <c r="AW84">
        <v>2</v>
      </c>
      <c r="AX84">
        <v>39273642</v>
      </c>
      <c r="AY84">
        <v>1</v>
      </c>
      <c r="AZ84">
        <v>0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Y84*Source!I55</f>
        <v>269.18291199999999</v>
      </c>
      <c r="CY84">
        <f>AD84</f>
        <v>71.349999999999994</v>
      </c>
      <c r="CZ84">
        <f>AH84</f>
        <v>9.4</v>
      </c>
      <c r="DA84">
        <f>AL84</f>
        <v>7.59</v>
      </c>
      <c r="DB84">
        <v>0</v>
      </c>
    </row>
    <row r="85" spans="1:106" x14ac:dyDescent="0.2">
      <c r="A85">
        <f>ROW(Source!A55)</f>
        <v>55</v>
      </c>
      <c r="B85">
        <v>39272397</v>
      </c>
      <c r="C85">
        <v>39273636</v>
      </c>
      <c r="D85">
        <v>37064876</v>
      </c>
      <c r="E85">
        <v>1</v>
      </c>
      <c r="F85">
        <v>1</v>
      </c>
      <c r="G85">
        <v>1</v>
      </c>
      <c r="H85">
        <v>1</v>
      </c>
      <c r="I85" t="s">
        <v>513</v>
      </c>
      <c r="J85" t="s">
        <v>3</v>
      </c>
      <c r="K85" t="s">
        <v>514</v>
      </c>
      <c r="L85">
        <v>1191</v>
      </c>
      <c r="N85">
        <v>1013</v>
      </c>
      <c r="O85" t="s">
        <v>512</v>
      </c>
      <c r="P85" t="s">
        <v>512</v>
      </c>
      <c r="Q85">
        <v>1</v>
      </c>
      <c r="W85">
        <v>0</v>
      </c>
      <c r="X85">
        <v>-1417349443</v>
      </c>
      <c r="Y85">
        <v>5.34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7.59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5.34</v>
      </c>
      <c r="AU85" t="s">
        <v>3</v>
      </c>
      <c r="AV85">
        <v>2</v>
      </c>
      <c r="AW85">
        <v>2</v>
      </c>
      <c r="AX85">
        <v>39273643</v>
      </c>
      <c r="AY85">
        <v>1</v>
      </c>
      <c r="AZ85">
        <v>2048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Y85*Source!I55</f>
        <v>17.536559999999998</v>
      </c>
      <c r="CY85">
        <f>AD85</f>
        <v>0</v>
      </c>
      <c r="CZ85">
        <f>AH85</f>
        <v>0</v>
      </c>
      <c r="DA85">
        <f>AL85</f>
        <v>1</v>
      </c>
      <c r="DB85">
        <v>0</v>
      </c>
    </row>
    <row r="86" spans="1:106" x14ac:dyDescent="0.2">
      <c r="A86">
        <f>ROW(Source!A55)</f>
        <v>55</v>
      </c>
      <c r="B86">
        <v>39272397</v>
      </c>
      <c r="C86">
        <v>39273636</v>
      </c>
      <c r="D86">
        <v>36882452</v>
      </c>
      <c r="E86">
        <v>1</v>
      </c>
      <c r="F86">
        <v>1</v>
      </c>
      <c r="G86">
        <v>1</v>
      </c>
      <c r="H86">
        <v>2</v>
      </c>
      <c r="I86" t="s">
        <v>515</v>
      </c>
      <c r="J86" t="s">
        <v>516</v>
      </c>
      <c r="K86" t="s">
        <v>517</v>
      </c>
      <c r="L86">
        <v>1368</v>
      </c>
      <c r="N86">
        <v>1011</v>
      </c>
      <c r="O86" t="s">
        <v>518</v>
      </c>
      <c r="P86" t="s">
        <v>518</v>
      </c>
      <c r="Q86">
        <v>1</v>
      </c>
      <c r="W86">
        <v>0</v>
      </c>
      <c r="X86">
        <v>1188625873</v>
      </c>
      <c r="Y86">
        <v>0.6080000000000001</v>
      </c>
      <c r="AA86">
        <v>0</v>
      </c>
      <c r="AB86">
        <v>237.26</v>
      </c>
      <c r="AC86">
        <v>13.5</v>
      </c>
      <c r="AD86">
        <v>0</v>
      </c>
      <c r="AE86">
        <v>0</v>
      </c>
      <c r="AF86">
        <v>31.26</v>
      </c>
      <c r="AG86">
        <v>13.5</v>
      </c>
      <c r="AH86">
        <v>0</v>
      </c>
      <c r="AI86">
        <v>1</v>
      </c>
      <c r="AJ86">
        <v>7.59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0.76</v>
      </c>
      <c r="AU86" t="s">
        <v>85</v>
      </c>
      <c r="AV86">
        <v>0</v>
      </c>
      <c r="AW86">
        <v>2</v>
      </c>
      <c r="AX86">
        <v>39273644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Y86*Source!I55</f>
        <v>1.9966720000000002</v>
      </c>
      <c r="CY86">
        <f>AB86</f>
        <v>237.26</v>
      </c>
      <c r="CZ86">
        <f>AF86</f>
        <v>31.26</v>
      </c>
      <c r="DA86">
        <f>AJ86</f>
        <v>7.59</v>
      </c>
      <c r="DB86">
        <v>0</v>
      </c>
    </row>
    <row r="87" spans="1:106" x14ac:dyDescent="0.2">
      <c r="A87">
        <f>ROW(Source!A55)</f>
        <v>55</v>
      </c>
      <c r="B87">
        <v>39272397</v>
      </c>
      <c r="C87">
        <v>39273636</v>
      </c>
      <c r="D87">
        <v>36883554</v>
      </c>
      <c r="E87">
        <v>1</v>
      </c>
      <c r="F87">
        <v>1</v>
      </c>
      <c r="G87">
        <v>1</v>
      </c>
      <c r="H87">
        <v>2</v>
      </c>
      <c r="I87" t="s">
        <v>554</v>
      </c>
      <c r="J87" t="s">
        <v>555</v>
      </c>
      <c r="K87" t="s">
        <v>556</v>
      </c>
      <c r="L87">
        <v>1368</v>
      </c>
      <c r="N87">
        <v>1011</v>
      </c>
      <c r="O87" t="s">
        <v>518</v>
      </c>
      <c r="P87" t="s">
        <v>518</v>
      </c>
      <c r="Q87">
        <v>1</v>
      </c>
      <c r="W87">
        <v>0</v>
      </c>
      <c r="X87">
        <v>1372534845</v>
      </c>
      <c r="Y87">
        <v>3.6640000000000001</v>
      </c>
      <c r="AA87">
        <v>0</v>
      </c>
      <c r="AB87">
        <v>498.74</v>
      </c>
      <c r="AC87">
        <v>11.6</v>
      </c>
      <c r="AD87">
        <v>0</v>
      </c>
      <c r="AE87">
        <v>0</v>
      </c>
      <c r="AF87">
        <v>65.709999999999994</v>
      </c>
      <c r="AG87">
        <v>11.6</v>
      </c>
      <c r="AH87">
        <v>0</v>
      </c>
      <c r="AI87">
        <v>1</v>
      </c>
      <c r="AJ87">
        <v>7.59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4.58</v>
      </c>
      <c r="AU87" t="s">
        <v>85</v>
      </c>
      <c r="AV87">
        <v>0</v>
      </c>
      <c r="AW87">
        <v>2</v>
      </c>
      <c r="AX87">
        <v>39273645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Y87*Source!I55</f>
        <v>12.032576000000001</v>
      </c>
      <c r="CY87">
        <f>AB87</f>
        <v>498.74</v>
      </c>
      <c r="CZ87">
        <f>AF87</f>
        <v>65.709999999999994</v>
      </c>
      <c r="DA87">
        <f>AJ87</f>
        <v>7.59</v>
      </c>
      <c r="DB87">
        <v>0</v>
      </c>
    </row>
    <row r="88" spans="1:106" x14ac:dyDescent="0.2">
      <c r="A88">
        <f>ROW(Source!A55)</f>
        <v>55</v>
      </c>
      <c r="B88">
        <v>39272397</v>
      </c>
      <c r="C88">
        <v>39273636</v>
      </c>
      <c r="D88">
        <v>36801649</v>
      </c>
      <c r="E88">
        <v>1</v>
      </c>
      <c r="F88">
        <v>1</v>
      </c>
      <c r="G88">
        <v>1</v>
      </c>
      <c r="H88">
        <v>3</v>
      </c>
      <c r="I88" t="s">
        <v>186</v>
      </c>
      <c r="J88" t="s">
        <v>188</v>
      </c>
      <c r="K88" t="s">
        <v>187</v>
      </c>
      <c r="L88">
        <v>1327</v>
      </c>
      <c r="N88">
        <v>1005</v>
      </c>
      <c r="O88" t="s">
        <v>123</v>
      </c>
      <c r="P88" t="s">
        <v>123</v>
      </c>
      <c r="Q88">
        <v>1</v>
      </c>
      <c r="W88">
        <v>0</v>
      </c>
      <c r="X88">
        <v>1385600515</v>
      </c>
      <c r="Y88">
        <v>0</v>
      </c>
      <c r="AA88">
        <v>393.16</v>
      </c>
      <c r="AB88">
        <v>0</v>
      </c>
      <c r="AC88">
        <v>0</v>
      </c>
      <c r="AD88">
        <v>0</v>
      </c>
      <c r="AE88">
        <v>51.8</v>
      </c>
      <c r="AF88">
        <v>0</v>
      </c>
      <c r="AG88">
        <v>0</v>
      </c>
      <c r="AH88">
        <v>0</v>
      </c>
      <c r="AI88">
        <v>7.59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103</v>
      </c>
      <c r="AU88" t="s">
        <v>84</v>
      </c>
      <c r="AV88">
        <v>0</v>
      </c>
      <c r="AW88">
        <v>2</v>
      </c>
      <c r="AX88">
        <v>39273646</v>
      </c>
      <c r="AY88">
        <v>1</v>
      </c>
      <c r="AZ88">
        <v>0</v>
      </c>
      <c r="BA88">
        <v>92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Y88*Source!I55</f>
        <v>0</v>
      </c>
      <c r="CY88">
        <f>AA88</f>
        <v>393.16</v>
      </c>
      <c r="CZ88">
        <f>AE88</f>
        <v>51.8</v>
      </c>
      <c r="DA88">
        <f>AI88</f>
        <v>7.59</v>
      </c>
      <c r="DB88">
        <v>0</v>
      </c>
    </row>
    <row r="89" spans="1:106" x14ac:dyDescent="0.2">
      <c r="A89">
        <f>ROW(Source!A56)</f>
        <v>56</v>
      </c>
      <c r="B89">
        <v>39272396</v>
      </c>
      <c r="C89">
        <v>39272636</v>
      </c>
      <c r="D89">
        <v>37066717</v>
      </c>
      <c r="E89">
        <v>1</v>
      </c>
      <c r="F89">
        <v>1</v>
      </c>
      <c r="G89">
        <v>1</v>
      </c>
      <c r="H89">
        <v>1</v>
      </c>
      <c r="I89" t="s">
        <v>577</v>
      </c>
      <c r="J89" t="s">
        <v>3</v>
      </c>
      <c r="K89" t="s">
        <v>578</v>
      </c>
      <c r="L89">
        <v>1191</v>
      </c>
      <c r="N89">
        <v>1013</v>
      </c>
      <c r="O89" t="s">
        <v>512</v>
      </c>
      <c r="P89" t="s">
        <v>512</v>
      </c>
      <c r="Q89">
        <v>1</v>
      </c>
      <c r="W89">
        <v>0</v>
      </c>
      <c r="X89">
        <v>-509590494</v>
      </c>
      <c r="Y89">
        <v>7.1</v>
      </c>
      <c r="AA89">
        <v>0</v>
      </c>
      <c r="AB89">
        <v>0</v>
      </c>
      <c r="AC89">
        <v>0</v>
      </c>
      <c r="AD89">
        <v>8.17</v>
      </c>
      <c r="AE89">
        <v>0</v>
      </c>
      <c r="AF89">
        <v>0</v>
      </c>
      <c r="AG89">
        <v>0</v>
      </c>
      <c r="AH89">
        <v>8.17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7.1</v>
      </c>
      <c r="AU89" t="s">
        <v>3</v>
      </c>
      <c r="AV89">
        <v>1</v>
      </c>
      <c r="AW89">
        <v>2</v>
      </c>
      <c r="AX89">
        <v>39272642</v>
      </c>
      <c r="AY89">
        <v>1</v>
      </c>
      <c r="AZ89">
        <v>0</v>
      </c>
      <c r="BA89">
        <v>93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Y89*Source!I56</f>
        <v>57.51</v>
      </c>
      <c r="CY89">
        <f>AD89</f>
        <v>8.17</v>
      </c>
      <c r="CZ89">
        <f>AH89</f>
        <v>8.17</v>
      </c>
      <c r="DA89">
        <f>AL89</f>
        <v>1</v>
      </c>
      <c r="DB89">
        <v>0</v>
      </c>
    </row>
    <row r="90" spans="1:106" x14ac:dyDescent="0.2">
      <c r="A90">
        <f>ROW(Source!A56)</f>
        <v>56</v>
      </c>
      <c r="B90">
        <v>39272396</v>
      </c>
      <c r="C90">
        <v>39272636</v>
      </c>
      <c r="D90">
        <v>36882351</v>
      </c>
      <c r="E90">
        <v>1</v>
      </c>
      <c r="F90">
        <v>1</v>
      </c>
      <c r="G90">
        <v>1</v>
      </c>
      <c r="H90">
        <v>2</v>
      </c>
      <c r="I90" t="s">
        <v>579</v>
      </c>
      <c r="J90" t="s">
        <v>580</v>
      </c>
      <c r="K90" t="s">
        <v>581</v>
      </c>
      <c r="L90">
        <v>1368</v>
      </c>
      <c r="N90">
        <v>1011</v>
      </c>
      <c r="O90" t="s">
        <v>518</v>
      </c>
      <c r="P90" t="s">
        <v>518</v>
      </c>
      <c r="Q90">
        <v>1</v>
      </c>
      <c r="W90">
        <v>0</v>
      </c>
      <c r="X90">
        <v>-1985289705</v>
      </c>
      <c r="Y90">
        <v>0.32</v>
      </c>
      <c r="AA90">
        <v>0</v>
      </c>
      <c r="AB90">
        <v>6.66</v>
      </c>
      <c r="AC90">
        <v>0</v>
      </c>
      <c r="AD90">
        <v>0</v>
      </c>
      <c r="AE90">
        <v>0</v>
      </c>
      <c r="AF90">
        <v>6.66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0.32</v>
      </c>
      <c r="AU90" t="s">
        <v>3</v>
      </c>
      <c r="AV90">
        <v>0</v>
      </c>
      <c r="AW90">
        <v>2</v>
      </c>
      <c r="AX90">
        <v>39272643</v>
      </c>
      <c r="AY90">
        <v>1</v>
      </c>
      <c r="AZ90">
        <v>0</v>
      </c>
      <c r="BA90">
        <v>94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Y90*Source!I56</f>
        <v>2.5920000000000001</v>
      </c>
      <c r="CY90">
        <f>AB90</f>
        <v>6.66</v>
      </c>
      <c r="CZ90">
        <f>AF90</f>
        <v>6.66</v>
      </c>
      <c r="DA90">
        <f>AJ90</f>
        <v>1</v>
      </c>
      <c r="DB90">
        <v>0</v>
      </c>
    </row>
    <row r="91" spans="1:106" x14ac:dyDescent="0.2">
      <c r="A91">
        <f>ROW(Source!A56)</f>
        <v>56</v>
      </c>
      <c r="B91">
        <v>39272396</v>
      </c>
      <c r="C91">
        <v>39272636</v>
      </c>
      <c r="D91">
        <v>36807374</v>
      </c>
      <c r="E91">
        <v>1</v>
      </c>
      <c r="F91">
        <v>1</v>
      </c>
      <c r="G91">
        <v>1</v>
      </c>
      <c r="H91">
        <v>3</v>
      </c>
      <c r="I91" t="s">
        <v>582</v>
      </c>
      <c r="J91" t="s">
        <v>583</v>
      </c>
      <c r="K91" t="s">
        <v>584</v>
      </c>
      <c r="L91">
        <v>1339</v>
      </c>
      <c r="N91">
        <v>1007</v>
      </c>
      <c r="O91" t="s">
        <v>47</v>
      </c>
      <c r="P91" t="s">
        <v>47</v>
      </c>
      <c r="Q91">
        <v>1</v>
      </c>
      <c r="W91">
        <v>0</v>
      </c>
      <c r="X91">
        <v>-861814431</v>
      </c>
      <c r="Y91">
        <v>0.24</v>
      </c>
      <c r="AA91">
        <v>519.79999999999995</v>
      </c>
      <c r="AB91">
        <v>0</v>
      </c>
      <c r="AC91">
        <v>0</v>
      </c>
      <c r="AD91">
        <v>0</v>
      </c>
      <c r="AE91">
        <v>519.79999999999995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0.24</v>
      </c>
      <c r="AU91" t="s">
        <v>3</v>
      </c>
      <c r="AV91">
        <v>0</v>
      </c>
      <c r="AW91">
        <v>2</v>
      </c>
      <c r="AX91">
        <v>39272644</v>
      </c>
      <c r="AY91">
        <v>1</v>
      </c>
      <c r="AZ91">
        <v>0</v>
      </c>
      <c r="BA91">
        <v>95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Y91*Source!I56</f>
        <v>1.944</v>
      </c>
      <c r="CY91">
        <f>AA91</f>
        <v>519.79999999999995</v>
      </c>
      <c r="CZ91">
        <f>AE91</f>
        <v>519.79999999999995</v>
      </c>
      <c r="DA91">
        <f>AI91</f>
        <v>1</v>
      </c>
      <c r="DB91">
        <v>0</v>
      </c>
    </row>
    <row r="92" spans="1:106" x14ac:dyDescent="0.2">
      <c r="A92">
        <f>ROW(Source!A56)</f>
        <v>56</v>
      </c>
      <c r="B92">
        <v>39272396</v>
      </c>
      <c r="C92">
        <v>39272636</v>
      </c>
      <c r="D92">
        <v>36796619</v>
      </c>
      <c r="E92">
        <v>17</v>
      </c>
      <c r="F92">
        <v>1</v>
      </c>
      <c r="G92">
        <v>1</v>
      </c>
      <c r="H92">
        <v>3</v>
      </c>
      <c r="I92" t="s">
        <v>94</v>
      </c>
      <c r="J92" t="s">
        <v>3</v>
      </c>
      <c r="K92" t="s">
        <v>95</v>
      </c>
      <c r="L92">
        <v>1356</v>
      </c>
      <c r="N92">
        <v>1010</v>
      </c>
      <c r="O92" t="s">
        <v>96</v>
      </c>
      <c r="P92" t="s">
        <v>96</v>
      </c>
      <c r="Q92">
        <v>1000</v>
      </c>
      <c r="W92">
        <v>0</v>
      </c>
      <c r="X92">
        <v>1453754496</v>
      </c>
      <c r="Y92">
        <v>0.4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0.4</v>
      </c>
      <c r="AU92" t="s">
        <v>3</v>
      </c>
      <c r="AV92">
        <v>0</v>
      </c>
      <c r="AW92">
        <v>2</v>
      </c>
      <c r="AX92">
        <v>39272645</v>
      </c>
      <c r="AY92">
        <v>1</v>
      </c>
      <c r="AZ92">
        <v>0</v>
      </c>
      <c r="BA92">
        <v>96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Y92*Source!I56</f>
        <v>3.24</v>
      </c>
      <c r="CY92">
        <f>AA92</f>
        <v>0</v>
      </c>
      <c r="CZ92">
        <f>AE92</f>
        <v>0</v>
      </c>
      <c r="DA92">
        <f>AI92</f>
        <v>1</v>
      </c>
      <c r="DB92">
        <v>0</v>
      </c>
    </row>
    <row r="93" spans="1:106" x14ac:dyDescent="0.2">
      <c r="A93">
        <f>ROW(Source!A56)</f>
        <v>56</v>
      </c>
      <c r="B93">
        <v>39272396</v>
      </c>
      <c r="C93">
        <v>39272636</v>
      </c>
      <c r="D93">
        <v>36821379</v>
      </c>
      <c r="E93">
        <v>1</v>
      </c>
      <c r="F93">
        <v>1</v>
      </c>
      <c r="G93">
        <v>1</v>
      </c>
      <c r="H93">
        <v>3</v>
      </c>
      <c r="I93" t="s">
        <v>98</v>
      </c>
      <c r="J93" t="s">
        <v>100</v>
      </c>
      <c r="K93" t="s">
        <v>99</v>
      </c>
      <c r="L93">
        <v>1356</v>
      </c>
      <c r="N93">
        <v>1010</v>
      </c>
      <c r="O93" t="s">
        <v>96</v>
      </c>
      <c r="P93" t="s">
        <v>96</v>
      </c>
      <c r="Q93">
        <v>1000</v>
      </c>
      <c r="W93">
        <v>0</v>
      </c>
      <c r="X93">
        <v>1593203468</v>
      </c>
      <c r="Y93">
        <v>0.4</v>
      </c>
      <c r="AA93">
        <v>1882.58</v>
      </c>
      <c r="AB93">
        <v>0</v>
      </c>
      <c r="AC93">
        <v>0</v>
      </c>
      <c r="AD93">
        <v>0</v>
      </c>
      <c r="AE93">
        <v>1882.58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0.4</v>
      </c>
      <c r="AU93" t="s">
        <v>3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Y93*Source!I56</f>
        <v>3.24</v>
      </c>
      <c r="CY93">
        <f>AA93</f>
        <v>1882.58</v>
      </c>
      <c r="CZ93">
        <f>AE93</f>
        <v>1882.58</v>
      </c>
      <c r="DA93">
        <f>AI93</f>
        <v>1</v>
      </c>
      <c r="DB93">
        <v>0</v>
      </c>
    </row>
    <row r="94" spans="1:106" x14ac:dyDescent="0.2">
      <c r="A94">
        <f>ROW(Source!A57)</f>
        <v>57</v>
      </c>
      <c r="B94">
        <v>39272397</v>
      </c>
      <c r="C94">
        <v>39272636</v>
      </c>
      <c r="D94">
        <v>37066717</v>
      </c>
      <c r="E94">
        <v>1</v>
      </c>
      <c r="F94">
        <v>1</v>
      </c>
      <c r="G94">
        <v>1</v>
      </c>
      <c r="H94">
        <v>1</v>
      </c>
      <c r="I94" t="s">
        <v>577</v>
      </c>
      <c r="J94" t="s">
        <v>3</v>
      </c>
      <c r="K94" t="s">
        <v>578</v>
      </c>
      <c r="L94">
        <v>1191</v>
      </c>
      <c r="N94">
        <v>1013</v>
      </c>
      <c r="O94" t="s">
        <v>512</v>
      </c>
      <c r="P94" t="s">
        <v>512</v>
      </c>
      <c r="Q94">
        <v>1</v>
      </c>
      <c r="W94">
        <v>0</v>
      </c>
      <c r="X94">
        <v>-509590494</v>
      </c>
      <c r="Y94">
        <v>7.1</v>
      </c>
      <c r="AA94">
        <v>0</v>
      </c>
      <c r="AB94">
        <v>0</v>
      </c>
      <c r="AC94">
        <v>0</v>
      </c>
      <c r="AD94">
        <v>62.01</v>
      </c>
      <c r="AE94">
        <v>0</v>
      </c>
      <c r="AF94">
        <v>0</v>
      </c>
      <c r="AG94">
        <v>0</v>
      </c>
      <c r="AH94">
        <v>8.17</v>
      </c>
      <c r="AI94">
        <v>1</v>
      </c>
      <c r="AJ94">
        <v>1</v>
      </c>
      <c r="AK94">
        <v>1</v>
      </c>
      <c r="AL94">
        <v>7.59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7.1</v>
      </c>
      <c r="AU94" t="s">
        <v>3</v>
      </c>
      <c r="AV94">
        <v>1</v>
      </c>
      <c r="AW94">
        <v>2</v>
      </c>
      <c r="AX94">
        <v>39272642</v>
      </c>
      <c r="AY94">
        <v>1</v>
      </c>
      <c r="AZ94">
        <v>0</v>
      </c>
      <c r="BA94">
        <v>97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Y94*Source!I57</f>
        <v>57.51</v>
      </c>
      <c r="CY94">
        <f>AD94</f>
        <v>62.01</v>
      </c>
      <c r="CZ94">
        <f>AH94</f>
        <v>8.17</v>
      </c>
      <c r="DA94">
        <f>AL94</f>
        <v>7.59</v>
      </c>
      <c r="DB94">
        <v>0</v>
      </c>
    </row>
    <row r="95" spans="1:106" x14ac:dyDescent="0.2">
      <c r="A95">
        <f>ROW(Source!A57)</f>
        <v>57</v>
      </c>
      <c r="B95">
        <v>39272397</v>
      </c>
      <c r="C95">
        <v>39272636</v>
      </c>
      <c r="D95">
        <v>36882351</v>
      </c>
      <c r="E95">
        <v>1</v>
      </c>
      <c r="F95">
        <v>1</v>
      </c>
      <c r="G95">
        <v>1</v>
      </c>
      <c r="H95">
        <v>2</v>
      </c>
      <c r="I95" t="s">
        <v>579</v>
      </c>
      <c r="J95" t="s">
        <v>580</v>
      </c>
      <c r="K95" t="s">
        <v>581</v>
      </c>
      <c r="L95">
        <v>1368</v>
      </c>
      <c r="N95">
        <v>1011</v>
      </c>
      <c r="O95" t="s">
        <v>518</v>
      </c>
      <c r="P95" t="s">
        <v>518</v>
      </c>
      <c r="Q95">
        <v>1</v>
      </c>
      <c r="W95">
        <v>0</v>
      </c>
      <c r="X95">
        <v>-1985289705</v>
      </c>
      <c r="Y95">
        <v>0.32</v>
      </c>
      <c r="AA95">
        <v>0</v>
      </c>
      <c r="AB95">
        <v>50.55</v>
      </c>
      <c r="AC95">
        <v>0</v>
      </c>
      <c r="AD95">
        <v>0</v>
      </c>
      <c r="AE95">
        <v>0</v>
      </c>
      <c r="AF95">
        <v>6.66</v>
      </c>
      <c r="AG95">
        <v>0</v>
      </c>
      <c r="AH95">
        <v>0</v>
      </c>
      <c r="AI95">
        <v>1</v>
      </c>
      <c r="AJ95">
        <v>7.59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0.32</v>
      </c>
      <c r="AU95" t="s">
        <v>3</v>
      </c>
      <c r="AV95">
        <v>0</v>
      </c>
      <c r="AW95">
        <v>2</v>
      </c>
      <c r="AX95">
        <v>39272643</v>
      </c>
      <c r="AY95">
        <v>1</v>
      </c>
      <c r="AZ95">
        <v>0</v>
      </c>
      <c r="BA95">
        <v>98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Y95*Source!I57</f>
        <v>2.5920000000000001</v>
      </c>
      <c r="CY95">
        <f>AB95</f>
        <v>50.55</v>
      </c>
      <c r="CZ95">
        <f>AF95</f>
        <v>6.66</v>
      </c>
      <c r="DA95">
        <f>AJ95</f>
        <v>7.59</v>
      </c>
      <c r="DB95">
        <v>0</v>
      </c>
    </row>
    <row r="96" spans="1:106" x14ac:dyDescent="0.2">
      <c r="A96">
        <f>ROW(Source!A57)</f>
        <v>57</v>
      </c>
      <c r="B96">
        <v>39272397</v>
      </c>
      <c r="C96">
        <v>39272636</v>
      </c>
      <c r="D96">
        <v>36807374</v>
      </c>
      <c r="E96">
        <v>1</v>
      </c>
      <c r="F96">
        <v>1</v>
      </c>
      <c r="G96">
        <v>1</v>
      </c>
      <c r="H96">
        <v>3</v>
      </c>
      <c r="I96" t="s">
        <v>582</v>
      </c>
      <c r="J96" t="s">
        <v>583</v>
      </c>
      <c r="K96" t="s">
        <v>584</v>
      </c>
      <c r="L96">
        <v>1339</v>
      </c>
      <c r="N96">
        <v>1007</v>
      </c>
      <c r="O96" t="s">
        <v>47</v>
      </c>
      <c r="P96" t="s">
        <v>47</v>
      </c>
      <c r="Q96">
        <v>1</v>
      </c>
      <c r="W96">
        <v>0</v>
      </c>
      <c r="X96">
        <v>-861814431</v>
      </c>
      <c r="Y96">
        <v>0.24</v>
      </c>
      <c r="AA96">
        <v>3945.28</v>
      </c>
      <c r="AB96">
        <v>0</v>
      </c>
      <c r="AC96">
        <v>0</v>
      </c>
      <c r="AD96">
        <v>0</v>
      </c>
      <c r="AE96">
        <v>519.79999999999995</v>
      </c>
      <c r="AF96">
        <v>0</v>
      </c>
      <c r="AG96">
        <v>0</v>
      </c>
      <c r="AH96">
        <v>0</v>
      </c>
      <c r="AI96">
        <v>7.59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0.24</v>
      </c>
      <c r="AU96" t="s">
        <v>3</v>
      </c>
      <c r="AV96">
        <v>0</v>
      </c>
      <c r="AW96">
        <v>2</v>
      </c>
      <c r="AX96">
        <v>39272644</v>
      </c>
      <c r="AY96">
        <v>1</v>
      </c>
      <c r="AZ96">
        <v>0</v>
      </c>
      <c r="BA96">
        <v>99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Y96*Source!I57</f>
        <v>1.944</v>
      </c>
      <c r="CY96">
        <f>AA96</f>
        <v>3945.28</v>
      </c>
      <c r="CZ96">
        <f>AE96</f>
        <v>519.79999999999995</v>
      </c>
      <c r="DA96">
        <f>AI96</f>
        <v>7.59</v>
      </c>
      <c r="DB96">
        <v>0</v>
      </c>
    </row>
    <row r="97" spans="1:106" x14ac:dyDescent="0.2">
      <c r="A97">
        <f>ROW(Source!A57)</f>
        <v>57</v>
      </c>
      <c r="B97">
        <v>39272397</v>
      </c>
      <c r="C97">
        <v>39272636</v>
      </c>
      <c r="D97">
        <v>36796619</v>
      </c>
      <c r="E97">
        <v>17</v>
      </c>
      <c r="F97">
        <v>1</v>
      </c>
      <c r="G97">
        <v>1</v>
      </c>
      <c r="H97">
        <v>3</v>
      </c>
      <c r="I97" t="s">
        <v>94</v>
      </c>
      <c r="J97" t="s">
        <v>3</v>
      </c>
      <c r="K97" t="s">
        <v>95</v>
      </c>
      <c r="L97">
        <v>1356</v>
      </c>
      <c r="N97">
        <v>1010</v>
      </c>
      <c r="O97" t="s">
        <v>96</v>
      </c>
      <c r="P97" t="s">
        <v>96</v>
      </c>
      <c r="Q97">
        <v>1000</v>
      </c>
      <c r="W97">
        <v>0</v>
      </c>
      <c r="X97">
        <v>1453754496</v>
      </c>
      <c r="Y97">
        <v>0.4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7.59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3</v>
      </c>
      <c r="AT97">
        <v>0.4</v>
      </c>
      <c r="AU97" t="s">
        <v>3</v>
      </c>
      <c r="AV97">
        <v>0</v>
      </c>
      <c r="AW97">
        <v>2</v>
      </c>
      <c r="AX97">
        <v>39272645</v>
      </c>
      <c r="AY97">
        <v>1</v>
      </c>
      <c r="AZ97">
        <v>0</v>
      </c>
      <c r="BA97">
        <v>100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Y97*Source!I57</f>
        <v>3.24</v>
      </c>
      <c r="CY97">
        <f>AA97</f>
        <v>0</v>
      </c>
      <c r="CZ97">
        <f>AE97</f>
        <v>0</v>
      </c>
      <c r="DA97">
        <f>AI97</f>
        <v>7.59</v>
      </c>
      <c r="DB97">
        <v>0</v>
      </c>
    </row>
    <row r="98" spans="1:106" x14ac:dyDescent="0.2">
      <c r="A98">
        <f>ROW(Source!A57)</f>
        <v>57</v>
      </c>
      <c r="B98">
        <v>39272397</v>
      </c>
      <c r="C98">
        <v>39272636</v>
      </c>
      <c r="D98">
        <v>36821379</v>
      </c>
      <c r="E98">
        <v>1</v>
      </c>
      <c r="F98">
        <v>1</v>
      </c>
      <c r="G98">
        <v>1</v>
      </c>
      <c r="H98">
        <v>3</v>
      </c>
      <c r="I98" t="s">
        <v>98</v>
      </c>
      <c r="J98" t="s">
        <v>100</v>
      </c>
      <c r="K98" t="s">
        <v>99</v>
      </c>
      <c r="L98">
        <v>1356</v>
      </c>
      <c r="N98">
        <v>1010</v>
      </c>
      <c r="O98" t="s">
        <v>96</v>
      </c>
      <c r="P98" t="s">
        <v>96</v>
      </c>
      <c r="Q98">
        <v>1000</v>
      </c>
      <c r="W98">
        <v>0</v>
      </c>
      <c r="X98">
        <v>1593203468</v>
      </c>
      <c r="Y98">
        <v>0.4</v>
      </c>
      <c r="AA98">
        <v>14288.78</v>
      </c>
      <c r="AB98">
        <v>0</v>
      </c>
      <c r="AC98">
        <v>0</v>
      </c>
      <c r="AD98">
        <v>0</v>
      </c>
      <c r="AE98">
        <v>1882.58</v>
      </c>
      <c r="AF98">
        <v>0</v>
      </c>
      <c r="AG98">
        <v>0</v>
      </c>
      <c r="AH98">
        <v>0</v>
      </c>
      <c r="AI98">
        <v>7.59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3</v>
      </c>
      <c r="AT98">
        <v>0.4</v>
      </c>
      <c r="AU98" t="s">
        <v>3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Y98*Source!I57</f>
        <v>3.24</v>
      </c>
      <c r="CY98">
        <f>AA98</f>
        <v>14288.78</v>
      </c>
      <c r="CZ98">
        <f>AE98</f>
        <v>1882.58</v>
      </c>
      <c r="DA98">
        <f>AI98</f>
        <v>7.59</v>
      </c>
      <c r="DB98">
        <v>0</v>
      </c>
    </row>
    <row r="99" spans="1:106" x14ac:dyDescent="0.2">
      <c r="A99">
        <f>ROW(Source!A62)</f>
        <v>62</v>
      </c>
      <c r="B99">
        <v>39272396</v>
      </c>
      <c r="C99">
        <v>39475560</v>
      </c>
      <c r="D99">
        <v>37069968</v>
      </c>
      <c r="E99">
        <v>1</v>
      </c>
      <c r="F99">
        <v>1</v>
      </c>
      <c r="G99">
        <v>1</v>
      </c>
      <c r="H99">
        <v>1</v>
      </c>
      <c r="I99" t="s">
        <v>585</v>
      </c>
      <c r="J99" t="s">
        <v>3</v>
      </c>
      <c r="K99" t="s">
        <v>586</v>
      </c>
      <c r="L99">
        <v>1191</v>
      </c>
      <c r="N99">
        <v>1013</v>
      </c>
      <c r="O99" t="s">
        <v>512</v>
      </c>
      <c r="P99" t="s">
        <v>512</v>
      </c>
      <c r="Q99">
        <v>1</v>
      </c>
      <c r="W99">
        <v>0</v>
      </c>
      <c r="X99">
        <v>-200730820</v>
      </c>
      <c r="Y99">
        <v>25.299999999999997</v>
      </c>
      <c r="AA99">
        <v>0</v>
      </c>
      <c r="AB99">
        <v>0</v>
      </c>
      <c r="AC99">
        <v>0</v>
      </c>
      <c r="AD99">
        <v>8.3800000000000008</v>
      </c>
      <c r="AE99">
        <v>0</v>
      </c>
      <c r="AF99">
        <v>0</v>
      </c>
      <c r="AG99">
        <v>0</v>
      </c>
      <c r="AH99">
        <v>8.3800000000000008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22</v>
      </c>
      <c r="AU99" t="s">
        <v>50</v>
      </c>
      <c r="AV99">
        <v>1</v>
      </c>
      <c r="AW99">
        <v>2</v>
      </c>
      <c r="AX99">
        <v>39475561</v>
      </c>
      <c r="AY99">
        <v>1</v>
      </c>
      <c r="AZ99">
        <v>0</v>
      </c>
      <c r="BA99">
        <v>101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Y99*Source!I62</f>
        <v>80.959999999999994</v>
      </c>
      <c r="CY99">
        <f>AD99</f>
        <v>8.3800000000000008</v>
      </c>
      <c r="CZ99">
        <f>AH99</f>
        <v>8.3800000000000008</v>
      </c>
      <c r="DA99">
        <f>AL99</f>
        <v>1</v>
      </c>
      <c r="DB99">
        <v>0</v>
      </c>
    </row>
    <row r="100" spans="1:106" x14ac:dyDescent="0.2">
      <c r="A100">
        <f>ROW(Source!A62)</f>
        <v>62</v>
      </c>
      <c r="B100">
        <v>39272396</v>
      </c>
      <c r="C100">
        <v>39475560</v>
      </c>
      <c r="D100">
        <v>37064876</v>
      </c>
      <c r="E100">
        <v>1</v>
      </c>
      <c r="F100">
        <v>1</v>
      </c>
      <c r="G100">
        <v>1</v>
      </c>
      <c r="H100">
        <v>1</v>
      </c>
      <c r="I100" t="s">
        <v>513</v>
      </c>
      <c r="J100" t="s">
        <v>3</v>
      </c>
      <c r="K100" t="s">
        <v>514</v>
      </c>
      <c r="L100">
        <v>1191</v>
      </c>
      <c r="N100">
        <v>1013</v>
      </c>
      <c r="O100" t="s">
        <v>512</v>
      </c>
      <c r="P100" t="s">
        <v>512</v>
      </c>
      <c r="Q100">
        <v>1</v>
      </c>
      <c r="W100">
        <v>0</v>
      </c>
      <c r="X100">
        <v>-1417349443</v>
      </c>
      <c r="Y100">
        <v>0.69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0.69</v>
      </c>
      <c r="AU100" t="s">
        <v>3</v>
      </c>
      <c r="AV100">
        <v>2</v>
      </c>
      <c r="AW100">
        <v>2</v>
      </c>
      <c r="AX100">
        <v>39475562</v>
      </c>
      <c r="AY100">
        <v>1</v>
      </c>
      <c r="AZ100">
        <v>2048</v>
      </c>
      <c r="BA100">
        <v>102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Y100*Source!I62</f>
        <v>2.2079999999999997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ROW(Source!A62)</f>
        <v>62</v>
      </c>
      <c r="B101">
        <v>39272396</v>
      </c>
      <c r="C101">
        <v>39475560</v>
      </c>
      <c r="D101">
        <v>36883554</v>
      </c>
      <c r="E101">
        <v>1</v>
      </c>
      <c r="F101">
        <v>1</v>
      </c>
      <c r="G101">
        <v>1</v>
      </c>
      <c r="H101">
        <v>2</v>
      </c>
      <c r="I101" t="s">
        <v>554</v>
      </c>
      <c r="J101" t="s">
        <v>555</v>
      </c>
      <c r="K101" t="s">
        <v>556</v>
      </c>
      <c r="L101">
        <v>1368</v>
      </c>
      <c r="N101">
        <v>1011</v>
      </c>
      <c r="O101" t="s">
        <v>518</v>
      </c>
      <c r="P101" t="s">
        <v>518</v>
      </c>
      <c r="Q101">
        <v>1</v>
      </c>
      <c r="W101">
        <v>0</v>
      </c>
      <c r="X101">
        <v>1372534845</v>
      </c>
      <c r="Y101">
        <v>0.86249999999999993</v>
      </c>
      <c r="AA101">
        <v>0</v>
      </c>
      <c r="AB101">
        <v>65.709999999999994</v>
      </c>
      <c r="AC101">
        <v>11.6</v>
      </c>
      <c r="AD101">
        <v>0</v>
      </c>
      <c r="AE101">
        <v>0</v>
      </c>
      <c r="AF101">
        <v>65.709999999999994</v>
      </c>
      <c r="AG101">
        <v>11.6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0.69</v>
      </c>
      <c r="AU101" t="s">
        <v>49</v>
      </c>
      <c r="AV101">
        <v>0</v>
      </c>
      <c r="AW101">
        <v>2</v>
      </c>
      <c r="AX101">
        <v>39475563</v>
      </c>
      <c r="AY101">
        <v>1</v>
      </c>
      <c r="AZ101">
        <v>0</v>
      </c>
      <c r="BA101">
        <v>103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Y101*Source!I62</f>
        <v>2.76</v>
      </c>
      <c r="CY101">
        <f>AB101</f>
        <v>65.709999999999994</v>
      </c>
      <c r="CZ101">
        <f>AF101</f>
        <v>65.709999999999994</v>
      </c>
      <c r="DA101">
        <f>AJ101</f>
        <v>1</v>
      </c>
      <c r="DB101">
        <v>0</v>
      </c>
    </row>
    <row r="102" spans="1:106" x14ac:dyDescent="0.2">
      <c r="A102">
        <f>ROW(Source!A62)</f>
        <v>62</v>
      </c>
      <c r="B102">
        <v>39272396</v>
      </c>
      <c r="C102">
        <v>39475560</v>
      </c>
      <c r="D102">
        <v>36801792</v>
      </c>
      <c r="E102">
        <v>1</v>
      </c>
      <c r="F102">
        <v>1</v>
      </c>
      <c r="G102">
        <v>1</v>
      </c>
      <c r="H102">
        <v>3</v>
      </c>
      <c r="I102" t="s">
        <v>532</v>
      </c>
      <c r="J102" t="s">
        <v>533</v>
      </c>
      <c r="K102" t="s">
        <v>534</v>
      </c>
      <c r="L102">
        <v>1339</v>
      </c>
      <c r="N102">
        <v>1007</v>
      </c>
      <c r="O102" t="s">
        <v>47</v>
      </c>
      <c r="P102" t="s">
        <v>47</v>
      </c>
      <c r="Q102">
        <v>1</v>
      </c>
      <c r="W102">
        <v>0</v>
      </c>
      <c r="X102">
        <v>-1660354250</v>
      </c>
      <c r="Y102">
        <v>4.0000000000000001E-3</v>
      </c>
      <c r="AA102">
        <v>2.44</v>
      </c>
      <c r="AB102">
        <v>0</v>
      </c>
      <c r="AC102">
        <v>0</v>
      </c>
      <c r="AD102">
        <v>0</v>
      </c>
      <c r="AE102">
        <v>2.44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4.0000000000000001E-3</v>
      </c>
      <c r="AU102" t="s">
        <v>3</v>
      </c>
      <c r="AV102">
        <v>0</v>
      </c>
      <c r="AW102">
        <v>2</v>
      </c>
      <c r="AX102">
        <v>39475564</v>
      </c>
      <c r="AY102">
        <v>1</v>
      </c>
      <c r="AZ102">
        <v>0</v>
      </c>
      <c r="BA102">
        <v>104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Y102*Source!I62</f>
        <v>1.2800000000000001E-2</v>
      </c>
      <c r="CY102">
        <f t="shared" ref="CY102:CY108" si="3">AA102</f>
        <v>2.44</v>
      </c>
      <c r="CZ102">
        <f t="shared" ref="CZ102:CZ108" si="4">AE102</f>
        <v>2.44</v>
      </c>
      <c r="DA102">
        <f t="shared" ref="DA102:DA108" si="5">AI102</f>
        <v>1</v>
      </c>
      <c r="DB102">
        <v>0</v>
      </c>
    </row>
    <row r="103" spans="1:106" x14ac:dyDescent="0.2">
      <c r="A103">
        <f>ROW(Source!A62)</f>
        <v>62</v>
      </c>
      <c r="B103">
        <v>39272396</v>
      </c>
      <c r="C103">
        <v>39475560</v>
      </c>
      <c r="D103">
        <v>36825637</v>
      </c>
      <c r="E103">
        <v>1</v>
      </c>
      <c r="F103">
        <v>1</v>
      </c>
      <c r="G103">
        <v>1</v>
      </c>
      <c r="H103">
        <v>3</v>
      </c>
      <c r="I103" t="s">
        <v>587</v>
      </c>
      <c r="J103" t="s">
        <v>588</v>
      </c>
      <c r="K103" t="s">
        <v>589</v>
      </c>
      <c r="L103">
        <v>1348</v>
      </c>
      <c r="N103">
        <v>1009</v>
      </c>
      <c r="O103" t="s">
        <v>141</v>
      </c>
      <c r="P103" t="s">
        <v>141</v>
      </c>
      <c r="Q103">
        <v>1000</v>
      </c>
      <c r="W103">
        <v>0</v>
      </c>
      <c r="X103">
        <v>-1328921133</v>
      </c>
      <c r="Y103">
        <v>2.8999999999999998E-3</v>
      </c>
      <c r="AA103">
        <v>14690</v>
      </c>
      <c r="AB103">
        <v>0</v>
      </c>
      <c r="AC103">
        <v>0</v>
      </c>
      <c r="AD103">
        <v>0</v>
      </c>
      <c r="AE103">
        <v>14690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2.8999999999999998E-3</v>
      </c>
      <c r="AU103" t="s">
        <v>3</v>
      </c>
      <c r="AV103">
        <v>0</v>
      </c>
      <c r="AW103">
        <v>2</v>
      </c>
      <c r="AX103">
        <v>39475565</v>
      </c>
      <c r="AY103">
        <v>1</v>
      </c>
      <c r="AZ103">
        <v>0</v>
      </c>
      <c r="BA103">
        <v>105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Y103*Source!I62</f>
        <v>9.2800000000000001E-3</v>
      </c>
      <c r="CY103">
        <f t="shared" si="3"/>
        <v>14690</v>
      </c>
      <c r="CZ103">
        <f t="shared" si="4"/>
        <v>14690</v>
      </c>
      <c r="DA103">
        <f t="shared" si="5"/>
        <v>1</v>
      </c>
      <c r="DB103">
        <v>0</v>
      </c>
    </row>
    <row r="104" spans="1:106" x14ac:dyDescent="0.2">
      <c r="A104">
        <f>ROW(Source!A62)</f>
        <v>62</v>
      </c>
      <c r="B104">
        <v>39272396</v>
      </c>
      <c r="C104">
        <v>39475560</v>
      </c>
      <c r="D104">
        <v>36825644</v>
      </c>
      <c r="E104">
        <v>1</v>
      </c>
      <c r="F104">
        <v>1</v>
      </c>
      <c r="G104">
        <v>1</v>
      </c>
      <c r="H104">
        <v>3</v>
      </c>
      <c r="I104" t="s">
        <v>590</v>
      </c>
      <c r="J104" t="s">
        <v>591</v>
      </c>
      <c r="K104" t="s">
        <v>592</v>
      </c>
      <c r="L104">
        <v>1348</v>
      </c>
      <c r="N104">
        <v>1009</v>
      </c>
      <c r="O104" t="s">
        <v>141</v>
      </c>
      <c r="P104" t="s">
        <v>141</v>
      </c>
      <c r="Q104">
        <v>1000</v>
      </c>
      <c r="W104">
        <v>0</v>
      </c>
      <c r="X104">
        <v>-742502409</v>
      </c>
      <c r="Y104">
        <v>1.9300000000000001E-3</v>
      </c>
      <c r="AA104">
        <v>12110</v>
      </c>
      <c r="AB104">
        <v>0</v>
      </c>
      <c r="AC104">
        <v>0</v>
      </c>
      <c r="AD104">
        <v>0</v>
      </c>
      <c r="AE104">
        <v>12110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1.9300000000000001E-3</v>
      </c>
      <c r="AU104" t="s">
        <v>3</v>
      </c>
      <c r="AV104">
        <v>0</v>
      </c>
      <c r="AW104">
        <v>2</v>
      </c>
      <c r="AX104">
        <v>39475566</v>
      </c>
      <c r="AY104">
        <v>1</v>
      </c>
      <c r="AZ104">
        <v>0</v>
      </c>
      <c r="BA104">
        <v>106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Y104*Source!I62</f>
        <v>6.1760000000000009E-3</v>
      </c>
      <c r="CY104">
        <f t="shared" si="3"/>
        <v>12110</v>
      </c>
      <c r="CZ104">
        <f t="shared" si="4"/>
        <v>12110</v>
      </c>
      <c r="DA104">
        <f t="shared" si="5"/>
        <v>1</v>
      </c>
      <c r="DB104">
        <v>0</v>
      </c>
    </row>
    <row r="105" spans="1:106" x14ac:dyDescent="0.2">
      <c r="A105">
        <f>ROW(Source!A62)</f>
        <v>62</v>
      </c>
      <c r="B105">
        <v>39272396</v>
      </c>
      <c r="C105">
        <v>39475560</v>
      </c>
      <c r="D105">
        <v>36825885</v>
      </c>
      <c r="E105">
        <v>1</v>
      </c>
      <c r="F105">
        <v>1</v>
      </c>
      <c r="G105">
        <v>1</v>
      </c>
      <c r="H105">
        <v>3</v>
      </c>
      <c r="I105" t="s">
        <v>593</v>
      </c>
      <c r="J105" t="s">
        <v>594</v>
      </c>
      <c r="K105" t="s">
        <v>595</v>
      </c>
      <c r="L105">
        <v>1348</v>
      </c>
      <c r="N105">
        <v>1009</v>
      </c>
      <c r="O105" t="s">
        <v>141</v>
      </c>
      <c r="P105" t="s">
        <v>141</v>
      </c>
      <c r="Q105">
        <v>1000</v>
      </c>
      <c r="W105">
        <v>0</v>
      </c>
      <c r="X105">
        <v>-407571617</v>
      </c>
      <c r="Y105">
        <v>7.9000000000000008E-3</v>
      </c>
      <c r="AA105">
        <v>10500</v>
      </c>
      <c r="AB105">
        <v>0</v>
      </c>
      <c r="AC105">
        <v>0</v>
      </c>
      <c r="AD105">
        <v>0</v>
      </c>
      <c r="AE105">
        <v>10500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7.9000000000000008E-3</v>
      </c>
      <c r="AU105" t="s">
        <v>3</v>
      </c>
      <c r="AV105">
        <v>0</v>
      </c>
      <c r="AW105">
        <v>2</v>
      </c>
      <c r="AX105">
        <v>39475567</v>
      </c>
      <c r="AY105">
        <v>1</v>
      </c>
      <c r="AZ105">
        <v>0</v>
      </c>
      <c r="BA105">
        <v>107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Y105*Source!I62</f>
        <v>2.5280000000000004E-2</v>
      </c>
      <c r="CY105">
        <f t="shared" si="3"/>
        <v>10500</v>
      </c>
      <c r="CZ105">
        <f t="shared" si="4"/>
        <v>10500</v>
      </c>
      <c r="DA105">
        <f t="shared" si="5"/>
        <v>1</v>
      </c>
      <c r="DB105">
        <v>0</v>
      </c>
    </row>
    <row r="106" spans="1:106" x14ac:dyDescent="0.2">
      <c r="A106">
        <f>ROW(Source!A62)</f>
        <v>62</v>
      </c>
      <c r="B106">
        <v>39272396</v>
      </c>
      <c r="C106">
        <v>39475560</v>
      </c>
      <c r="D106">
        <v>36833495</v>
      </c>
      <c r="E106">
        <v>1</v>
      </c>
      <c r="F106">
        <v>1</v>
      </c>
      <c r="G106">
        <v>1</v>
      </c>
      <c r="H106">
        <v>3</v>
      </c>
      <c r="I106" t="s">
        <v>596</v>
      </c>
      <c r="J106" t="s">
        <v>597</v>
      </c>
      <c r="K106" t="s">
        <v>598</v>
      </c>
      <c r="L106">
        <v>1339</v>
      </c>
      <c r="N106">
        <v>1007</v>
      </c>
      <c r="O106" t="s">
        <v>47</v>
      </c>
      <c r="P106" t="s">
        <v>47</v>
      </c>
      <c r="Q106">
        <v>1</v>
      </c>
      <c r="W106">
        <v>0</v>
      </c>
      <c r="X106">
        <v>-926754594</v>
      </c>
      <c r="Y106">
        <v>0.11</v>
      </c>
      <c r="AA106">
        <v>559.6</v>
      </c>
      <c r="AB106">
        <v>0</v>
      </c>
      <c r="AC106">
        <v>0</v>
      </c>
      <c r="AD106">
        <v>0</v>
      </c>
      <c r="AE106">
        <v>559.6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0.11</v>
      </c>
      <c r="AU106" t="s">
        <v>3</v>
      </c>
      <c r="AV106">
        <v>0</v>
      </c>
      <c r="AW106">
        <v>2</v>
      </c>
      <c r="AX106">
        <v>39475568</v>
      </c>
      <c r="AY106">
        <v>1</v>
      </c>
      <c r="AZ106">
        <v>0</v>
      </c>
      <c r="BA106">
        <v>108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Y106*Source!I62</f>
        <v>0.35200000000000004</v>
      </c>
      <c r="CY106">
        <f t="shared" si="3"/>
        <v>559.6</v>
      </c>
      <c r="CZ106">
        <f t="shared" si="4"/>
        <v>559.6</v>
      </c>
      <c r="DA106">
        <f t="shared" si="5"/>
        <v>1</v>
      </c>
      <c r="DB106">
        <v>0</v>
      </c>
    </row>
    <row r="107" spans="1:106" x14ac:dyDescent="0.2">
      <c r="A107">
        <f>ROW(Source!A62)</f>
        <v>62</v>
      </c>
      <c r="B107">
        <v>39272396</v>
      </c>
      <c r="C107">
        <v>39475560</v>
      </c>
      <c r="D107">
        <v>36833519</v>
      </c>
      <c r="E107">
        <v>1</v>
      </c>
      <c r="F107">
        <v>1</v>
      </c>
      <c r="G107">
        <v>1</v>
      </c>
      <c r="H107">
        <v>3</v>
      </c>
      <c r="I107" t="s">
        <v>108</v>
      </c>
      <c r="J107" t="s">
        <v>110</v>
      </c>
      <c r="K107" t="s">
        <v>109</v>
      </c>
      <c r="L107">
        <v>1339</v>
      </c>
      <c r="N107">
        <v>1007</v>
      </c>
      <c r="O107" t="s">
        <v>47</v>
      </c>
      <c r="P107" t="s">
        <v>47</v>
      </c>
      <c r="Q107">
        <v>1</v>
      </c>
      <c r="W107">
        <v>0</v>
      </c>
      <c r="X107">
        <v>1158905378</v>
      </c>
      <c r="Y107">
        <v>1.03</v>
      </c>
      <c r="AA107">
        <v>1263.3599999999999</v>
      </c>
      <c r="AB107">
        <v>0</v>
      </c>
      <c r="AC107">
        <v>0</v>
      </c>
      <c r="AD107">
        <v>0</v>
      </c>
      <c r="AE107">
        <v>1263.3599999999999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3</v>
      </c>
      <c r="AT107">
        <v>1.03</v>
      </c>
      <c r="AU107" t="s">
        <v>3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Y107*Source!I62</f>
        <v>3.2960000000000003</v>
      </c>
      <c r="CY107">
        <f t="shared" si="3"/>
        <v>1263.3599999999999</v>
      </c>
      <c r="CZ107">
        <f t="shared" si="4"/>
        <v>1263.3599999999999</v>
      </c>
      <c r="DA107">
        <f t="shared" si="5"/>
        <v>1</v>
      </c>
      <c r="DB107">
        <v>0</v>
      </c>
    </row>
    <row r="108" spans="1:106" x14ac:dyDescent="0.2">
      <c r="A108">
        <f>ROW(Source!A62)</f>
        <v>62</v>
      </c>
      <c r="B108">
        <v>39272396</v>
      </c>
      <c r="C108">
        <v>39475560</v>
      </c>
      <c r="D108">
        <v>36796753</v>
      </c>
      <c r="E108">
        <v>17</v>
      </c>
      <c r="F108">
        <v>1</v>
      </c>
      <c r="G108">
        <v>1</v>
      </c>
      <c r="H108">
        <v>3</v>
      </c>
      <c r="I108" t="s">
        <v>112</v>
      </c>
      <c r="J108" t="s">
        <v>3</v>
      </c>
      <c r="K108" t="s">
        <v>113</v>
      </c>
      <c r="L108">
        <v>1339</v>
      </c>
      <c r="N108">
        <v>1007</v>
      </c>
      <c r="O108" t="s">
        <v>47</v>
      </c>
      <c r="P108" t="s">
        <v>47</v>
      </c>
      <c r="Q108">
        <v>1</v>
      </c>
      <c r="W108">
        <v>0</v>
      </c>
      <c r="X108">
        <v>-270755474</v>
      </c>
      <c r="Y108">
        <v>1.03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3</v>
      </c>
      <c r="AT108">
        <v>1.03</v>
      </c>
      <c r="AU108" t="s">
        <v>3</v>
      </c>
      <c r="AV108">
        <v>0</v>
      </c>
      <c r="AW108">
        <v>2</v>
      </c>
      <c r="AX108">
        <v>39475569</v>
      </c>
      <c r="AY108">
        <v>1</v>
      </c>
      <c r="AZ108">
        <v>0</v>
      </c>
      <c r="BA108">
        <v>109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Y108*Source!I62</f>
        <v>3.2960000000000003</v>
      </c>
      <c r="CY108">
        <f t="shared" si="3"/>
        <v>0</v>
      </c>
      <c r="CZ108">
        <f t="shared" si="4"/>
        <v>0</v>
      </c>
      <c r="DA108">
        <f t="shared" si="5"/>
        <v>1</v>
      </c>
      <c r="DB108">
        <v>0</v>
      </c>
    </row>
    <row r="109" spans="1:106" x14ac:dyDescent="0.2">
      <c r="A109">
        <f>ROW(Source!A63)</f>
        <v>63</v>
      </c>
      <c r="B109">
        <v>39272397</v>
      </c>
      <c r="C109">
        <v>39475560</v>
      </c>
      <c r="D109">
        <v>37069968</v>
      </c>
      <c r="E109">
        <v>1</v>
      </c>
      <c r="F109">
        <v>1</v>
      </c>
      <c r="G109">
        <v>1</v>
      </c>
      <c r="H109">
        <v>1</v>
      </c>
      <c r="I109" t="s">
        <v>585</v>
      </c>
      <c r="J109" t="s">
        <v>3</v>
      </c>
      <c r="K109" t="s">
        <v>586</v>
      </c>
      <c r="L109">
        <v>1191</v>
      </c>
      <c r="N109">
        <v>1013</v>
      </c>
      <c r="O109" t="s">
        <v>512</v>
      </c>
      <c r="P109" t="s">
        <v>512</v>
      </c>
      <c r="Q109">
        <v>1</v>
      </c>
      <c r="W109">
        <v>0</v>
      </c>
      <c r="X109">
        <v>-200730820</v>
      </c>
      <c r="Y109">
        <v>25.299999999999997</v>
      </c>
      <c r="AA109">
        <v>0</v>
      </c>
      <c r="AB109">
        <v>0</v>
      </c>
      <c r="AC109">
        <v>0</v>
      </c>
      <c r="AD109">
        <v>63.6</v>
      </c>
      <c r="AE109">
        <v>0</v>
      </c>
      <c r="AF109">
        <v>0</v>
      </c>
      <c r="AG109">
        <v>0</v>
      </c>
      <c r="AH109">
        <v>8.3800000000000008</v>
      </c>
      <c r="AI109">
        <v>1</v>
      </c>
      <c r="AJ109">
        <v>1</v>
      </c>
      <c r="AK109">
        <v>1</v>
      </c>
      <c r="AL109">
        <v>7.59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22</v>
      </c>
      <c r="AU109" t="s">
        <v>50</v>
      </c>
      <c r="AV109">
        <v>1</v>
      </c>
      <c r="AW109">
        <v>2</v>
      </c>
      <c r="AX109">
        <v>39475561</v>
      </c>
      <c r="AY109">
        <v>1</v>
      </c>
      <c r="AZ109">
        <v>0</v>
      </c>
      <c r="BA109">
        <v>110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Y109*Source!I63</f>
        <v>80.959999999999994</v>
      </c>
      <c r="CY109">
        <f>AD109</f>
        <v>63.6</v>
      </c>
      <c r="CZ109">
        <f>AH109</f>
        <v>8.3800000000000008</v>
      </c>
      <c r="DA109">
        <f>AL109</f>
        <v>7.59</v>
      </c>
      <c r="DB109">
        <v>0</v>
      </c>
    </row>
    <row r="110" spans="1:106" x14ac:dyDescent="0.2">
      <c r="A110">
        <f>ROW(Source!A63)</f>
        <v>63</v>
      </c>
      <c r="B110">
        <v>39272397</v>
      </c>
      <c r="C110">
        <v>39475560</v>
      </c>
      <c r="D110">
        <v>37064876</v>
      </c>
      <c r="E110">
        <v>1</v>
      </c>
      <c r="F110">
        <v>1</v>
      </c>
      <c r="G110">
        <v>1</v>
      </c>
      <c r="H110">
        <v>1</v>
      </c>
      <c r="I110" t="s">
        <v>513</v>
      </c>
      <c r="J110" t="s">
        <v>3</v>
      </c>
      <c r="K110" t="s">
        <v>514</v>
      </c>
      <c r="L110">
        <v>1191</v>
      </c>
      <c r="N110">
        <v>1013</v>
      </c>
      <c r="O110" t="s">
        <v>512</v>
      </c>
      <c r="P110" t="s">
        <v>512</v>
      </c>
      <c r="Q110">
        <v>1</v>
      </c>
      <c r="W110">
        <v>0</v>
      </c>
      <c r="X110">
        <v>-1417349443</v>
      </c>
      <c r="Y110">
        <v>0.69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7.59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0.69</v>
      </c>
      <c r="AU110" t="s">
        <v>3</v>
      </c>
      <c r="AV110">
        <v>2</v>
      </c>
      <c r="AW110">
        <v>2</v>
      </c>
      <c r="AX110">
        <v>39475562</v>
      </c>
      <c r="AY110">
        <v>1</v>
      </c>
      <c r="AZ110">
        <v>2048</v>
      </c>
      <c r="BA110">
        <v>111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Y110*Source!I63</f>
        <v>2.2079999999999997</v>
      </c>
      <c r="CY110">
        <f>AD110</f>
        <v>0</v>
      </c>
      <c r="CZ110">
        <f>AH110</f>
        <v>0</v>
      </c>
      <c r="DA110">
        <f>AL110</f>
        <v>1</v>
      </c>
      <c r="DB110">
        <v>0</v>
      </c>
    </row>
    <row r="111" spans="1:106" x14ac:dyDescent="0.2">
      <c r="A111">
        <f>ROW(Source!A63)</f>
        <v>63</v>
      </c>
      <c r="B111">
        <v>39272397</v>
      </c>
      <c r="C111">
        <v>39475560</v>
      </c>
      <c r="D111">
        <v>36883554</v>
      </c>
      <c r="E111">
        <v>1</v>
      </c>
      <c r="F111">
        <v>1</v>
      </c>
      <c r="G111">
        <v>1</v>
      </c>
      <c r="H111">
        <v>2</v>
      </c>
      <c r="I111" t="s">
        <v>554</v>
      </c>
      <c r="J111" t="s">
        <v>555</v>
      </c>
      <c r="K111" t="s">
        <v>556</v>
      </c>
      <c r="L111">
        <v>1368</v>
      </c>
      <c r="N111">
        <v>1011</v>
      </c>
      <c r="O111" t="s">
        <v>518</v>
      </c>
      <c r="P111" t="s">
        <v>518</v>
      </c>
      <c r="Q111">
        <v>1</v>
      </c>
      <c r="W111">
        <v>0</v>
      </c>
      <c r="X111">
        <v>1372534845</v>
      </c>
      <c r="Y111">
        <v>0.86249999999999993</v>
      </c>
      <c r="AA111">
        <v>0</v>
      </c>
      <c r="AB111">
        <v>498.74</v>
      </c>
      <c r="AC111">
        <v>11.6</v>
      </c>
      <c r="AD111">
        <v>0</v>
      </c>
      <c r="AE111">
        <v>0</v>
      </c>
      <c r="AF111">
        <v>65.709999999999994</v>
      </c>
      <c r="AG111">
        <v>11.6</v>
      </c>
      <c r="AH111">
        <v>0</v>
      </c>
      <c r="AI111">
        <v>1</v>
      </c>
      <c r="AJ111">
        <v>7.59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0.69</v>
      </c>
      <c r="AU111" t="s">
        <v>49</v>
      </c>
      <c r="AV111">
        <v>0</v>
      </c>
      <c r="AW111">
        <v>2</v>
      </c>
      <c r="AX111">
        <v>39475563</v>
      </c>
      <c r="AY111">
        <v>1</v>
      </c>
      <c r="AZ111">
        <v>0</v>
      </c>
      <c r="BA111">
        <v>112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Y111*Source!I63</f>
        <v>2.76</v>
      </c>
      <c r="CY111">
        <f>AB111</f>
        <v>498.74</v>
      </c>
      <c r="CZ111">
        <f>AF111</f>
        <v>65.709999999999994</v>
      </c>
      <c r="DA111">
        <f>AJ111</f>
        <v>7.59</v>
      </c>
      <c r="DB111">
        <v>0</v>
      </c>
    </row>
    <row r="112" spans="1:106" x14ac:dyDescent="0.2">
      <c r="A112">
        <f>ROW(Source!A63)</f>
        <v>63</v>
      </c>
      <c r="B112">
        <v>39272397</v>
      </c>
      <c r="C112">
        <v>39475560</v>
      </c>
      <c r="D112">
        <v>36801792</v>
      </c>
      <c r="E112">
        <v>1</v>
      </c>
      <c r="F112">
        <v>1</v>
      </c>
      <c r="G112">
        <v>1</v>
      </c>
      <c r="H112">
        <v>3</v>
      </c>
      <c r="I112" t="s">
        <v>532</v>
      </c>
      <c r="J112" t="s">
        <v>533</v>
      </c>
      <c r="K112" t="s">
        <v>534</v>
      </c>
      <c r="L112">
        <v>1339</v>
      </c>
      <c r="N112">
        <v>1007</v>
      </c>
      <c r="O112" t="s">
        <v>47</v>
      </c>
      <c r="P112" t="s">
        <v>47</v>
      </c>
      <c r="Q112">
        <v>1</v>
      </c>
      <c r="W112">
        <v>0</v>
      </c>
      <c r="X112">
        <v>-1660354250</v>
      </c>
      <c r="Y112">
        <v>4.0000000000000001E-3</v>
      </c>
      <c r="AA112">
        <v>18.52</v>
      </c>
      <c r="AB112">
        <v>0</v>
      </c>
      <c r="AC112">
        <v>0</v>
      </c>
      <c r="AD112">
        <v>0</v>
      </c>
      <c r="AE112">
        <v>2.44</v>
      </c>
      <c r="AF112">
        <v>0</v>
      </c>
      <c r="AG112">
        <v>0</v>
      </c>
      <c r="AH112">
        <v>0</v>
      </c>
      <c r="AI112">
        <v>7.59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4.0000000000000001E-3</v>
      </c>
      <c r="AU112" t="s">
        <v>3</v>
      </c>
      <c r="AV112">
        <v>0</v>
      </c>
      <c r="AW112">
        <v>2</v>
      </c>
      <c r="AX112">
        <v>39475564</v>
      </c>
      <c r="AY112">
        <v>1</v>
      </c>
      <c r="AZ112">
        <v>0</v>
      </c>
      <c r="BA112">
        <v>113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Y112*Source!I63</f>
        <v>1.2800000000000001E-2</v>
      </c>
      <c r="CY112">
        <f t="shared" ref="CY112:CY118" si="6">AA112</f>
        <v>18.52</v>
      </c>
      <c r="CZ112">
        <f t="shared" ref="CZ112:CZ118" si="7">AE112</f>
        <v>2.44</v>
      </c>
      <c r="DA112">
        <f t="shared" ref="DA112:DA118" si="8">AI112</f>
        <v>7.59</v>
      </c>
      <c r="DB112">
        <v>0</v>
      </c>
    </row>
    <row r="113" spans="1:106" x14ac:dyDescent="0.2">
      <c r="A113">
        <f>ROW(Source!A63)</f>
        <v>63</v>
      </c>
      <c r="B113">
        <v>39272397</v>
      </c>
      <c r="C113">
        <v>39475560</v>
      </c>
      <c r="D113">
        <v>36825637</v>
      </c>
      <c r="E113">
        <v>1</v>
      </c>
      <c r="F113">
        <v>1</v>
      </c>
      <c r="G113">
        <v>1</v>
      </c>
      <c r="H113">
        <v>3</v>
      </c>
      <c r="I113" t="s">
        <v>587</v>
      </c>
      <c r="J113" t="s">
        <v>588</v>
      </c>
      <c r="K113" t="s">
        <v>589</v>
      </c>
      <c r="L113">
        <v>1348</v>
      </c>
      <c r="N113">
        <v>1009</v>
      </c>
      <c r="O113" t="s">
        <v>141</v>
      </c>
      <c r="P113" t="s">
        <v>141</v>
      </c>
      <c r="Q113">
        <v>1000</v>
      </c>
      <c r="W113">
        <v>0</v>
      </c>
      <c r="X113">
        <v>-1328921133</v>
      </c>
      <c r="Y113">
        <v>2.8999999999999998E-3</v>
      </c>
      <c r="AA113">
        <v>111497.1</v>
      </c>
      <c r="AB113">
        <v>0</v>
      </c>
      <c r="AC113">
        <v>0</v>
      </c>
      <c r="AD113">
        <v>0</v>
      </c>
      <c r="AE113">
        <v>14690</v>
      </c>
      <c r="AF113">
        <v>0</v>
      </c>
      <c r="AG113">
        <v>0</v>
      </c>
      <c r="AH113">
        <v>0</v>
      </c>
      <c r="AI113">
        <v>7.59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2.8999999999999998E-3</v>
      </c>
      <c r="AU113" t="s">
        <v>3</v>
      </c>
      <c r="AV113">
        <v>0</v>
      </c>
      <c r="AW113">
        <v>2</v>
      </c>
      <c r="AX113">
        <v>39475565</v>
      </c>
      <c r="AY113">
        <v>1</v>
      </c>
      <c r="AZ113">
        <v>0</v>
      </c>
      <c r="BA113">
        <v>114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Y113*Source!I63</f>
        <v>9.2800000000000001E-3</v>
      </c>
      <c r="CY113">
        <f t="shared" si="6"/>
        <v>111497.1</v>
      </c>
      <c r="CZ113">
        <f t="shared" si="7"/>
        <v>14690</v>
      </c>
      <c r="DA113">
        <f t="shared" si="8"/>
        <v>7.59</v>
      </c>
      <c r="DB113">
        <v>0</v>
      </c>
    </row>
    <row r="114" spans="1:106" x14ac:dyDescent="0.2">
      <c r="A114">
        <f>ROW(Source!A63)</f>
        <v>63</v>
      </c>
      <c r="B114">
        <v>39272397</v>
      </c>
      <c r="C114">
        <v>39475560</v>
      </c>
      <c r="D114">
        <v>36825644</v>
      </c>
      <c r="E114">
        <v>1</v>
      </c>
      <c r="F114">
        <v>1</v>
      </c>
      <c r="G114">
        <v>1</v>
      </c>
      <c r="H114">
        <v>3</v>
      </c>
      <c r="I114" t="s">
        <v>590</v>
      </c>
      <c r="J114" t="s">
        <v>591</v>
      </c>
      <c r="K114" t="s">
        <v>592</v>
      </c>
      <c r="L114">
        <v>1348</v>
      </c>
      <c r="N114">
        <v>1009</v>
      </c>
      <c r="O114" t="s">
        <v>141</v>
      </c>
      <c r="P114" t="s">
        <v>141</v>
      </c>
      <c r="Q114">
        <v>1000</v>
      </c>
      <c r="W114">
        <v>0</v>
      </c>
      <c r="X114">
        <v>-742502409</v>
      </c>
      <c r="Y114">
        <v>1.9300000000000001E-3</v>
      </c>
      <c r="AA114">
        <v>91914.9</v>
      </c>
      <c r="AB114">
        <v>0</v>
      </c>
      <c r="AC114">
        <v>0</v>
      </c>
      <c r="AD114">
        <v>0</v>
      </c>
      <c r="AE114">
        <v>12110</v>
      </c>
      <c r="AF114">
        <v>0</v>
      </c>
      <c r="AG114">
        <v>0</v>
      </c>
      <c r="AH114">
        <v>0</v>
      </c>
      <c r="AI114">
        <v>7.59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1.9300000000000001E-3</v>
      </c>
      <c r="AU114" t="s">
        <v>3</v>
      </c>
      <c r="AV114">
        <v>0</v>
      </c>
      <c r="AW114">
        <v>2</v>
      </c>
      <c r="AX114">
        <v>39475566</v>
      </c>
      <c r="AY114">
        <v>1</v>
      </c>
      <c r="AZ114">
        <v>0</v>
      </c>
      <c r="BA114">
        <v>115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Y114*Source!I63</f>
        <v>6.1760000000000009E-3</v>
      </c>
      <c r="CY114">
        <f t="shared" si="6"/>
        <v>91914.9</v>
      </c>
      <c r="CZ114">
        <f t="shared" si="7"/>
        <v>12110</v>
      </c>
      <c r="DA114">
        <f t="shared" si="8"/>
        <v>7.59</v>
      </c>
      <c r="DB114">
        <v>0</v>
      </c>
    </row>
    <row r="115" spans="1:106" x14ac:dyDescent="0.2">
      <c r="A115">
        <f>ROW(Source!A63)</f>
        <v>63</v>
      </c>
      <c r="B115">
        <v>39272397</v>
      </c>
      <c r="C115">
        <v>39475560</v>
      </c>
      <c r="D115">
        <v>36825885</v>
      </c>
      <c r="E115">
        <v>1</v>
      </c>
      <c r="F115">
        <v>1</v>
      </c>
      <c r="G115">
        <v>1</v>
      </c>
      <c r="H115">
        <v>3</v>
      </c>
      <c r="I115" t="s">
        <v>593</v>
      </c>
      <c r="J115" t="s">
        <v>594</v>
      </c>
      <c r="K115" t="s">
        <v>595</v>
      </c>
      <c r="L115">
        <v>1348</v>
      </c>
      <c r="N115">
        <v>1009</v>
      </c>
      <c r="O115" t="s">
        <v>141</v>
      </c>
      <c r="P115" t="s">
        <v>141</v>
      </c>
      <c r="Q115">
        <v>1000</v>
      </c>
      <c r="W115">
        <v>0</v>
      </c>
      <c r="X115">
        <v>-407571617</v>
      </c>
      <c r="Y115">
        <v>7.9000000000000008E-3</v>
      </c>
      <c r="AA115">
        <v>79695</v>
      </c>
      <c r="AB115">
        <v>0</v>
      </c>
      <c r="AC115">
        <v>0</v>
      </c>
      <c r="AD115">
        <v>0</v>
      </c>
      <c r="AE115">
        <v>10500</v>
      </c>
      <c r="AF115">
        <v>0</v>
      </c>
      <c r="AG115">
        <v>0</v>
      </c>
      <c r="AH115">
        <v>0</v>
      </c>
      <c r="AI115">
        <v>7.59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7.9000000000000008E-3</v>
      </c>
      <c r="AU115" t="s">
        <v>3</v>
      </c>
      <c r="AV115">
        <v>0</v>
      </c>
      <c r="AW115">
        <v>2</v>
      </c>
      <c r="AX115">
        <v>39475567</v>
      </c>
      <c r="AY115">
        <v>1</v>
      </c>
      <c r="AZ115">
        <v>0</v>
      </c>
      <c r="BA115">
        <v>116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Y115*Source!I63</f>
        <v>2.5280000000000004E-2</v>
      </c>
      <c r="CY115">
        <f t="shared" si="6"/>
        <v>79695</v>
      </c>
      <c r="CZ115">
        <f t="shared" si="7"/>
        <v>10500</v>
      </c>
      <c r="DA115">
        <f t="shared" si="8"/>
        <v>7.59</v>
      </c>
      <c r="DB115">
        <v>0</v>
      </c>
    </row>
    <row r="116" spans="1:106" x14ac:dyDescent="0.2">
      <c r="A116">
        <f>ROW(Source!A63)</f>
        <v>63</v>
      </c>
      <c r="B116">
        <v>39272397</v>
      </c>
      <c r="C116">
        <v>39475560</v>
      </c>
      <c r="D116">
        <v>36833495</v>
      </c>
      <c r="E116">
        <v>1</v>
      </c>
      <c r="F116">
        <v>1</v>
      </c>
      <c r="G116">
        <v>1</v>
      </c>
      <c r="H116">
        <v>3</v>
      </c>
      <c r="I116" t="s">
        <v>596</v>
      </c>
      <c r="J116" t="s">
        <v>597</v>
      </c>
      <c r="K116" t="s">
        <v>598</v>
      </c>
      <c r="L116">
        <v>1339</v>
      </c>
      <c r="N116">
        <v>1007</v>
      </c>
      <c r="O116" t="s">
        <v>47</v>
      </c>
      <c r="P116" t="s">
        <v>47</v>
      </c>
      <c r="Q116">
        <v>1</v>
      </c>
      <c r="W116">
        <v>0</v>
      </c>
      <c r="X116">
        <v>-926754594</v>
      </c>
      <c r="Y116">
        <v>0.11</v>
      </c>
      <c r="AA116">
        <v>4247.3599999999997</v>
      </c>
      <c r="AB116">
        <v>0</v>
      </c>
      <c r="AC116">
        <v>0</v>
      </c>
      <c r="AD116">
        <v>0</v>
      </c>
      <c r="AE116">
        <v>559.6</v>
      </c>
      <c r="AF116">
        <v>0</v>
      </c>
      <c r="AG116">
        <v>0</v>
      </c>
      <c r="AH116">
        <v>0</v>
      </c>
      <c r="AI116">
        <v>7.59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0.11</v>
      </c>
      <c r="AU116" t="s">
        <v>3</v>
      </c>
      <c r="AV116">
        <v>0</v>
      </c>
      <c r="AW116">
        <v>2</v>
      </c>
      <c r="AX116">
        <v>39475568</v>
      </c>
      <c r="AY116">
        <v>1</v>
      </c>
      <c r="AZ116">
        <v>0</v>
      </c>
      <c r="BA116">
        <v>117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Y116*Source!I63</f>
        <v>0.35200000000000004</v>
      </c>
      <c r="CY116">
        <f t="shared" si="6"/>
        <v>4247.3599999999997</v>
      </c>
      <c r="CZ116">
        <f t="shared" si="7"/>
        <v>559.6</v>
      </c>
      <c r="DA116">
        <f t="shared" si="8"/>
        <v>7.59</v>
      </c>
      <c r="DB116">
        <v>0</v>
      </c>
    </row>
    <row r="117" spans="1:106" x14ac:dyDescent="0.2">
      <c r="A117">
        <f>ROW(Source!A63)</f>
        <v>63</v>
      </c>
      <c r="B117">
        <v>39272397</v>
      </c>
      <c r="C117">
        <v>39475560</v>
      </c>
      <c r="D117">
        <v>36833519</v>
      </c>
      <c r="E117">
        <v>1</v>
      </c>
      <c r="F117">
        <v>1</v>
      </c>
      <c r="G117">
        <v>1</v>
      </c>
      <c r="H117">
        <v>3</v>
      </c>
      <c r="I117" t="s">
        <v>108</v>
      </c>
      <c r="J117" t="s">
        <v>110</v>
      </c>
      <c r="K117" t="s">
        <v>109</v>
      </c>
      <c r="L117">
        <v>1339</v>
      </c>
      <c r="N117">
        <v>1007</v>
      </c>
      <c r="O117" t="s">
        <v>47</v>
      </c>
      <c r="P117" t="s">
        <v>47</v>
      </c>
      <c r="Q117">
        <v>1</v>
      </c>
      <c r="W117">
        <v>0</v>
      </c>
      <c r="X117">
        <v>1158905378</v>
      </c>
      <c r="Y117">
        <v>1.03</v>
      </c>
      <c r="AA117">
        <v>9588.9</v>
      </c>
      <c r="AB117">
        <v>0</v>
      </c>
      <c r="AC117">
        <v>0</v>
      </c>
      <c r="AD117">
        <v>0</v>
      </c>
      <c r="AE117">
        <v>1263.3599999999999</v>
      </c>
      <c r="AF117">
        <v>0</v>
      </c>
      <c r="AG117">
        <v>0</v>
      </c>
      <c r="AH117">
        <v>0</v>
      </c>
      <c r="AI117">
        <v>7.59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3</v>
      </c>
      <c r="AT117">
        <v>1.03</v>
      </c>
      <c r="AU117" t="s">
        <v>3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Y117*Source!I63</f>
        <v>3.2960000000000003</v>
      </c>
      <c r="CY117">
        <f t="shared" si="6"/>
        <v>9588.9</v>
      </c>
      <c r="CZ117">
        <f t="shared" si="7"/>
        <v>1263.3599999999999</v>
      </c>
      <c r="DA117">
        <f t="shared" si="8"/>
        <v>7.59</v>
      </c>
      <c r="DB117">
        <v>0</v>
      </c>
    </row>
    <row r="118" spans="1:106" x14ac:dyDescent="0.2">
      <c r="A118">
        <f>ROW(Source!A63)</f>
        <v>63</v>
      </c>
      <c r="B118">
        <v>39272397</v>
      </c>
      <c r="C118">
        <v>39475560</v>
      </c>
      <c r="D118">
        <v>36796753</v>
      </c>
      <c r="E118">
        <v>17</v>
      </c>
      <c r="F118">
        <v>1</v>
      </c>
      <c r="G118">
        <v>1</v>
      </c>
      <c r="H118">
        <v>3</v>
      </c>
      <c r="I118" t="s">
        <v>112</v>
      </c>
      <c r="J118" t="s">
        <v>3</v>
      </c>
      <c r="K118" t="s">
        <v>113</v>
      </c>
      <c r="L118">
        <v>1339</v>
      </c>
      <c r="N118">
        <v>1007</v>
      </c>
      <c r="O118" t="s">
        <v>47</v>
      </c>
      <c r="P118" t="s">
        <v>47</v>
      </c>
      <c r="Q118">
        <v>1</v>
      </c>
      <c r="W118">
        <v>0</v>
      </c>
      <c r="X118">
        <v>-270755474</v>
      </c>
      <c r="Y118">
        <v>1.03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7.59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1.03</v>
      </c>
      <c r="AU118" t="s">
        <v>3</v>
      </c>
      <c r="AV118">
        <v>0</v>
      </c>
      <c r="AW118">
        <v>2</v>
      </c>
      <c r="AX118">
        <v>39475569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Y118*Source!I63</f>
        <v>3.2960000000000003</v>
      </c>
      <c r="CY118">
        <f t="shared" si="6"/>
        <v>0</v>
      </c>
      <c r="CZ118">
        <f t="shared" si="7"/>
        <v>0</v>
      </c>
      <c r="DA118">
        <f t="shared" si="8"/>
        <v>7.59</v>
      </c>
      <c r="DB118">
        <v>0</v>
      </c>
    </row>
    <row r="119" spans="1:106" x14ac:dyDescent="0.2">
      <c r="A119">
        <f>ROW(Source!A68)</f>
        <v>68</v>
      </c>
      <c r="B119">
        <v>39272396</v>
      </c>
      <c r="C119">
        <v>39272648</v>
      </c>
      <c r="D119">
        <v>37070090</v>
      </c>
      <c r="E119">
        <v>1</v>
      </c>
      <c r="F119">
        <v>1</v>
      </c>
      <c r="G119">
        <v>1</v>
      </c>
      <c r="H119">
        <v>1</v>
      </c>
      <c r="I119" t="s">
        <v>599</v>
      </c>
      <c r="J119" t="s">
        <v>3</v>
      </c>
      <c r="K119" t="s">
        <v>600</v>
      </c>
      <c r="L119">
        <v>1191</v>
      </c>
      <c r="N119">
        <v>1013</v>
      </c>
      <c r="O119" t="s">
        <v>512</v>
      </c>
      <c r="P119" t="s">
        <v>512</v>
      </c>
      <c r="Q119">
        <v>1</v>
      </c>
      <c r="W119">
        <v>0</v>
      </c>
      <c r="X119">
        <v>-814890593</v>
      </c>
      <c r="Y119">
        <v>92.885499999999993</v>
      </c>
      <c r="AA119">
        <v>0</v>
      </c>
      <c r="AB119">
        <v>0</v>
      </c>
      <c r="AC119">
        <v>0</v>
      </c>
      <c r="AD119">
        <v>8.9700000000000006</v>
      </c>
      <c r="AE119">
        <v>0</v>
      </c>
      <c r="AF119">
        <v>0</v>
      </c>
      <c r="AG119">
        <v>0</v>
      </c>
      <c r="AH119">
        <v>8.9700000000000006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80.77</v>
      </c>
      <c r="AU119" t="s">
        <v>50</v>
      </c>
      <c r="AV119">
        <v>1</v>
      </c>
      <c r="AW119">
        <v>2</v>
      </c>
      <c r="AX119">
        <v>39272667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Y119*Source!I68</f>
        <v>59.706799400000001</v>
      </c>
      <c r="CY119">
        <f>AD119</f>
        <v>8.9700000000000006</v>
      </c>
      <c r="CZ119">
        <f>AH119</f>
        <v>8.9700000000000006</v>
      </c>
      <c r="DA119">
        <f>AL119</f>
        <v>1</v>
      </c>
      <c r="DB119">
        <v>0</v>
      </c>
    </row>
    <row r="120" spans="1:106" x14ac:dyDescent="0.2">
      <c r="A120">
        <f>ROW(Source!A68)</f>
        <v>68</v>
      </c>
      <c r="B120">
        <v>39272396</v>
      </c>
      <c r="C120">
        <v>39272648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513</v>
      </c>
      <c r="J120" t="s">
        <v>3</v>
      </c>
      <c r="K120" t="s">
        <v>514</v>
      </c>
      <c r="L120">
        <v>1191</v>
      </c>
      <c r="N120">
        <v>1013</v>
      </c>
      <c r="O120" t="s">
        <v>512</v>
      </c>
      <c r="P120" t="s">
        <v>512</v>
      </c>
      <c r="Q120">
        <v>1</v>
      </c>
      <c r="W120">
        <v>0</v>
      </c>
      <c r="X120">
        <v>-1417349443</v>
      </c>
      <c r="Y120">
        <v>0.14000000000000001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0.14000000000000001</v>
      </c>
      <c r="AU120" t="s">
        <v>3</v>
      </c>
      <c r="AV120">
        <v>2</v>
      </c>
      <c r="AW120">
        <v>2</v>
      </c>
      <c r="AX120">
        <v>39272668</v>
      </c>
      <c r="AY120">
        <v>1</v>
      </c>
      <c r="AZ120">
        <v>2048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Y120*Source!I68</f>
        <v>8.9992000000000016E-2</v>
      </c>
      <c r="CY120">
        <f>AD120</f>
        <v>0</v>
      </c>
      <c r="CZ120">
        <f>AH120</f>
        <v>0</v>
      </c>
      <c r="DA120">
        <f>AL120</f>
        <v>1</v>
      </c>
      <c r="DB120">
        <v>0</v>
      </c>
    </row>
    <row r="121" spans="1:106" x14ac:dyDescent="0.2">
      <c r="A121">
        <f>ROW(Source!A68)</f>
        <v>68</v>
      </c>
      <c r="B121">
        <v>39272396</v>
      </c>
      <c r="C121">
        <v>39272648</v>
      </c>
      <c r="D121">
        <v>36882446</v>
      </c>
      <c r="E121">
        <v>1</v>
      </c>
      <c r="F121">
        <v>1</v>
      </c>
      <c r="G121">
        <v>1</v>
      </c>
      <c r="H121">
        <v>2</v>
      </c>
      <c r="I121" t="s">
        <v>601</v>
      </c>
      <c r="J121" t="s">
        <v>602</v>
      </c>
      <c r="K121" t="s">
        <v>603</v>
      </c>
      <c r="L121">
        <v>1368</v>
      </c>
      <c r="N121">
        <v>1011</v>
      </c>
      <c r="O121" t="s">
        <v>518</v>
      </c>
      <c r="P121" t="s">
        <v>518</v>
      </c>
      <c r="Q121">
        <v>1</v>
      </c>
      <c r="W121">
        <v>0</v>
      </c>
      <c r="X121">
        <v>909311819</v>
      </c>
      <c r="Y121">
        <v>0.17500000000000002</v>
      </c>
      <c r="AA121">
        <v>0</v>
      </c>
      <c r="AB121">
        <v>24.33</v>
      </c>
      <c r="AC121">
        <v>10.06</v>
      </c>
      <c r="AD121">
        <v>0</v>
      </c>
      <c r="AE121">
        <v>0</v>
      </c>
      <c r="AF121">
        <v>24.33</v>
      </c>
      <c r="AG121">
        <v>10.06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3</v>
      </c>
      <c r="AT121">
        <v>0.14000000000000001</v>
      </c>
      <c r="AU121" t="s">
        <v>49</v>
      </c>
      <c r="AV121">
        <v>0</v>
      </c>
      <c r="AW121">
        <v>2</v>
      </c>
      <c r="AX121">
        <v>39272669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Y121*Source!I68</f>
        <v>0.11249000000000002</v>
      </c>
      <c r="CY121">
        <f>AB121</f>
        <v>24.33</v>
      </c>
      <c r="CZ121">
        <f>AF121</f>
        <v>24.33</v>
      </c>
      <c r="DA121">
        <f>AJ121</f>
        <v>1</v>
      </c>
      <c r="DB121">
        <v>0</v>
      </c>
    </row>
    <row r="122" spans="1:106" x14ac:dyDescent="0.2">
      <c r="A122">
        <f>ROW(Source!A68)</f>
        <v>68</v>
      </c>
      <c r="B122">
        <v>39272396</v>
      </c>
      <c r="C122">
        <v>39272648</v>
      </c>
      <c r="D122">
        <v>36797095</v>
      </c>
      <c r="E122">
        <v>17</v>
      </c>
      <c r="F122">
        <v>1</v>
      </c>
      <c r="G122">
        <v>1</v>
      </c>
      <c r="H122">
        <v>3</v>
      </c>
      <c r="I122" t="s">
        <v>121</v>
      </c>
      <c r="J122" t="s">
        <v>3</v>
      </c>
      <c r="K122" t="s">
        <v>122</v>
      </c>
      <c r="L122">
        <v>1327</v>
      </c>
      <c r="N122">
        <v>1005</v>
      </c>
      <c r="O122" t="s">
        <v>123</v>
      </c>
      <c r="P122" t="s">
        <v>123</v>
      </c>
      <c r="Q122">
        <v>1</v>
      </c>
      <c r="W122">
        <v>0</v>
      </c>
      <c r="X122">
        <v>-354280000</v>
      </c>
      <c r="Y122">
        <v>105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105</v>
      </c>
      <c r="AU122" t="s">
        <v>3</v>
      </c>
      <c r="AV122">
        <v>0</v>
      </c>
      <c r="AW122">
        <v>2</v>
      </c>
      <c r="AX122">
        <v>39272670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Y122*Source!I68</f>
        <v>67.494</v>
      </c>
      <c r="CY122">
        <f t="shared" ref="CY122:CY136" si="9">AA122</f>
        <v>0</v>
      </c>
      <c r="CZ122">
        <f t="shared" ref="CZ122:CZ136" si="10">AE122</f>
        <v>0</v>
      </c>
      <c r="DA122">
        <f t="shared" ref="DA122:DA136" si="11">AI122</f>
        <v>1</v>
      </c>
      <c r="DB122">
        <v>0</v>
      </c>
    </row>
    <row r="123" spans="1:106" x14ac:dyDescent="0.2">
      <c r="A123">
        <f>ROW(Source!A68)</f>
        <v>68</v>
      </c>
      <c r="B123">
        <v>39272396</v>
      </c>
      <c r="C123">
        <v>39272648</v>
      </c>
      <c r="D123">
        <v>36801317</v>
      </c>
      <c r="E123">
        <v>1</v>
      </c>
      <c r="F123">
        <v>1</v>
      </c>
      <c r="G123">
        <v>1</v>
      </c>
      <c r="H123">
        <v>3</v>
      </c>
      <c r="I123" t="s">
        <v>125</v>
      </c>
      <c r="J123" t="s">
        <v>127</v>
      </c>
      <c r="K123" t="s">
        <v>126</v>
      </c>
      <c r="L123">
        <v>1327</v>
      </c>
      <c r="N123">
        <v>1005</v>
      </c>
      <c r="O123" t="s">
        <v>123</v>
      </c>
      <c r="P123" t="s">
        <v>123</v>
      </c>
      <c r="Q123">
        <v>1</v>
      </c>
      <c r="W123">
        <v>0</v>
      </c>
      <c r="X123">
        <v>-616198739</v>
      </c>
      <c r="Y123">
        <v>105</v>
      </c>
      <c r="AA123">
        <v>14.42</v>
      </c>
      <c r="AB123">
        <v>0</v>
      </c>
      <c r="AC123">
        <v>0</v>
      </c>
      <c r="AD123">
        <v>0</v>
      </c>
      <c r="AE123">
        <v>14.42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3</v>
      </c>
      <c r="AT123">
        <v>105</v>
      </c>
      <c r="AU123" t="s">
        <v>3</v>
      </c>
      <c r="AV123">
        <v>0</v>
      </c>
      <c r="AW123">
        <v>1</v>
      </c>
      <c r="AX123">
        <v>-1</v>
      </c>
      <c r="AY123">
        <v>0</v>
      </c>
      <c r="AZ123">
        <v>0</v>
      </c>
      <c r="BA123" t="s">
        <v>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Y123*Source!I68</f>
        <v>67.494</v>
      </c>
      <c r="CY123">
        <f t="shared" si="9"/>
        <v>14.42</v>
      </c>
      <c r="CZ123">
        <f t="shared" si="10"/>
        <v>14.42</v>
      </c>
      <c r="DA123">
        <f t="shared" si="11"/>
        <v>1</v>
      </c>
      <c r="DB123">
        <v>0</v>
      </c>
    </row>
    <row r="124" spans="1:106" x14ac:dyDescent="0.2">
      <c r="A124">
        <f>ROW(Source!A68)</f>
        <v>68</v>
      </c>
      <c r="B124">
        <v>39272396</v>
      </c>
      <c r="C124">
        <v>39272648</v>
      </c>
      <c r="D124">
        <v>36801792</v>
      </c>
      <c r="E124">
        <v>1</v>
      </c>
      <c r="F124">
        <v>1</v>
      </c>
      <c r="G124">
        <v>1</v>
      </c>
      <c r="H124">
        <v>3</v>
      </c>
      <c r="I124" t="s">
        <v>532</v>
      </c>
      <c r="J124" t="s">
        <v>533</v>
      </c>
      <c r="K124" t="s">
        <v>534</v>
      </c>
      <c r="L124">
        <v>1339</v>
      </c>
      <c r="N124">
        <v>1007</v>
      </c>
      <c r="O124" t="s">
        <v>47</v>
      </c>
      <c r="P124" t="s">
        <v>47</v>
      </c>
      <c r="Q124">
        <v>1</v>
      </c>
      <c r="W124">
        <v>0</v>
      </c>
      <c r="X124">
        <v>-1660354250</v>
      </c>
      <c r="Y124">
        <v>3.5000000000000003E-2</v>
      </c>
      <c r="AA124">
        <v>2.44</v>
      </c>
      <c r="AB124">
        <v>0</v>
      </c>
      <c r="AC124">
        <v>0</v>
      </c>
      <c r="AD124">
        <v>0</v>
      </c>
      <c r="AE124">
        <v>2.44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3.5000000000000003E-2</v>
      </c>
      <c r="AU124" t="s">
        <v>3</v>
      </c>
      <c r="AV124">
        <v>0</v>
      </c>
      <c r="AW124">
        <v>2</v>
      </c>
      <c r="AX124">
        <v>39272671</v>
      </c>
      <c r="AY124">
        <v>1</v>
      </c>
      <c r="AZ124">
        <v>0</v>
      </c>
      <c r="BA124">
        <v>123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Y124*Source!I68</f>
        <v>2.2498000000000004E-2</v>
      </c>
      <c r="CY124">
        <f t="shared" si="9"/>
        <v>2.44</v>
      </c>
      <c r="CZ124">
        <f t="shared" si="10"/>
        <v>2.44</v>
      </c>
      <c r="DA124">
        <f t="shared" si="11"/>
        <v>1</v>
      </c>
      <c r="DB124">
        <v>0</v>
      </c>
    </row>
    <row r="125" spans="1:106" x14ac:dyDescent="0.2">
      <c r="A125">
        <f>ROW(Source!A68)</f>
        <v>68</v>
      </c>
      <c r="B125">
        <v>39272396</v>
      </c>
      <c r="C125">
        <v>39272648</v>
      </c>
      <c r="D125">
        <v>36802054</v>
      </c>
      <c r="E125">
        <v>1</v>
      </c>
      <c r="F125">
        <v>1</v>
      </c>
      <c r="G125">
        <v>1</v>
      </c>
      <c r="H125">
        <v>3</v>
      </c>
      <c r="I125" t="s">
        <v>604</v>
      </c>
      <c r="J125" t="s">
        <v>605</v>
      </c>
      <c r="K125" t="s">
        <v>606</v>
      </c>
      <c r="L125">
        <v>1301</v>
      </c>
      <c r="N125">
        <v>1003</v>
      </c>
      <c r="O125" t="s">
        <v>246</v>
      </c>
      <c r="P125" t="s">
        <v>246</v>
      </c>
      <c r="Q125">
        <v>1</v>
      </c>
      <c r="W125">
        <v>0</v>
      </c>
      <c r="X125">
        <v>207034482</v>
      </c>
      <c r="Y125">
        <v>93.81</v>
      </c>
      <c r="AA125">
        <v>0.6</v>
      </c>
      <c r="AB125">
        <v>0</v>
      </c>
      <c r="AC125">
        <v>0</v>
      </c>
      <c r="AD125">
        <v>0</v>
      </c>
      <c r="AE125">
        <v>0.6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93.81</v>
      </c>
      <c r="AU125" t="s">
        <v>3</v>
      </c>
      <c r="AV125">
        <v>0</v>
      </c>
      <c r="AW125">
        <v>2</v>
      </c>
      <c r="AX125">
        <v>39272672</v>
      </c>
      <c r="AY125">
        <v>1</v>
      </c>
      <c r="AZ125">
        <v>0</v>
      </c>
      <c r="BA125">
        <v>124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Y125*Source!I68</f>
        <v>60.301068000000008</v>
      </c>
      <c r="CY125">
        <f t="shared" si="9"/>
        <v>0.6</v>
      </c>
      <c r="CZ125">
        <f t="shared" si="10"/>
        <v>0.6</v>
      </c>
      <c r="DA125">
        <f t="shared" si="11"/>
        <v>1</v>
      </c>
      <c r="DB125">
        <v>0</v>
      </c>
    </row>
    <row r="126" spans="1:106" x14ac:dyDescent="0.2">
      <c r="A126">
        <f>ROW(Source!A68)</f>
        <v>68</v>
      </c>
      <c r="B126">
        <v>39272396</v>
      </c>
      <c r="C126">
        <v>39272648</v>
      </c>
      <c r="D126">
        <v>36802078</v>
      </c>
      <c r="E126">
        <v>1</v>
      </c>
      <c r="F126">
        <v>1</v>
      </c>
      <c r="G126">
        <v>1</v>
      </c>
      <c r="H126">
        <v>3</v>
      </c>
      <c r="I126" t="s">
        <v>607</v>
      </c>
      <c r="J126" t="s">
        <v>608</v>
      </c>
      <c r="K126" t="s">
        <v>609</v>
      </c>
      <c r="L126">
        <v>1301</v>
      </c>
      <c r="N126">
        <v>1003</v>
      </c>
      <c r="O126" t="s">
        <v>246</v>
      </c>
      <c r="P126" t="s">
        <v>246</v>
      </c>
      <c r="Q126">
        <v>1</v>
      </c>
      <c r="W126">
        <v>0</v>
      </c>
      <c r="X126">
        <v>1016996156</v>
      </c>
      <c r="Y126">
        <v>130</v>
      </c>
      <c r="AA126">
        <v>0.17</v>
      </c>
      <c r="AB126">
        <v>0</v>
      </c>
      <c r="AC126">
        <v>0</v>
      </c>
      <c r="AD126">
        <v>0</v>
      </c>
      <c r="AE126">
        <v>0.17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130</v>
      </c>
      <c r="AU126" t="s">
        <v>3</v>
      </c>
      <c r="AV126">
        <v>0</v>
      </c>
      <c r="AW126">
        <v>2</v>
      </c>
      <c r="AX126">
        <v>39272673</v>
      </c>
      <c r="AY126">
        <v>1</v>
      </c>
      <c r="AZ126">
        <v>0</v>
      </c>
      <c r="BA126">
        <v>125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Y126*Source!I68</f>
        <v>83.564000000000007</v>
      </c>
      <c r="CY126">
        <f t="shared" si="9"/>
        <v>0.17</v>
      </c>
      <c r="CZ126">
        <f t="shared" si="10"/>
        <v>0.17</v>
      </c>
      <c r="DA126">
        <f t="shared" si="11"/>
        <v>1</v>
      </c>
      <c r="DB126">
        <v>0</v>
      </c>
    </row>
    <row r="127" spans="1:106" x14ac:dyDescent="0.2">
      <c r="A127">
        <f>ROW(Source!A68)</f>
        <v>68</v>
      </c>
      <c r="B127">
        <v>39272396</v>
      </c>
      <c r="C127">
        <v>39272648</v>
      </c>
      <c r="D127">
        <v>36802083</v>
      </c>
      <c r="E127">
        <v>1</v>
      </c>
      <c r="F127">
        <v>1</v>
      </c>
      <c r="G127">
        <v>1</v>
      </c>
      <c r="H127">
        <v>3</v>
      </c>
      <c r="I127" t="s">
        <v>610</v>
      </c>
      <c r="J127" t="s">
        <v>611</v>
      </c>
      <c r="K127" t="s">
        <v>612</v>
      </c>
      <c r="L127">
        <v>1308</v>
      </c>
      <c r="N127">
        <v>1003</v>
      </c>
      <c r="O127" t="s">
        <v>31</v>
      </c>
      <c r="P127" t="s">
        <v>31</v>
      </c>
      <c r="Q127">
        <v>100</v>
      </c>
      <c r="W127">
        <v>0</v>
      </c>
      <c r="X127">
        <v>254035190</v>
      </c>
      <c r="Y127">
        <v>0.33329999999999999</v>
      </c>
      <c r="AA127">
        <v>173</v>
      </c>
      <c r="AB127">
        <v>0</v>
      </c>
      <c r="AC127">
        <v>0</v>
      </c>
      <c r="AD127">
        <v>0</v>
      </c>
      <c r="AE127">
        <v>173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0.33329999999999999</v>
      </c>
      <c r="AU127" t="s">
        <v>3</v>
      </c>
      <c r="AV127">
        <v>0</v>
      </c>
      <c r="AW127">
        <v>2</v>
      </c>
      <c r="AX127">
        <v>39272674</v>
      </c>
      <c r="AY127">
        <v>1</v>
      </c>
      <c r="AZ127">
        <v>0</v>
      </c>
      <c r="BA127">
        <v>126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Y127*Source!I68</f>
        <v>0.21424524</v>
      </c>
      <c r="CY127">
        <f t="shared" si="9"/>
        <v>173</v>
      </c>
      <c r="CZ127">
        <f t="shared" si="10"/>
        <v>173</v>
      </c>
      <c r="DA127">
        <f t="shared" si="11"/>
        <v>1</v>
      </c>
      <c r="DB127">
        <v>0</v>
      </c>
    </row>
    <row r="128" spans="1:106" x14ac:dyDescent="0.2">
      <c r="A128">
        <f>ROW(Source!A68)</f>
        <v>68</v>
      </c>
      <c r="B128">
        <v>39272396</v>
      </c>
      <c r="C128">
        <v>39272648</v>
      </c>
      <c r="D128">
        <v>36804661</v>
      </c>
      <c r="E128">
        <v>1</v>
      </c>
      <c r="F128">
        <v>1</v>
      </c>
      <c r="G128">
        <v>1</v>
      </c>
      <c r="H128">
        <v>3</v>
      </c>
      <c r="I128" t="s">
        <v>613</v>
      </c>
      <c r="J128" t="s">
        <v>614</v>
      </c>
      <c r="K128" t="s">
        <v>615</v>
      </c>
      <c r="L128">
        <v>1355</v>
      </c>
      <c r="N128">
        <v>1010</v>
      </c>
      <c r="O128" t="s">
        <v>380</v>
      </c>
      <c r="P128" t="s">
        <v>380</v>
      </c>
      <c r="Q128">
        <v>100</v>
      </c>
      <c r="W128">
        <v>0</v>
      </c>
      <c r="X128">
        <v>1135215184</v>
      </c>
      <c r="Y128">
        <v>3.53</v>
      </c>
      <c r="AA128">
        <v>8</v>
      </c>
      <c r="AB128">
        <v>0</v>
      </c>
      <c r="AC128">
        <v>0</v>
      </c>
      <c r="AD128">
        <v>0</v>
      </c>
      <c r="AE128">
        <v>8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3.53</v>
      </c>
      <c r="AU128" t="s">
        <v>3</v>
      </c>
      <c r="AV128">
        <v>0</v>
      </c>
      <c r="AW128">
        <v>2</v>
      </c>
      <c r="AX128">
        <v>39272675</v>
      </c>
      <c r="AY128">
        <v>1</v>
      </c>
      <c r="AZ128">
        <v>0</v>
      </c>
      <c r="BA128">
        <v>127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Y128*Source!I68</f>
        <v>2.2690839999999999</v>
      </c>
      <c r="CY128">
        <f t="shared" si="9"/>
        <v>8</v>
      </c>
      <c r="CZ128">
        <f t="shared" si="10"/>
        <v>8</v>
      </c>
      <c r="DA128">
        <f t="shared" si="11"/>
        <v>1</v>
      </c>
      <c r="DB128">
        <v>0</v>
      </c>
    </row>
    <row r="129" spans="1:106" x14ac:dyDescent="0.2">
      <c r="A129">
        <f>ROW(Source!A68)</f>
        <v>68</v>
      </c>
      <c r="B129">
        <v>39272396</v>
      </c>
      <c r="C129">
        <v>39272648</v>
      </c>
      <c r="D129">
        <v>36804889</v>
      </c>
      <c r="E129">
        <v>1</v>
      </c>
      <c r="F129">
        <v>1</v>
      </c>
      <c r="G129">
        <v>1</v>
      </c>
      <c r="H129">
        <v>3</v>
      </c>
      <c r="I129" t="s">
        <v>616</v>
      </c>
      <c r="J129" t="s">
        <v>617</v>
      </c>
      <c r="K129" t="s">
        <v>618</v>
      </c>
      <c r="L129">
        <v>1355</v>
      </c>
      <c r="N129">
        <v>1010</v>
      </c>
      <c r="O129" t="s">
        <v>380</v>
      </c>
      <c r="P129" t="s">
        <v>380</v>
      </c>
      <c r="Q129">
        <v>100</v>
      </c>
      <c r="W129">
        <v>0</v>
      </c>
      <c r="X129">
        <v>-144904215</v>
      </c>
      <c r="Y129">
        <v>4.29</v>
      </c>
      <c r="AA129">
        <v>2</v>
      </c>
      <c r="AB129">
        <v>0</v>
      </c>
      <c r="AC129">
        <v>0</v>
      </c>
      <c r="AD129">
        <v>0</v>
      </c>
      <c r="AE129">
        <v>2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4.29</v>
      </c>
      <c r="AU129" t="s">
        <v>3</v>
      </c>
      <c r="AV129">
        <v>0</v>
      </c>
      <c r="AW129">
        <v>2</v>
      </c>
      <c r="AX129">
        <v>39272676</v>
      </c>
      <c r="AY129">
        <v>1</v>
      </c>
      <c r="AZ129">
        <v>0</v>
      </c>
      <c r="BA129">
        <v>128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Y129*Source!I68</f>
        <v>2.7576120000000004</v>
      </c>
      <c r="CY129">
        <f t="shared" si="9"/>
        <v>2</v>
      </c>
      <c r="CZ129">
        <f t="shared" si="10"/>
        <v>2</v>
      </c>
      <c r="DA129">
        <f t="shared" si="11"/>
        <v>1</v>
      </c>
      <c r="DB129">
        <v>0</v>
      </c>
    </row>
    <row r="130" spans="1:106" x14ac:dyDescent="0.2">
      <c r="A130">
        <f>ROW(Source!A68)</f>
        <v>68</v>
      </c>
      <c r="B130">
        <v>39272396</v>
      </c>
      <c r="C130">
        <v>39272648</v>
      </c>
      <c r="D130">
        <v>36804891</v>
      </c>
      <c r="E130">
        <v>1</v>
      </c>
      <c r="F130">
        <v>1</v>
      </c>
      <c r="G130">
        <v>1</v>
      </c>
      <c r="H130">
        <v>3</v>
      </c>
      <c r="I130" t="s">
        <v>619</v>
      </c>
      <c r="J130" t="s">
        <v>620</v>
      </c>
      <c r="K130" t="s">
        <v>621</v>
      </c>
      <c r="L130">
        <v>1355</v>
      </c>
      <c r="N130">
        <v>1010</v>
      </c>
      <c r="O130" t="s">
        <v>380</v>
      </c>
      <c r="P130" t="s">
        <v>380</v>
      </c>
      <c r="Q130">
        <v>100</v>
      </c>
      <c r="W130">
        <v>0</v>
      </c>
      <c r="X130">
        <v>-1705958995</v>
      </c>
      <c r="Y130">
        <v>16.670000000000002</v>
      </c>
      <c r="AA130">
        <v>2</v>
      </c>
      <c r="AB130">
        <v>0</v>
      </c>
      <c r="AC130">
        <v>0</v>
      </c>
      <c r="AD130">
        <v>0</v>
      </c>
      <c r="AE130">
        <v>2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16.670000000000002</v>
      </c>
      <c r="AU130" t="s">
        <v>3</v>
      </c>
      <c r="AV130">
        <v>0</v>
      </c>
      <c r="AW130">
        <v>2</v>
      </c>
      <c r="AX130">
        <v>39272677</v>
      </c>
      <c r="AY130">
        <v>1</v>
      </c>
      <c r="AZ130">
        <v>0</v>
      </c>
      <c r="BA130">
        <v>129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Y130*Source!I68</f>
        <v>10.715476000000002</v>
      </c>
      <c r="CY130">
        <f t="shared" si="9"/>
        <v>2</v>
      </c>
      <c r="CZ130">
        <f t="shared" si="10"/>
        <v>2</v>
      </c>
      <c r="DA130">
        <f t="shared" si="11"/>
        <v>1</v>
      </c>
      <c r="DB130">
        <v>0</v>
      </c>
    </row>
    <row r="131" spans="1:106" x14ac:dyDescent="0.2">
      <c r="A131">
        <f>ROW(Source!A68)</f>
        <v>68</v>
      </c>
      <c r="B131">
        <v>39272396</v>
      </c>
      <c r="C131">
        <v>39272648</v>
      </c>
      <c r="D131">
        <v>36822898</v>
      </c>
      <c r="E131">
        <v>1</v>
      </c>
      <c r="F131">
        <v>1</v>
      </c>
      <c r="G131">
        <v>1</v>
      </c>
      <c r="H131">
        <v>3</v>
      </c>
      <c r="I131" t="s">
        <v>622</v>
      </c>
      <c r="J131" t="s">
        <v>623</v>
      </c>
      <c r="K131" t="s">
        <v>624</v>
      </c>
      <c r="L131">
        <v>1301</v>
      </c>
      <c r="N131">
        <v>1003</v>
      </c>
      <c r="O131" t="s">
        <v>246</v>
      </c>
      <c r="P131" t="s">
        <v>246</v>
      </c>
      <c r="Q131">
        <v>1</v>
      </c>
      <c r="W131">
        <v>0</v>
      </c>
      <c r="X131">
        <v>1261229403</v>
      </c>
      <c r="Y131">
        <v>80.95</v>
      </c>
      <c r="AA131">
        <v>4</v>
      </c>
      <c r="AB131">
        <v>0</v>
      </c>
      <c r="AC131">
        <v>0</v>
      </c>
      <c r="AD131">
        <v>0</v>
      </c>
      <c r="AE131">
        <v>4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80.95</v>
      </c>
      <c r="AU131" t="s">
        <v>3</v>
      </c>
      <c r="AV131">
        <v>0</v>
      </c>
      <c r="AW131">
        <v>2</v>
      </c>
      <c r="AX131">
        <v>39272678</v>
      </c>
      <c r="AY131">
        <v>1</v>
      </c>
      <c r="AZ131">
        <v>0</v>
      </c>
      <c r="BA131">
        <v>130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Y131*Source!I68</f>
        <v>52.034660000000002</v>
      </c>
      <c r="CY131">
        <f t="shared" si="9"/>
        <v>4</v>
      </c>
      <c r="CZ131">
        <f t="shared" si="10"/>
        <v>4</v>
      </c>
      <c r="DA131">
        <f t="shared" si="11"/>
        <v>1</v>
      </c>
      <c r="DB131">
        <v>0</v>
      </c>
    </row>
    <row r="132" spans="1:106" x14ac:dyDescent="0.2">
      <c r="A132">
        <f>ROW(Source!A68)</f>
        <v>68</v>
      </c>
      <c r="B132">
        <v>39272396</v>
      </c>
      <c r="C132">
        <v>39272648</v>
      </c>
      <c r="D132">
        <v>36822916</v>
      </c>
      <c r="E132">
        <v>1</v>
      </c>
      <c r="F132">
        <v>1</v>
      </c>
      <c r="G132">
        <v>1</v>
      </c>
      <c r="H132">
        <v>3</v>
      </c>
      <c r="I132" t="s">
        <v>625</v>
      </c>
      <c r="J132" t="s">
        <v>626</v>
      </c>
      <c r="K132" t="s">
        <v>627</v>
      </c>
      <c r="L132">
        <v>1301</v>
      </c>
      <c r="N132">
        <v>1003</v>
      </c>
      <c r="O132" t="s">
        <v>246</v>
      </c>
      <c r="P132" t="s">
        <v>246</v>
      </c>
      <c r="Q132">
        <v>1</v>
      </c>
      <c r="W132">
        <v>0</v>
      </c>
      <c r="X132">
        <v>460504964</v>
      </c>
      <c r="Y132">
        <v>171.83</v>
      </c>
      <c r="AA132">
        <v>5.5</v>
      </c>
      <c r="AB132">
        <v>0</v>
      </c>
      <c r="AC132">
        <v>0</v>
      </c>
      <c r="AD132">
        <v>0</v>
      </c>
      <c r="AE132">
        <v>5.5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171.83</v>
      </c>
      <c r="AU132" t="s">
        <v>3</v>
      </c>
      <c r="AV132">
        <v>0</v>
      </c>
      <c r="AW132">
        <v>2</v>
      </c>
      <c r="AX132">
        <v>39272679</v>
      </c>
      <c r="AY132">
        <v>1</v>
      </c>
      <c r="AZ132">
        <v>0</v>
      </c>
      <c r="BA132">
        <v>131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Y132*Source!I68</f>
        <v>110.45232400000002</v>
      </c>
      <c r="CY132">
        <f t="shared" si="9"/>
        <v>5.5</v>
      </c>
      <c r="CZ132">
        <f t="shared" si="10"/>
        <v>5.5</v>
      </c>
      <c r="DA132">
        <f t="shared" si="11"/>
        <v>1</v>
      </c>
      <c r="DB132">
        <v>0</v>
      </c>
    </row>
    <row r="133" spans="1:106" x14ac:dyDescent="0.2">
      <c r="A133">
        <f>ROW(Source!A68)</f>
        <v>68</v>
      </c>
      <c r="B133">
        <v>39272396</v>
      </c>
      <c r="C133">
        <v>39272648</v>
      </c>
      <c r="D133">
        <v>36822999</v>
      </c>
      <c r="E133">
        <v>1</v>
      </c>
      <c r="F133">
        <v>1</v>
      </c>
      <c r="G133">
        <v>1</v>
      </c>
      <c r="H133">
        <v>3</v>
      </c>
      <c r="I133" t="s">
        <v>628</v>
      </c>
      <c r="J133" t="s">
        <v>629</v>
      </c>
      <c r="K133" t="s">
        <v>630</v>
      </c>
      <c r="L133">
        <v>1355</v>
      </c>
      <c r="N133">
        <v>1010</v>
      </c>
      <c r="O133" t="s">
        <v>380</v>
      </c>
      <c r="P133" t="s">
        <v>380</v>
      </c>
      <c r="Q133">
        <v>100</v>
      </c>
      <c r="W133">
        <v>0</v>
      </c>
      <c r="X133">
        <v>1130331697</v>
      </c>
      <c r="Y133">
        <v>2.14</v>
      </c>
      <c r="AA133">
        <v>68</v>
      </c>
      <c r="AB133">
        <v>0</v>
      </c>
      <c r="AC133">
        <v>0</v>
      </c>
      <c r="AD133">
        <v>0</v>
      </c>
      <c r="AE133">
        <v>68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2.14</v>
      </c>
      <c r="AU133" t="s">
        <v>3</v>
      </c>
      <c r="AV133">
        <v>0</v>
      </c>
      <c r="AW133">
        <v>2</v>
      </c>
      <c r="AX133">
        <v>39272680</v>
      </c>
      <c r="AY133">
        <v>1</v>
      </c>
      <c r="AZ133">
        <v>0</v>
      </c>
      <c r="BA133">
        <v>132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Y133*Source!I68</f>
        <v>1.3755920000000001</v>
      </c>
      <c r="CY133">
        <f t="shared" si="9"/>
        <v>68</v>
      </c>
      <c r="CZ133">
        <f t="shared" si="10"/>
        <v>68</v>
      </c>
      <c r="DA133">
        <f t="shared" si="11"/>
        <v>1</v>
      </c>
      <c r="DB133">
        <v>0</v>
      </c>
    </row>
    <row r="134" spans="1:106" x14ac:dyDescent="0.2">
      <c r="A134">
        <f>ROW(Source!A68)</f>
        <v>68</v>
      </c>
      <c r="B134">
        <v>39272396</v>
      </c>
      <c r="C134">
        <v>39272648</v>
      </c>
      <c r="D134">
        <v>36823034</v>
      </c>
      <c r="E134">
        <v>1</v>
      </c>
      <c r="F134">
        <v>1</v>
      </c>
      <c r="G134">
        <v>1</v>
      </c>
      <c r="H134">
        <v>3</v>
      </c>
      <c r="I134" t="s">
        <v>631</v>
      </c>
      <c r="J134" t="s">
        <v>632</v>
      </c>
      <c r="K134" t="s">
        <v>633</v>
      </c>
      <c r="L134">
        <v>1355</v>
      </c>
      <c r="N134">
        <v>1010</v>
      </c>
      <c r="O134" t="s">
        <v>380</v>
      </c>
      <c r="P134" t="s">
        <v>380</v>
      </c>
      <c r="Q134">
        <v>100</v>
      </c>
      <c r="W134">
        <v>0</v>
      </c>
      <c r="X134">
        <v>-2120267428</v>
      </c>
      <c r="Y134">
        <v>0.36</v>
      </c>
      <c r="AA134">
        <v>160</v>
      </c>
      <c r="AB134">
        <v>0</v>
      </c>
      <c r="AC134">
        <v>0</v>
      </c>
      <c r="AD134">
        <v>0</v>
      </c>
      <c r="AE134">
        <v>160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0.36</v>
      </c>
      <c r="AU134" t="s">
        <v>3</v>
      </c>
      <c r="AV134">
        <v>0</v>
      </c>
      <c r="AW134">
        <v>2</v>
      </c>
      <c r="AX134">
        <v>39272681</v>
      </c>
      <c r="AY134">
        <v>1</v>
      </c>
      <c r="AZ134">
        <v>0</v>
      </c>
      <c r="BA134">
        <v>133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Y134*Source!I68</f>
        <v>0.231408</v>
      </c>
      <c r="CY134">
        <f t="shared" si="9"/>
        <v>160</v>
      </c>
      <c r="CZ134">
        <f t="shared" si="10"/>
        <v>160</v>
      </c>
      <c r="DA134">
        <f t="shared" si="11"/>
        <v>1</v>
      </c>
      <c r="DB134">
        <v>0</v>
      </c>
    </row>
    <row r="135" spans="1:106" x14ac:dyDescent="0.2">
      <c r="A135">
        <f>ROW(Source!A68)</f>
        <v>68</v>
      </c>
      <c r="B135">
        <v>39272396</v>
      </c>
      <c r="C135">
        <v>39272648</v>
      </c>
      <c r="D135">
        <v>36837958</v>
      </c>
      <c r="E135">
        <v>1</v>
      </c>
      <c r="F135">
        <v>1</v>
      </c>
      <c r="G135">
        <v>1</v>
      </c>
      <c r="H135">
        <v>3</v>
      </c>
      <c r="I135" t="s">
        <v>634</v>
      </c>
      <c r="J135" t="s">
        <v>635</v>
      </c>
      <c r="K135" t="s">
        <v>636</v>
      </c>
      <c r="L135">
        <v>1346</v>
      </c>
      <c r="N135">
        <v>1009</v>
      </c>
      <c r="O135" t="s">
        <v>566</v>
      </c>
      <c r="P135" t="s">
        <v>566</v>
      </c>
      <c r="Q135">
        <v>1</v>
      </c>
      <c r="W135">
        <v>0</v>
      </c>
      <c r="X135">
        <v>1693558002</v>
      </c>
      <c r="Y135">
        <v>0.56999999999999995</v>
      </c>
      <c r="AA135">
        <v>13.08</v>
      </c>
      <c r="AB135">
        <v>0</v>
      </c>
      <c r="AC135">
        <v>0</v>
      </c>
      <c r="AD135">
        <v>0</v>
      </c>
      <c r="AE135">
        <v>13.08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0.56999999999999995</v>
      </c>
      <c r="AU135" t="s">
        <v>3</v>
      </c>
      <c r="AV135">
        <v>0</v>
      </c>
      <c r="AW135">
        <v>2</v>
      </c>
      <c r="AX135">
        <v>39272682</v>
      </c>
      <c r="AY135">
        <v>1</v>
      </c>
      <c r="AZ135">
        <v>0</v>
      </c>
      <c r="BA135">
        <v>134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Y135*Source!I68</f>
        <v>0.366396</v>
      </c>
      <c r="CY135">
        <f t="shared" si="9"/>
        <v>13.08</v>
      </c>
      <c r="CZ135">
        <f t="shared" si="10"/>
        <v>13.08</v>
      </c>
      <c r="DA135">
        <f t="shared" si="11"/>
        <v>1</v>
      </c>
      <c r="DB135">
        <v>0</v>
      </c>
    </row>
    <row r="136" spans="1:106" x14ac:dyDescent="0.2">
      <c r="A136">
        <f>ROW(Source!A68)</f>
        <v>68</v>
      </c>
      <c r="B136">
        <v>39272396</v>
      </c>
      <c r="C136">
        <v>39272648</v>
      </c>
      <c r="D136">
        <v>36839231</v>
      </c>
      <c r="E136">
        <v>1</v>
      </c>
      <c r="F136">
        <v>1</v>
      </c>
      <c r="G136">
        <v>1</v>
      </c>
      <c r="H136">
        <v>3</v>
      </c>
      <c r="I136" t="s">
        <v>637</v>
      </c>
      <c r="J136" t="s">
        <v>638</v>
      </c>
      <c r="K136" t="s">
        <v>639</v>
      </c>
      <c r="L136">
        <v>1346</v>
      </c>
      <c r="N136">
        <v>1009</v>
      </c>
      <c r="O136" t="s">
        <v>566</v>
      </c>
      <c r="P136" t="s">
        <v>566</v>
      </c>
      <c r="Q136">
        <v>1</v>
      </c>
      <c r="W136">
        <v>0</v>
      </c>
      <c r="X136">
        <v>1425634898</v>
      </c>
      <c r="Y136">
        <v>41.4</v>
      </c>
      <c r="AA136">
        <v>2.7</v>
      </c>
      <c r="AB136">
        <v>0</v>
      </c>
      <c r="AC136">
        <v>0</v>
      </c>
      <c r="AD136">
        <v>0</v>
      </c>
      <c r="AE136">
        <v>2.7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41.4</v>
      </c>
      <c r="AU136" t="s">
        <v>3</v>
      </c>
      <c r="AV136">
        <v>0</v>
      </c>
      <c r="AW136">
        <v>2</v>
      </c>
      <c r="AX136">
        <v>39272683</v>
      </c>
      <c r="AY136">
        <v>1</v>
      </c>
      <c r="AZ136">
        <v>0</v>
      </c>
      <c r="BA136">
        <v>135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Y136*Source!I68</f>
        <v>26.611920000000001</v>
      </c>
      <c r="CY136">
        <f t="shared" si="9"/>
        <v>2.7</v>
      </c>
      <c r="CZ136">
        <f t="shared" si="10"/>
        <v>2.7</v>
      </c>
      <c r="DA136">
        <f t="shared" si="11"/>
        <v>1</v>
      </c>
      <c r="DB136">
        <v>0</v>
      </c>
    </row>
    <row r="137" spans="1:106" x14ac:dyDescent="0.2">
      <c r="A137">
        <f>ROW(Source!A69)</f>
        <v>69</v>
      </c>
      <c r="B137">
        <v>39272397</v>
      </c>
      <c r="C137">
        <v>39272648</v>
      </c>
      <c r="D137">
        <v>37070090</v>
      </c>
      <c r="E137">
        <v>1</v>
      </c>
      <c r="F137">
        <v>1</v>
      </c>
      <c r="G137">
        <v>1</v>
      </c>
      <c r="H137">
        <v>1</v>
      </c>
      <c r="I137" t="s">
        <v>599</v>
      </c>
      <c r="J137" t="s">
        <v>3</v>
      </c>
      <c r="K137" t="s">
        <v>600</v>
      </c>
      <c r="L137">
        <v>1191</v>
      </c>
      <c r="N137">
        <v>1013</v>
      </c>
      <c r="O137" t="s">
        <v>512</v>
      </c>
      <c r="P137" t="s">
        <v>512</v>
      </c>
      <c r="Q137">
        <v>1</v>
      </c>
      <c r="W137">
        <v>0</v>
      </c>
      <c r="X137">
        <v>-814890593</v>
      </c>
      <c r="Y137">
        <v>92.885499999999993</v>
      </c>
      <c r="AA137">
        <v>0</v>
      </c>
      <c r="AB137">
        <v>0</v>
      </c>
      <c r="AC137">
        <v>0</v>
      </c>
      <c r="AD137">
        <v>68.08</v>
      </c>
      <c r="AE137">
        <v>0</v>
      </c>
      <c r="AF137">
        <v>0</v>
      </c>
      <c r="AG137">
        <v>0</v>
      </c>
      <c r="AH137">
        <v>8.9700000000000006</v>
      </c>
      <c r="AI137">
        <v>1</v>
      </c>
      <c r="AJ137">
        <v>1</v>
      </c>
      <c r="AK137">
        <v>1</v>
      </c>
      <c r="AL137">
        <v>7.59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80.77</v>
      </c>
      <c r="AU137" t="s">
        <v>50</v>
      </c>
      <c r="AV137">
        <v>1</v>
      </c>
      <c r="AW137">
        <v>2</v>
      </c>
      <c r="AX137">
        <v>39272667</v>
      </c>
      <c r="AY137">
        <v>1</v>
      </c>
      <c r="AZ137">
        <v>0</v>
      </c>
      <c r="BA137">
        <v>136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Y137*Source!I69</f>
        <v>59.706799400000001</v>
      </c>
      <c r="CY137">
        <f>AD137</f>
        <v>68.08</v>
      </c>
      <c r="CZ137">
        <f>AH137</f>
        <v>8.9700000000000006</v>
      </c>
      <c r="DA137">
        <f>AL137</f>
        <v>7.59</v>
      </c>
      <c r="DB137">
        <v>0</v>
      </c>
    </row>
    <row r="138" spans="1:106" x14ac:dyDescent="0.2">
      <c r="A138">
        <f>ROW(Source!A69)</f>
        <v>69</v>
      </c>
      <c r="B138">
        <v>39272397</v>
      </c>
      <c r="C138">
        <v>39272648</v>
      </c>
      <c r="D138">
        <v>37064876</v>
      </c>
      <c r="E138">
        <v>1</v>
      </c>
      <c r="F138">
        <v>1</v>
      </c>
      <c r="G138">
        <v>1</v>
      </c>
      <c r="H138">
        <v>1</v>
      </c>
      <c r="I138" t="s">
        <v>513</v>
      </c>
      <c r="J138" t="s">
        <v>3</v>
      </c>
      <c r="K138" t="s">
        <v>514</v>
      </c>
      <c r="L138">
        <v>1191</v>
      </c>
      <c r="N138">
        <v>1013</v>
      </c>
      <c r="O138" t="s">
        <v>512</v>
      </c>
      <c r="P138" t="s">
        <v>512</v>
      </c>
      <c r="Q138">
        <v>1</v>
      </c>
      <c r="W138">
        <v>0</v>
      </c>
      <c r="X138">
        <v>-1417349443</v>
      </c>
      <c r="Y138">
        <v>0.14000000000000001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7.59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0.14000000000000001</v>
      </c>
      <c r="AU138" t="s">
        <v>3</v>
      </c>
      <c r="AV138">
        <v>2</v>
      </c>
      <c r="AW138">
        <v>2</v>
      </c>
      <c r="AX138">
        <v>39272668</v>
      </c>
      <c r="AY138">
        <v>1</v>
      </c>
      <c r="AZ138">
        <v>2048</v>
      </c>
      <c r="BA138">
        <v>137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Y138*Source!I69</f>
        <v>8.9992000000000016E-2</v>
      </c>
      <c r="CY138">
        <f>AD138</f>
        <v>0</v>
      </c>
      <c r="CZ138">
        <f>AH138</f>
        <v>0</v>
      </c>
      <c r="DA138">
        <f>AL138</f>
        <v>1</v>
      </c>
      <c r="DB138">
        <v>0</v>
      </c>
    </row>
    <row r="139" spans="1:106" x14ac:dyDescent="0.2">
      <c r="A139">
        <f>ROW(Source!A69)</f>
        <v>69</v>
      </c>
      <c r="B139">
        <v>39272397</v>
      </c>
      <c r="C139">
        <v>39272648</v>
      </c>
      <c r="D139">
        <v>36882446</v>
      </c>
      <c r="E139">
        <v>1</v>
      </c>
      <c r="F139">
        <v>1</v>
      </c>
      <c r="G139">
        <v>1</v>
      </c>
      <c r="H139">
        <v>2</v>
      </c>
      <c r="I139" t="s">
        <v>601</v>
      </c>
      <c r="J139" t="s">
        <v>602</v>
      </c>
      <c r="K139" t="s">
        <v>603</v>
      </c>
      <c r="L139">
        <v>1368</v>
      </c>
      <c r="N139">
        <v>1011</v>
      </c>
      <c r="O139" t="s">
        <v>518</v>
      </c>
      <c r="P139" t="s">
        <v>518</v>
      </c>
      <c r="Q139">
        <v>1</v>
      </c>
      <c r="W139">
        <v>0</v>
      </c>
      <c r="X139">
        <v>909311819</v>
      </c>
      <c r="Y139">
        <v>0.17500000000000002</v>
      </c>
      <c r="AA139">
        <v>0</v>
      </c>
      <c r="AB139">
        <v>184.66</v>
      </c>
      <c r="AC139">
        <v>10.06</v>
      </c>
      <c r="AD139">
        <v>0</v>
      </c>
      <c r="AE139">
        <v>0</v>
      </c>
      <c r="AF139">
        <v>24.33</v>
      </c>
      <c r="AG139">
        <v>10.06</v>
      </c>
      <c r="AH139">
        <v>0</v>
      </c>
      <c r="AI139">
        <v>1</v>
      </c>
      <c r="AJ139">
        <v>7.59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0.14000000000000001</v>
      </c>
      <c r="AU139" t="s">
        <v>49</v>
      </c>
      <c r="AV139">
        <v>0</v>
      </c>
      <c r="AW139">
        <v>2</v>
      </c>
      <c r="AX139">
        <v>39272669</v>
      </c>
      <c r="AY139">
        <v>1</v>
      </c>
      <c r="AZ139">
        <v>0</v>
      </c>
      <c r="BA139">
        <v>138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Y139*Source!I69</f>
        <v>0.11249000000000002</v>
      </c>
      <c r="CY139">
        <f>AB139</f>
        <v>184.66</v>
      </c>
      <c r="CZ139">
        <f>AF139</f>
        <v>24.33</v>
      </c>
      <c r="DA139">
        <f>AJ139</f>
        <v>7.59</v>
      </c>
      <c r="DB139">
        <v>0</v>
      </c>
    </row>
    <row r="140" spans="1:106" x14ac:dyDescent="0.2">
      <c r="A140">
        <f>ROW(Source!A69)</f>
        <v>69</v>
      </c>
      <c r="B140">
        <v>39272397</v>
      </c>
      <c r="C140">
        <v>39272648</v>
      </c>
      <c r="D140">
        <v>36797095</v>
      </c>
      <c r="E140">
        <v>17</v>
      </c>
      <c r="F140">
        <v>1</v>
      </c>
      <c r="G140">
        <v>1</v>
      </c>
      <c r="H140">
        <v>3</v>
      </c>
      <c r="I140" t="s">
        <v>121</v>
      </c>
      <c r="J140" t="s">
        <v>3</v>
      </c>
      <c r="K140" t="s">
        <v>122</v>
      </c>
      <c r="L140">
        <v>1327</v>
      </c>
      <c r="N140">
        <v>1005</v>
      </c>
      <c r="O140" t="s">
        <v>123</v>
      </c>
      <c r="P140" t="s">
        <v>123</v>
      </c>
      <c r="Q140">
        <v>1</v>
      </c>
      <c r="W140">
        <v>0</v>
      </c>
      <c r="X140">
        <v>-354280000</v>
      </c>
      <c r="Y140">
        <v>105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7.59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3</v>
      </c>
      <c r="AT140">
        <v>105</v>
      </c>
      <c r="AU140" t="s">
        <v>3</v>
      </c>
      <c r="AV140">
        <v>0</v>
      </c>
      <c r="AW140">
        <v>2</v>
      </c>
      <c r="AX140">
        <v>39272670</v>
      </c>
      <c r="AY140">
        <v>1</v>
      </c>
      <c r="AZ140">
        <v>0</v>
      </c>
      <c r="BA140">
        <v>139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Y140*Source!I69</f>
        <v>67.494</v>
      </c>
      <c r="CY140">
        <f t="shared" ref="CY140:CY154" si="12">AA140</f>
        <v>0</v>
      </c>
      <c r="CZ140">
        <f t="shared" ref="CZ140:CZ154" si="13">AE140</f>
        <v>0</v>
      </c>
      <c r="DA140">
        <f t="shared" ref="DA140:DA154" si="14">AI140</f>
        <v>7.59</v>
      </c>
      <c r="DB140">
        <v>0</v>
      </c>
    </row>
    <row r="141" spans="1:106" x14ac:dyDescent="0.2">
      <c r="A141">
        <f>ROW(Source!A69)</f>
        <v>69</v>
      </c>
      <c r="B141">
        <v>39272397</v>
      </c>
      <c r="C141">
        <v>39272648</v>
      </c>
      <c r="D141">
        <v>36801317</v>
      </c>
      <c r="E141">
        <v>1</v>
      </c>
      <c r="F141">
        <v>1</v>
      </c>
      <c r="G141">
        <v>1</v>
      </c>
      <c r="H141">
        <v>3</v>
      </c>
      <c r="I141" t="s">
        <v>125</v>
      </c>
      <c r="J141" t="s">
        <v>127</v>
      </c>
      <c r="K141" t="s">
        <v>126</v>
      </c>
      <c r="L141">
        <v>1327</v>
      </c>
      <c r="N141">
        <v>1005</v>
      </c>
      <c r="O141" t="s">
        <v>123</v>
      </c>
      <c r="P141" t="s">
        <v>123</v>
      </c>
      <c r="Q141">
        <v>1</v>
      </c>
      <c r="W141">
        <v>0</v>
      </c>
      <c r="X141">
        <v>-616198739</v>
      </c>
      <c r="Y141">
        <v>105</v>
      </c>
      <c r="AA141">
        <v>109.45</v>
      </c>
      <c r="AB141">
        <v>0</v>
      </c>
      <c r="AC141">
        <v>0</v>
      </c>
      <c r="AD141">
        <v>0</v>
      </c>
      <c r="AE141">
        <v>14.42</v>
      </c>
      <c r="AF141">
        <v>0</v>
      </c>
      <c r="AG141">
        <v>0</v>
      </c>
      <c r="AH141">
        <v>0</v>
      </c>
      <c r="AI141">
        <v>7.59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3</v>
      </c>
      <c r="AT141">
        <v>105</v>
      </c>
      <c r="AU141" t="s">
        <v>3</v>
      </c>
      <c r="AV141">
        <v>0</v>
      </c>
      <c r="AW141">
        <v>1</v>
      </c>
      <c r="AX141">
        <v>-1</v>
      </c>
      <c r="AY141">
        <v>0</v>
      </c>
      <c r="AZ141">
        <v>0</v>
      </c>
      <c r="BA141" t="s">
        <v>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Y141*Source!I69</f>
        <v>67.494</v>
      </c>
      <c r="CY141">
        <f t="shared" si="12"/>
        <v>109.45</v>
      </c>
      <c r="CZ141">
        <f t="shared" si="13"/>
        <v>14.42</v>
      </c>
      <c r="DA141">
        <f t="shared" si="14"/>
        <v>7.59</v>
      </c>
      <c r="DB141">
        <v>0</v>
      </c>
    </row>
    <row r="142" spans="1:106" x14ac:dyDescent="0.2">
      <c r="A142">
        <f>ROW(Source!A69)</f>
        <v>69</v>
      </c>
      <c r="B142">
        <v>39272397</v>
      </c>
      <c r="C142">
        <v>39272648</v>
      </c>
      <c r="D142">
        <v>36801792</v>
      </c>
      <c r="E142">
        <v>1</v>
      </c>
      <c r="F142">
        <v>1</v>
      </c>
      <c r="G142">
        <v>1</v>
      </c>
      <c r="H142">
        <v>3</v>
      </c>
      <c r="I142" t="s">
        <v>532</v>
      </c>
      <c r="J142" t="s">
        <v>533</v>
      </c>
      <c r="K142" t="s">
        <v>534</v>
      </c>
      <c r="L142">
        <v>1339</v>
      </c>
      <c r="N142">
        <v>1007</v>
      </c>
      <c r="O142" t="s">
        <v>47</v>
      </c>
      <c r="P142" t="s">
        <v>47</v>
      </c>
      <c r="Q142">
        <v>1</v>
      </c>
      <c r="W142">
        <v>0</v>
      </c>
      <c r="X142">
        <v>-1660354250</v>
      </c>
      <c r="Y142">
        <v>3.5000000000000003E-2</v>
      </c>
      <c r="AA142">
        <v>18.52</v>
      </c>
      <c r="AB142">
        <v>0</v>
      </c>
      <c r="AC142">
        <v>0</v>
      </c>
      <c r="AD142">
        <v>0</v>
      </c>
      <c r="AE142">
        <v>2.44</v>
      </c>
      <c r="AF142">
        <v>0</v>
      </c>
      <c r="AG142">
        <v>0</v>
      </c>
      <c r="AH142">
        <v>0</v>
      </c>
      <c r="AI142">
        <v>7.59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3.5000000000000003E-2</v>
      </c>
      <c r="AU142" t="s">
        <v>3</v>
      </c>
      <c r="AV142">
        <v>0</v>
      </c>
      <c r="AW142">
        <v>2</v>
      </c>
      <c r="AX142">
        <v>39272671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Y142*Source!I69</f>
        <v>2.2498000000000004E-2</v>
      </c>
      <c r="CY142">
        <f t="shared" si="12"/>
        <v>18.52</v>
      </c>
      <c r="CZ142">
        <f t="shared" si="13"/>
        <v>2.44</v>
      </c>
      <c r="DA142">
        <f t="shared" si="14"/>
        <v>7.59</v>
      </c>
      <c r="DB142">
        <v>0</v>
      </c>
    </row>
    <row r="143" spans="1:106" x14ac:dyDescent="0.2">
      <c r="A143">
        <f>ROW(Source!A69)</f>
        <v>69</v>
      </c>
      <c r="B143">
        <v>39272397</v>
      </c>
      <c r="C143">
        <v>39272648</v>
      </c>
      <c r="D143">
        <v>36802054</v>
      </c>
      <c r="E143">
        <v>1</v>
      </c>
      <c r="F143">
        <v>1</v>
      </c>
      <c r="G143">
        <v>1</v>
      </c>
      <c r="H143">
        <v>3</v>
      </c>
      <c r="I143" t="s">
        <v>604</v>
      </c>
      <c r="J143" t="s">
        <v>605</v>
      </c>
      <c r="K143" t="s">
        <v>606</v>
      </c>
      <c r="L143">
        <v>1301</v>
      </c>
      <c r="N143">
        <v>1003</v>
      </c>
      <c r="O143" t="s">
        <v>246</v>
      </c>
      <c r="P143" t="s">
        <v>246</v>
      </c>
      <c r="Q143">
        <v>1</v>
      </c>
      <c r="W143">
        <v>0</v>
      </c>
      <c r="X143">
        <v>207034482</v>
      </c>
      <c r="Y143">
        <v>93.81</v>
      </c>
      <c r="AA143">
        <v>4.55</v>
      </c>
      <c r="AB143">
        <v>0</v>
      </c>
      <c r="AC143">
        <v>0</v>
      </c>
      <c r="AD143">
        <v>0</v>
      </c>
      <c r="AE143">
        <v>0.6</v>
      </c>
      <c r="AF143">
        <v>0</v>
      </c>
      <c r="AG143">
        <v>0</v>
      </c>
      <c r="AH143">
        <v>0</v>
      </c>
      <c r="AI143">
        <v>7.59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93.81</v>
      </c>
      <c r="AU143" t="s">
        <v>3</v>
      </c>
      <c r="AV143">
        <v>0</v>
      </c>
      <c r="AW143">
        <v>2</v>
      </c>
      <c r="AX143">
        <v>39272672</v>
      </c>
      <c r="AY143">
        <v>1</v>
      </c>
      <c r="AZ143">
        <v>0</v>
      </c>
      <c r="BA143">
        <v>141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Y143*Source!I69</f>
        <v>60.301068000000008</v>
      </c>
      <c r="CY143">
        <f t="shared" si="12"/>
        <v>4.55</v>
      </c>
      <c r="CZ143">
        <f t="shared" si="13"/>
        <v>0.6</v>
      </c>
      <c r="DA143">
        <f t="shared" si="14"/>
        <v>7.59</v>
      </c>
      <c r="DB143">
        <v>0</v>
      </c>
    </row>
    <row r="144" spans="1:106" x14ac:dyDescent="0.2">
      <c r="A144">
        <f>ROW(Source!A69)</f>
        <v>69</v>
      </c>
      <c r="B144">
        <v>39272397</v>
      </c>
      <c r="C144">
        <v>39272648</v>
      </c>
      <c r="D144">
        <v>36802078</v>
      </c>
      <c r="E144">
        <v>1</v>
      </c>
      <c r="F144">
        <v>1</v>
      </c>
      <c r="G144">
        <v>1</v>
      </c>
      <c r="H144">
        <v>3</v>
      </c>
      <c r="I144" t="s">
        <v>607</v>
      </c>
      <c r="J144" t="s">
        <v>608</v>
      </c>
      <c r="K144" t="s">
        <v>609</v>
      </c>
      <c r="L144">
        <v>1301</v>
      </c>
      <c r="N144">
        <v>1003</v>
      </c>
      <c r="O144" t="s">
        <v>246</v>
      </c>
      <c r="P144" t="s">
        <v>246</v>
      </c>
      <c r="Q144">
        <v>1</v>
      </c>
      <c r="W144">
        <v>0</v>
      </c>
      <c r="X144">
        <v>1016996156</v>
      </c>
      <c r="Y144">
        <v>130</v>
      </c>
      <c r="AA144">
        <v>1.29</v>
      </c>
      <c r="AB144">
        <v>0</v>
      </c>
      <c r="AC144">
        <v>0</v>
      </c>
      <c r="AD144">
        <v>0</v>
      </c>
      <c r="AE144">
        <v>0.17</v>
      </c>
      <c r="AF144">
        <v>0</v>
      </c>
      <c r="AG144">
        <v>0</v>
      </c>
      <c r="AH144">
        <v>0</v>
      </c>
      <c r="AI144">
        <v>7.59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130</v>
      </c>
      <c r="AU144" t="s">
        <v>3</v>
      </c>
      <c r="AV144">
        <v>0</v>
      </c>
      <c r="AW144">
        <v>2</v>
      </c>
      <c r="AX144">
        <v>39272673</v>
      </c>
      <c r="AY144">
        <v>1</v>
      </c>
      <c r="AZ144">
        <v>0</v>
      </c>
      <c r="BA144">
        <v>142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Y144*Source!I69</f>
        <v>83.564000000000007</v>
      </c>
      <c r="CY144">
        <f t="shared" si="12"/>
        <v>1.29</v>
      </c>
      <c r="CZ144">
        <f t="shared" si="13"/>
        <v>0.17</v>
      </c>
      <c r="DA144">
        <f t="shared" si="14"/>
        <v>7.59</v>
      </c>
      <c r="DB144">
        <v>0</v>
      </c>
    </row>
    <row r="145" spans="1:106" x14ac:dyDescent="0.2">
      <c r="A145">
        <f>ROW(Source!A69)</f>
        <v>69</v>
      </c>
      <c r="B145">
        <v>39272397</v>
      </c>
      <c r="C145">
        <v>39272648</v>
      </c>
      <c r="D145">
        <v>36802083</v>
      </c>
      <c r="E145">
        <v>1</v>
      </c>
      <c r="F145">
        <v>1</v>
      </c>
      <c r="G145">
        <v>1</v>
      </c>
      <c r="H145">
        <v>3</v>
      </c>
      <c r="I145" t="s">
        <v>610</v>
      </c>
      <c r="J145" t="s">
        <v>611</v>
      </c>
      <c r="K145" t="s">
        <v>612</v>
      </c>
      <c r="L145">
        <v>1308</v>
      </c>
      <c r="N145">
        <v>1003</v>
      </c>
      <c r="O145" t="s">
        <v>31</v>
      </c>
      <c r="P145" t="s">
        <v>31</v>
      </c>
      <c r="Q145">
        <v>100</v>
      </c>
      <c r="W145">
        <v>0</v>
      </c>
      <c r="X145">
        <v>254035190</v>
      </c>
      <c r="Y145">
        <v>0.33329999999999999</v>
      </c>
      <c r="AA145">
        <v>1313.07</v>
      </c>
      <c r="AB145">
        <v>0</v>
      </c>
      <c r="AC145">
        <v>0</v>
      </c>
      <c r="AD145">
        <v>0</v>
      </c>
      <c r="AE145">
        <v>173</v>
      </c>
      <c r="AF145">
        <v>0</v>
      </c>
      <c r="AG145">
        <v>0</v>
      </c>
      <c r="AH145">
        <v>0</v>
      </c>
      <c r="AI145">
        <v>7.59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0.33329999999999999</v>
      </c>
      <c r="AU145" t="s">
        <v>3</v>
      </c>
      <c r="AV145">
        <v>0</v>
      </c>
      <c r="AW145">
        <v>2</v>
      </c>
      <c r="AX145">
        <v>39272674</v>
      </c>
      <c r="AY145">
        <v>1</v>
      </c>
      <c r="AZ145">
        <v>0</v>
      </c>
      <c r="BA145">
        <v>143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Y145*Source!I69</f>
        <v>0.21424524</v>
      </c>
      <c r="CY145">
        <f t="shared" si="12"/>
        <v>1313.07</v>
      </c>
      <c r="CZ145">
        <f t="shared" si="13"/>
        <v>173</v>
      </c>
      <c r="DA145">
        <f t="shared" si="14"/>
        <v>7.59</v>
      </c>
      <c r="DB145">
        <v>0</v>
      </c>
    </row>
    <row r="146" spans="1:106" x14ac:dyDescent="0.2">
      <c r="A146">
        <f>ROW(Source!A69)</f>
        <v>69</v>
      </c>
      <c r="B146">
        <v>39272397</v>
      </c>
      <c r="C146">
        <v>39272648</v>
      </c>
      <c r="D146">
        <v>36804661</v>
      </c>
      <c r="E146">
        <v>1</v>
      </c>
      <c r="F146">
        <v>1</v>
      </c>
      <c r="G146">
        <v>1</v>
      </c>
      <c r="H146">
        <v>3</v>
      </c>
      <c r="I146" t="s">
        <v>613</v>
      </c>
      <c r="J146" t="s">
        <v>614</v>
      </c>
      <c r="K146" t="s">
        <v>615</v>
      </c>
      <c r="L146">
        <v>1355</v>
      </c>
      <c r="N146">
        <v>1010</v>
      </c>
      <c r="O146" t="s">
        <v>380</v>
      </c>
      <c r="P146" t="s">
        <v>380</v>
      </c>
      <c r="Q146">
        <v>100</v>
      </c>
      <c r="W146">
        <v>0</v>
      </c>
      <c r="X146">
        <v>1135215184</v>
      </c>
      <c r="Y146">
        <v>3.53</v>
      </c>
      <c r="AA146">
        <v>60.72</v>
      </c>
      <c r="AB146">
        <v>0</v>
      </c>
      <c r="AC146">
        <v>0</v>
      </c>
      <c r="AD146">
        <v>0</v>
      </c>
      <c r="AE146">
        <v>8</v>
      </c>
      <c r="AF146">
        <v>0</v>
      </c>
      <c r="AG146">
        <v>0</v>
      </c>
      <c r="AH146">
        <v>0</v>
      </c>
      <c r="AI146">
        <v>7.59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3.53</v>
      </c>
      <c r="AU146" t="s">
        <v>3</v>
      </c>
      <c r="AV146">
        <v>0</v>
      </c>
      <c r="AW146">
        <v>2</v>
      </c>
      <c r="AX146">
        <v>39272675</v>
      </c>
      <c r="AY146">
        <v>1</v>
      </c>
      <c r="AZ146">
        <v>0</v>
      </c>
      <c r="BA146">
        <v>144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Y146*Source!I69</f>
        <v>2.2690839999999999</v>
      </c>
      <c r="CY146">
        <f t="shared" si="12"/>
        <v>60.72</v>
      </c>
      <c r="CZ146">
        <f t="shared" si="13"/>
        <v>8</v>
      </c>
      <c r="DA146">
        <f t="shared" si="14"/>
        <v>7.59</v>
      </c>
      <c r="DB146">
        <v>0</v>
      </c>
    </row>
    <row r="147" spans="1:106" x14ac:dyDescent="0.2">
      <c r="A147">
        <f>ROW(Source!A69)</f>
        <v>69</v>
      </c>
      <c r="B147">
        <v>39272397</v>
      </c>
      <c r="C147">
        <v>39272648</v>
      </c>
      <c r="D147">
        <v>36804889</v>
      </c>
      <c r="E147">
        <v>1</v>
      </c>
      <c r="F147">
        <v>1</v>
      </c>
      <c r="G147">
        <v>1</v>
      </c>
      <c r="H147">
        <v>3</v>
      </c>
      <c r="I147" t="s">
        <v>616</v>
      </c>
      <c r="J147" t="s">
        <v>617</v>
      </c>
      <c r="K147" t="s">
        <v>618</v>
      </c>
      <c r="L147">
        <v>1355</v>
      </c>
      <c r="N147">
        <v>1010</v>
      </c>
      <c r="O147" t="s">
        <v>380</v>
      </c>
      <c r="P147" t="s">
        <v>380</v>
      </c>
      <c r="Q147">
        <v>100</v>
      </c>
      <c r="W147">
        <v>0</v>
      </c>
      <c r="X147">
        <v>-144904215</v>
      </c>
      <c r="Y147">
        <v>4.29</v>
      </c>
      <c r="AA147">
        <v>15.18</v>
      </c>
      <c r="AB147">
        <v>0</v>
      </c>
      <c r="AC147">
        <v>0</v>
      </c>
      <c r="AD147">
        <v>0</v>
      </c>
      <c r="AE147">
        <v>2</v>
      </c>
      <c r="AF147">
        <v>0</v>
      </c>
      <c r="AG147">
        <v>0</v>
      </c>
      <c r="AH147">
        <v>0</v>
      </c>
      <c r="AI147">
        <v>7.59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4.29</v>
      </c>
      <c r="AU147" t="s">
        <v>3</v>
      </c>
      <c r="AV147">
        <v>0</v>
      </c>
      <c r="AW147">
        <v>2</v>
      </c>
      <c r="AX147">
        <v>39272676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Y147*Source!I69</f>
        <v>2.7576120000000004</v>
      </c>
      <c r="CY147">
        <f t="shared" si="12"/>
        <v>15.18</v>
      </c>
      <c r="CZ147">
        <f t="shared" si="13"/>
        <v>2</v>
      </c>
      <c r="DA147">
        <f t="shared" si="14"/>
        <v>7.59</v>
      </c>
      <c r="DB147">
        <v>0</v>
      </c>
    </row>
    <row r="148" spans="1:106" x14ac:dyDescent="0.2">
      <c r="A148">
        <f>ROW(Source!A69)</f>
        <v>69</v>
      </c>
      <c r="B148">
        <v>39272397</v>
      </c>
      <c r="C148">
        <v>39272648</v>
      </c>
      <c r="D148">
        <v>36804891</v>
      </c>
      <c r="E148">
        <v>1</v>
      </c>
      <c r="F148">
        <v>1</v>
      </c>
      <c r="G148">
        <v>1</v>
      </c>
      <c r="H148">
        <v>3</v>
      </c>
      <c r="I148" t="s">
        <v>619</v>
      </c>
      <c r="J148" t="s">
        <v>620</v>
      </c>
      <c r="K148" t="s">
        <v>621</v>
      </c>
      <c r="L148">
        <v>1355</v>
      </c>
      <c r="N148">
        <v>1010</v>
      </c>
      <c r="O148" t="s">
        <v>380</v>
      </c>
      <c r="P148" t="s">
        <v>380</v>
      </c>
      <c r="Q148">
        <v>100</v>
      </c>
      <c r="W148">
        <v>0</v>
      </c>
      <c r="X148">
        <v>-1705958995</v>
      </c>
      <c r="Y148">
        <v>16.670000000000002</v>
      </c>
      <c r="AA148">
        <v>15.18</v>
      </c>
      <c r="AB148">
        <v>0</v>
      </c>
      <c r="AC148">
        <v>0</v>
      </c>
      <c r="AD148">
        <v>0</v>
      </c>
      <c r="AE148">
        <v>2</v>
      </c>
      <c r="AF148">
        <v>0</v>
      </c>
      <c r="AG148">
        <v>0</v>
      </c>
      <c r="AH148">
        <v>0</v>
      </c>
      <c r="AI148">
        <v>7.59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16.670000000000002</v>
      </c>
      <c r="AU148" t="s">
        <v>3</v>
      </c>
      <c r="AV148">
        <v>0</v>
      </c>
      <c r="AW148">
        <v>2</v>
      </c>
      <c r="AX148">
        <v>39272677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Y148*Source!I69</f>
        <v>10.715476000000002</v>
      </c>
      <c r="CY148">
        <f t="shared" si="12"/>
        <v>15.18</v>
      </c>
      <c r="CZ148">
        <f t="shared" si="13"/>
        <v>2</v>
      </c>
      <c r="DA148">
        <f t="shared" si="14"/>
        <v>7.59</v>
      </c>
      <c r="DB148">
        <v>0</v>
      </c>
    </row>
    <row r="149" spans="1:106" x14ac:dyDescent="0.2">
      <c r="A149">
        <f>ROW(Source!A69)</f>
        <v>69</v>
      </c>
      <c r="B149">
        <v>39272397</v>
      </c>
      <c r="C149">
        <v>39272648</v>
      </c>
      <c r="D149">
        <v>36822898</v>
      </c>
      <c r="E149">
        <v>1</v>
      </c>
      <c r="F149">
        <v>1</v>
      </c>
      <c r="G149">
        <v>1</v>
      </c>
      <c r="H149">
        <v>3</v>
      </c>
      <c r="I149" t="s">
        <v>622</v>
      </c>
      <c r="J149" t="s">
        <v>623</v>
      </c>
      <c r="K149" t="s">
        <v>624</v>
      </c>
      <c r="L149">
        <v>1301</v>
      </c>
      <c r="N149">
        <v>1003</v>
      </c>
      <c r="O149" t="s">
        <v>246</v>
      </c>
      <c r="P149" t="s">
        <v>246</v>
      </c>
      <c r="Q149">
        <v>1</v>
      </c>
      <c r="W149">
        <v>0</v>
      </c>
      <c r="X149">
        <v>1261229403</v>
      </c>
      <c r="Y149">
        <v>80.95</v>
      </c>
      <c r="AA149">
        <v>30.36</v>
      </c>
      <c r="AB149">
        <v>0</v>
      </c>
      <c r="AC149">
        <v>0</v>
      </c>
      <c r="AD149">
        <v>0</v>
      </c>
      <c r="AE149">
        <v>4</v>
      </c>
      <c r="AF149">
        <v>0</v>
      </c>
      <c r="AG149">
        <v>0</v>
      </c>
      <c r="AH149">
        <v>0</v>
      </c>
      <c r="AI149">
        <v>7.59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80.95</v>
      </c>
      <c r="AU149" t="s">
        <v>3</v>
      </c>
      <c r="AV149">
        <v>0</v>
      </c>
      <c r="AW149">
        <v>2</v>
      </c>
      <c r="AX149">
        <v>39272678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Y149*Source!I69</f>
        <v>52.034660000000002</v>
      </c>
      <c r="CY149">
        <f t="shared" si="12"/>
        <v>30.36</v>
      </c>
      <c r="CZ149">
        <f t="shared" si="13"/>
        <v>4</v>
      </c>
      <c r="DA149">
        <f t="shared" si="14"/>
        <v>7.59</v>
      </c>
      <c r="DB149">
        <v>0</v>
      </c>
    </row>
    <row r="150" spans="1:106" x14ac:dyDescent="0.2">
      <c r="A150">
        <f>ROW(Source!A69)</f>
        <v>69</v>
      </c>
      <c r="B150">
        <v>39272397</v>
      </c>
      <c r="C150">
        <v>39272648</v>
      </c>
      <c r="D150">
        <v>36822916</v>
      </c>
      <c r="E150">
        <v>1</v>
      </c>
      <c r="F150">
        <v>1</v>
      </c>
      <c r="G150">
        <v>1</v>
      </c>
      <c r="H150">
        <v>3</v>
      </c>
      <c r="I150" t="s">
        <v>625</v>
      </c>
      <c r="J150" t="s">
        <v>626</v>
      </c>
      <c r="K150" t="s">
        <v>627</v>
      </c>
      <c r="L150">
        <v>1301</v>
      </c>
      <c r="N150">
        <v>1003</v>
      </c>
      <c r="O150" t="s">
        <v>246</v>
      </c>
      <c r="P150" t="s">
        <v>246</v>
      </c>
      <c r="Q150">
        <v>1</v>
      </c>
      <c r="W150">
        <v>0</v>
      </c>
      <c r="X150">
        <v>460504964</v>
      </c>
      <c r="Y150">
        <v>171.83</v>
      </c>
      <c r="AA150">
        <v>41.75</v>
      </c>
      <c r="AB150">
        <v>0</v>
      </c>
      <c r="AC150">
        <v>0</v>
      </c>
      <c r="AD150">
        <v>0</v>
      </c>
      <c r="AE150">
        <v>5.5</v>
      </c>
      <c r="AF150">
        <v>0</v>
      </c>
      <c r="AG150">
        <v>0</v>
      </c>
      <c r="AH150">
        <v>0</v>
      </c>
      <c r="AI150">
        <v>7.59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171.83</v>
      </c>
      <c r="AU150" t="s">
        <v>3</v>
      </c>
      <c r="AV150">
        <v>0</v>
      </c>
      <c r="AW150">
        <v>2</v>
      </c>
      <c r="AX150">
        <v>39272679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Y150*Source!I69</f>
        <v>110.45232400000002</v>
      </c>
      <c r="CY150">
        <f t="shared" si="12"/>
        <v>41.75</v>
      </c>
      <c r="CZ150">
        <f t="shared" si="13"/>
        <v>5.5</v>
      </c>
      <c r="DA150">
        <f t="shared" si="14"/>
        <v>7.59</v>
      </c>
      <c r="DB150">
        <v>0</v>
      </c>
    </row>
    <row r="151" spans="1:106" x14ac:dyDescent="0.2">
      <c r="A151">
        <f>ROW(Source!A69)</f>
        <v>69</v>
      </c>
      <c r="B151">
        <v>39272397</v>
      </c>
      <c r="C151">
        <v>39272648</v>
      </c>
      <c r="D151">
        <v>36822999</v>
      </c>
      <c r="E151">
        <v>1</v>
      </c>
      <c r="F151">
        <v>1</v>
      </c>
      <c r="G151">
        <v>1</v>
      </c>
      <c r="H151">
        <v>3</v>
      </c>
      <c r="I151" t="s">
        <v>628</v>
      </c>
      <c r="J151" t="s">
        <v>629</v>
      </c>
      <c r="K151" t="s">
        <v>630</v>
      </c>
      <c r="L151">
        <v>1355</v>
      </c>
      <c r="N151">
        <v>1010</v>
      </c>
      <c r="O151" t="s">
        <v>380</v>
      </c>
      <c r="P151" t="s">
        <v>380</v>
      </c>
      <c r="Q151">
        <v>100</v>
      </c>
      <c r="W151">
        <v>0</v>
      </c>
      <c r="X151">
        <v>1130331697</v>
      </c>
      <c r="Y151">
        <v>2.14</v>
      </c>
      <c r="AA151">
        <v>516.12</v>
      </c>
      <c r="AB151">
        <v>0</v>
      </c>
      <c r="AC151">
        <v>0</v>
      </c>
      <c r="AD151">
        <v>0</v>
      </c>
      <c r="AE151">
        <v>68</v>
      </c>
      <c r="AF151">
        <v>0</v>
      </c>
      <c r="AG151">
        <v>0</v>
      </c>
      <c r="AH151">
        <v>0</v>
      </c>
      <c r="AI151">
        <v>7.59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2.14</v>
      </c>
      <c r="AU151" t="s">
        <v>3</v>
      </c>
      <c r="AV151">
        <v>0</v>
      </c>
      <c r="AW151">
        <v>2</v>
      </c>
      <c r="AX151">
        <v>39272680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Y151*Source!I69</f>
        <v>1.3755920000000001</v>
      </c>
      <c r="CY151">
        <f t="shared" si="12"/>
        <v>516.12</v>
      </c>
      <c r="CZ151">
        <f t="shared" si="13"/>
        <v>68</v>
      </c>
      <c r="DA151">
        <f t="shared" si="14"/>
        <v>7.59</v>
      </c>
      <c r="DB151">
        <v>0</v>
      </c>
    </row>
    <row r="152" spans="1:106" x14ac:dyDescent="0.2">
      <c r="A152">
        <f>ROW(Source!A69)</f>
        <v>69</v>
      </c>
      <c r="B152">
        <v>39272397</v>
      </c>
      <c r="C152">
        <v>39272648</v>
      </c>
      <c r="D152">
        <v>36823034</v>
      </c>
      <c r="E152">
        <v>1</v>
      </c>
      <c r="F152">
        <v>1</v>
      </c>
      <c r="G152">
        <v>1</v>
      </c>
      <c r="H152">
        <v>3</v>
      </c>
      <c r="I152" t="s">
        <v>631</v>
      </c>
      <c r="J152" t="s">
        <v>632</v>
      </c>
      <c r="K152" t="s">
        <v>633</v>
      </c>
      <c r="L152">
        <v>1355</v>
      </c>
      <c r="N152">
        <v>1010</v>
      </c>
      <c r="O152" t="s">
        <v>380</v>
      </c>
      <c r="P152" t="s">
        <v>380</v>
      </c>
      <c r="Q152">
        <v>100</v>
      </c>
      <c r="W152">
        <v>0</v>
      </c>
      <c r="X152">
        <v>-2120267428</v>
      </c>
      <c r="Y152">
        <v>0.36</v>
      </c>
      <c r="AA152">
        <v>1214.4000000000001</v>
      </c>
      <c r="AB152">
        <v>0</v>
      </c>
      <c r="AC152">
        <v>0</v>
      </c>
      <c r="AD152">
        <v>0</v>
      </c>
      <c r="AE152">
        <v>160</v>
      </c>
      <c r="AF152">
        <v>0</v>
      </c>
      <c r="AG152">
        <v>0</v>
      </c>
      <c r="AH152">
        <v>0</v>
      </c>
      <c r="AI152">
        <v>7.59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0.36</v>
      </c>
      <c r="AU152" t="s">
        <v>3</v>
      </c>
      <c r="AV152">
        <v>0</v>
      </c>
      <c r="AW152">
        <v>2</v>
      </c>
      <c r="AX152">
        <v>39272681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Y152*Source!I69</f>
        <v>0.231408</v>
      </c>
      <c r="CY152">
        <f t="shared" si="12"/>
        <v>1214.4000000000001</v>
      </c>
      <c r="CZ152">
        <f t="shared" si="13"/>
        <v>160</v>
      </c>
      <c r="DA152">
        <f t="shared" si="14"/>
        <v>7.59</v>
      </c>
      <c r="DB152">
        <v>0</v>
      </c>
    </row>
    <row r="153" spans="1:106" x14ac:dyDescent="0.2">
      <c r="A153">
        <f>ROW(Source!A69)</f>
        <v>69</v>
      </c>
      <c r="B153">
        <v>39272397</v>
      </c>
      <c r="C153">
        <v>39272648</v>
      </c>
      <c r="D153">
        <v>36837958</v>
      </c>
      <c r="E153">
        <v>1</v>
      </c>
      <c r="F153">
        <v>1</v>
      </c>
      <c r="G153">
        <v>1</v>
      </c>
      <c r="H153">
        <v>3</v>
      </c>
      <c r="I153" t="s">
        <v>634</v>
      </c>
      <c r="J153" t="s">
        <v>635</v>
      </c>
      <c r="K153" t="s">
        <v>636</v>
      </c>
      <c r="L153">
        <v>1346</v>
      </c>
      <c r="N153">
        <v>1009</v>
      </c>
      <c r="O153" t="s">
        <v>566</v>
      </c>
      <c r="P153" t="s">
        <v>566</v>
      </c>
      <c r="Q153">
        <v>1</v>
      </c>
      <c r="W153">
        <v>0</v>
      </c>
      <c r="X153">
        <v>1693558002</v>
      </c>
      <c r="Y153">
        <v>0.56999999999999995</v>
      </c>
      <c r="AA153">
        <v>99.28</v>
      </c>
      <c r="AB153">
        <v>0</v>
      </c>
      <c r="AC153">
        <v>0</v>
      </c>
      <c r="AD153">
        <v>0</v>
      </c>
      <c r="AE153">
        <v>13.08</v>
      </c>
      <c r="AF153">
        <v>0</v>
      </c>
      <c r="AG153">
        <v>0</v>
      </c>
      <c r="AH153">
        <v>0</v>
      </c>
      <c r="AI153">
        <v>7.59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0.56999999999999995</v>
      </c>
      <c r="AU153" t="s">
        <v>3</v>
      </c>
      <c r="AV153">
        <v>0</v>
      </c>
      <c r="AW153">
        <v>2</v>
      </c>
      <c r="AX153">
        <v>39272682</v>
      </c>
      <c r="AY153">
        <v>1</v>
      </c>
      <c r="AZ153">
        <v>0</v>
      </c>
      <c r="BA153">
        <v>151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Y153*Source!I69</f>
        <v>0.366396</v>
      </c>
      <c r="CY153">
        <f t="shared" si="12"/>
        <v>99.28</v>
      </c>
      <c r="CZ153">
        <f t="shared" si="13"/>
        <v>13.08</v>
      </c>
      <c r="DA153">
        <f t="shared" si="14"/>
        <v>7.59</v>
      </c>
      <c r="DB153">
        <v>0</v>
      </c>
    </row>
    <row r="154" spans="1:106" x14ac:dyDescent="0.2">
      <c r="A154">
        <f>ROW(Source!A69)</f>
        <v>69</v>
      </c>
      <c r="B154">
        <v>39272397</v>
      </c>
      <c r="C154">
        <v>39272648</v>
      </c>
      <c r="D154">
        <v>36839231</v>
      </c>
      <c r="E154">
        <v>1</v>
      </c>
      <c r="F154">
        <v>1</v>
      </c>
      <c r="G154">
        <v>1</v>
      </c>
      <c r="H154">
        <v>3</v>
      </c>
      <c r="I154" t="s">
        <v>637</v>
      </c>
      <c r="J154" t="s">
        <v>638</v>
      </c>
      <c r="K154" t="s">
        <v>639</v>
      </c>
      <c r="L154">
        <v>1346</v>
      </c>
      <c r="N154">
        <v>1009</v>
      </c>
      <c r="O154" t="s">
        <v>566</v>
      </c>
      <c r="P154" t="s">
        <v>566</v>
      </c>
      <c r="Q154">
        <v>1</v>
      </c>
      <c r="W154">
        <v>0</v>
      </c>
      <c r="X154">
        <v>1425634898</v>
      </c>
      <c r="Y154">
        <v>41.4</v>
      </c>
      <c r="AA154">
        <v>20.49</v>
      </c>
      <c r="AB154">
        <v>0</v>
      </c>
      <c r="AC154">
        <v>0</v>
      </c>
      <c r="AD154">
        <v>0</v>
      </c>
      <c r="AE154">
        <v>2.7</v>
      </c>
      <c r="AF154">
        <v>0</v>
      </c>
      <c r="AG154">
        <v>0</v>
      </c>
      <c r="AH154">
        <v>0</v>
      </c>
      <c r="AI154">
        <v>7.59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41.4</v>
      </c>
      <c r="AU154" t="s">
        <v>3</v>
      </c>
      <c r="AV154">
        <v>0</v>
      </c>
      <c r="AW154">
        <v>2</v>
      </c>
      <c r="AX154">
        <v>39272683</v>
      </c>
      <c r="AY154">
        <v>1</v>
      </c>
      <c r="AZ154">
        <v>0</v>
      </c>
      <c r="BA154">
        <v>152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Y154*Source!I69</f>
        <v>26.611920000000001</v>
      </c>
      <c r="CY154">
        <f t="shared" si="12"/>
        <v>20.49</v>
      </c>
      <c r="CZ154">
        <f t="shared" si="13"/>
        <v>2.7</v>
      </c>
      <c r="DA154">
        <f t="shared" si="14"/>
        <v>7.59</v>
      </c>
      <c r="DB154">
        <v>0</v>
      </c>
    </row>
    <row r="155" spans="1:106" x14ac:dyDescent="0.2">
      <c r="A155">
        <f>ROW(Source!A74)</f>
        <v>74</v>
      </c>
      <c r="B155">
        <v>39272396</v>
      </c>
      <c r="C155">
        <v>39272686</v>
      </c>
      <c r="D155">
        <v>37064978</v>
      </c>
      <c r="E155">
        <v>1</v>
      </c>
      <c r="F155">
        <v>1</v>
      </c>
      <c r="G155">
        <v>1</v>
      </c>
      <c r="H155">
        <v>1</v>
      </c>
      <c r="I155" t="s">
        <v>640</v>
      </c>
      <c r="J155" t="s">
        <v>3</v>
      </c>
      <c r="K155" t="s">
        <v>641</v>
      </c>
      <c r="L155">
        <v>1191</v>
      </c>
      <c r="N155">
        <v>1013</v>
      </c>
      <c r="O155" t="s">
        <v>512</v>
      </c>
      <c r="P155" t="s">
        <v>512</v>
      </c>
      <c r="Q155">
        <v>1</v>
      </c>
      <c r="W155">
        <v>0</v>
      </c>
      <c r="X155">
        <v>-719309759</v>
      </c>
      <c r="Y155">
        <v>228.35</v>
      </c>
      <c r="AA155">
        <v>0</v>
      </c>
      <c r="AB155">
        <v>0</v>
      </c>
      <c r="AC155">
        <v>0</v>
      </c>
      <c r="AD155">
        <v>8.86</v>
      </c>
      <c r="AE155">
        <v>0</v>
      </c>
      <c r="AF155">
        <v>0</v>
      </c>
      <c r="AG155">
        <v>0</v>
      </c>
      <c r="AH155">
        <v>8.86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228.35</v>
      </c>
      <c r="AU155" t="s">
        <v>3</v>
      </c>
      <c r="AV155">
        <v>1</v>
      </c>
      <c r="AW155">
        <v>2</v>
      </c>
      <c r="AX155">
        <v>39272692</v>
      </c>
      <c r="AY155">
        <v>1</v>
      </c>
      <c r="AZ155">
        <v>0</v>
      </c>
      <c r="BA155">
        <v>153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Y155*Source!I74</f>
        <v>220.35774999999998</v>
      </c>
      <c r="CY155">
        <f>AD155</f>
        <v>8.86</v>
      </c>
      <c r="CZ155">
        <f>AH155</f>
        <v>8.86</v>
      </c>
      <c r="DA155">
        <f>AL155</f>
        <v>1</v>
      </c>
      <c r="DB155">
        <v>0</v>
      </c>
    </row>
    <row r="156" spans="1:106" x14ac:dyDescent="0.2">
      <c r="A156">
        <f>ROW(Source!A74)</f>
        <v>74</v>
      </c>
      <c r="B156">
        <v>39272396</v>
      </c>
      <c r="C156">
        <v>39272686</v>
      </c>
      <c r="D156">
        <v>37064876</v>
      </c>
      <c r="E156">
        <v>1</v>
      </c>
      <c r="F156">
        <v>1</v>
      </c>
      <c r="G156">
        <v>1</v>
      </c>
      <c r="H156">
        <v>1</v>
      </c>
      <c r="I156" t="s">
        <v>513</v>
      </c>
      <c r="J156" t="s">
        <v>3</v>
      </c>
      <c r="K156" t="s">
        <v>514</v>
      </c>
      <c r="L156">
        <v>1191</v>
      </c>
      <c r="N156">
        <v>1013</v>
      </c>
      <c r="O156" t="s">
        <v>512</v>
      </c>
      <c r="P156" t="s">
        <v>512</v>
      </c>
      <c r="Q156">
        <v>1</v>
      </c>
      <c r="W156">
        <v>0</v>
      </c>
      <c r="X156">
        <v>-1417349443</v>
      </c>
      <c r="Y156">
        <v>0.67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0.67</v>
      </c>
      <c r="AU156" t="s">
        <v>3</v>
      </c>
      <c r="AV156">
        <v>2</v>
      </c>
      <c r="AW156">
        <v>2</v>
      </c>
      <c r="AX156">
        <v>39272693</v>
      </c>
      <c r="AY156">
        <v>1</v>
      </c>
      <c r="AZ156">
        <v>0</v>
      </c>
      <c r="BA156">
        <v>154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Y156*Source!I74</f>
        <v>0.64655000000000007</v>
      </c>
      <c r="CY156">
        <f>AD156</f>
        <v>0</v>
      </c>
      <c r="CZ156">
        <f>AH156</f>
        <v>0</v>
      </c>
      <c r="DA156">
        <f>AL156</f>
        <v>1</v>
      </c>
      <c r="DB156">
        <v>0</v>
      </c>
    </row>
    <row r="157" spans="1:106" x14ac:dyDescent="0.2">
      <c r="A157">
        <f>ROW(Source!A74)</f>
        <v>74</v>
      </c>
      <c r="B157">
        <v>39272396</v>
      </c>
      <c r="C157">
        <v>39272686</v>
      </c>
      <c r="D157">
        <v>36882452</v>
      </c>
      <c r="E157">
        <v>1</v>
      </c>
      <c r="F157">
        <v>1</v>
      </c>
      <c r="G157">
        <v>1</v>
      </c>
      <c r="H157">
        <v>2</v>
      </c>
      <c r="I157" t="s">
        <v>515</v>
      </c>
      <c r="J157" t="s">
        <v>516</v>
      </c>
      <c r="K157" t="s">
        <v>517</v>
      </c>
      <c r="L157">
        <v>1368</v>
      </c>
      <c r="N157">
        <v>1011</v>
      </c>
      <c r="O157" t="s">
        <v>518</v>
      </c>
      <c r="P157" t="s">
        <v>518</v>
      </c>
      <c r="Q157">
        <v>1</v>
      </c>
      <c r="W157">
        <v>0</v>
      </c>
      <c r="X157">
        <v>1188625873</v>
      </c>
      <c r="Y157">
        <v>0.67</v>
      </c>
      <c r="AA157">
        <v>0</v>
      </c>
      <c r="AB157">
        <v>31.26</v>
      </c>
      <c r="AC157">
        <v>13.5</v>
      </c>
      <c r="AD157">
        <v>0</v>
      </c>
      <c r="AE157">
        <v>0</v>
      </c>
      <c r="AF157">
        <v>31.26</v>
      </c>
      <c r="AG157">
        <v>13.5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0.67</v>
      </c>
      <c r="AU157" t="s">
        <v>3</v>
      </c>
      <c r="AV157">
        <v>0</v>
      </c>
      <c r="AW157">
        <v>2</v>
      </c>
      <c r="AX157">
        <v>39272694</v>
      </c>
      <c r="AY157">
        <v>1</v>
      </c>
      <c r="AZ157">
        <v>0</v>
      </c>
      <c r="BA157">
        <v>155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Y157*Source!I74</f>
        <v>0.64655000000000007</v>
      </c>
      <c r="CY157">
        <f>AB157</f>
        <v>31.26</v>
      </c>
      <c r="CZ157">
        <f>AF157</f>
        <v>31.26</v>
      </c>
      <c r="DA157">
        <f>AJ157</f>
        <v>1</v>
      </c>
      <c r="DB157">
        <v>0</v>
      </c>
    </row>
    <row r="158" spans="1:106" x14ac:dyDescent="0.2">
      <c r="A158">
        <f>ROW(Source!A74)</f>
        <v>74</v>
      </c>
      <c r="B158">
        <v>39272396</v>
      </c>
      <c r="C158">
        <v>39272686</v>
      </c>
      <c r="D158">
        <v>36801792</v>
      </c>
      <c r="E158">
        <v>1</v>
      </c>
      <c r="F158">
        <v>1</v>
      </c>
      <c r="G158">
        <v>1</v>
      </c>
      <c r="H158">
        <v>3</v>
      </c>
      <c r="I158" t="s">
        <v>532</v>
      </c>
      <c r="J158" t="s">
        <v>533</v>
      </c>
      <c r="K158" t="s">
        <v>534</v>
      </c>
      <c r="L158">
        <v>1339</v>
      </c>
      <c r="N158">
        <v>1007</v>
      </c>
      <c r="O158" t="s">
        <v>47</v>
      </c>
      <c r="P158" t="s">
        <v>47</v>
      </c>
      <c r="Q158">
        <v>1</v>
      </c>
      <c r="W158">
        <v>0</v>
      </c>
      <c r="X158">
        <v>-1660354250</v>
      </c>
      <c r="Y158">
        <v>0.35</v>
      </c>
      <c r="AA158">
        <v>2.44</v>
      </c>
      <c r="AB158">
        <v>0</v>
      </c>
      <c r="AC158">
        <v>0</v>
      </c>
      <c r="AD158">
        <v>0</v>
      </c>
      <c r="AE158">
        <v>2.44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0.35</v>
      </c>
      <c r="AU158" t="s">
        <v>3</v>
      </c>
      <c r="AV158">
        <v>0</v>
      </c>
      <c r="AW158">
        <v>2</v>
      </c>
      <c r="AX158">
        <v>39272695</v>
      </c>
      <c r="AY158">
        <v>1</v>
      </c>
      <c r="AZ158">
        <v>0</v>
      </c>
      <c r="BA158">
        <v>156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Y158*Source!I74</f>
        <v>0.33774999999999999</v>
      </c>
      <c r="CY158">
        <f>AA158</f>
        <v>2.44</v>
      </c>
      <c r="CZ158">
        <f>AE158</f>
        <v>2.44</v>
      </c>
      <c r="DA158">
        <f>AI158</f>
        <v>1</v>
      </c>
      <c r="DB158">
        <v>0</v>
      </c>
    </row>
    <row r="159" spans="1:106" x14ac:dyDescent="0.2">
      <c r="A159">
        <f>ROW(Source!A74)</f>
        <v>74</v>
      </c>
      <c r="B159">
        <v>39272396</v>
      </c>
      <c r="C159">
        <v>39272686</v>
      </c>
      <c r="D159">
        <v>36807381</v>
      </c>
      <c r="E159">
        <v>1</v>
      </c>
      <c r="F159">
        <v>1</v>
      </c>
      <c r="G159">
        <v>1</v>
      </c>
      <c r="H159">
        <v>3</v>
      </c>
      <c r="I159" t="s">
        <v>642</v>
      </c>
      <c r="J159" t="s">
        <v>643</v>
      </c>
      <c r="K159" t="s">
        <v>644</v>
      </c>
      <c r="L159">
        <v>1339</v>
      </c>
      <c r="N159">
        <v>1007</v>
      </c>
      <c r="O159" t="s">
        <v>47</v>
      </c>
      <c r="P159" t="s">
        <v>47</v>
      </c>
      <c r="Q159">
        <v>1</v>
      </c>
      <c r="W159">
        <v>0</v>
      </c>
      <c r="X159">
        <v>-1001479081</v>
      </c>
      <c r="Y159">
        <v>2.2000000000000002</v>
      </c>
      <c r="AA159">
        <v>517.91</v>
      </c>
      <c r="AB159">
        <v>0</v>
      </c>
      <c r="AC159">
        <v>0</v>
      </c>
      <c r="AD159">
        <v>0</v>
      </c>
      <c r="AE159">
        <v>517.91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2.2000000000000002</v>
      </c>
      <c r="AU159" t="s">
        <v>3</v>
      </c>
      <c r="AV159">
        <v>0</v>
      </c>
      <c r="AW159">
        <v>2</v>
      </c>
      <c r="AX159">
        <v>39272697</v>
      </c>
      <c r="AY159">
        <v>1</v>
      </c>
      <c r="AZ159">
        <v>0</v>
      </c>
      <c r="BA159">
        <v>158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Y159*Source!I74</f>
        <v>2.1230000000000002</v>
      </c>
      <c r="CY159">
        <f>AA159</f>
        <v>517.91</v>
      </c>
      <c r="CZ159">
        <f>AE159</f>
        <v>517.91</v>
      </c>
      <c r="DA159">
        <f>AI159</f>
        <v>1</v>
      </c>
      <c r="DB159">
        <v>0</v>
      </c>
    </row>
    <row r="160" spans="1:106" x14ac:dyDescent="0.2">
      <c r="A160">
        <f>ROW(Source!A75)</f>
        <v>75</v>
      </c>
      <c r="B160">
        <v>39272397</v>
      </c>
      <c r="C160">
        <v>39272686</v>
      </c>
      <c r="D160">
        <v>37064978</v>
      </c>
      <c r="E160">
        <v>1</v>
      </c>
      <c r="F160">
        <v>1</v>
      </c>
      <c r="G160">
        <v>1</v>
      </c>
      <c r="H160">
        <v>1</v>
      </c>
      <c r="I160" t="s">
        <v>640</v>
      </c>
      <c r="J160" t="s">
        <v>3</v>
      </c>
      <c r="K160" t="s">
        <v>641</v>
      </c>
      <c r="L160">
        <v>1191</v>
      </c>
      <c r="N160">
        <v>1013</v>
      </c>
      <c r="O160" t="s">
        <v>512</v>
      </c>
      <c r="P160" t="s">
        <v>512</v>
      </c>
      <c r="Q160">
        <v>1</v>
      </c>
      <c r="W160">
        <v>0</v>
      </c>
      <c r="X160">
        <v>-719309759</v>
      </c>
      <c r="Y160">
        <v>228.35</v>
      </c>
      <c r="AA160">
        <v>0</v>
      </c>
      <c r="AB160">
        <v>0</v>
      </c>
      <c r="AC160">
        <v>0</v>
      </c>
      <c r="AD160">
        <v>67.25</v>
      </c>
      <c r="AE160">
        <v>0</v>
      </c>
      <c r="AF160">
        <v>0</v>
      </c>
      <c r="AG160">
        <v>0</v>
      </c>
      <c r="AH160">
        <v>8.86</v>
      </c>
      <c r="AI160">
        <v>1</v>
      </c>
      <c r="AJ160">
        <v>1</v>
      </c>
      <c r="AK160">
        <v>1</v>
      </c>
      <c r="AL160">
        <v>7.59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228.35</v>
      </c>
      <c r="AU160" t="s">
        <v>3</v>
      </c>
      <c r="AV160">
        <v>1</v>
      </c>
      <c r="AW160">
        <v>2</v>
      </c>
      <c r="AX160">
        <v>39272692</v>
      </c>
      <c r="AY160">
        <v>1</v>
      </c>
      <c r="AZ160">
        <v>0</v>
      </c>
      <c r="BA160">
        <v>159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Y160*Source!I75</f>
        <v>220.35774999999998</v>
      </c>
      <c r="CY160">
        <f>AD160</f>
        <v>67.25</v>
      </c>
      <c r="CZ160">
        <f>AH160</f>
        <v>8.86</v>
      </c>
      <c r="DA160">
        <f>AL160</f>
        <v>7.59</v>
      </c>
      <c r="DB160">
        <v>0</v>
      </c>
    </row>
    <row r="161" spans="1:106" x14ac:dyDescent="0.2">
      <c r="A161">
        <f>ROW(Source!A75)</f>
        <v>75</v>
      </c>
      <c r="B161">
        <v>39272397</v>
      </c>
      <c r="C161">
        <v>39272686</v>
      </c>
      <c r="D161">
        <v>37064876</v>
      </c>
      <c r="E161">
        <v>1</v>
      </c>
      <c r="F161">
        <v>1</v>
      </c>
      <c r="G161">
        <v>1</v>
      </c>
      <c r="H161">
        <v>1</v>
      </c>
      <c r="I161" t="s">
        <v>513</v>
      </c>
      <c r="J161" t="s">
        <v>3</v>
      </c>
      <c r="K161" t="s">
        <v>514</v>
      </c>
      <c r="L161">
        <v>1191</v>
      </c>
      <c r="N161">
        <v>1013</v>
      </c>
      <c r="O161" t="s">
        <v>512</v>
      </c>
      <c r="P161" t="s">
        <v>512</v>
      </c>
      <c r="Q161">
        <v>1</v>
      </c>
      <c r="W161">
        <v>0</v>
      </c>
      <c r="X161">
        <v>-1417349443</v>
      </c>
      <c r="Y161">
        <v>0.67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7.59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0.67</v>
      </c>
      <c r="AU161" t="s">
        <v>3</v>
      </c>
      <c r="AV161">
        <v>2</v>
      </c>
      <c r="AW161">
        <v>2</v>
      </c>
      <c r="AX161">
        <v>39272693</v>
      </c>
      <c r="AY161">
        <v>1</v>
      </c>
      <c r="AZ161">
        <v>0</v>
      </c>
      <c r="BA161">
        <v>160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Y161*Source!I75</f>
        <v>0.64655000000000007</v>
      </c>
      <c r="CY161">
        <f>AD161</f>
        <v>0</v>
      </c>
      <c r="CZ161">
        <f>AH161</f>
        <v>0</v>
      </c>
      <c r="DA161">
        <f>AL161</f>
        <v>1</v>
      </c>
      <c r="DB161">
        <v>0</v>
      </c>
    </row>
    <row r="162" spans="1:106" x14ac:dyDescent="0.2">
      <c r="A162">
        <f>ROW(Source!A75)</f>
        <v>75</v>
      </c>
      <c r="B162">
        <v>39272397</v>
      </c>
      <c r="C162">
        <v>39272686</v>
      </c>
      <c r="D162">
        <v>36882452</v>
      </c>
      <c r="E162">
        <v>1</v>
      </c>
      <c r="F162">
        <v>1</v>
      </c>
      <c r="G162">
        <v>1</v>
      </c>
      <c r="H162">
        <v>2</v>
      </c>
      <c r="I162" t="s">
        <v>515</v>
      </c>
      <c r="J162" t="s">
        <v>516</v>
      </c>
      <c r="K162" t="s">
        <v>517</v>
      </c>
      <c r="L162">
        <v>1368</v>
      </c>
      <c r="N162">
        <v>1011</v>
      </c>
      <c r="O162" t="s">
        <v>518</v>
      </c>
      <c r="P162" t="s">
        <v>518</v>
      </c>
      <c r="Q162">
        <v>1</v>
      </c>
      <c r="W162">
        <v>0</v>
      </c>
      <c r="X162">
        <v>1188625873</v>
      </c>
      <c r="Y162">
        <v>0.67</v>
      </c>
      <c r="AA162">
        <v>0</v>
      </c>
      <c r="AB162">
        <v>237.26</v>
      </c>
      <c r="AC162">
        <v>13.5</v>
      </c>
      <c r="AD162">
        <v>0</v>
      </c>
      <c r="AE162">
        <v>0</v>
      </c>
      <c r="AF162">
        <v>31.26</v>
      </c>
      <c r="AG162">
        <v>13.5</v>
      </c>
      <c r="AH162">
        <v>0</v>
      </c>
      <c r="AI162">
        <v>1</v>
      </c>
      <c r="AJ162">
        <v>7.59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0.67</v>
      </c>
      <c r="AU162" t="s">
        <v>3</v>
      </c>
      <c r="AV162">
        <v>0</v>
      </c>
      <c r="AW162">
        <v>2</v>
      </c>
      <c r="AX162">
        <v>39272694</v>
      </c>
      <c r="AY162">
        <v>1</v>
      </c>
      <c r="AZ162">
        <v>0</v>
      </c>
      <c r="BA162">
        <v>161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Y162*Source!I75</f>
        <v>0.64655000000000007</v>
      </c>
      <c r="CY162">
        <f>AB162</f>
        <v>237.26</v>
      </c>
      <c r="CZ162">
        <f>AF162</f>
        <v>31.26</v>
      </c>
      <c r="DA162">
        <f>AJ162</f>
        <v>7.59</v>
      </c>
      <c r="DB162">
        <v>0</v>
      </c>
    </row>
    <row r="163" spans="1:106" x14ac:dyDescent="0.2">
      <c r="A163">
        <f>ROW(Source!A75)</f>
        <v>75</v>
      </c>
      <c r="B163">
        <v>39272397</v>
      </c>
      <c r="C163">
        <v>39272686</v>
      </c>
      <c r="D163">
        <v>36801792</v>
      </c>
      <c r="E163">
        <v>1</v>
      </c>
      <c r="F163">
        <v>1</v>
      </c>
      <c r="G163">
        <v>1</v>
      </c>
      <c r="H163">
        <v>3</v>
      </c>
      <c r="I163" t="s">
        <v>532</v>
      </c>
      <c r="J163" t="s">
        <v>533</v>
      </c>
      <c r="K163" t="s">
        <v>534</v>
      </c>
      <c r="L163">
        <v>1339</v>
      </c>
      <c r="N163">
        <v>1007</v>
      </c>
      <c r="O163" t="s">
        <v>47</v>
      </c>
      <c r="P163" t="s">
        <v>47</v>
      </c>
      <c r="Q163">
        <v>1</v>
      </c>
      <c r="W163">
        <v>0</v>
      </c>
      <c r="X163">
        <v>-1660354250</v>
      </c>
      <c r="Y163">
        <v>0.35</v>
      </c>
      <c r="AA163">
        <v>18.52</v>
      </c>
      <c r="AB163">
        <v>0</v>
      </c>
      <c r="AC163">
        <v>0</v>
      </c>
      <c r="AD163">
        <v>0</v>
      </c>
      <c r="AE163">
        <v>2.44</v>
      </c>
      <c r="AF163">
        <v>0</v>
      </c>
      <c r="AG163">
        <v>0</v>
      </c>
      <c r="AH163">
        <v>0</v>
      </c>
      <c r="AI163">
        <v>7.59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0.35</v>
      </c>
      <c r="AU163" t="s">
        <v>3</v>
      </c>
      <c r="AV163">
        <v>0</v>
      </c>
      <c r="AW163">
        <v>2</v>
      </c>
      <c r="AX163">
        <v>39272695</v>
      </c>
      <c r="AY163">
        <v>1</v>
      </c>
      <c r="AZ163">
        <v>0</v>
      </c>
      <c r="BA163">
        <v>162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Y163*Source!I75</f>
        <v>0.33774999999999999</v>
      </c>
      <c r="CY163">
        <f>AA163</f>
        <v>18.52</v>
      </c>
      <c r="CZ163">
        <f>AE163</f>
        <v>2.44</v>
      </c>
      <c r="DA163">
        <f>AI163</f>
        <v>7.59</v>
      </c>
      <c r="DB163">
        <v>0</v>
      </c>
    </row>
    <row r="164" spans="1:106" x14ac:dyDescent="0.2">
      <c r="A164">
        <f>ROW(Source!A75)</f>
        <v>75</v>
      </c>
      <c r="B164">
        <v>39272397</v>
      </c>
      <c r="C164">
        <v>39272686</v>
      </c>
      <c r="D164">
        <v>36807381</v>
      </c>
      <c r="E164">
        <v>1</v>
      </c>
      <c r="F164">
        <v>1</v>
      </c>
      <c r="G164">
        <v>1</v>
      </c>
      <c r="H164">
        <v>3</v>
      </c>
      <c r="I164" t="s">
        <v>642</v>
      </c>
      <c r="J164" t="s">
        <v>643</v>
      </c>
      <c r="K164" t="s">
        <v>644</v>
      </c>
      <c r="L164">
        <v>1339</v>
      </c>
      <c r="N164">
        <v>1007</v>
      </c>
      <c r="O164" t="s">
        <v>47</v>
      </c>
      <c r="P164" t="s">
        <v>47</v>
      </c>
      <c r="Q164">
        <v>1</v>
      </c>
      <c r="W164">
        <v>0</v>
      </c>
      <c r="X164">
        <v>-1001479081</v>
      </c>
      <c r="Y164">
        <v>2.2000000000000002</v>
      </c>
      <c r="AA164">
        <v>3930.94</v>
      </c>
      <c r="AB164">
        <v>0</v>
      </c>
      <c r="AC164">
        <v>0</v>
      </c>
      <c r="AD164">
        <v>0</v>
      </c>
      <c r="AE164">
        <v>517.91</v>
      </c>
      <c r="AF164">
        <v>0</v>
      </c>
      <c r="AG164">
        <v>0</v>
      </c>
      <c r="AH164">
        <v>0</v>
      </c>
      <c r="AI164">
        <v>7.59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2.2000000000000002</v>
      </c>
      <c r="AU164" t="s">
        <v>3</v>
      </c>
      <c r="AV164">
        <v>0</v>
      </c>
      <c r="AW164">
        <v>2</v>
      </c>
      <c r="AX164">
        <v>39272697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Y164*Source!I75</f>
        <v>2.1230000000000002</v>
      </c>
      <c r="CY164">
        <f>AA164</f>
        <v>3930.94</v>
      </c>
      <c r="CZ164">
        <f>AE164</f>
        <v>517.91</v>
      </c>
      <c r="DA164">
        <f>AI164</f>
        <v>7.59</v>
      </c>
      <c r="DB164">
        <v>0</v>
      </c>
    </row>
    <row r="165" spans="1:106" x14ac:dyDescent="0.2">
      <c r="A165">
        <f>ROW(Source!A76)</f>
        <v>76</v>
      </c>
      <c r="B165">
        <v>39272396</v>
      </c>
      <c r="C165">
        <v>39272698</v>
      </c>
      <c r="D165">
        <v>37071037</v>
      </c>
      <c r="E165">
        <v>1</v>
      </c>
      <c r="F165">
        <v>1</v>
      </c>
      <c r="G165">
        <v>1</v>
      </c>
      <c r="H165">
        <v>1</v>
      </c>
      <c r="I165" t="s">
        <v>535</v>
      </c>
      <c r="J165" t="s">
        <v>3</v>
      </c>
      <c r="K165" t="s">
        <v>536</v>
      </c>
      <c r="L165">
        <v>1191</v>
      </c>
      <c r="N165">
        <v>1013</v>
      </c>
      <c r="O165" t="s">
        <v>512</v>
      </c>
      <c r="P165" t="s">
        <v>512</v>
      </c>
      <c r="Q165">
        <v>1</v>
      </c>
      <c r="W165">
        <v>0</v>
      </c>
      <c r="X165">
        <v>1069510174</v>
      </c>
      <c r="Y165">
        <v>18.767999999999997</v>
      </c>
      <c r="AA165">
        <v>0</v>
      </c>
      <c r="AB165">
        <v>0</v>
      </c>
      <c r="AC165">
        <v>0</v>
      </c>
      <c r="AD165">
        <v>9.6199999999999992</v>
      </c>
      <c r="AE165">
        <v>0</v>
      </c>
      <c r="AF165">
        <v>0</v>
      </c>
      <c r="AG165">
        <v>0</v>
      </c>
      <c r="AH165">
        <v>9.6199999999999992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3</v>
      </c>
      <c r="AT165">
        <v>16.32</v>
      </c>
      <c r="AU165" t="s">
        <v>50</v>
      </c>
      <c r="AV165">
        <v>1</v>
      </c>
      <c r="AW165">
        <v>2</v>
      </c>
      <c r="AX165">
        <v>39272706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Y165*Source!I76</f>
        <v>47.182751999999986</v>
      </c>
      <c r="CY165">
        <f>AD165</f>
        <v>9.6199999999999992</v>
      </c>
      <c r="CZ165">
        <f>AH165</f>
        <v>9.6199999999999992</v>
      </c>
      <c r="DA165">
        <f>AL165</f>
        <v>1</v>
      </c>
      <c r="DB165">
        <v>0</v>
      </c>
    </row>
    <row r="166" spans="1:106" x14ac:dyDescent="0.2">
      <c r="A166">
        <f>ROW(Source!A76)</f>
        <v>76</v>
      </c>
      <c r="B166">
        <v>39272396</v>
      </c>
      <c r="C166">
        <v>39272698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513</v>
      </c>
      <c r="J166" t="s">
        <v>3</v>
      </c>
      <c r="K166" t="s">
        <v>514</v>
      </c>
      <c r="L166">
        <v>1191</v>
      </c>
      <c r="N166">
        <v>1013</v>
      </c>
      <c r="O166" t="s">
        <v>512</v>
      </c>
      <c r="P166" t="s">
        <v>512</v>
      </c>
      <c r="Q166">
        <v>1</v>
      </c>
      <c r="W166">
        <v>0</v>
      </c>
      <c r="X166">
        <v>-1417349443</v>
      </c>
      <c r="Y166">
        <v>0.03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0.03</v>
      </c>
      <c r="AU166" t="s">
        <v>3</v>
      </c>
      <c r="AV166">
        <v>2</v>
      </c>
      <c r="AW166">
        <v>2</v>
      </c>
      <c r="AX166">
        <v>39272707</v>
      </c>
      <c r="AY166">
        <v>1</v>
      </c>
      <c r="AZ166">
        <v>2048</v>
      </c>
      <c r="BA166">
        <v>166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Y166*Source!I76</f>
        <v>7.5419999999999987E-2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ROW(Source!A76)</f>
        <v>76</v>
      </c>
      <c r="B167">
        <v>39272396</v>
      </c>
      <c r="C167">
        <v>39272698</v>
      </c>
      <c r="D167">
        <v>36882452</v>
      </c>
      <c r="E167">
        <v>1</v>
      </c>
      <c r="F167">
        <v>1</v>
      </c>
      <c r="G167">
        <v>1</v>
      </c>
      <c r="H167">
        <v>2</v>
      </c>
      <c r="I167" t="s">
        <v>515</v>
      </c>
      <c r="J167" t="s">
        <v>516</v>
      </c>
      <c r="K167" t="s">
        <v>517</v>
      </c>
      <c r="L167">
        <v>1368</v>
      </c>
      <c r="N167">
        <v>1011</v>
      </c>
      <c r="O167" t="s">
        <v>518</v>
      </c>
      <c r="P167" t="s">
        <v>518</v>
      </c>
      <c r="Q167">
        <v>1</v>
      </c>
      <c r="W167">
        <v>0</v>
      </c>
      <c r="X167">
        <v>1188625873</v>
      </c>
      <c r="Y167">
        <v>1.2500000000000001E-2</v>
      </c>
      <c r="AA167">
        <v>0</v>
      </c>
      <c r="AB167">
        <v>31.26</v>
      </c>
      <c r="AC167">
        <v>13.5</v>
      </c>
      <c r="AD167">
        <v>0</v>
      </c>
      <c r="AE167">
        <v>0</v>
      </c>
      <c r="AF167">
        <v>31.26</v>
      </c>
      <c r="AG167">
        <v>13.5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0.01</v>
      </c>
      <c r="AU167" t="s">
        <v>49</v>
      </c>
      <c r="AV167">
        <v>0</v>
      </c>
      <c r="AW167">
        <v>2</v>
      </c>
      <c r="AX167">
        <v>39272708</v>
      </c>
      <c r="AY167">
        <v>1</v>
      </c>
      <c r="AZ167">
        <v>0</v>
      </c>
      <c r="BA167">
        <v>167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Y167*Source!I76</f>
        <v>3.1425000000000002E-2</v>
      </c>
      <c r="CY167">
        <f>AB167</f>
        <v>31.26</v>
      </c>
      <c r="CZ167">
        <f>AF167</f>
        <v>31.26</v>
      </c>
      <c r="DA167">
        <f>AJ167</f>
        <v>1</v>
      </c>
      <c r="DB167">
        <v>0</v>
      </c>
    </row>
    <row r="168" spans="1:106" x14ac:dyDescent="0.2">
      <c r="A168">
        <f>ROW(Source!A76)</f>
        <v>76</v>
      </c>
      <c r="B168">
        <v>39272396</v>
      </c>
      <c r="C168">
        <v>39272698</v>
      </c>
      <c r="D168">
        <v>36883554</v>
      </c>
      <c r="E168">
        <v>1</v>
      </c>
      <c r="F168">
        <v>1</v>
      </c>
      <c r="G168">
        <v>1</v>
      </c>
      <c r="H168">
        <v>2</v>
      </c>
      <c r="I168" t="s">
        <v>554</v>
      </c>
      <c r="J168" t="s">
        <v>555</v>
      </c>
      <c r="K168" t="s">
        <v>556</v>
      </c>
      <c r="L168">
        <v>1368</v>
      </c>
      <c r="N168">
        <v>1011</v>
      </c>
      <c r="O168" t="s">
        <v>518</v>
      </c>
      <c r="P168" t="s">
        <v>518</v>
      </c>
      <c r="Q168">
        <v>1</v>
      </c>
      <c r="W168">
        <v>0</v>
      </c>
      <c r="X168">
        <v>1372534845</v>
      </c>
      <c r="Y168">
        <v>2.5000000000000001E-2</v>
      </c>
      <c r="AA168">
        <v>0</v>
      </c>
      <c r="AB168">
        <v>65.709999999999994</v>
      </c>
      <c r="AC168">
        <v>11.6</v>
      </c>
      <c r="AD168">
        <v>0</v>
      </c>
      <c r="AE168">
        <v>0</v>
      </c>
      <c r="AF168">
        <v>65.709999999999994</v>
      </c>
      <c r="AG168">
        <v>11.6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0.02</v>
      </c>
      <c r="AU168" t="s">
        <v>49</v>
      </c>
      <c r="AV168">
        <v>0</v>
      </c>
      <c r="AW168">
        <v>2</v>
      </c>
      <c r="AX168">
        <v>39272709</v>
      </c>
      <c r="AY168">
        <v>1</v>
      </c>
      <c r="AZ168">
        <v>0</v>
      </c>
      <c r="BA168">
        <v>168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Y168*Source!I76</f>
        <v>6.2850000000000003E-2</v>
      </c>
      <c r="CY168">
        <f>AB168</f>
        <v>65.709999999999994</v>
      </c>
      <c r="CZ168">
        <f>AF168</f>
        <v>65.709999999999994</v>
      </c>
      <c r="DA168">
        <f>AJ168</f>
        <v>1</v>
      </c>
      <c r="DB168">
        <v>0</v>
      </c>
    </row>
    <row r="169" spans="1:106" x14ac:dyDescent="0.2">
      <c r="A169">
        <f>ROW(Source!A76)</f>
        <v>76</v>
      </c>
      <c r="B169">
        <v>39272396</v>
      </c>
      <c r="C169">
        <v>39272698</v>
      </c>
      <c r="D169">
        <v>36805524</v>
      </c>
      <c r="E169">
        <v>1</v>
      </c>
      <c r="F169">
        <v>1</v>
      </c>
      <c r="G169">
        <v>1</v>
      </c>
      <c r="H169">
        <v>3</v>
      </c>
      <c r="I169" t="s">
        <v>645</v>
      </c>
      <c r="J169" t="s">
        <v>646</v>
      </c>
      <c r="K169" t="s">
        <v>647</v>
      </c>
      <c r="L169">
        <v>1346</v>
      </c>
      <c r="N169">
        <v>1009</v>
      </c>
      <c r="O169" t="s">
        <v>566</v>
      </c>
      <c r="P169" t="s">
        <v>566</v>
      </c>
      <c r="Q169">
        <v>1</v>
      </c>
      <c r="W169">
        <v>0</v>
      </c>
      <c r="X169">
        <v>813963326</v>
      </c>
      <c r="Y169">
        <v>0.2</v>
      </c>
      <c r="AA169">
        <v>1.82</v>
      </c>
      <c r="AB169">
        <v>0</v>
      </c>
      <c r="AC169">
        <v>0</v>
      </c>
      <c r="AD169">
        <v>0</v>
      </c>
      <c r="AE169">
        <v>1.82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0.2</v>
      </c>
      <c r="AU169" t="s">
        <v>3</v>
      </c>
      <c r="AV169">
        <v>0</v>
      </c>
      <c r="AW169">
        <v>2</v>
      </c>
      <c r="AX169">
        <v>39272710</v>
      </c>
      <c r="AY169">
        <v>1</v>
      </c>
      <c r="AZ169">
        <v>0</v>
      </c>
      <c r="BA169">
        <v>169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Y169*Source!I76</f>
        <v>0.50280000000000002</v>
      </c>
      <c r="CY169">
        <f>AA169</f>
        <v>1.82</v>
      </c>
      <c r="CZ169">
        <f>AE169</f>
        <v>1.82</v>
      </c>
      <c r="DA169">
        <f>AI169</f>
        <v>1</v>
      </c>
      <c r="DB169">
        <v>0</v>
      </c>
    </row>
    <row r="170" spans="1:106" x14ac:dyDescent="0.2">
      <c r="A170">
        <f>ROW(Source!A76)</f>
        <v>76</v>
      </c>
      <c r="B170">
        <v>39272396</v>
      </c>
      <c r="C170">
        <v>39272698</v>
      </c>
      <c r="D170">
        <v>36837721</v>
      </c>
      <c r="E170">
        <v>1</v>
      </c>
      <c r="F170">
        <v>1</v>
      </c>
      <c r="G170">
        <v>1</v>
      </c>
      <c r="H170">
        <v>3</v>
      </c>
      <c r="I170" t="s">
        <v>143</v>
      </c>
      <c r="J170" t="s">
        <v>146</v>
      </c>
      <c r="K170" t="s">
        <v>144</v>
      </c>
      <c r="L170">
        <v>1296</v>
      </c>
      <c r="N170">
        <v>1002</v>
      </c>
      <c r="O170" t="s">
        <v>145</v>
      </c>
      <c r="P170" t="s">
        <v>145</v>
      </c>
      <c r="Q170">
        <v>1</v>
      </c>
      <c r="W170">
        <v>0</v>
      </c>
      <c r="X170">
        <v>-972933126</v>
      </c>
      <c r="Y170">
        <v>20</v>
      </c>
      <c r="AA170">
        <v>9.14</v>
      </c>
      <c r="AB170">
        <v>0</v>
      </c>
      <c r="AC170">
        <v>0</v>
      </c>
      <c r="AD170">
        <v>0</v>
      </c>
      <c r="AE170">
        <v>9.14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3</v>
      </c>
      <c r="AT170">
        <v>20</v>
      </c>
      <c r="AU170" t="s">
        <v>3</v>
      </c>
      <c r="AV170">
        <v>0</v>
      </c>
      <c r="AW170">
        <v>1</v>
      </c>
      <c r="AX170">
        <v>-1</v>
      </c>
      <c r="AY170">
        <v>0</v>
      </c>
      <c r="AZ170">
        <v>0</v>
      </c>
      <c r="BA170" t="s">
        <v>3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Y170*Source!I76</f>
        <v>50.279999999999994</v>
      </c>
      <c r="CY170">
        <f>AA170</f>
        <v>9.14</v>
      </c>
      <c r="CZ170">
        <f>AE170</f>
        <v>9.14</v>
      </c>
      <c r="DA170">
        <f>AI170</f>
        <v>1</v>
      </c>
      <c r="DB170">
        <v>0</v>
      </c>
    </row>
    <row r="171" spans="1:106" x14ac:dyDescent="0.2">
      <c r="A171">
        <f>ROW(Source!A76)</f>
        <v>76</v>
      </c>
      <c r="B171">
        <v>39272396</v>
      </c>
      <c r="C171">
        <v>39272698</v>
      </c>
      <c r="D171">
        <v>36797079</v>
      </c>
      <c r="E171">
        <v>17</v>
      </c>
      <c r="F171">
        <v>1</v>
      </c>
      <c r="G171">
        <v>1</v>
      </c>
      <c r="H171">
        <v>3</v>
      </c>
      <c r="I171" t="s">
        <v>139</v>
      </c>
      <c r="J171" t="s">
        <v>3</v>
      </c>
      <c r="K171" t="s">
        <v>140</v>
      </c>
      <c r="L171">
        <v>1348</v>
      </c>
      <c r="N171">
        <v>1009</v>
      </c>
      <c r="O171" t="s">
        <v>141</v>
      </c>
      <c r="P171" t="s">
        <v>141</v>
      </c>
      <c r="Q171">
        <v>1000</v>
      </c>
      <c r="W171">
        <v>0</v>
      </c>
      <c r="X171">
        <v>-1212923053</v>
      </c>
      <c r="Y171">
        <v>0.02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3</v>
      </c>
      <c r="AT171">
        <v>0.02</v>
      </c>
      <c r="AU171" t="s">
        <v>3</v>
      </c>
      <c r="AV171">
        <v>0</v>
      </c>
      <c r="AW171">
        <v>2</v>
      </c>
      <c r="AX171">
        <v>39272711</v>
      </c>
      <c r="AY171">
        <v>1</v>
      </c>
      <c r="AZ171">
        <v>0</v>
      </c>
      <c r="BA171">
        <v>170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Y171*Source!I76</f>
        <v>5.0279999999999998E-2</v>
      </c>
      <c r="CY171">
        <f>AA171</f>
        <v>0</v>
      </c>
      <c r="CZ171">
        <f>AE171</f>
        <v>0</v>
      </c>
      <c r="DA171">
        <f>AI171</f>
        <v>1</v>
      </c>
      <c r="DB171">
        <v>0</v>
      </c>
    </row>
    <row r="172" spans="1:106" x14ac:dyDescent="0.2">
      <c r="A172">
        <f>ROW(Source!A77)</f>
        <v>77</v>
      </c>
      <c r="B172">
        <v>39272397</v>
      </c>
      <c r="C172">
        <v>39272698</v>
      </c>
      <c r="D172">
        <v>37071037</v>
      </c>
      <c r="E172">
        <v>1</v>
      </c>
      <c r="F172">
        <v>1</v>
      </c>
      <c r="G172">
        <v>1</v>
      </c>
      <c r="H172">
        <v>1</v>
      </c>
      <c r="I172" t="s">
        <v>535</v>
      </c>
      <c r="J172" t="s">
        <v>3</v>
      </c>
      <c r="K172" t="s">
        <v>536</v>
      </c>
      <c r="L172">
        <v>1191</v>
      </c>
      <c r="N172">
        <v>1013</v>
      </c>
      <c r="O172" t="s">
        <v>512</v>
      </c>
      <c r="P172" t="s">
        <v>512</v>
      </c>
      <c r="Q172">
        <v>1</v>
      </c>
      <c r="W172">
        <v>0</v>
      </c>
      <c r="X172">
        <v>1069510174</v>
      </c>
      <c r="Y172">
        <v>18.767999999999997</v>
      </c>
      <c r="AA172">
        <v>0</v>
      </c>
      <c r="AB172">
        <v>0</v>
      </c>
      <c r="AC172">
        <v>0</v>
      </c>
      <c r="AD172">
        <v>73.02</v>
      </c>
      <c r="AE172">
        <v>0</v>
      </c>
      <c r="AF172">
        <v>0</v>
      </c>
      <c r="AG172">
        <v>0</v>
      </c>
      <c r="AH172">
        <v>9.6199999999999992</v>
      </c>
      <c r="AI172">
        <v>1</v>
      </c>
      <c r="AJ172">
        <v>1</v>
      </c>
      <c r="AK172">
        <v>1</v>
      </c>
      <c r="AL172">
        <v>7.59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16.32</v>
      </c>
      <c r="AU172" t="s">
        <v>50</v>
      </c>
      <c r="AV172">
        <v>1</v>
      </c>
      <c r="AW172">
        <v>2</v>
      </c>
      <c r="AX172">
        <v>39272706</v>
      </c>
      <c r="AY172">
        <v>1</v>
      </c>
      <c r="AZ172">
        <v>0</v>
      </c>
      <c r="BA172">
        <v>171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Y172*Source!I77</f>
        <v>47.182751999999986</v>
      </c>
      <c r="CY172">
        <f>AD172</f>
        <v>73.02</v>
      </c>
      <c r="CZ172">
        <f>AH172</f>
        <v>9.6199999999999992</v>
      </c>
      <c r="DA172">
        <f>AL172</f>
        <v>7.59</v>
      </c>
      <c r="DB172">
        <v>0</v>
      </c>
    </row>
    <row r="173" spans="1:106" x14ac:dyDescent="0.2">
      <c r="A173">
        <f>ROW(Source!A77)</f>
        <v>77</v>
      </c>
      <c r="B173">
        <v>39272397</v>
      </c>
      <c r="C173">
        <v>39272698</v>
      </c>
      <c r="D173">
        <v>37064876</v>
      </c>
      <c r="E173">
        <v>1</v>
      </c>
      <c r="F173">
        <v>1</v>
      </c>
      <c r="G173">
        <v>1</v>
      </c>
      <c r="H173">
        <v>1</v>
      </c>
      <c r="I173" t="s">
        <v>513</v>
      </c>
      <c r="J173" t="s">
        <v>3</v>
      </c>
      <c r="K173" t="s">
        <v>514</v>
      </c>
      <c r="L173">
        <v>1191</v>
      </c>
      <c r="N173">
        <v>1013</v>
      </c>
      <c r="O173" t="s">
        <v>512</v>
      </c>
      <c r="P173" t="s">
        <v>512</v>
      </c>
      <c r="Q173">
        <v>1</v>
      </c>
      <c r="W173">
        <v>0</v>
      </c>
      <c r="X173">
        <v>-1417349443</v>
      </c>
      <c r="Y173">
        <v>0.03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7.59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0.03</v>
      </c>
      <c r="AU173" t="s">
        <v>3</v>
      </c>
      <c r="AV173">
        <v>2</v>
      </c>
      <c r="AW173">
        <v>2</v>
      </c>
      <c r="AX173">
        <v>39272707</v>
      </c>
      <c r="AY173">
        <v>1</v>
      </c>
      <c r="AZ173">
        <v>2048</v>
      </c>
      <c r="BA173">
        <v>172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Y173*Source!I77</f>
        <v>7.5419999999999987E-2</v>
      </c>
      <c r="CY173">
        <f>AD173</f>
        <v>0</v>
      </c>
      <c r="CZ173">
        <f>AH173</f>
        <v>0</v>
      </c>
      <c r="DA173">
        <f>AL173</f>
        <v>1</v>
      </c>
      <c r="DB173">
        <v>0</v>
      </c>
    </row>
    <row r="174" spans="1:106" x14ac:dyDescent="0.2">
      <c r="A174">
        <f>ROW(Source!A77)</f>
        <v>77</v>
      </c>
      <c r="B174">
        <v>39272397</v>
      </c>
      <c r="C174">
        <v>39272698</v>
      </c>
      <c r="D174">
        <v>36882452</v>
      </c>
      <c r="E174">
        <v>1</v>
      </c>
      <c r="F174">
        <v>1</v>
      </c>
      <c r="G174">
        <v>1</v>
      </c>
      <c r="H174">
        <v>2</v>
      </c>
      <c r="I174" t="s">
        <v>515</v>
      </c>
      <c r="J174" t="s">
        <v>516</v>
      </c>
      <c r="K174" t="s">
        <v>517</v>
      </c>
      <c r="L174">
        <v>1368</v>
      </c>
      <c r="N174">
        <v>1011</v>
      </c>
      <c r="O174" t="s">
        <v>518</v>
      </c>
      <c r="P174" t="s">
        <v>518</v>
      </c>
      <c r="Q174">
        <v>1</v>
      </c>
      <c r="W174">
        <v>0</v>
      </c>
      <c r="X174">
        <v>1188625873</v>
      </c>
      <c r="Y174">
        <v>1.2500000000000001E-2</v>
      </c>
      <c r="AA174">
        <v>0</v>
      </c>
      <c r="AB174">
        <v>237.26</v>
      </c>
      <c r="AC174">
        <v>13.5</v>
      </c>
      <c r="AD174">
        <v>0</v>
      </c>
      <c r="AE174">
        <v>0</v>
      </c>
      <c r="AF174">
        <v>31.26</v>
      </c>
      <c r="AG174">
        <v>13.5</v>
      </c>
      <c r="AH174">
        <v>0</v>
      </c>
      <c r="AI174">
        <v>1</v>
      </c>
      <c r="AJ174">
        <v>7.59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0.01</v>
      </c>
      <c r="AU174" t="s">
        <v>49</v>
      </c>
      <c r="AV174">
        <v>0</v>
      </c>
      <c r="AW174">
        <v>2</v>
      </c>
      <c r="AX174">
        <v>39272708</v>
      </c>
      <c r="AY174">
        <v>1</v>
      </c>
      <c r="AZ174">
        <v>0</v>
      </c>
      <c r="BA174">
        <v>173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Y174*Source!I77</f>
        <v>3.1425000000000002E-2</v>
      </c>
      <c r="CY174">
        <f>AB174</f>
        <v>237.26</v>
      </c>
      <c r="CZ174">
        <f>AF174</f>
        <v>31.26</v>
      </c>
      <c r="DA174">
        <f>AJ174</f>
        <v>7.59</v>
      </c>
      <c r="DB174">
        <v>0</v>
      </c>
    </row>
    <row r="175" spans="1:106" x14ac:dyDescent="0.2">
      <c r="A175">
        <f>ROW(Source!A77)</f>
        <v>77</v>
      </c>
      <c r="B175">
        <v>39272397</v>
      </c>
      <c r="C175">
        <v>39272698</v>
      </c>
      <c r="D175">
        <v>36883554</v>
      </c>
      <c r="E175">
        <v>1</v>
      </c>
      <c r="F175">
        <v>1</v>
      </c>
      <c r="G175">
        <v>1</v>
      </c>
      <c r="H175">
        <v>2</v>
      </c>
      <c r="I175" t="s">
        <v>554</v>
      </c>
      <c r="J175" t="s">
        <v>555</v>
      </c>
      <c r="K175" t="s">
        <v>556</v>
      </c>
      <c r="L175">
        <v>1368</v>
      </c>
      <c r="N175">
        <v>1011</v>
      </c>
      <c r="O175" t="s">
        <v>518</v>
      </c>
      <c r="P175" t="s">
        <v>518</v>
      </c>
      <c r="Q175">
        <v>1</v>
      </c>
      <c r="W175">
        <v>0</v>
      </c>
      <c r="X175">
        <v>1372534845</v>
      </c>
      <c r="Y175">
        <v>2.5000000000000001E-2</v>
      </c>
      <c r="AA175">
        <v>0</v>
      </c>
      <c r="AB175">
        <v>498.74</v>
      </c>
      <c r="AC175">
        <v>11.6</v>
      </c>
      <c r="AD175">
        <v>0</v>
      </c>
      <c r="AE175">
        <v>0</v>
      </c>
      <c r="AF175">
        <v>65.709999999999994</v>
      </c>
      <c r="AG175">
        <v>11.6</v>
      </c>
      <c r="AH175">
        <v>0</v>
      </c>
      <c r="AI175">
        <v>1</v>
      </c>
      <c r="AJ175">
        <v>7.59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0.02</v>
      </c>
      <c r="AU175" t="s">
        <v>49</v>
      </c>
      <c r="AV175">
        <v>0</v>
      </c>
      <c r="AW175">
        <v>2</v>
      </c>
      <c r="AX175">
        <v>39272709</v>
      </c>
      <c r="AY175">
        <v>1</v>
      </c>
      <c r="AZ175">
        <v>0</v>
      </c>
      <c r="BA175">
        <v>174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Y175*Source!I77</f>
        <v>6.2850000000000003E-2</v>
      </c>
      <c r="CY175">
        <f>AB175</f>
        <v>498.74</v>
      </c>
      <c r="CZ175">
        <f>AF175</f>
        <v>65.709999999999994</v>
      </c>
      <c r="DA175">
        <f>AJ175</f>
        <v>7.59</v>
      </c>
      <c r="DB175">
        <v>0</v>
      </c>
    </row>
    <row r="176" spans="1:106" x14ac:dyDescent="0.2">
      <c r="A176">
        <f>ROW(Source!A77)</f>
        <v>77</v>
      </c>
      <c r="B176">
        <v>39272397</v>
      </c>
      <c r="C176">
        <v>39272698</v>
      </c>
      <c r="D176">
        <v>36805524</v>
      </c>
      <c r="E176">
        <v>1</v>
      </c>
      <c r="F176">
        <v>1</v>
      </c>
      <c r="G176">
        <v>1</v>
      </c>
      <c r="H176">
        <v>3</v>
      </c>
      <c r="I176" t="s">
        <v>645</v>
      </c>
      <c r="J176" t="s">
        <v>646</v>
      </c>
      <c r="K176" t="s">
        <v>647</v>
      </c>
      <c r="L176">
        <v>1346</v>
      </c>
      <c r="N176">
        <v>1009</v>
      </c>
      <c r="O176" t="s">
        <v>566</v>
      </c>
      <c r="P176" t="s">
        <v>566</v>
      </c>
      <c r="Q176">
        <v>1</v>
      </c>
      <c r="W176">
        <v>0</v>
      </c>
      <c r="X176">
        <v>813963326</v>
      </c>
      <c r="Y176">
        <v>0.2</v>
      </c>
      <c r="AA176">
        <v>13.81</v>
      </c>
      <c r="AB176">
        <v>0</v>
      </c>
      <c r="AC176">
        <v>0</v>
      </c>
      <c r="AD176">
        <v>0</v>
      </c>
      <c r="AE176">
        <v>1.82</v>
      </c>
      <c r="AF176">
        <v>0</v>
      </c>
      <c r="AG176">
        <v>0</v>
      </c>
      <c r="AH176">
        <v>0</v>
      </c>
      <c r="AI176">
        <v>7.59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0.2</v>
      </c>
      <c r="AU176" t="s">
        <v>3</v>
      </c>
      <c r="AV176">
        <v>0</v>
      </c>
      <c r="AW176">
        <v>2</v>
      </c>
      <c r="AX176">
        <v>39272710</v>
      </c>
      <c r="AY176">
        <v>1</v>
      </c>
      <c r="AZ176">
        <v>0</v>
      </c>
      <c r="BA176">
        <v>175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Y176*Source!I77</f>
        <v>0.50280000000000002</v>
      </c>
      <c r="CY176">
        <f>AA176</f>
        <v>13.81</v>
      </c>
      <c r="CZ176">
        <f>AE176</f>
        <v>1.82</v>
      </c>
      <c r="DA176">
        <f>AI176</f>
        <v>7.59</v>
      </c>
      <c r="DB176">
        <v>0</v>
      </c>
    </row>
    <row r="177" spans="1:106" x14ac:dyDescent="0.2">
      <c r="A177">
        <f>ROW(Source!A77)</f>
        <v>77</v>
      </c>
      <c r="B177">
        <v>39272397</v>
      </c>
      <c r="C177">
        <v>39272698</v>
      </c>
      <c r="D177">
        <v>36837721</v>
      </c>
      <c r="E177">
        <v>1</v>
      </c>
      <c r="F177">
        <v>1</v>
      </c>
      <c r="G177">
        <v>1</v>
      </c>
      <c r="H177">
        <v>3</v>
      </c>
      <c r="I177" t="s">
        <v>143</v>
      </c>
      <c r="J177" t="s">
        <v>146</v>
      </c>
      <c r="K177" t="s">
        <v>144</v>
      </c>
      <c r="L177">
        <v>1296</v>
      </c>
      <c r="N177">
        <v>1002</v>
      </c>
      <c r="O177" t="s">
        <v>145</v>
      </c>
      <c r="P177" t="s">
        <v>145</v>
      </c>
      <c r="Q177">
        <v>1</v>
      </c>
      <c r="W177">
        <v>0</v>
      </c>
      <c r="X177">
        <v>-972933126</v>
      </c>
      <c r="Y177">
        <v>20</v>
      </c>
      <c r="AA177">
        <v>69.37</v>
      </c>
      <c r="AB177">
        <v>0</v>
      </c>
      <c r="AC177">
        <v>0</v>
      </c>
      <c r="AD177">
        <v>0</v>
      </c>
      <c r="AE177">
        <v>9.14</v>
      </c>
      <c r="AF177">
        <v>0</v>
      </c>
      <c r="AG177">
        <v>0</v>
      </c>
      <c r="AH177">
        <v>0</v>
      </c>
      <c r="AI177">
        <v>7.59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3</v>
      </c>
      <c r="AT177">
        <v>20</v>
      </c>
      <c r="AU177" t="s">
        <v>3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Y177*Source!I77</f>
        <v>50.279999999999994</v>
      </c>
      <c r="CY177">
        <f>AA177</f>
        <v>69.37</v>
      </c>
      <c r="CZ177">
        <f>AE177</f>
        <v>9.14</v>
      </c>
      <c r="DA177">
        <f>AI177</f>
        <v>7.59</v>
      </c>
      <c r="DB177">
        <v>0</v>
      </c>
    </row>
    <row r="178" spans="1:106" x14ac:dyDescent="0.2">
      <c r="A178">
        <f>ROW(Source!A77)</f>
        <v>77</v>
      </c>
      <c r="B178">
        <v>39272397</v>
      </c>
      <c r="C178">
        <v>39272698</v>
      </c>
      <c r="D178">
        <v>36797079</v>
      </c>
      <c r="E178">
        <v>17</v>
      </c>
      <c r="F178">
        <v>1</v>
      </c>
      <c r="G178">
        <v>1</v>
      </c>
      <c r="H178">
        <v>3</v>
      </c>
      <c r="I178" t="s">
        <v>139</v>
      </c>
      <c r="J178" t="s">
        <v>3</v>
      </c>
      <c r="K178" t="s">
        <v>140</v>
      </c>
      <c r="L178">
        <v>1348</v>
      </c>
      <c r="N178">
        <v>1009</v>
      </c>
      <c r="O178" t="s">
        <v>141</v>
      </c>
      <c r="P178" t="s">
        <v>141</v>
      </c>
      <c r="Q178">
        <v>1000</v>
      </c>
      <c r="W178">
        <v>0</v>
      </c>
      <c r="X178">
        <v>-1212923053</v>
      </c>
      <c r="Y178">
        <v>0.02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7.59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3</v>
      </c>
      <c r="AT178">
        <v>0.02</v>
      </c>
      <c r="AU178" t="s">
        <v>3</v>
      </c>
      <c r="AV178">
        <v>0</v>
      </c>
      <c r="AW178">
        <v>2</v>
      </c>
      <c r="AX178">
        <v>39272711</v>
      </c>
      <c r="AY178">
        <v>1</v>
      </c>
      <c r="AZ178">
        <v>0</v>
      </c>
      <c r="BA178">
        <v>176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Y178*Source!I77</f>
        <v>5.0279999999999998E-2</v>
      </c>
      <c r="CY178">
        <f>AA178</f>
        <v>0</v>
      </c>
      <c r="CZ178">
        <f>AE178</f>
        <v>0</v>
      </c>
      <c r="DA178">
        <f>AI178</f>
        <v>7.59</v>
      </c>
      <c r="DB178">
        <v>0</v>
      </c>
    </row>
    <row r="179" spans="1:106" x14ac:dyDescent="0.2">
      <c r="A179">
        <f>ROW(Source!A82)</f>
        <v>82</v>
      </c>
      <c r="B179">
        <v>39272396</v>
      </c>
      <c r="C179">
        <v>39272714</v>
      </c>
      <c r="D179">
        <v>37070090</v>
      </c>
      <c r="E179">
        <v>1</v>
      </c>
      <c r="F179">
        <v>1</v>
      </c>
      <c r="G179">
        <v>1</v>
      </c>
      <c r="H179">
        <v>1</v>
      </c>
      <c r="I179" t="s">
        <v>599</v>
      </c>
      <c r="J179" t="s">
        <v>3</v>
      </c>
      <c r="K179" t="s">
        <v>600</v>
      </c>
      <c r="L179">
        <v>1191</v>
      </c>
      <c r="N179">
        <v>1013</v>
      </c>
      <c r="O179" t="s">
        <v>512</v>
      </c>
      <c r="P179" t="s">
        <v>512</v>
      </c>
      <c r="Q179">
        <v>1</v>
      </c>
      <c r="W179">
        <v>0</v>
      </c>
      <c r="X179">
        <v>-814890593</v>
      </c>
      <c r="Y179">
        <v>49.334999999999994</v>
      </c>
      <c r="AA179">
        <v>0</v>
      </c>
      <c r="AB179">
        <v>0</v>
      </c>
      <c r="AC179">
        <v>0</v>
      </c>
      <c r="AD179">
        <v>8.9700000000000006</v>
      </c>
      <c r="AE179">
        <v>0</v>
      </c>
      <c r="AF179">
        <v>0</v>
      </c>
      <c r="AG179">
        <v>0</v>
      </c>
      <c r="AH179">
        <v>8.9700000000000006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42.9</v>
      </c>
      <c r="AU179" t="s">
        <v>50</v>
      </c>
      <c r="AV179">
        <v>1</v>
      </c>
      <c r="AW179">
        <v>2</v>
      </c>
      <c r="AX179">
        <v>39272724</v>
      </c>
      <c r="AY179">
        <v>1</v>
      </c>
      <c r="AZ179">
        <v>0</v>
      </c>
      <c r="BA179">
        <v>177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Y179*Source!I82</f>
        <v>124.02818999999998</v>
      </c>
      <c r="CY179">
        <f>AD179</f>
        <v>8.9700000000000006</v>
      </c>
      <c r="CZ179">
        <f>AH179</f>
        <v>8.9700000000000006</v>
      </c>
      <c r="DA179">
        <f>AL179</f>
        <v>1</v>
      </c>
      <c r="DB179">
        <v>0</v>
      </c>
    </row>
    <row r="180" spans="1:106" x14ac:dyDescent="0.2">
      <c r="A180">
        <f>ROW(Source!A82)</f>
        <v>82</v>
      </c>
      <c r="B180">
        <v>39272396</v>
      </c>
      <c r="C180">
        <v>39272714</v>
      </c>
      <c r="D180">
        <v>37064876</v>
      </c>
      <c r="E180">
        <v>1</v>
      </c>
      <c r="F180">
        <v>1</v>
      </c>
      <c r="G180">
        <v>1</v>
      </c>
      <c r="H180">
        <v>1</v>
      </c>
      <c r="I180" t="s">
        <v>513</v>
      </c>
      <c r="J180" t="s">
        <v>3</v>
      </c>
      <c r="K180" t="s">
        <v>514</v>
      </c>
      <c r="L180">
        <v>1191</v>
      </c>
      <c r="N180">
        <v>1013</v>
      </c>
      <c r="O180" t="s">
        <v>512</v>
      </c>
      <c r="P180" t="s">
        <v>512</v>
      </c>
      <c r="Q180">
        <v>1</v>
      </c>
      <c r="W180">
        <v>0</v>
      </c>
      <c r="X180">
        <v>-1417349443</v>
      </c>
      <c r="Y180">
        <v>0.17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0.17</v>
      </c>
      <c r="AU180" t="s">
        <v>3</v>
      </c>
      <c r="AV180">
        <v>2</v>
      </c>
      <c r="AW180">
        <v>2</v>
      </c>
      <c r="AX180">
        <v>39272725</v>
      </c>
      <c r="AY180">
        <v>1</v>
      </c>
      <c r="AZ180">
        <v>2048</v>
      </c>
      <c r="BA180">
        <v>178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Y180*Source!I82</f>
        <v>0.42737999999999998</v>
      </c>
      <c r="CY180">
        <f>AD180</f>
        <v>0</v>
      </c>
      <c r="CZ180">
        <f>AH180</f>
        <v>0</v>
      </c>
      <c r="DA180">
        <f>AL180</f>
        <v>1</v>
      </c>
      <c r="DB180">
        <v>0</v>
      </c>
    </row>
    <row r="181" spans="1:106" x14ac:dyDescent="0.2">
      <c r="A181">
        <f>ROW(Source!A82)</f>
        <v>82</v>
      </c>
      <c r="B181">
        <v>39272396</v>
      </c>
      <c r="C181">
        <v>39272714</v>
      </c>
      <c r="D181">
        <v>36882452</v>
      </c>
      <c r="E181">
        <v>1</v>
      </c>
      <c r="F181">
        <v>1</v>
      </c>
      <c r="G181">
        <v>1</v>
      </c>
      <c r="H181">
        <v>2</v>
      </c>
      <c r="I181" t="s">
        <v>515</v>
      </c>
      <c r="J181" t="s">
        <v>516</v>
      </c>
      <c r="K181" t="s">
        <v>517</v>
      </c>
      <c r="L181">
        <v>1368</v>
      </c>
      <c r="N181">
        <v>1011</v>
      </c>
      <c r="O181" t="s">
        <v>518</v>
      </c>
      <c r="P181" t="s">
        <v>518</v>
      </c>
      <c r="Q181">
        <v>1</v>
      </c>
      <c r="W181">
        <v>0</v>
      </c>
      <c r="X181">
        <v>1188625873</v>
      </c>
      <c r="Y181">
        <v>2.5000000000000001E-2</v>
      </c>
      <c r="AA181">
        <v>0</v>
      </c>
      <c r="AB181">
        <v>31.26</v>
      </c>
      <c r="AC181">
        <v>13.5</v>
      </c>
      <c r="AD181">
        <v>0</v>
      </c>
      <c r="AE181">
        <v>0</v>
      </c>
      <c r="AF181">
        <v>31.26</v>
      </c>
      <c r="AG181">
        <v>13.5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0.02</v>
      </c>
      <c r="AU181" t="s">
        <v>49</v>
      </c>
      <c r="AV181">
        <v>0</v>
      </c>
      <c r="AW181">
        <v>2</v>
      </c>
      <c r="AX181">
        <v>39272726</v>
      </c>
      <c r="AY181">
        <v>1</v>
      </c>
      <c r="AZ181">
        <v>0</v>
      </c>
      <c r="BA181">
        <v>179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Y181*Source!I82</f>
        <v>6.2850000000000003E-2</v>
      </c>
      <c r="CY181">
        <f>AB181</f>
        <v>31.26</v>
      </c>
      <c r="CZ181">
        <f>AF181</f>
        <v>31.26</v>
      </c>
      <c r="DA181">
        <f>AJ181</f>
        <v>1</v>
      </c>
      <c r="DB181">
        <v>0</v>
      </c>
    </row>
    <row r="182" spans="1:106" x14ac:dyDescent="0.2">
      <c r="A182">
        <f>ROW(Source!A82)</f>
        <v>82</v>
      </c>
      <c r="B182">
        <v>39272396</v>
      </c>
      <c r="C182">
        <v>39272714</v>
      </c>
      <c r="D182">
        <v>36883554</v>
      </c>
      <c r="E182">
        <v>1</v>
      </c>
      <c r="F182">
        <v>1</v>
      </c>
      <c r="G182">
        <v>1</v>
      </c>
      <c r="H182">
        <v>2</v>
      </c>
      <c r="I182" t="s">
        <v>554</v>
      </c>
      <c r="J182" t="s">
        <v>555</v>
      </c>
      <c r="K182" t="s">
        <v>556</v>
      </c>
      <c r="L182">
        <v>1368</v>
      </c>
      <c r="N182">
        <v>1011</v>
      </c>
      <c r="O182" t="s">
        <v>518</v>
      </c>
      <c r="P182" t="s">
        <v>518</v>
      </c>
      <c r="Q182">
        <v>1</v>
      </c>
      <c r="W182">
        <v>0</v>
      </c>
      <c r="X182">
        <v>1372534845</v>
      </c>
      <c r="Y182">
        <v>0.1875</v>
      </c>
      <c r="AA182">
        <v>0</v>
      </c>
      <c r="AB182">
        <v>65.709999999999994</v>
      </c>
      <c r="AC182">
        <v>11.6</v>
      </c>
      <c r="AD182">
        <v>0</v>
      </c>
      <c r="AE182">
        <v>0</v>
      </c>
      <c r="AF182">
        <v>65.709999999999994</v>
      </c>
      <c r="AG182">
        <v>11.6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3</v>
      </c>
      <c r="AT182">
        <v>0.15</v>
      </c>
      <c r="AU182" t="s">
        <v>49</v>
      </c>
      <c r="AV182">
        <v>0</v>
      </c>
      <c r="AW182">
        <v>2</v>
      </c>
      <c r="AX182">
        <v>39272727</v>
      </c>
      <c r="AY182">
        <v>1</v>
      </c>
      <c r="AZ182">
        <v>0</v>
      </c>
      <c r="BA182">
        <v>180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Y182*Source!I82</f>
        <v>0.47137499999999999</v>
      </c>
      <c r="CY182">
        <f>AB182</f>
        <v>65.709999999999994</v>
      </c>
      <c r="CZ182">
        <f>AF182</f>
        <v>65.709999999999994</v>
      </c>
      <c r="DA182">
        <f>AJ182</f>
        <v>1</v>
      </c>
      <c r="DB182">
        <v>0</v>
      </c>
    </row>
    <row r="183" spans="1:106" x14ac:dyDescent="0.2">
      <c r="A183">
        <f>ROW(Source!A82)</f>
        <v>82</v>
      </c>
      <c r="B183">
        <v>39272396</v>
      </c>
      <c r="C183">
        <v>39272714</v>
      </c>
      <c r="D183">
        <v>36805188</v>
      </c>
      <c r="E183">
        <v>1</v>
      </c>
      <c r="F183">
        <v>1</v>
      </c>
      <c r="G183">
        <v>1</v>
      </c>
      <c r="H183">
        <v>3</v>
      </c>
      <c r="I183" t="s">
        <v>648</v>
      </c>
      <c r="J183" t="s">
        <v>649</v>
      </c>
      <c r="K183" t="s">
        <v>650</v>
      </c>
      <c r="L183">
        <v>1327</v>
      </c>
      <c r="N183">
        <v>1005</v>
      </c>
      <c r="O183" t="s">
        <v>123</v>
      </c>
      <c r="P183" t="s">
        <v>123</v>
      </c>
      <c r="Q183">
        <v>1</v>
      </c>
      <c r="W183">
        <v>0</v>
      </c>
      <c r="X183">
        <v>-1987926685</v>
      </c>
      <c r="Y183">
        <v>0.84</v>
      </c>
      <c r="AA183">
        <v>72.319999999999993</v>
      </c>
      <c r="AB183">
        <v>0</v>
      </c>
      <c r="AC183">
        <v>0</v>
      </c>
      <c r="AD183">
        <v>0</v>
      </c>
      <c r="AE183">
        <v>72.319999999999993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0.84</v>
      </c>
      <c r="AU183" t="s">
        <v>3</v>
      </c>
      <c r="AV183">
        <v>0</v>
      </c>
      <c r="AW183">
        <v>2</v>
      </c>
      <c r="AX183">
        <v>39272728</v>
      </c>
      <c r="AY183">
        <v>1</v>
      </c>
      <c r="AZ183">
        <v>0</v>
      </c>
      <c r="BA183">
        <v>181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Y183*Source!I82</f>
        <v>2.1117599999999999</v>
      </c>
      <c r="CY183">
        <f>AA183</f>
        <v>72.319999999999993</v>
      </c>
      <c r="CZ183">
        <f>AE183</f>
        <v>72.319999999999993</v>
      </c>
      <c r="DA183">
        <f>AI183</f>
        <v>1</v>
      </c>
      <c r="DB183">
        <v>0</v>
      </c>
    </row>
    <row r="184" spans="1:106" x14ac:dyDescent="0.2">
      <c r="A184">
        <f>ROW(Source!A82)</f>
        <v>82</v>
      </c>
      <c r="B184">
        <v>39272396</v>
      </c>
      <c r="C184">
        <v>39272714</v>
      </c>
      <c r="D184">
        <v>36805524</v>
      </c>
      <c r="E184">
        <v>1</v>
      </c>
      <c r="F184">
        <v>1</v>
      </c>
      <c r="G184">
        <v>1</v>
      </c>
      <c r="H184">
        <v>3</v>
      </c>
      <c r="I184" t="s">
        <v>645</v>
      </c>
      <c r="J184" t="s">
        <v>646</v>
      </c>
      <c r="K184" t="s">
        <v>647</v>
      </c>
      <c r="L184">
        <v>1346</v>
      </c>
      <c r="N184">
        <v>1009</v>
      </c>
      <c r="O184" t="s">
        <v>566</v>
      </c>
      <c r="P184" t="s">
        <v>566</v>
      </c>
      <c r="Q184">
        <v>1</v>
      </c>
      <c r="W184">
        <v>0</v>
      </c>
      <c r="X184">
        <v>813963326</v>
      </c>
      <c r="Y184">
        <v>0.31</v>
      </c>
      <c r="AA184">
        <v>1.82</v>
      </c>
      <c r="AB184">
        <v>0</v>
      </c>
      <c r="AC184">
        <v>0</v>
      </c>
      <c r="AD184">
        <v>0</v>
      </c>
      <c r="AE184">
        <v>1.82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0.31</v>
      </c>
      <c r="AU184" t="s">
        <v>3</v>
      </c>
      <c r="AV184">
        <v>0</v>
      </c>
      <c r="AW184">
        <v>2</v>
      </c>
      <c r="AX184">
        <v>39272729</v>
      </c>
      <c r="AY184">
        <v>1</v>
      </c>
      <c r="AZ184">
        <v>0</v>
      </c>
      <c r="BA184">
        <v>182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Y184*Source!I82</f>
        <v>0.77933999999999992</v>
      </c>
      <c r="CY184">
        <f>AA184</f>
        <v>1.82</v>
      </c>
      <c r="CZ184">
        <f>AE184</f>
        <v>1.82</v>
      </c>
      <c r="DA184">
        <f>AI184</f>
        <v>1</v>
      </c>
      <c r="DB184">
        <v>0</v>
      </c>
    </row>
    <row r="185" spans="1:106" x14ac:dyDescent="0.2">
      <c r="A185">
        <f>ROW(Source!A82)</f>
        <v>82</v>
      </c>
      <c r="B185">
        <v>39272396</v>
      </c>
      <c r="C185">
        <v>39272714</v>
      </c>
      <c r="D185">
        <v>36797561</v>
      </c>
      <c r="E185">
        <v>17</v>
      </c>
      <c r="F185">
        <v>1</v>
      </c>
      <c r="G185">
        <v>1</v>
      </c>
      <c r="H185">
        <v>3</v>
      </c>
      <c r="I185" t="s">
        <v>152</v>
      </c>
      <c r="J185" t="s">
        <v>3</v>
      </c>
      <c r="K185" t="s">
        <v>153</v>
      </c>
      <c r="L185">
        <v>1348</v>
      </c>
      <c r="N185">
        <v>1009</v>
      </c>
      <c r="O185" t="s">
        <v>141</v>
      </c>
      <c r="P185" t="s">
        <v>141</v>
      </c>
      <c r="Q185">
        <v>1000</v>
      </c>
      <c r="W185">
        <v>0</v>
      </c>
      <c r="X185">
        <v>1891904026</v>
      </c>
      <c r="Y185">
        <v>6.3E-2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3</v>
      </c>
      <c r="AT185">
        <v>6.3E-2</v>
      </c>
      <c r="AU185" t="s">
        <v>3</v>
      </c>
      <c r="AV185">
        <v>0</v>
      </c>
      <c r="AW185">
        <v>2</v>
      </c>
      <c r="AX185">
        <v>39272730</v>
      </c>
      <c r="AY185">
        <v>1</v>
      </c>
      <c r="AZ185">
        <v>0</v>
      </c>
      <c r="BA185">
        <v>183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Y185*Source!I82</f>
        <v>0.158382</v>
      </c>
      <c r="CY185">
        <f>AA185</f>
        <v>0</v>
      </c>
      <c r="CZ185">
        <f>AE185</f>
        <v>0</v>
      </c>
      <c r="DA185">
        <f>AI185</f>
        <v>1</v>
      </c>
      <c r="DB185">
        <v>0</v>
      </c>
    </row>
    <row r="186" spans="1:106" x14ac:dyDescent="0.2">
      <c r="A186">
        <f>ROW(Source!A82)</f>
        <v>82</v>
      </c>
      <c r="B186">
        <v>39272396</v>
      </c>
      <c r="C186">
        <v>39272714</v>
      </c>
      <c r="D186">
        <v>36837812</v>
      </c>
      <c r="E186">
        <v>1</v>
      </c>
      <c r="F186">
        <v>1</v>
      </c>
      <c r="G186">
        <v>1</v>
      </c>
      <c r="H186">
        <v>3</v>
      </c>
      <c r="I186" t="s">
        <v>155</v>
      </c>
      <c r="J186" t="s">
        <v>157</v>
      </c>
      <c r="K186" t="s">
        <v>156</v>
      </c>
      <c r="L186">
        <v>1348</v>
      </c>
      <c r="N186">
        <v>1009</v>
      </c>
      <c r="O186" t="s">
        <v>141</v>
      </c>
      <c r="P186" t="s">
        <v>141</v>
      </c>
      <c r="Q186">
        <v>1000</v>
      </c>
      <c r="W186">
        <v>0</v>
      </c>
      <c r="X186">
        <v>-1967562714</v>
      </c>
      <c r="Y186">
        <v>6.3E-2</v>
      </c>
      <c r="AA186">
        <v>25486.83</v>
      </c>
      <c r="AB186">
        <v>0</v>
      </c>
      <c r="AC186">
        <v>0</v>
      </c>
      <c r="AD186">
        <v>0</v>
      </c>
      <c r="AE186">
        <v>25486.83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3</v>
      </c>
      <c r="AT186">
        <v>6.3E-2</v>
      </c>
      <c r="AU186" t="s">
        <v>3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Y186*Source!I82</f>
        <v>0.158382</v>
      </c>
      <c r="CY186">
        <f>AA186</f>
        <v>25486.83</v>
      </c>
      <c r="CZ186">
        <f>AE186</f>
        <v>25486.83</v>
      </c>
      <c r="DA186">
        <f>AI186</f>
        <v>1</v>
      </c>
      <c r="DB186">
        <v>0</v>
      </c>
    </row>
    <row r="187" spans="1:106" x14ac:dyDescent="0.2">
      <c r="A187">
        <f>ROW(Source!A82)</f>
        <v>82</v>
      </c>
      <c r="B187">
        <v>39272396</v>
      </c>
      <c r="C187">
        <v>39272714</v>
      </c>
      <c r="D187">
        <v>36839212</v>
      </c>
      <c r="E187">
        <v>1</v>
      </c>
      <c r="F187">
        <v>1</v>
      </c>
      <c r="G187">
        <v>1</v>
      </c>
      <c r="H187">
        <v>3</v>
      </c>
      <c r="I187" t="s">
        <v>651</v>
      </c>
      <c r="J187" t="s">
        <v>652</v>
      </c>
      <c r="K187" t="s">
        <v>653</v>
      </c>
      <c r="L187">
        <v>1348</v>
      </c>
      <c r="N187">
        <v>1009</v>
      </c>
      <c r="O187" t="s">
        <v>141</v>
      </c>
      <c r="P187" t="s">
        <v>141</v>
      </c>
      <c r="Q187">
        <v>1000</v>
      </c>
      <c r="W187">
        <v>0</v>
      </c>
      <c r="X187">
        <v>-2084827333</v>
      </c>
      <c r="Y187">
        <v>5.0999999999999997E-2</v>
      </c>
      <c r="AA187">
        <v>4294</v>
      </c>
      <c r="AB187">
        <v>0</v>
      </c>
      <c r="AC187">
        <v>0</v>
      </c>
      <c r="AD187">
        <v>0</v>
      </c>
      <c r="AE187">
        <v>4294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5.0999999999999997E-2</v>
      </c>
      <c r="AU187" t="s">
        <v>3</v>
      </c>
      <c r="AV187">
        <v>0</v>
      </c>
      <c r="AW187">
        <v>2</v>
      </c>
      <c r="AX187">
        <v>39272731</v>
      </c>
      <c r="AY187">
        <v>1</v>
      </c>
      <c r="AZ187">
        <v>0</v>
      </c>
      <c r="BA187">
        <v>184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Y187*Source!I82</f>
        <v>0.12821399999999999</v>
      </c>
      <c r="CY187">
        <f>AA187</f>
        <v>4294</v>
      </c>
      <c r="CZ187">
        <f>AE187</f>
        <v>4294</v>
      </c>
      <c r="DA187">
        <f>AI187</f>
        <v>1</v>
      </c>
      <c r="DB187">
        <v>0</v>
      </c>
    </row>
    <row r="188" spans="1:106" x14ac:dyDescent="0.2">
      <c r="A188">
        <f>ROW(Source!A83)</f>
        <v>83</v>
      </c>
      <c r="B188">
        <v>39272397</v>
      </c>
      <c r="C188">
        <v>39272714</v>
      </c>
      <c r="D188">
        <v>37070090</v>
      </c>
      <c r="E188">
        <v>1</v>
      </c>
      <c r="F188">
        <v>1</v>
      </c>
      <c r="G188">
        <v>1</v>
      </c>
      <c r="H188">
        <v>1</v>
      </c>
      <c r="I188" t="s">
        <v>599</v>
      </c>
      <c r="J188" t="s">
        <v>3</v>
      </c>
      <c r="K188" t="s">
        <v>600</v>
      </c>
      <c r="L188">
        <v>1191</v>
      </c>
      <c r="N188">
        <v>1013</v>
      </c>
      <c r="O188" t="s">
        <v>512</v>
      </c>
      <c r="P188" t="s">
        <v>512</v>
      </c>
      <c r="Q188">
        <v>1</v>
      </c>
      <c r="W188">
        <v>0</v>
      </c>
      <c r="X188">
        <v>-814890593</v>
      </c>
      <c r="Y188">
        <v>49.334999999999994</v>
      </c>
      <c r="AA188">
        <v>0</v>
      </c>
      <c r="AB188">
        <v>0</v>
      </c>
      <c r="AC188">
        <v>0</v>
      </c>
      <c r="AD188">
        <v>68.08</v>
      </c>
      <c r="AE188">
        <v>0</v>
      </c>
      <c r="AF188">
        <v>0</v>
      </c>
      <c r="AG188">
        <v>0</v>
      </c>
      <c r="AH188">
        <v>8.9700000000000006</v>
      </c>
      <c r="AI188">
        <v>1</v>
      </c>
      <c r="AJ188">
        <v>1</v>
      </c>
      <c r="AK188">
        <v>1</v>
      </c>
      <c r="AL188">
        <v>7.59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42.9</v>
      </c>
      <c r="AU188" t="s">
        <v>50</v>
      </c>
      <c r="AV188">
        <v>1</v>
      </c>
      <c r="AW188">
        <v>2</v>
      </c>
      <c r="AX188">
        <v>39272724</v>
      </c>
      <c r="AY188">
        <v>1</v>
      </c>
      <c r="AZ188">
        <v>0</v>
      </c>
      <c r="BA188">
        <v>185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Y188*Source!I83</f>
        <v>124.02818999999998</v>
      </c>
      <c r="CY188">
        <f>AD188</f>
        <v>68.08</v>
      </c>
      <c r="CZ188">
        <f>AH188</f>
        <v>8.9700000000000006</v>
      </c>
      <c r="DA188">
        <f>AL188</f>
        <v>7.59</v>
      </c>
      <c r="DB188">
        <v>0</v>
      </c>
    </row>
    <row r="189" spans="1:106" x14ac:dyDescent="0.2">
      <c r="A189">
        <f>ROW(Source!A83)</f>
        <v>83</v>
      </c>
      <c r="B189">
        <v>39272397</v>
      </c>
      <c r="C189">
        <v>39272714</v>
      </c>
      <c r="D189">
        <v>37064876</v>
      </c>
      <c r="E189">
        <v>1</v>
      </c>
      <c r="F189">
        <v>1</v>
      </c>
      <c r="G189">
        <v>1</v>
      </c>
      <c r="H189">
        <v>1</v>
      </c>
      <c r="I189" t="s">
        <v>513</v>
      </c>
      <c r="J189" t="s">
        <v>3</v>
      </c>
      <c r="K189" t="s">
        <v>514</v>
      </c>
      <c r="L189">
        <v>1191</v>
      </c>
      <c r="N189">
        <v>1013</v>
      </c>
      <c r="O189" t="s">
        <v>512</v>
      </c>
      <c r="P189" t="s">
        <v>512</v>
      </c>
      <c r="Q189">
        <v>1</v>
      </c>
      <c r="W189">
        <v>0</v>
      </c>
      <c r="X189">
        <v>-1417349443</v>
      </c>
      <c r="Y189">
        <v>0.17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7.59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0.17</v>
      </c>
      <c r="AU189" t="s">
        <v>3</v>
      </c>
      <c r="AV189">
        <v>2</v>
      </c>
      <c r="AW189">
        <v>2</v>
      </c>
      <c r="AX189">
        <v>39272725</v>
      </c>
      <c r="AY189">
        <v>1</v>
      </c>
      <c r="AZ189">
        <v>2048</v>
      </c>
      <c r="BA189">
        <v>186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Y189*Source!I83</f>
        <v>0.42737999999999998</v>
      </c>
      <c r="CY189">
        <f>AD189</f>
        <v>0</v>
      </c>
      <c r="CZ189">
        <f>AH189</f>
        <v>0</v>
      </c>
      <c r="DA189">
        <f>AL189</f>
        <v>1</v>
      </c>
      <c r="DB189">
        <v>0</v>
      </c>
    </row>
    <row r="190" spans="1:106" x14ac:dyDescent="0.2">
      <c r="A190">
        <f>ROW(Source!A83)</f>
        <v>83</v>
      </c>
      <c r="B190">
        <v>39272397</v>
      </c>
      <c r="C190">
        <v>39272714</v>
      </c>
      <c r="D190">
        <v>36882452</v>
      </c>
      <c r="E190">
        <v>1</v>
      </c>
      <c r="F190">
        <v>1</v>
      </c>
      <c r="G190">
        <v>1</v>
      </c>
      <c r="H190">
        <v>2</v>
      </c>
      <c r="I190" t="s">
        <v>515</v>
      </c>
      <c r="J190" t="s">
        <v>516</v>
      </c>
      <c r="K190" t="s">
        <v>517</v>
      </c>
      <c r="L190">
        <v>1368</v>
      </c>
      <c r="N190">
        <v>1011</v>
      </c>
      <c r="O190" t="s">
        <v>518</v>
      </c>
      <c r="P190" t="s">
        <v>518</v>
      </c>
      <c r="Q190">
        <v>1</v>
      </c>
      <c r="W190">
        <v>0</v>
      </c>
      <c r="X190">
        <v>1188625873</v>
      </c>
      <c r="Y190">
        <v>2.5000000000000001E-2</v>
      </c>
      <c r="AA190">
        <v>0</v>
      </c>
      <c r="AB190">
        <v>237.26</v>
      </c>
      <c r="AC190">
        <v>13.5</v>
      </c>
      <c r="AD190">
        <v>0</v>
      </c>
      <c r="AE190">
        <v>0</v>
      </c>
      <c r="AF190">
        <v>31.26</v>
      </c>
      <c r="AG190">
        <v>13.5</v>
      </c>
      <c r="AH190">
        <v>0</v>
      </c>
      <c r="AI190">
        <v>1</v>
      </c>
      <c r="AJ190">
        <v>7.59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0.02</v>
      </c>
      <c r="AU190" t="s">
        <v>49</v>
      </c>
      <c r="AV190">
        <v>0</v>
      </c>
      <c r="AW190">
        <v>2</v>
      </c>
      <c r="AX190">
        <v>39272726</v>
      </c>
      <c r="AY190">
        <v>1</v>
      </c>
      <c r="AZ190">
        <v>0</v>
      </c>
      <c r="BA190">
        <v>187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Y190*Source!I83</f>
        <v>6.2850000000000003E-2</v>
      </c>
      <c r="CY190">
        <f>AB190</f>
        <v>237.26</v>
      </c>
      <c r="CZ190">
        <f>AF190</f>
        <v>31.26</v>
      </c>
      <c r="DA190">
        <f>AJ190</f>
        <v>7.59</v>
      </c>
      <c r="DB190">
        <v>0</v>
      </c>
    </row>
    <row r="191" spans="1:106" x14ac:dyDescent="0.2">
      <c r="A191">
        <f>ROW(Source!A83)</f>
        <v>83</v>
      </c>
      <c r="B191">
        <v>39272397</v>
      </c>
      <c r="C191">
        <v>39272714</v>
      </c>
      <c r="D191">
        <v>36883554</v>
      </c>
      <c r="E191">
        <v>1</v>
      </c>
      <c r="F191">
        <v>1</v>
      </c>
      <c r="G191">
        <v>1</v>
      </c>
      <c r="H191">
        <v>2</v>
      </c>
      <c r="I191" t="s">
        <v>554</v>
      </c>
      <c r="J191" t="s">
        <v>555</v>
      </c>
      <c r="K191" t="s">
        <v>556</v>
      </c>
      <c r="L191">
        <v>1368</v>
      </c>
      <c r="N191">
        <v>1011</v>
      </c>
      <c r="O191" t="s">
        <v>518</v>
      </c>
      <c r="P191" t="s">
        <v>518</v>
      </c>
      <c r="Q191">
        <v>1</v>
      </c>
      <c r="W191">
        <v>0</v>
      </c>
      <c r="X191">
        <v>1372534845</v>
      </c>
      <c r="Y191">
        <v>0.1875</v>
      </c>
      <c r="AA191">
        <v>0</v>
      </c>
      <c r="AB191">
        <v>498.74</v>
      </c>
      <c r="AC191">
        <v>11.6</v>
      </c>
      <c r="AD191">
        <v>0</v>
      </c>
      <c r="AE191">
        <v>0</v>
      </c>
      <c r="AF191">
        <v>65.709999999999994</v>
      </c>
      <c r="AG191">
        <v>11.6</v>
      </c>
      <c r="AH191">
        <v>0</v>
      </c>
      <c r="AI191">
        <v>1</v>
      </c>
      <c r="AJ191">
        <v>7.59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0.15</v>
      </c>
      <c r="AU191" t="s">
        <v>49</v>
      </c>
      <c r="AV191">
        <v>0</v>
      </c>
      <c r="AW191">
        <v>2</v>
      </c>
      <c r="AX191">
        <v>39272727</v>
      </c>
      <c r="AY191">
        <v>1</v>
      </c>
      <c r="AZ191">
        <v>0</v>
      </c>
      <c r="BA191">
        <v>188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Y191*Source!I83</f>
        <v>0.47137499999999999</v>
      </c>
      <c r="CY191">
        <f>AB191</f>
        <v>498.74</v>
      </c>
      <c r="CZ191">
        <f>AF191</f>
        <v>65.709999999999994</v>
      </c>
      <c r="DA191">
        <f>AJ191</f>
        <v>7.59</v>
      </c>
      <c r="DB191">
        <v>0</v>
      </c>
    </row>
    <row r="192" spans="1:106" x14ac:dyDescent="0.2">
      <c r="A192">
        <f>ROW(Source!A83)</f>
        <v>83</v>
      </c>
      <c r="B192">
        <v>39272397</v>
      </c>
      <c r="C192">
        <v>39272714</v>
      </c>
      <c r="D192">
        <v>36805188</v>
      </c>
      <c r="E192">
        <v>1</v>
      </c>
      <c r="F192">
        <v>1</v>
      </c>
      <c r="G192">
        <v>1</v>
      </c>
      <c r="H192">
        <v>3</v>
      </c>
      <c r="I192" t="s">
        <v>648</v>
      </c>
      <c r="J192" t="s">
        <v>649</v>
      </c>
      <c r="K192" t="s">
        <v>650</v>
      </c>
      <c r="L192">
        <v>1327</v>
      </c>
      <c r="N192">
        <v>1005</v>
      </c>
      <c r="O192" t="s">
        <v>123</v>
      </c>
      <c r="P192" t="s">
        <v>123</v>
      </c>
      <c r="Q192">
        <v>1</v>
      </c>
      <c r="W192">
        <v>0</v>
      </c>
      <c r="X192">
        <v>-1987926685</v>
      </c>
      <c r="Y192">
        <v>0.84</v>
      </c>
      <c r="AA192">
        <v>548.91</v>
      </c>
      <c r="AB192">
        <v>0</v>
      </c>
      <c r="AC192">
        <v>0</v>
      </c>
      <c r="AD192">
        <v>0</v>
      </c>
      <c r="AE192">
        <v>72.319999999999993</v>
      </c>
      <c r="AF192">
        <v>0</v>
      </c>
      <c r="AG192">
        <v>0</v>
      </c>
      <c r="AH192">
        <v>0</v>
      </c>
      <c r="AI192">
        <v>7.59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0.84</v>
      </c>
      <c r="AU192" t="s">
        <v>3</v>
      </c>
      <c r="AV192">
        <v>0</v>
      </c>
      <c r="AW192">
        <v>2</v>
      </c>
      <c r="AX192">
        <v>39272728</v>
      </c>
      <c r="AY192">
        <v>1</v>
      </c>
      <c r="AZ192">
        <v>0</v>
      </c>
      <c r="BA192">
        <v>189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Y192*Source!I83</f>
        <v>2.1117599999999999</v>
      </c>
      <c r="CY192">
        <f>AA192</f>
        <v>548.91</v>
      </c>
      <c r="CZ192">
        <f>AE192</f>
        <v>72.319999999999993</v>
      </c>
      <c r="DA192">
        <f>AI192</f>
        <v>7.59</v>
      </c>
      <c r="DB192">
        <v>0</v>
      </c>
    </row>
    <row r="193" spans="1:106" x14ac:dyDescent="0.2">
      <c r="A193">
        <f>ROW(Source!A83)</f>
        <v>83</v>
      </c>
      <c r="B193">
        <v>39272397</v>
      </c>
      <c r="C193">
        <v>39272714</v>
      </c>
      <c r="D193">
        <v>36805524</v>
      </c>
      <c r="E193">
        <v>1</v>
      </c>
      <c r="F193">
        <v>1</v>
      </c>
      <c r="G193">
        <v>1</v>
      </c>
      <c r="H193">
        <v>3</v>
      </c>
      <c r="I193" t="s">
        <v>645</v>
      </c>
      <c r="J193" t="s">
        <v>646</v>
      </c>
      <c r="K193" t="s">
        <v>647</v>
      </c>
      <c r="L193">
        <v>1346</v>
      </c>
      <c r="N193">
        <v>1009</v>
      </c>
      <c r="O193" t="s">
        <v>566</v>
      </c>
      <c r="P193" t="s">
        <v>566</v>
      </c>
      <c r="Q193">
        <v>1</v>
      </c>
      <c r="W193">
        <v>0</v>
      </c>
      <c r="X193">
        <v>813963326</v>
      </c>
      <c r="Y193">
        <v>0.31</v>
      </c>
      <c r="AA193">
        <v>13.81</v>
      </c>
      <c r="AB193">
        <v>0</v>
      </c>
      <c r="AC193">
        <v>0</v>
      </c>
      <c r="AD193">
        <v>0</v>
      </c>
      <c r="AE193">
        <v>1.82</v>
      </c>
      <c r="AF193">
        <v>0</v>
      </c>
      <c r="AG193">
        <v>0</v>
      </c>
      <c r="AH193">
        <v>0</v>
      </c>
      <c r="AI193">
        <v>7.59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0.31</v>
      </c>
      <c r="AU193" t="s">
        <v>3</v>
      </c>
      <c r="AV193">
        <v>0</v>
      </c>
      <c r="AW193">
        <v>2</v>
      </c>
      <c r="AX193">
        <v>39272729</v>
      </c>
      <c r="AY193">
        <v>1</v>
      </c>
      <c r="AZ193">
        <v>0</v>
      </c>
      <c r="BA193">
        <v>190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Y193*Source!I83</f>
        <v>0.77933999999999992</v>
      </c>
      <c r="CY193">
        <f>AA193</f>
        <v>13.81</v>
      </c>
      <c r="CZ193">
        <f>AE193</f>
        <v>1.82</v>
      </c>
      <c r="DA193">
        <f>AI193</f>
        <v>7.59</v>
      </c>
      <c r="DB193">
        <v>0</v>
      </c>
    </row>
    <row r="194" spans="1:106" x14ac:dyDescent="0.2">
      <c r="A194">
        <f>ROW(Source!A83)</f>
        <v>83</v>
      </c>
      <c r="B194">
        <v>39272397</v>
      </c>
      <c r="C194">
        <v>39272714</v>
      </c>
      <c r="D194">
        <v>36797561</v>
      </c>
      <c r="E194">
        <v>17</v>
      </c>
      <c r="F194">
        <v>1</v>
      </c>
      <c r="G194">
        <v>1</v>
      </c>
      <c r="H194">
        <v>3</v>
      </c>
      <c r="I194" t="s">
        <v>152</v>
      </c>
      <c r="J194" t="s">
        <v>3</v>
      </c>
      <c r="K194" t="s">
        <v>153</v>
      </c>
      <c r="L194">
        <v>1348</v>
      </c>
      <c r="N194">
        <v>1009</v>
      </c>
      <c r="O194" t="s">
        <v>141</v>
      </c>
      <c r="P194" t="s">
        <v>141</v>
      </c>
      <c r="Q194">
        <v>1000</v>
      </c>
      <c r="W194">
        <v>0</v>
      </c>
      <c r="X194">
        <v>1891904026</v>
      </c>
      <c r="Y194">
        <v>6.3E-2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7.59</v>
      </c>
      <c r="AJ194">
        <v>1</v>
      </c>
      <c r="AK194">
        <v>1</v>
      </c>
      <c r="AL194">
        <v>1</v>
      </c>
      <c r="AN194">
        <v>0</v>
      </c>
      <c r="AO194">
        <v>0</v>
      </c>
      <c r="AP194">
        <v>0</v>
      </c>
      <c r="AQ194">
        <v>0</v>
      </c>
      <c r="AR194">
        <v>0</v>
      </c>
      <c r="AS194" t="s">
        <v>3</v>
      </c>
      <c r="AT194">
        <v>6.3E-2</v>
      </c>
      <c r="AU194" t="s">
        <v>3</v>
      </c>
      <c r="AV194">
        <v>0</v>
      </c>
      <c r="AW194">
        <v>2</v>
      </c>
      <c r="AX194">
        <v>39272730</v>
      </c>
      <c r="AY194">
        <v>1</v>
      </c>
      <c r="AZ194">
        <v>0</v>
      </c>
      <c r="BA194">
        <v>191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Y194*Source!I83</f>
        <v>0.158382</v>
      </c>
      <c r="CY194">
        <f>AA194</f>
        <v>0</v>
      </c>
      <c r="CZ194">
        <f>AE194</f>
        <v>0</v>
      </c>
      <c r="DA194">
        <f>AI194</f>
        <v>7.59</v>
      </c>
      <c r="DB194">
        <v>0</v>
      </c>
    </row>
    <row r="195" spans="1:106" x14ac:dyDescent="0.2">
      <c r="A195">
        <f>ROW(Source!A83)</f>
        <v>83</v>
      </c>
      <c r="B195">
        <v>39272397</v>
      </c>
      <c r="C195">
        <v>39272714</v>
      </c>
      <c r="D195">
        <v>36837812</v>
      </c>
      <c r="E195">
        <v>1</v>
      </c>
      <c r="F195">
        <v>1</v>
      </c>
      <c r="G195">
        <v>1</v>
      </c>
      <c r="H195">
        <v>3</v>
      </c>
      <c r="I195" t="s">
        <v>155</v>
      </c>
      <c r="J195" t="s">
        <v>157</v>
      </c>
      <c r="K195" t="s">
        <v>156</v>
      </c>
      <c r="L195">
        <v>1348</v>
      </c>
      <c r="N195">
        <v>1009</v>
      </c>
      <c r="O195" t="s">
        <v>141</v>
      </c>
      <c r="P195" t="s">
        <v>141</v>
      </c>
      <c r="Q195">
        <v>1000</v>
      </c>
      <c r="W195">
        <v>0</v>
      </c>
      <c r="X195">
        <v>-1967562714</v>
      </c>
      <c r="Y195">
        <v>6.3E-2</v>
      </c>
      <c r="AA195">
        <v>193445.04</v>
      </c>
      <c r="AB195">
        <v>0</v>
      </c>
      <c r="AC195">
        <v>0</v>
      </c>
      <c r="AD195">
        <v>0</v>
      </c>
      <c r="AE195">
        <v>25486.83</v>
      </c>
      <c r="AF195">
        <v>0</v>
      </c>
      <c r="AG195">
        <v>0</v>
      </c>
      <c r="AH195">
        <v>0</v>
      </c>
      <c r="AI195">
        <v>7.59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3</v>
      </c>
      <c r="AT195">
        <v>6.3E-2</v>
      </c>
      <c r="AU195" t="s">
        <v>3</v>
      </c>
      <c r="AV195">
        <v>0</v>
      </c>
      <c r="AW195">
        <v>1</v>
      </c>
      <c r="AX195">
        <v>-1</v>
      </c>
      <c r="AY195">
        <v>0</v>
      </c>
      <c r="AZ195">
        <v>0</v>
      </c>
      <c r="BA195" t="s">
        <v>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Y195*Source!I83</f>
        <v>0.158382</v>
      </c>
      <c r="CY195">
        <f>AA195</f>
        <v>193445.04</v>
      </c>
      <c r="CZ195">
        <f>AE195</f>
        <v>25486.83</v>
      </c>
      <c r="DA195">
        <f>AI195</f>
        <v>7.59</v>
      </c>
      <c r="DB195">
        <v>0</v>
      </c>
    </row>
    <row r="196" spans="1:106" x14ac:dyDescent="0.2">
      <c r="A196">
        <f>ROW(Source!A83)</f>
        <v>83</v>
      </c>
      <c r="B196">
        <v>39272397</v>
      </c>
      <c r="C196">
        <v>39272714</v>
      </c>
      <c r="D196">
        <v>36839212</v>
      </c>
      <c r="E196">
        <v>1</v>
      </c>
      <c r="F196">
        <v>1</v>
      </c>
      <c r="G196">
        <v>1</v>
      </c>
      <c r="H196">
        <v>3</v>
      </c>
      <c r="I196" t="s">
        <v>651</v>
      </c>
      <c r="J196" t="s">
        <v>652</v>
      </c>
      <c r="K196" t="s">
        <v>653</v>
      </c>
      <c r="L196">
        <v>1348</v>
      </c>
      <c r="N196">
        <v>1009</v>
      </c>
      <c r="O196" t="s">
        <v>141</v>
      </c>
      <c r="P196" t="s">
        <v>141</v>
      </c>
      <c r="Q196">
        <v>1000</v>
      </c>
      <c r="W196">
        <v>0</v>
      </c>
      <c r="X196">
        <v>-2084827333</v>
      </c>
      <c r="Y196">
        <v>5.0999999999999997E-2</v>
      </c>
      <c r="AA196">
        <v>32591.46</v>
      </c>
      <c r="AB196">
        <v>0</v>
      </c>
      <c r="AC196">
        <v>0</v>
      </c>
      <c r="AD196">
        <v>0</v>
      </c>
      <c r="AE196">
        <v>4294</v>
      </c>
      <c r="AF196">
        <v>0</v>
      </c>
      <c r="AG196">
        <v>0</v>
      </c>
      <c r="AH196">
        <v>0</v>
      </c>
      <c r="AI196">
        <v>7.59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5.0999999999999997E-2</v>
      </c>
      <c r="AU196" t="s">
        <v>3</v>
      </c>
      <c r="AV196">
        <v>0</v>
      </c>
      <c r="AW196">
        <v>2</v>
      </c>
      <c r="AX196">
        <v>39272731</v>
      </c>
      <c r="AY196">
        <v>1</v>
      </c>
      <c r="AZ196">
        <v>0</v>
      </c>
      <c r="BA196">
        <v>192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Y196*Source!I83</f>
        <v>0.12821399999999999</v>
      </c>
      <c r="CY196">
        <f>AA196</f>
        <v>32591.46</v>
      </c>
      <c r="CZ196">
        <f>AE196</f>
        <v>4294</v>
      </c>
      <c r="DA196">
        <f>AI196</f>
        <v>7.59</v>
      </c>
      <c r="DB196">
        <v>0</v>
      </c>
    </row>
    <row r="197" spans="1:106" x14ac:dyDescent="0.2">
      <c r="A197">
        <f>ROW(Source!A88)</f>
        <v>88</v>
      </c>
      <c r="B197">
        <v>39272396</v>
      </c>
      <c r="C197">
        <v>39272734</v>
      </c>
      <c r="D197">
        <v>37069580</v>
      </c>
      <c r="E197">
        <v>1</v>
      </c>
      <c r="F197">
        <v>1</v>
      </c>
      <c r="G197">
        <v>1</v>
      </c>
      <c r="H197">
        <v>1</v>
      </c>
      <c r="I197" t="s">
        <v>521</v>
      </c>
      <c r="J197" t="s">
        <v>3</v>
      </c>
      <c r="K197" t="s">
        <v>522</v>
      </c>
      <c r="L197">
        <v>1191</v>
      </c>
      <c r="N197">
        <v>1013</v>
      </c>
      <c r="O197" t="s">
        <v>512</v>
      </c>
      <c r="P197" t="s">
        <v>512</v>
      </c>
      <c r="Q197">
        <v>1</v>
      </c>
      <c r="W197">
        <v>0</v>
      </c>
      <c r="X197">
        <v>1010519658</v>
      </c>
      <c r="Y197">
        <v>41.74499999999999</v>
      </c>
      <c r="AA197">
        <v>0</v>
      </c>
      <c r="AB197">
        <v>0</v>
      </c>
      <c r="AC197">
        <v>0</v>
      </c>
      <c r="AD197">
        <v>8.64</v>
      </c>
      <c r="AE197">
        <v>0</v>
      </c>
      <c r="AF197">
        <v>0</v>
      </c>
      <c r="AG197">
        <v>0</v>
      </c>
      <c r="AH197">
        <v>8.64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36.299999999999997</v>
      </c>
      <c r="AU197" t="s">
        <v>50</v>
      </c>
      <c r="AV197">
        <v>1</v>
      </c>
      <c r="AW197">
        <v>2</v>
      </c>
      <c r="AX197">
        <v>39272745</v>
      </c>
      <c r="AY197">
        <v>1</v>
      </c>
      <c r="AZ197">
        <v>0</v>
      </c>
      <c r="BA197">
        <v>193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Y197*Source!I88</f>
        <v>13.692359999999997</v>
      </c>
      <c r="CY197">
        <f>AD197</f>
        <v>8.64</v>
      </c>
      <c r="CZ197">
        <f>AH197</f>
        <v>8.64</v>
      </c>
      <c r="DA197">
        <f>AL197</f>
        <v>1</v>
      </c>
      <c r="DB197">
        <v>0</v>
      </c>
    </row>
    <row r="198" spans="1:106" x14ac:dyDescent="0.2">
      <c r="A198">
        <f>ROW(Source!A88)</f>
        <v>88</v>
      </c>
      <c r="B198">
        <v>39272396</v>
      </c>
      <c r="C198">
        <v>39272734</v>
      </c>
      <c r="D198">
        <v>37064876</v>
      </c>
      <c r="E198">
        <v>1</v>
      </c>
      <c r="F198">
        <v>1</v>
      </c>
      <c r="G198">
        <v>1</v>
      </c>
      <c r="H198">
        <v>1</v>
      </c>
      <c r="I198" t="s">
        <v>513</v>
      </c>
      <c r="J198" t="s">
        <v>3</v>
      </c>
      <c r="K198" t="s">
        <v>514</v>
      </c>
      <c r="L198">
        <v>1191</v>
      </c>
      <c r="N198">
        <v>1013</v>
      </c>
      <c r="O198" t="s">
        <v>512</v>
      </c>
      <c r="P198" t="s">
        <v>512</v>
      </c>
      <c r="Q198">
        <v>1</v>
      </c>
      <c r="W198">
        <v>0</v>
      </c>
      <c r="X198">
        <v>-1417349443</v>
      </c>
      <c r="Y198">
        <v>0.56000000000000005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0.56000000000000005</v>
      </c>
      <c r="AU198" t="s">
        <v>3</v>
      </c>
      <c r="AV198">
        <v>2</v>
      </c>
      <c r="AW198">
        <v>2</v>
      </c>
      <c r="AX198">
        <v>39272746</v>
      </c>
      <c r="AY198">
        <v>1</v>
      </c>
      <c r="AZ198">
        <v>2048</v>
      </c>
      <c r="BA198">
        <v>194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Y198*Source!I88</f>
        <v>0.18368000000000004</v>
      </c>
      <c r="CY198">
        <f>AD198</f>
        <v>0</v>
      </c>
      <c r="CZ198">
        <f>AH198</f>
        <v>0</v>
      </c>
      <c r="DA198">
        <f>AL198</f>
        <v>1</v>
      </c>
      <c r="DB198">
        <v>0</v>
      </c>
    </row>
    <row r="199" spans="1:106" x14ac:dyDescent="0.2">
      <c r="A199">
        <f>ROW(Source!A88)</f>
        <v>88</v>
      </c>
      <c r="B199">
        <v>39272396</v>
      </c>
      <c r="C199">
        <v>39272734</v>
      </c>
      <c r="D199">
        <v>36883554</v>
      </c>
      <c r="E199">
        <v>1</v>
      </c>
      <c r="F199">
        <v>1</v>
      </c>
      <c r="G199">
        <v>1</v>
      </c>
      <c r="H199">
        <v>2</v>
      </c>
      <c r="I199" t="s">
        <v>554</v>
      </c>
      <c r="J199" t="s">
        <v>555</v>
      </c>
      <c r="K199" t="s">
        <v>556</v>
      </c>
      <c r="L199">
        <v>1368</v>
      </c>
      <c r="N199">
        <v>1011</v>
      </c>
      <c r="O199" t="s">
        <v>518</v>
      </c>
      <c r="P199" t="s">
        <v>518</v>
      </c>
      <c r="Q199">
        <v>1</v>
      </c>
      <c r="W199">
        <v>0</v>
      </c>
      <c r="X199">
        <v>1372534845</v>
      </c>
      <c r="Y199">
        <v>0.70000000000000007</v>
      </c>
      <c r="AA199">
        <v>0</v>
      </c>
      <c r="AB199">
        <v>65.709999999999994</v>
      </c>
      <c r="AC199">
        <v>11.6</v>
      </c>
      <c r="AD199">
        <v>0</v>
      </c>
      <c r="AE199">
        <v>0</v>
      </c>
      <c r="AF199">
        <v>65.709999999999994</v>
      </c>
      <c r="AG199">
        <v>11.6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0.56000000000000005</v>
      </c>
      <c r="AU199" t="s">
        <v>49</v>
      </c>
      <c r="AV199">
        <v>0</v>
      </c>
      <c r="AW199">
        <v>2</v>
      </c>
      <c r="AX199">
        <v>39272747</v>
      </c>
      <c r="AY199">
        <v>1</v>
      </c>
      <c r="AZ199">
        <v>0</v>
      </c>
      <c r="BA199">
        <v>195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Y199*Source!I88</f>
        <v>0.22960000000000003</v>
      </c>
      <c r="CY199">
        <f>AB199</f>
        <v>65.709999999999994</v>
      </c>
      <c r="CZ199">
        <f>AF199</f>
        <v>65.709999999999994</v>
      </c>
      <c r="DA199">
        <f>AJ199</f>
        <v>1</v>
      </c>
      <c r="DB199">
        <v>0</v>
      </c>
    </row>
    <row r="200" spans="1:106" x14ac:dyDescent="0.2">
      <c r="A200">
        <f>ROW(Source!A88)</f>
        <v>88</v>
      </c>
      <c r="B200">
        <v>39272396</v>
      </c>
      <c r="C200">
        <v>39272734</v>
      </c>
      <c r="D200">
        <v>36804549</v>
      </c>
      <c r="E200">
        <v>1</v>
      </c>
      <c r="F200">
        <v>1</v>
      </c>
      <c r="G200">
        <v>1</v>
      </c>
      <c r="H200">
        <v>3</v>
      </c>
      <c r="I200" t="s">
        <v>654</v>
      </c>
      <c r="J200" t="s">
        <v>655</v>
      </c>
      <c r="K200" t="s">
        <v>656</v>
      </c>
      <c r="L200">
        <v>1348</v>
      </c>
      <c r="N200">
        <v>1009</v>
      </c>
      <c r="O200" t="s">
        <v>141</v>
      </c>
      <c r="P200" t="s">
        <v>141</v>
      </c>
      <c r="Q200">
        <v>1000</v>
      </c>
      <c r="W200">
        <v>0</v>
      </c>
      <c r="X200">
        <v>888381482</v>
      </c>
      <c r="Y200">
        <v>7.2500000000000004E-3</v>
      </c>
      <c r="AA200">
        <v>8475</v>
      </c>
      <c r="AB200">
        <v>0</v>
      </c>
      <c r="AC200">
        <v>0</v>
      </c>
      <c r="AD200">
        <v>0</v>
      </c>
      <c r="AE200">
        <v>8475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7.2500000000000004E-3</v>
      </c>
      <c r="AU200" t="s">
        <v>3</v>
      </c>
      <c r="AV200">
        <v>0</v>
      </c>
      <c r="AW200">
        <v>2</v>
      </c>
      <c r="AX200">
        <v>39272748</v>
      </c>
      <c r="AY200">
        <v>1</v>
      </c>
      <c r="AZ200">
        <v>0</v>
      </c>
      <c r="BA200">
        <v>196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Y200*Source!I88</f>
        <v>2.3780000000000003E-3</v>
      </c>
      <c r="CY200">
        <f t="shared" ref="CY200:CY206" si="15">AA200</f>
        <v>8475</v>
      </c>
      <c r="CZ200">
        <f t="shared" ref="CZ200:CZ206" si="16">AE200</f>
        <v>8475</v>
      </c>
      <c r="DA200">
        <f t="shared" ref="DA200:DA206" si="17">AI200</f>
        <v>1</v>
      </c>
      <c r="DB200">
        <v>0</v>
      </c>
    </row>
    <row r="201" spans="1:106" x14ac:dyDescent="0.2">
      <c r="A201">
        <f>ROW(Source!A88)</f>
        <v>88</v>
      </c>
      <c r="B201">
        <v>39272396</v>
      </c>
      <c r="C201">
        <v>39272734</v>
      </c>
      <c r="D201">
        <v>36804565</v>
      </c>
      <c r="E201">
        <v>1</v>
      </c>
      <c r="F201">
        <v>1</v>
      </c>
      <c r="G201">
        <v>1</v>
      </c>
      <c r="H201">
        <v>3</v>
      </c>
      <c r="I201" t="s">
        <v>657</v>
      </c>
      <c r="J201" t="s">
        <v>658</v>
      </c>
      <c r="K201" t="s">
        <v>659</v>
      </c>
      <c r="L201">
        <v>1348</v>
      </c>
      <c r="N201">
        <v>1009</v>
      </c>
      <c r="O201" t="s">
        <v>141</v>
      </c>
      <c r="P201" t="s">
        <v>141</v>
      </c>
      <c r="Q201">
        <v>1000</v>
      </c>
      <c r="W201">
        <v>0</v>
      </c>
      <c r="X201">
        <v>-1818623805</v>
      </c>
      <c r="Y201">
        <v>2.2000000000000001E-3</v>
      </c>
      <c r="AA201">
        <v>8475</v>
      </c>
      <c r="AB201">
        <v>0</v>
      </c>
      <c r="AC201">
        <v>0</v>
      </c>
      <c r="AD201">
        <v>0</v>
      </c>
      <c r="AE201">
        <v>8475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2.2000000000000001E-3</v>
      </c>
      <c r="AU201" t="s">
        <v>3</v>
      </c>
      <c r="AV201">
        <v>0</v>
      </c>
      <c r="AW201">
        <v>2</v>
      </c>
      <c r="AX201">
        <v>39272749</v>
      </c>
      <c r="AY201">
        <v>1</v>
      </c>
      <c r="AZ201">
        <v>0</v>
      </c>
      <c r="BA201">
        <v>197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Y201*Source!I88</f>
        <v>7.2160000000000008E-4</v>
      </c>
      <c r="CY201">
        <f t="shared" si="15"/>
        <v>8475</v>
      </c>
      <c r="CZ201">
        <f t="shared" si="16"/>
        <v>8475</v>
      </c>
      <c r="DA201">
        <f t="shared" si="17"/>
        <v>1</v>
      </c>
      <c r="DB201">
        <v>0</v>
      </c>
    </row>
    <row r="202" spans="1:106" x14ac:dyDescent="0.2">
      <c r="A202">
        <f>ROW(Source!A88)</f>
        <v>88</v>
      </c>
      <c r="B202">
        <v>39272396</v>
      </c>
      <c r="C202">
        <v>39272734</v>
      </c>
      <c r="D202">
        <v>36829978</v>
      </c>
      <c r="E202">
        <v>1</v>
      </c>
      <c r="F202">
        <v>1</v>
      </c>
      <c r="G202">
        <v>1</v>
      </c>
      <c r="H202">
        <v>3</v>
      </c>
      <c r="I202" t="s">
        <v>171</v>
      </c>
      <c r="J202" t="s">
        <v>173</v>
      </c>
      <c r="K202" t="s">
        <v>172</v>
      </c>
      <c r="L202">
        <v>1339</v>
      </c>
      <c r="N202">
        <v>1007</v>
      </c>
      <c r="O202" t="s">
        <v>47</v>
      </c>
      <c r="P202" t="s">
        <v>47</v>
      </c>
      <c r="Q202">
        <v>1</v>
      </c>
      <c r="W202">
        <v>0</v>
      </c>
      <c r="X202">
        <v>1639874781</v>
      </c>
      <c r="Y202">
        <v>0.14000000000000001</v>
      </c>
      <c r="AA202">
        <v>11965.22</v>
      </c>
      <c r="AB202">
        <v>0</v>
      </c>
      <c r="AC202">
        <v>0</v>
      </c>
      <c r="AD202">
        <v>0</v>
      </c>
      <c r="AE202">
        <v>11965.22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3</v>
      </c>
      <c r="AT202">
        <v>0.14000000000000001</v>
      </c>
      <c r="AU202" t="s">
        <v>3</v>
      </c>
      <c r="AV202">
        <v>0</v>
      </c>
      <c r="AW202">
        <v>1</v>
      </c>
      <c r="AX202">
        <v>-1</v>
      </c>
      <c r="AY202">
        <v>0</v>
      </c>
      <c r="AZ202">
        <v>0</v>
      </c>
      <c r="BA202" t="s">
        <v>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Y202*Source!I88</f>
        <v>4.5920000000000009E-2</v>
      </c>
      <c r="CY202">
        <f t="shared" si="15"/>
        <v>11965.22</v>
      </c>
      <c r="CZ202">
        <f t="shared" si="16"/>
        <v>11965.22</v>
      </c>
      <c r="DA202">
        <f t="shared" si="17"/>
        <v>1</v>
      </c>
      <c r="DB202">
        <v>0</v>
      </c>
    </row>
    <row r="203" spans="1:106" x14ac:dyDescent="0.2">
      <c r="A203">
        <f>ROW(Source!A88)</f>
        <v>88</v>
      </c>
      <c r="B203">
        <v>39272396</v>
      </c>
      <c r="C203">
        <v>39272734</v>
      </c>
      <c r="D203">
        <v>36829988</v>
      </c>
      <c r="E203">
        <v>1</v>
      </c>
      <c r="F203">
        <v>1</v>
      </c>
      <c r="G203">
        <v>1</v>
      </c>
      <c r="H203">
        <v>3</v>
      </c>
      <c r="I203" t="s">
        <v>167</v>
      </c>
      <c r="J203" t="s">
        <v>169</v>
      </c>
      <c r="K203" t="s">
        <v>168</v>
      </c>
      <c r="L203">
        <v>1339</v>
      </c>
      <c r="N203">
        <v>1007</v>
      </c>
      <c r="O203" t="s">
        <v>47</v>
      </c>
      <c r="P203" t="s">
        <v>47</v>
      </c>
      <c r="Q203">
        <v>1</v>
      </c>
      <c r="W203">
        <v>0</v>
      </c>
      <c r="X203">
        <v>-635603041</v>
      </c>
      <c r="Y203">
        <v>1.2804880000000001</v>
      </c>
      <c r="AA203">
        <v>10877.47</v>
      </c>
      <c r="AB203">
        <v>0</v>
      </c>
      <c r="AC203">
        <v>0</v>
      </c>
      <c r="AD203">
        <v>0</v>
      </c>
      <c r="AE203">
        <v>10877.47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3</v>
      </c>
      <c r="AT203">
        <v>1.2804880000000001</v>
      </c>
      <c r="AU203" t="s">
        <v>3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Y203*Source!I88</f>
        <v>0.42000006400000006</v>
      </c>
      <c r="CY203">
        <f t="shared" si="15"/>
        <v>10877.47</v>
      </c>
      <c r="CZ203">
        <f t="shared" si="16"/>
        <v>10877.47</v>
      </c>
      <c r="DA203">
        <f t="shared" si="17"/>
        <v>1</v>
      </c>
      <c r="DB203">
        <v>0</v>
      </c>
    </row>
    <row r="204" spans="1:106" x14ac:dyDescent="0.2">
      <c r="A204">
        <f>ROW(Source!A88)</f>
        <v>88</v>
      </c>
      <c r="B204">
        <v>39272396</v>
      </c>
      <c r="C204">
        <v>39272734</v>
      </c>
      <c r="D204">
        <v>36830014</v>
      </c>
      <c r="E204">
        <v>1</v>
      </c>
      <c r="F204">
        <v>1</v>
      </c>
      <c r="G204">
        <v>1</v>
      </c>
      <c r="H204">
        <v>3</v>
      </c>
      <c r="I204" t="s">
        <v>660</v>
      </c>
      <c r="J204" t="s">
        <v>661</v>
      </c>
      <c r="K204" t="s">
        <v>662</v>
      </c>
      <c r="L204">
        <v>1339</v>
      </c>
      <c r="N204">
        <v>1007</v>
      </c>
      <c r="O204" t="s">
        <v>47</v>
      </c>
      <c r="P204" t="s">
        <v>47</v>
      </c>
      <c r="Q204">
        <v>1</v>
      </c>
      <c r="W204">
        <v>0</v>
      </c>
      <c r="X204">
        <v>1689525452</v>
      </c>
      <c r="Y204">
        <v>1.43</v>
      </c>
      <c r="AA204">
        <v>1784</v>
      </c>
      <c r="AB204">
        <v>0</v>
      </c>
      <c r="AC204">
        <v>0</v>
      </c>
      <c r="AD204">
        <v>0</v>
      </c>
      <c r="AE204">
        <v>1784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1.43</v>
      </c>
      <c r="AU204" t="s">
        <v>3</v>
      </c>
      <c r="AV204">
        <v>0</v>
      </c>
      <c r="AW204">
        <v>2</v>
      </c>
      <c r="AX204">
        <v>39272750</v>
      </c>
      <c r="AY204">
        <v>1</v>
      </c>
      <c r="AZ204">
        <v>0</v>
      </c>
      <c r="BA204">
        <v>198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Y204*Source!I88</f>
        <v>0.46904000000000001</v>
      </c>
      <c r="CY204">
        <f t="shared" si="15"/>
        <v>1784</v>
      </c>
      <c r="CZ204">
        <f t="shared" si="16"/>
        <v>1784</v>
      </c>
      <c r="DA204">
        <f t="shared" si="17"/>
        <v>1</v>
      </c>
      <c r="DB204">
        <v>0</v>
      </c>
    </row>
    <row r="205" spans="1:106" x14ac:dyDescent="0.2">
      <c r="A205">
        <f>ROW(Source!A88)</f>
        <v>88</v>
      </c>
      <c r="B205">
        <v>39272396</v>
      </c>
      <c r="C205">
        <v>39272734</v>
      </c>
      <c r="D205">
        <v>36830500</v>
      </c>
      <c r="E205">
        <v>1</v>
      </c>
      <c r="F205">
        <v>1</v>
      </c>
      <c r="G205">
        <v>1</v>
      </c>
      <c r="H205">
        <v>3</v>
      </c>
      <c r="I205" t="s">
        <v>163</v>
      </c>
      <c r="J205" t="s">
        <v>165</v>
      </c>
      <c r="K205" t="s">
        <v>164</v>
      </c>
      <c r="L205">
        <v>1339</v>
      </c>
      <c r="N205">
        <v>1007</v>
      </c>
      <c r="O205" t="s">
        <v>47</v>
      </c>
      <c r="P205" t="s">
        <v>47</v>
      </c>
      <c r="Q205">
        <v>1</v>
      </c>
      <c r="W205">
        <v>1</v>
      </c>
      <c r="X205">
        <v>-915187339</v>
      </c>
      <c r="Y205">
        <v>-0.14000000000000001</v>
      </c>
      <c r="AA205">
        <v>1375</v>
      </c>
      <c r="AB205">
        <v>0</v>
      </c>
      <c r="AC205">
        <v>0</v>
      </c>
      <c r="AD205">
        <v>0</v>
      </c>
      <c r="AE205">
        <v>1375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-0.14000000000000001</v>
      </c>
      <c r="AU205" t="s">
        <v>3</v>
      </c>
      <c r="AV205">
        <v>0</v>
      </c>
      <c r="AW205">
        <v>2</v>
      </c>
      <c r="AX205">
        <v>39272751</v>
      </c>
      <c r="AY205">
        <v>1</v>
      </c>
      <c r="AZ205">
        <v>6144</v>
      </c>
      <c r="BA205">
        <v>199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Y205*Source!I88</f>
        <v>-4.5920000000000009E-2</v>
      </c>
      <c r="CY205">
        <f t="shared" si="15"/>
        <v>1375</v>
      </c>
      <c r="CZ205">
        <f t="shared" si="16"/>
        <v>1375</v>
      </c>
      <c r="DA205">
        <f t="shared" si="17"/>
        <v>1</v>
      </c>
      <c r="DB205">
        <v>0</v>
      </c>
    </row>
    <row r="206" spans="1:106" x14ac:dyDescent="0.2">
      <c r="A206">
        <f>ROW(Source!A88)</f>
        <v>88</v>
      </c>
      <c r="B206">
        <v>39272396</v>
      </c>
      <c r="C206">
        <v>39272734</v>
      </c>
      <c r="D206">
        <v>36832939</v>
      </c>
      <c r="E206">
        <v>1</v>
      </c>
      <c r="F206">
        <v>1</v>
      </c>
      <c r="G206">
        <v>1</v>
      </c>
      <c r="H206">
        <v>3</v>
      </c>
      <c r="I206" t="s">
        <v>663</v>
      </c>
      <c r="J206" t="s">
        <v>664</v>
      </c>
      <c r="K206" t="s">
        <v>665</v>
      </c>
      <c r="L206">
        <v>1327</v>
      </c>
      <c r="N206">
        <v>1005</v>
      </c>
      <c r="O206" t="s">
        <v>123</v>
      </c>
      <c r="P206" t="s">
        <v>123</v>
      </c>
      <c r="Q206">
        <v>1</v>
      </c>
      <c r="W206">
        <v>0</v>
      </c>
      <c r="X206">
        <v>-1215720491</v>
      </c>
      <c r="Y206">
        <v>105</v>
      </c>
      <c r="AA206">
        <v>3.25</v>
      </c>
      <c r="AB206">
        <v>0</v>
      </c>
      <c r="AC206">
        <v>0</v>
      </c>
      <c r="AD206">
        <v>0</v>
      </c>
      <c r="AE206">
        <v>3.25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105</v>
      </c>
      <c r="AU206" t="s">
        <v>3</v>
      </c>
      <c r="AV206">
        <v>0</v>
      </c>
      <c r="AW206">
        <v>2</v>
      </c>
      <c r="AX206">
        <v>39272752</v>
      </c>
      <c r="AY206">
        <v>1</v>
      </c>
      <c r="AZ206">
        <v>0</v>
      </c>
      <c r="BA206">
        <v>200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Y206*Source!I88</f>
        <v>34.440000000000005</v>
      </c>
      <c r="CY206">
        <f t="shared" si="15"/>
        <v>3.25</v>
      </c>
      <c r="CZ206">
        <f t="shared" si="16"/>
        <v>3.25</v>
      </c>
      <c r="DA206">
        <f t="shared" si="17"/>
        <v>1</v>
      </c>
      <c r="DB206">
        <v>0</v>
      </c>
    </row>
    <row r="207" spans="1:106" x14ac:dyDescent="0.2">
      <c r="A207">
        <f>ROW(Source!A89)</f>
        <v>89</v>
      </c>
      <c r="B207">
        <v>39272397</v>
      </c>
      <c r="C207">
        <v>39272734</v>
      </c>
      <c r="D207">
        <v>37069580</v>
      </c>
      <c r="E207">
        <v>1</v>
      </c>
      <c r="F207">
        <v>1</v>
      </c>
      <c r="G207">
        <v>1</v>
      </c>
      <c r="H207">
        <v>1</v>
      </c>
      <c r="I207" t="s">
        <v>521</v>
      </c>
      <c r="J207" t="s">
        <v>3</v>
      </c>
      <c r="K207" t="s">
        <v>522</v>
      </c>
      <c r="L207">
        <v>1191</v>
      </c>
      <c r="N207">
        <v>1013</v>
      </c>
      <c r="O207" t="s">
        <v>512</v>
      </c>
      <c r="P207" t="s">
        <v>512</v>
      </c>
      <c r="Q207">
        <v>1</v>
      </c>
      <c r="W207">
        <v>0</v>
      </c>
      <c r="X207">
        <v>1010519658</v>
      </c>
      <c r="Y207">
        <v>41.74499999999999</v>
      </c>
      <c r="AA207">
        <v>0</v>
      </c>
      <c r="AB207">
        <v>0</v>
      </c>
      <c r="AC207">
        <v>0</v>
      </c>
      <c r="AD207">
        <v>65.58</v>
      </c>
      <c r="AE207">
        <v>0</v>
      </c>
      <c r="AF207">
        <v>0</v>
      </c>
      <c r="AG207">
        <v>0</v>
      </c>
      <c r="AH207">
        <v>8.64</v>
      </c>
      <c r="AI207">
        <v>1</v>
      </c>
      <c r="AJ207">
        <v>1</v>
      </c>
      <c r="AK207">
        <v>1</v>
      </c>
      <c r="AL207">
        <v>7.59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36.299999999999997</v>
      </c>
      <c r="AU207" t="s">
        <v>50</v>
      </c>
      <c r="AV207">
        <v>1</v>
      </c>
      <c r="AW207">
        <v>2</v>
      </c>
      <c r="AX207">
        <v>39272745</v>
      </c>
      <c r="AY207">
        <v>1</v>
      </c>
      <c r="AZ207">
        <v>0</v>
      </c>
      <c r="BA207">
        <v>201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Y207*Source!I89</f>
        <v>13.692359999999997</v>
      </c>
      <c r="CY207">
        <f>AD207</f>
        <v>65.58</v>
      </c>
      <c r="CZ207">
        <f>AH207</f>
        <v>8.64</v>
      </c>
      <c r="DA207">
        <f>AL207</f>
        <v>7.59</v>
      </c>
      <c r="DB207">
        <v>0</v>
      </c>
    </row>
    <row r="208" spans="1:106" x14ac:dyDescent="0.2">
      <c r="A208">
        <f>ROW(Source!A89)</f>
        <v>89</v>
      </c>
      <c r="B208">
        <v>39272397</v>
      </c>
      <c r="C208">
        <v>39272734</v>
      </c>
      <c r="D208">
        <v>37064876</v>
      </c>
      <c r="E208">
        <v>1</v>
      </c>
      <c r="F208">
        <v>1</v>
      </c>
      <c r="G208">
        <v>1</v>
      </c>
      <c r="H208">
        <v>1</v>
      </c>
      <c r="I208" t="s">
        <v>513</v>
      </c>
      <c r="J208" t="s">
        <v>3</v>
      </c>
      <c r="K208" t="s">
        <v>514</v>
      </c>
      <c r="L208">
        <v>1191</v>
      </c>
      <c r="N208">
        <v>1013</v>
      </c>
      <c r="O208" t="s">
        <v>512</v>
      </c>
      <c r="P208" t="s">
        <v>512</v>
      </c>
      <c r="Q208">
        <v>1</v>
      </c>
      <c r="W208">
        <v>0</v>
      </c>
      <c r="X208">
        <v>-1417349443</v>
      </c>
      <c r="Y208">
        <v>0.56000000000000005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7.59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0.56000000000000005</v>
      </c>
      <c r="AU208" t="s">
        <v>3</v>
      </c>
      <c r="AV208">
        <v>2</v>
      </c>
      <c r="AW208">
        <v>2</v>
      </c>
      <c r="AX208">
        <v>39272746</v>
      </c>
      <c r="AY208">
        <v>1</v>
      </c>
      <c r="AZ208">
        <v>2048</v>
      </c>
      <c r="BA208">
        <v>202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Y208*Source!I89</f>
        <v>0.18368000000000004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 x14ac:dyDescent="0.2">
      <c r="A209">
        <f>ROW(Source!A89)</f>
        <v>89</v>
      </c>
      <c r="B209">
        <v>39272397</v>
      </c>
      <c r="C209">
        <v>39272734</v>
      </c>
      <c r="D209">
        <v>36883554</v>
      </c>
      <c r="E209">
        <v>1</v>
      </c>
      <c r="F209">
        <v>1</v>
      </c>
      <c r="G209">
        <v>1</v>
      </c>
      <c r="H209">
        <v>2</v>
      </c>
      <c r="I209" t="s">
        <v>554</v>
      </c>
      <c r="J209" t="s">
        <v>555</v>
      </c>
      <c r="K209" t="s">
        <v>556</v>
      </c>
      <c r="L209">
        <v>1368</v>
      </c>
      <c r="N209">
        <v>1011</v>
      </c>
      <c r="O209" t="s">
        <v>518</v>
      </c>
      <c r="P209" t="s">
        <v>518</v>
      </c>
      <c r="Q209">
        <v>1</v>
      </c>
      <c r="W209">
        <v>0</v>
      </c>
      <c r="X209">
        <v>1372534845</v>
      </c>
      <c r="Y209">
        <v>0.70000000000000007</v>
      </c>
      <c r="AA209">
        <v>0</v>
      </c>
      <c r="AB209">
        <v>498.74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7.59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0.56000000000000005</v>
      </c>
      <c r="AU209" t="s">
        <v>49</v>
      </c>
      <c r="AV209">
        <v>0</v>
      </c>
      <c r="AW209">
        <v>2</v>
      </c>
      <c r="AX209">
        <v>39272747</v>
      </c>
      <c r="AY209">
        <v>1</v>
      </c>
      <c r="AZ209">
        <v>0</v>
      </c>
      <c r="BA209">
        <v>203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Y209*Source!I89</f>
        <v>0.22960000000000003</v>
      </c>
      <c r="CY209">
        <f>AB209</f>
        <v>498.74</v>
      </c>
      <c r="CZ209">
        <f>AF209</f>
        <v>65.709999999999994</v>
      </c>
      <c r="DA209">
        <f>AJ209</f>
        <v>7.59</v>
      </c>
      <c r="DB209">
        <v>0</v>
      </c>
    </row>
    <row r="210" spans="1:106" x14ac:dyDescent="0.2">
      <c r="A210">
        <f>ROW(Source!A89)</f>
        <v>89</v>
      </c>
      <c r="B210">
        <v>39272397</v>
      </c>
      <c r="C210">
        <v>39272734</v>
      </c>
      <c r="D210">
        <v>36804549</v>
      </c>
      <c r="E210">
        <v>1</v>
      </c>
      <c r="F210">
        <v>1</v>
      </c>
      <c r="G210">
        <v>1</v>
      </c>
      <c r="H210">
        <v>3</v>
      </c>
      <c r="I210" t="s">
        <v>654</v>
      </c>
      <c r="J210" t="s">
        <v>655</v>
      </c>
      <c r="K210" t="s">
        <v>656</v>
      </c>
      <c r="L210">
        <v>1348</v>
      </c>
      <c r="N210">
        <v>1009</v>
      </c>
      <c r="O210" t="s">
        <v>141</v>
      </c>
      <c r="P210" t="s">
        <v>141</v>
      </c>
      <c r="Q210">
        <v>1000</v>
      </c>
      <c r="W210">
        <v>0</v>
      </c>
      <c r="X210">
        <v>888381482</v>
      </c>
      <c r="Y210">
        <v>7.2500000000000004E-3</v>
      </c>
      <c r="AA210">
        <v>64325.25</v>
      </c>
      <c r="AB210">
        <v>0</v>
      </c>
      <c r="AC210">
        <v>0</v>
      </c>
      <c r="AD210">
        <v>0</v>
      </c>
      <c r="AE210">
        <v>8475</v>
      </c>
      <c r="AF210">
        <v>0</v>
      </c>
      <c r="AG210">
        <v>0</v>
      </c>
      <c r="AH210">
        <v>0</v>
      </c>
      <c r="AI210">
        <v>7.59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7.2500000000000004E-3</v>
      </c>
      <c r="AU210" t="s">
        <v>3</v>
      </c>
      <c r="AV210">
        <v>0</v>
      </c>
      <c r="AW210">
        <v>2</v>
      </c>
      <c r="AX210">
        <v>39272748</v>
      </c>
      <c r="AY210">
        <v>1</v>
      </c>
      <c r="AZ210">
        <v>0</v>
      </c>
      <c r="BA210">
        <v>204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Y210*Source!I89</f>
        <v>2.3780000000000003E-3</v>
      </c>
      <c r="CY210">
        <f t="shared" ref="CY210:CY216" si="18">AA210</f>
        <v>64325.25</v>
      </c>
      <c r="CZ210">
        <f t="shared" ref="CZ210:CZ216" si="19">AE210</f>
        <v>8475</v>
      </c>
      <c r="DA210">
        <f t="shared" ref="DA210:DA216" si="20">AI210</f>
        <v>7.59</v>
      </c>
      <c r="DB210">
        <v>0</v>
      </c>
    </row>
    <row r="211" spans="1:106" x14ac:dyDescent="0.2">
      <c r="A211">
        <f>ROW(Source!A89)</f>
        <v>89</v>
      </c>
      <c r="B211">
        <v>39272397</v>
      </c>
      <c r="C211">
        <v>39272734</v>
      </c>
      <c r="D211">
        <v>36804565</v>
      </c>
      <c r="E211">
        <v>1</v>
      </c>
      <c r="F211">
        <v>1</v>
      </c>
      <c r="G211">
        <v>1</v>
      </c>
      <c r="H211">
        <v>3</v>
      </c>
      <c r="I211" t="s">
        <v>657</v>
      </c>
      <c r="J211" t="s">
        <v>658</v>
      </c>
      <c r="K211" t="s">
        <v>659</v>
      </c>
      <c r="L211">
        <v>1348</v>
      </c>
      <c r="N211">
        <v>1009</v>
      </c>
      <c r="O211" t="s">
        <v>141</v>
      </c>
      <c r="P211" t="s">
        <v>141</v>
      </c>
      <c r="Q211">
        <v>1000</v>
      </c>
      <c r="W211">
        <v>0</v>
      </c>
      <c r="X211">
        <v>-1818623805</v>
      </c>
      <c r="Y211">
        <v>2.2000000000000001E-3</v>
      </c>
      <c r="AA211">
        <v>64325.25</v>
      </c>
      <c r="AB211">
        <v>0</v>
      </c>
      <c r="AC211">
        <v>0</v>
      </c>
      <c r="AD211">
        <v>0</v>
      </c>
      <c r="AE211">
        <v>8475</v>
      </c>
      <c r="AF211">
        <v>0</v>
      </c>
      <c r="AG211">
        <v>0</v>
      </c>
      <c r="AH211">
        <v>0</v>
      </c>
      <c r="AI211">
        <v>7.59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2.2000000000000001E-3</v>
      </c>
      <c r="AU211" t="s">
        <v>3</v>
      </c>
      <c r="AV211">
        <v>0</v>
      </c>
      <c r="AW211">
        <v>2</v>
      </c>
      <c r="AX211">
        <v>39272749</v>
      </c>
      <c r="AY211">
        <v>1</v>
      </c>
      <c r="AZ211">
        <v>0</v>
      </c>
      <c r="BA211">
        <v>205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Y211*Source!I89</f>
        <v>7.2160000000000008E-4</v>
      </c>
      <c r="CY211">
        <f t="shared" si="18"/>
        <v>64325.25</v>
      </c>
      <c r="CZ211">
        <f t="shared" si="19"/>
        <v>8475</v>
      </c>
      <c r="DA211">
        <f t="shared" si="20"/>
        <v>7.59</v>
      </c>
      <c r="DB211">
        <v>0</v>
      </c>
    </row>
    <row r="212" spans="1:106" x14ac:dyDescent="0.2">
      <c r="A212">
        <f>ROW(Source!A89)</f>
        <v>89</v>
      </c>
      <c r="B212">
        <v>39272397</v>
      </c>
      <c r="C212">
        <v>39272734</v>
      </c>
      <c r="D212">
        <v>36829978</v>
      </c>
      <c r="E212">
        <v>1</v>
      </c>
      <c r="F212">
        <v>1</v>
      </c>
      <c r="G212">
        <v>1</v>
      </c>
      <c r="H212">
        <v>3</v>
      </c>
      <c r="I212" t="s">
        <v>171</v>
      </c>
      <c r="J212" t="s">
        <v>173</v>
      </c>
      <c r="K212" t="s">
        <v>172</v>
      </c>
      <c r="L212">
        <v>1339</v>
      </c>
      <c r="N212">
        <v>1007</v>
      </c>
      <c r="O212" t="s">
        <v>47</v>
      </c>
      <c r="P212" t="s">
        <v>47</v>
      </c>
      <c r="Q212">
        <v>1</v>
      </c>
      <c r="W212">
        <v>0</v>
      </c>
      <c r="X212">
        <v>1639874781</v>
      </c>
      <c r="Y212">
        <v>0.14000000000000001</v>
      </c>
      <c r="AA212">
        <v>90816.02</v>
      </c>
      <c r="AB212">
        <v>0</v>
      </c>
      <c r="AC212">
        <v>0</v>
      </c>
      <c r="AD212">
        <v>0</v>
      </c>
      <c r="AE212">
        <v>11965.22</v>
      </c>
      <c r="AF212">
        <v>0</v>
      </c>
      <c r="AG212">
        <v>0</v>
      </c>
      <c r="AH212">
        <v>0</v>
      </c>
      <c r="AI212">
        <v>7.59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0.14000000000000001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Y212*Source!I89</f>
        <v>4.5920000000000009E-2</v>
      </c>
      <c r="CY212">
        <f t="shared" si="18"/>
        <v>90816.02</v>
      </c>
      <c r="CZ212">
        <f t="shared" si="19"/>
        <v>11965.22</v>
      </c>
      <c r="DA212">
        <f t="shared" si="20"/>
        <v>7.59</v>
      </c>
      <c r="DB212">
        <v>0</v>
      </c>
    </row>
    <row r="213" spans="1:106" x14ac:dyDescent="0.2">
      <c r="A213">
        <f>ROW(Source!A89)</f>
        <v>89</v>
      </c>
      <c r="B213">
        <v>39272397</v>
      </c>
      <c r="C213">
        <v>39272734</v>
      </c>
      <c r="D213">
        <v>36829988</v>
      </c>
      <c r="E213">
        <v>1</v>
      </c>
      <c r="F213">
        <v>1</v>
      </c>
      <c r="G213">
        <v>1</v>
      </c>
      <c r="H213">
        <v>3</v>
      </c>
      <c r="I213" t="s">
        <v>167</v>
      </c>
      <c r="J213" t="s">
        <v>169</v>
      </c>
      <c r="K213" t="s">
        <v>168</v>
      </c>
      <c r="L213">
        <v>1339</v>
      </c>
      <c r="N213">
        <v>1007</v>
      </c>
      <c r="O213" t="s">
        <v>47</v>
      </c>
      <c r="P213" t="s">
        <v>47</v>
      </c>
      <c r="Q213">
        <v>1</v>
      </c>
      <c r="W213">
        <v>0</v>
      </c>
      <c r="X213">
        <v>-635603041</v>
      </c>
      <c r="Y213">
        <v>1.2804880000000001</v>
      </c>
      <c r="AA213">
        <v>82560</v>
      </c>
      <c r="AB213">
        <v>0</v>
      </c>
      <c r="AC213">
        <v>0</v>
      </c>
      <c r="AD213">
        <v>0</v>
      </c>
      <c r="AE213">
        <v>10877.47</v>
      </c>
      <c r="AF213">
        <v>0</v>
      </c>
      <c r="AG213">
        <v>0</v>
      </c>
      <c r="AH213">
        <v>0</v>
      </c>
      <c r="AI213">
        <v>7.59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3</v>
      </c>
      <c r="AT213">
        <v>1.2804880000000001</v>
      </c>
      <c r="AU213" t="s">
        <v>3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Y213*Source!I89</f>
        <v>0.42000006400000006</v>
      </c>
      <c r="CY213">
        <f t="shared" si="18"/>
        <v>82560</v>
      </c>
      <c r="CZ213">
        <f t="shared" si="19"/>
        <v>10877.47</v>
      </c>
      <c r="DA213">
        <f t="shared" si="20"/>
        <v>7.59</v>
      </c>
      <c r="DB213">
        <v>0</v>
      </c>
    </row>
    <row r="214" spans="1:106" x14ac:dyDescent="0.2">
      <c r="A214">
        <f>ROW(Source!A89)</f>
        <v>89</v>
      </c>
      <c r="B214">
        <v>39272397</v>
      </c>
      <c r="C214">
        <v>39272734</v>
      </c>
      <c r="D214">
        <v>36830014</v>
      </c>
      <c r="E214">
        <v>1</v>
      </c>
      <c r="F214">
        <v>1</v>
      </c>
      <c r="G214">
        <v>1</v>
      </c>
      <c r="H214">
        <v>3</v>
      </c>
      <c r="I214" t="s">
        <v>660</v>
      </c>
      <c r="J214" t="s">
        <v>661</v>
      </c>
      <c r="K214" t="s">
        <v>662</v>
      </c>
      <c r="L214">
        <v>1339</v>
      </c>
      <c r="N214">
        <v>1007</v>
      </c>
      <c r="O214" t="s">
        <v>47</v>
      </c>
      <c r="P214" t="s">
        <v>47</v>
      </c>
      <c r="Q214">
        <v>1</v>
      </c>
      <c r="W214">
        <v>0</v>
      </c>
      <c r="X214">
        <v>1689525452</v>
      </c>
      <c r="Y214">
        <v>1.43</v>
      </c>
      <c r="AA214">
        <v>13540.56</v>
      </c>
      <c r="AB214">
        <v>0</v>
      </c>
      <c r="AC214">
        <v>0</v>
      </c>
      <c r="AD214">
        <v>0</v>
      </c>
      <c r="AE214">
        <v>1784</v>
      </c>
      <c r="AF214">
        <v>0</v>
      </c>
      <c r="AG214">
        <v>0</v>
      </c>
      <c r="AH214">
        <v>0</v>
      </c>
      <c r="AI214">
        <v>7.59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1.43</v>
      </c>
      <c r="AU214" t="s">
        <v>3</v>
      </c>
      <c r="AV214">
        <v>0</v>
      </c>
      <c r="AW214">
        <v>2</v>
      </c>
      <c r="AX214">
        <v>39272750</v>
      </c>
      <c r="AY214">
        <v>1</v>
      </c>
      <c r="AZ214">
        <v>0</v>
      </c>
      <c r="BA214">
        <v>206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Y214*Source!I89</f>
        <v>0.46904000000000001</v>
      </c>
      <c r="CY214">
        <f t="shared" si="18"/>
        <v>13540.56</v>
      </c>
      <c r="CZ214">
        <f t="shared" si="19"/>
        <v>1784</v>
      </c>
      <c r="DA214">
        <f t="shared" si="20"/>
        <v>7.59</v>
      </c>
      <c r="DB214">
        <v>0</v>
      </c>
    </row>
    <row r="215" spans="1:106" x14ac:dyDescent="0.2">
      <c r="A215">
        <f>ROW(Source!A89)</f>
        <v>89</v>
      </c>
      <c r="B215">
        <v>39272397</v>
      </c>
      <c r="C215">
        <v>39272734</v>
      </c>
      <c r="D215">
        <v>36830500</v>
      </c>
      <c r="E215">
        <v>1</v>
      </c>
      <c r="F215">
        <v>1</v>
      </c>
      <c r="G215">
        <v>1</v>
      </c>
      <c r="H215">
        <v>3</v>
      </c>
      <c r="I215" t="s">
        <v>163</v>
      </c>
      <c r="J215" t="s">
        <v>165</v>
      </c>
      <c r="K215" t="s">
        <v>164</v>
      </c>
      <c r="L215">
        <v>1339</v>
      </c>
      <c r="N215">
        <v>1007</v>
      </c>
      <c r="O215" t="s">
        <v>47</v>
      </c>
      <c r="P215" t="s">
        <v>47</v>
      </c>
      <c r="Q215">
        <v>1</v>
      </c>
      <c r="W215">
        <v>1</v>
      </c>
      <c r="X215">
        <v>-915187339</v>
      </c>
      <c r="Y215">
        <v>-0.14000000000000001</v>
      </c>
      <c r="AA215">
        <v>10436.25</v>
      </c>
      <c r="AB215">
        <v>0</v>
      </c>
      <c r="AC215">
        <v>0</v>
      </c>
      <c r="AD215">
        <v>0</v>
      </c>
      <c r="AE215">
        <v>1375</v>
      </c>
      <c r="AF215">
        <v>0</v>
      </c>
      <c r="AG215">
        <v>0</v>
      </c>
      <c r="AH215">
        <v>0</v>
      </c>
      <c r="AI215">
        <v>7.59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-0.14000000000000001</v>
      </c>
      <c r="AU215" t="s">
        <v>3</v>
      </c>
      <c r="AV215">
        <v>0</v>
      </c>
      <c r="AW215">
        <v>2</v>
      </c>
      <c r="AX215">
        <v>39272751</v>
      </c>
      <c r="AY215">
        <v>1</v>
      </c>
      <c r="AZ215">
        <v>6144</v>
      </c>
      <c r="BA215">
        <v>207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Y215*Source!I89</f>
        <v>-4.5920000000000009E-2</v>
      </c>
      <c r="CY215">
        <f t="shared" si="18"/>
        <v>10436.25</v>
      </c>
      <c r="CZ215">
        <f t="shared" si="19"/>
        <v>1375</v>
      </c>
      <c r="DA215">
        <f t="shared" si="20"/>
        <v>7.59</v>
      </c>
      <c r="DB215">
        <v>0</v>
      </c>
    </row>
    <row r="216" spans="1:106" x14ac:dyDescent="0.2">
      <c r="A216">
        <f>ROW(Source!A89)</f>
        <v>89</v>
      </c>
      <c r="B216">
        <v>39272397</v>
      </c>
      <c r="C216">
        <v>39272734</v>
      </c>
      <c r="D216">
        <v>36832939</v>
      </c>
      <c r="E216">
        <v>1</v>
      </c>
      <c r="F216">
        <v>1</v>
      </c>
      <c r="G216">
        <v>1</v>
      </c>
      <c r="H216">
        <v>3</v>
      </c>
      <c r="I216" t="s">
        <v>663</v>
      </c>
      <c r="J216" t="s">
        <v>664</v>
      </c>
      <c r="K216" t="s">
        <v>665</v>
      </c>
      <c r="L216">
        <v>1327</v>
      </c>
      <c r="N216">
        <v>1005</v>
      </c>
      <c r="O216" t="s">
        <v>123</v>
      </c>
      <c r="P216" t="s">
        <v>123</v>
      </c>
      <c r="Q216">
        <v>1</v>
      </c>
      <c r="W216">
        <v>0</v>
      </c>
      <c r="X216">
        <v>-1215720491</v>
      </c>
      <c r="Y216">
        <v>105</v>
      </c>
      <c r="AA216">
        <v>24.67</v>
      </c>
      <c r="AB216">
        <v>0</v>
      </c>
      <c r="AC216">
        <v>0</v>
      </c>
      <c r="AD216">
        <v>0</v>
      </c>
      <c r="AE216">
        <v>3.25</v>
      </c>
      <c r="AF216">
        <v>0</v>
      </c>
      <c r="AG216">
        <v>0</v>
      </c>
      <c r="AH216">
        <v>0</v>
      </c>
      <c r="AI216">
        <v>7.59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105</v>
      </c>
      <c r="AU216" t="s">
        <v>3</v>
      </c>
      <c r="AV216">
        <v>0</v>
      </c>
      <c r="AW216">
        <v>2</v>
      </c>
      <c r="AX216">
        <v>39272752</v>
      </c>
      <c r="AY216">
        <v>1</v>
      </c>
      <c r="AZ216">
        <v>0</v>
      </c>
      <c r="BA216">
        <v>208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Y216*Source!I89</f>
        <v>34.440000000000005</v>
      </c>
      <c r="CY216">
        <f t="shared" si="18"/>
        <v>24.67</v>
      </c>
      <c r="CZ216">
        <f t="shared" si="19"/>
        <v>3.25</v>
      </c>
      <c r="DA216">
        <f t="shared" si="20"/>
        <v>7.59</v>
      </c>
      <c r="DB216">
        <v>0</v>
      </c>
    </row>
    <row r="217" spans="1:106" x14ac:dyDescent="0.2">
      <c r="A217">
        <f>ROW(Source!A96)</f>
        <v>96</v>
      </c>
      <c r="B217">
        <v>39272396</v>
      </c>
      <c r="C217">
        <v>39272756</v>
      </c>
      <c r="D217">
        <v>37072767</v>
      </c>
      <c r="E217">
        <v>1</v>
      </c>
      <c r="F217">
        <v>1</v>
      </c>
      <c r="G217">
        <v>1</v>
      </c>
      <c r="H217">
        <v>1</v>
      </c>
      <c r="I217" t="s">
        <v>567</v>
      </c>
      <c r="J217" t="s">
        <v>3</v>
      </c>
      <c r="K217" t="s">
        <v>568</v>
      </c>
      <c r="L217">
        <v>1191</v>
      </c>
      <c r="N217">
        <v>1013</v>
      </c>
      <c r="O217" t="s">
        <v>512</v>
      </c>
      <c r="P217" t="s">
        <v>512</v>
      </c>
      <c r="Q217">
        <v>1</v>
      </c>
      <c r="W217">
        <v>0</v>
      </c>
      <c r="X217">
        <v>-1027537862</v>
      </c>
      <c r="Y217">
        <v>262.2</v>
      </c>
      <c r="AA217">
        <v>0</v>
      </c>
      <c r="AB217">
        <v>0</v>
      </c>
      <c r="AC217">
        <v>0</v>
      </c>
      <c r="AD217">
        <v>9.18</v>
      </c>
      <c r="AE217">
        <v>0</v>
      </c>
      <c r="AF217">
        <v>0</v>
      </c>
      <c r="AG217">
        <v>0</v>
      </c>
      <c r="AH217">
        <v>9.18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228</v>
      </c>
      <c r="AU217" t="s">
        <v>50</v>
      </c>
      <c r="AV217">
        <v>1</v>
      </c>
      <c r="AW217">
        <v>2</v>
      </c>
      <c r="AX217">
        <v>39272768</v>
      </c>
      <c r="AY217">
        <v>1</v>
      </c>
      <c r="AZ217">
        <v>0</v>
      </c>
      <c r="BA217">
        <v>209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Y217*Source!I96</f>
        <v>218.98944</v>
      </c>
      <c r="CY217">
        <f>AD217</f>
        <v>9.18</v>
      </c>
      <c r="CZ217">
        <f>AH217</f>
        <v>9.18</v>
      </c>
      <c r="DA217">
        <f>AL217</f>
        <v>1</v>
      </c>
      <c r="DB217">
        <v>0</v>
      </c>
    </row>
    <row r="218" spans="1:106" x14ac:dyDescent="0.2">
      <c r="A218">
        <f>ROW(Source!A96)</f>
        <v>96</v>
      </c>
      <c r="B218">
        <v>39272396</v>
      </c>
      <c r="C218">
        <v>39272756</v>
      </c>
      <c r="D218">
        <v>37064876</v>
      </c>
      <c r="E218">
        <v>1</v>
      </c>
      <c r="F218">
        <v>1</v>
      </c>
      <c r="G218">
        <v>1</v>
      </c>
      <c r="H218">
        <v>1</v>
      </c>
      <c r="I218" t="s">
        <v>513</v>
      </c>
      <c r="J218" t="s">
        <v>3</v>
      </c>
      <c r="K218" t="s">
        <v>514</v>
      </c>
      <c r="L218">
        <v>1191</v>
      </c>
      <c r="N218">
        <v>1013</v>
      </c>
      <c r="O218" t="s">
        <v>512</v>
      </c>
      <c r="P218" t="s">
        <v>512</v>
      </c>
      <c r="Q218">
        <v>1</v>
      </c>
      <c r="W218">
        <v>0</v>
      </c>
      <c r="X218">
        <v>-1417349443</v>
      </c>
      <c r="Y218">
        <v>0.86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0.86</v>
      </c>
      <c r="AU218" t="s">
        <v>3</v>
      </c>
      <c r="AV218">
        <v>2</v>
      </c>
      <c r="AW218">
        <v>2</v>
      </c>
      <c r="AX218">
        <v>39272769</v>
      </c>
      <c r="AY218">
        <v>1</v>
      </c>
      <c r="AZ218">
        <v>2048</v>
      </c>
      <c r="BA218">
        <v>210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Y218*Source!I96</f>
        <v>0.71827200000000002</v>
      </c>
      <c r="CY218">
        <f>AD218</f>
        <v>0</v>
      </c>
      <c r="CZ218">
        <f>AH218</f>
        <v>0</v>
      </c>
      <c r="DA218">
        <f>AL218</f>
        <v>1</v>
      </c>
      <c r="DB218">
        <v>0</v>
      </c>
    </row>
    <row r="219" spans="1:106" x14ac:dyDescent="0.2">
      <c r="A219">
        <f>ROW(Source!A96)</f>
        <v>96</v>
      </c>
      <c r="B219">
        <v>39272396</v>
      </c>
      <c r="C219">
        <v>39272756</v>
      </c>
      <c r="D219">
        <v>36882383</v>
      </c>
      <c r="E219">
        <v>1</v>
      </c>
      <c r="F219">
        <v>1</v>
      </c>
      <c r="G219">
        <v>1</v>
      </c>
      <c r="H219">
        <v>2</v>
      </c>
      <c r="I219" t="s">
        <v>523</v>
      </c>
      <c r="J219" t="s">
        <v>524</v>
      </c>
      <c r="K219" t="s">
        <v>525</v>
      </c>
      <c r="L219">
        <v>1368</v>
      </c>
      <c r="N219">
        <v>1011</v>
      </c>
      <c r="O219" t="s">
        <v>518</v>
      </c>
      <c r="P219" t="s">
        <v>518</v>
      </c>
      <c r="Q219">
        <v>1</v>
      </c>
      <c r="W219">
        <v>0</v>
      </c>
      <c r="X219">
        <v>1225731627</v>
      </c>
      <c r="Y219">
        <v>6.25E-2</v>
      </c>
      <c r="AA219">
        <v>0</v>
      </c>
      <c r="AB219">
        <v>89.99</v>
      </c>
      <c r="AC219">
        <v>10.06</v>
      </c>
      <c r="AD219">
        <v>0</v>
      </c>
      <c r="AE219">
        <v>0</v>
      </c>
      <c r="AF219">
        <v>89.99</v>
      </c>
      <c r="AG219">
        <v>10.06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0.05</v>
      </c>
      <c r="AU219" t="s">
        <v>49</v>
      </c>
      <c r="AV219">
        <v>0</v>
      </c>
      <c r="AW219">
        <v>2</v>
      </c>
      <c r="AX219">
        <v>39272770</v>
      </c>
      <c r="AY219">
        <v>1</v>
      </c>
      <c r="AZ219">
        <v>0</v>
      </c>
      <c r="BA219">
        <v>211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Y219*Source!I96</f>
        <v>5.2200000000000003E-2</v>
      </c>
      <c r="CY219">
        <f>AB219</f>
        <v>89.99</v>
      </c>
      <c r="CZ219">
        <f>AF219</f>
        <v>89.99</v>
      </c>
      <c r="DA219">
        <f>AJ219</f>
        <v>1</v>
      </c>
      <c r="DB219">
        <v>0</v>
      </c>
    </row>
    <row r="220" spans="1:106" x14ac:dyDescent="0.2">
      <c r="A220">
        <f>ROW(Source!A96)</f>
        <v>96</v>
      </c>
      <c r="B220">
        <v>39272396</v>
      </c>
      <c r="C220">
        <v>39272756</v>
      </c>
      <c r="D220">
        <v>36882452</v>
      </c>
      <c r="E220">
        <v>1</v>
      </c>
      <c r="F220">
        <v>1</v>
      </c>
      <c r="G220">
        <v>1</v>
      </c>
      <c r="H220">
        <v>2</v>
      </c>
      <c r="I220" t="s">
        <v>515</v>
      </c>
      <c r="J220" t="s">
        <v>516</v>
      </c>
      <c r="K220" t="s">
        <v>517</v>
      </c>
      <c r="L220">
        <v>1368</v>
      </c>
      <c r="N220">
        <v>1011</v>
      </c>
      <c r="O220" t="s">
        <v>518</v>
      </c>
      <c r="P220" t="s">
        <v>518</v>
      </c>
      <c r="Q220">
        <v>1</v>
      </c>
      <c r="W220">
        <v>0</v>
      </c>
      <c r="X220">
        <v>1188625873</v>
      </c>
      <c r="Y220">
        <v>1.0125000000000002</v>
      </c>
      <c r="AA220">
        <v>0</v>
      </c>
      <c r="AB220">
        <v>31.26</v>
      </c>
      <c r="AC220">
        <v>13.5</v>
      </c>
      <c r="AD220">
        <v>0</v>
      </c>
      <c r="AE220">
        <v>0</v>
      </c>
      <c r="AF220">
        <v>31.26</v>
      </c>
      <c r="AG220">
        <v>13.5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0.81</v>
      </c>
      <c r="AU220" t="s">
        <v>49</v>
      </c>
      <c r="AV220">
        <v>0</v>
      </c>
      <c r="AW220">
        <v>2</v>
      </c>
      <c r="AX220">
        <v>39272771</v>
      </c>
      <c r="AY220">
        <v>1</v>
      </c>
      <c r="AZ220">
        <v>0</v>
      </c>
      <c r="BA220">
        <v>212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Y220*Source!I96</f>
        <v>0.84564000000000017</v>
      </c>
      <c r="CY220">
        <f>AB220</f>
        <v>31.26</v>
      </c>
      <c r="CZ220">
        <f>AF220</f>
        <v>31.26</v>
      </c>
      <c r="DA220">
        <f>AJ220</f>
        <v>1</v>
      </c>
      <c r="DB220">
        <v>0</v>
      </c>
    </row>
    <row r="221" spans="1:106" x14ac:dyDescent="0.2">
      <c r="A221">
        <f>ROW(Source!A96)</f>
        <v>96</v>
      </c>
      <c r="B221">
        <v>39272396</v>
      </c>
      <c r="C221">
        <v>39272756</v>
      </c>
      <c r="D221">
        <v>36801792</v>
      </c>
      <c r="E221">
        <v>1</v>
      </c>
      <c r="F221">
        <v>1</v>
      </c>
      <c r="G221">
        <v>1</v>
      </c>
      <c r="H221">
        <v>3</v>
      </c>
      <c r="I221" t="s">
        <v>532</v>
      </c>
      <c r="J221" t="s">
        <v>533</v>
      </c>
      <c r="K221" t="s">
        <v>534</v>
      </c>
      <c r="L221">
        <v>1339</v>
      </c>
      <c r="N221">
        <v>1007</v>
      </c>
      <c r="O221" t="s">
        <v>47</v>
      </c>
      <c r="P221" t="s">
        <v>47</v>
      </c>
      <c r="Q221">
        <v>1</v>
      </c>
      <c r="W221">
        <v>0</v>
      </c>
      <c r="X221">
        <v>-1660354250</v>
      </c>
      <c r="Y221">
        <v>0.46500000000000002</v>
      </c>
      <c r="AA221">
        <v>2.44</v>
      </c>
      <c r="AB221">
        <v>0</v>
      </c>
      <c r="AC221">
        <v>0</v>
      </c>
      <c r="AD221">
        <v>0</v>
      </c>
      <c r="AE221">
        <v>2.44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0.46500000000000002</v>
      </c>
      <c r="AU221" t="s">
        <v>3</v>
      </c>
      <c r="AV221">
        <v>0</v>
      </c>
      <c r="AW221">
        <v>2</v>
      </c>
      <c r="AX221">
        <v>39272772</v>
      </c>
      <c r="AY221">
        <v>1</v>
      </c>
      <c r="AZ221">
        <v>0</v>
      </c>
      <c r="BA221">
        <v>213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Y221*Source!I96</f>
        <v>0.38836800000000005</v>
      </c>
      <c r="CY221">
        <f t="shared" ref="CY221:CY226" si="21">AA221</f>
        <v>2.44</v>
      </c>
      <c r="CZ221">
        <f t="shared" ref="CZ221:CZ226" si="22">AE221</f>
        <v>2.44</v>
      </c>
      <c r="DA221">
        <f t="shared" ref="DA221:DA226" si="23">AI221</f>
        <v>1</v>
      </c>
      <c r="DB221">
        <v>0</v>
      </c>
    </row>
    <row r="222" spans="1:106" x14ac:dyDescent="0.2">
      <c r="A222">
        <f>ROW(Source!A96)</f>
        <v>96</v>
      </c>
      <c r="B222">
        <v>39272396</v>
      </c>
      <c r="C222">
        <v>39272756</v>
      </c>
      <c r="D222">
        <v>36802468</v>
      </c>
      <c r="E222">
        <v>1</v>
      </c>
      <c r="F222">
        <v>1</v>
      </c>
      <c r="G222">
        <v>1</v>
      </c>
      <c r="H222">
        <v>3</v>
      </c>
      <c r="I222" t="s">
        <v>666</v>
      </c>
      <c r="J222" t="s">
        <v>667</v>
      </c>
      <c r="K222" t="s">
        <v>668</v>
      </c>
      <c r="L222">
        <v>1339</v>
      </c>
      <c r="N222">
        <v>1007</v>
      </c>
      <c r="O222" t="s">
        <v>47</v>
      </c>
      <c r="P222" t="s">
        <v>47</v>
      </c>
      <c r="Q222">
        <v>1</v>
      </c>
      <c r="W222">
        <v>0</v>
      </c>
      <c r="X222">
        <v>114057443</v>
      </c>
      <c r="Y222">
        <v>0.1</v>
      </c>
      <c r="AA222">
        <v>34.92</v>
      </c>
      <c r="AB222">
        <v>0</v>
      </c>
      <c r="AC222">
        <v>0</v>
      </c>
      <c r="AD222">
        <v>0</v>
      </c>
      <c r="AE222">
        <v>34.92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0.1</v>
      </c>
      <c r="AU222" t="s">
        <v>3</v>
      </c>
      <c r="AV222">
        <v>0</v>
      </c>
      <c r="AW222">
        <v>2</v>
      </c>
      <c r="AX222">
        <v>39272773</v>
      </c>
      <c r="AY222">
        <v>1</v>
      </c>
      <c r="AZ222">
        <v>0</v>
      </c>
      <c r="BA222">
        <v>214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Y222*Source!I96</f>
        <v>8.3520000000000011E-2</v>
      </c>
      <c r="CY222">
        <f t="shared" si="21"/>
        <v>34.92</v>
      </c>
      <c r="CZ222">
        <f t="shared" si="22"/>
        <v>34.92</v>
      </c>
      <c r="DA222">
        <f t="shared" si="23"/>
        <v>1</v>
      </c>
      <c r="DB222">
        <v>0</v>
      </c>
    </row>
    <row r="223" spans="1:106" x14ac:dyDescent="0.2">
      <c r="A223">
        <f>ROW(Source!A96)</f>
        <v>96</v>
      </c>
      <c r="B223">
        <v>39272396</v>
      </c>
      <c r="C223">
        <v>39272756</v>
      </c>
      <c r="D223">
        <v>36805524</v>
      </c>
      <c r="E223">
        <v>1</v>
      </c>
      <c r="F223">
        <v>1</v>
      </c>
      <c r="G223">
        <v>1</v>
      </c>
      <c r="H223">
        <v>3</v>
      </c>
      <c r="I223" t="s">
        <v>645</v>
      </c>
      <c r="J223" t="s">
        <v>646</v>
      </c>
      <c r="K223" t="s">
        <v>647</v>
      </c>
      <c r="L223">
        <v>1346</v>
      </c>
      <c r="N223">
        <v>1009</v>
      </c>
      <c r="O223" t="s">
        <v>566</v>
      </c>
      <c r="P223" t="s">
        <v>566</v>
      </c>
      <c r="Q223">
        <v>1</v>
      </c>
      <c r="W223">
        <v>0</v>
      </c>
      <c r="X223">
        <v>813963326</v>
      </c>
      <c r="Y223">
        <v>0.5</v>
      </c>
      <c r="AA223">
        <v>1.82</v>
      </c>
      <c r="AB223">
        <v>0</v>
      </c>
      <c r="AC223">
        <v>0</v>
      </c>
      <c r="AD223">
        <v>0</v>
      </c>
      <c r="AE223">
        <v>1.82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0.5</v>
      </c>
      <c r="AU223" t="s">
        <v>3</v>
      </c>
      <c r="AV223">
        <v>0</v>
      </c>
      <c r="AW223">
        <v>2</v>
      </c>
      <c r="AX223">
        <v>39272774</v>
      </c>
      <c r="AY223">
        <v>1</v>
      </c>
      <c r="AZ223">
        <v>0</v>
      </c>
      <c r="BA223">
        <v>215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Y223*Source!I96</f>
        <v>0.41760000000000003</v>
      </c>
      <c r="CY223">
        <f t="shared" si="21"/>
        <v>1.82</v>
      </c>
      <c r="CZ223">
        <f t="shared" si="22"/>
        <v>1.82</v>
      </c>
      <c r="DA223">
        <f t="shared" si="23"/>
        <v>1</v>
      </c>
      <c r="DB223">
        <v>0</v>
      </c>
    </row>
    <row r="224" spans="1:106" x14ac:dyDescent="0.2">
      <c r="A224">
        <f>ROW(Source!A96)</f>
        <v>96</v>
      </c>
      <c r="B224">
        <v>39272396</v>
      </c>
      <c r="C224">
        <v>39272756</v>
      </c>
      <c r="D224">
        <v>36806545</v>
      </c>
      <c r="E224">
        <v>1</v>
      </c>
      <c r="F224">
        <v>1</v>
      </c>
      <c r="G224">
        <v>1</v>
      </c>
      <c r="H224">
        <v>3</v>
      </c>
      <c r="I224" t="s">
        <v>669</v>
      </c>
      <c r="J224" t="s">
        <v>670</v>
      </c>
      <c r="K224" t="s">
        <v>671</v>
      </c>
      <c r="L224">
        <v>1348</v>
      </c>
      <c r="N224">
        <v>1009</v>
      </c>
      <c r="O224" t="s">
        <v>141</v>
      </c>
      <c r="P224" t="s">
        <v>141</v>
      </c>
      <c r="Q224">
        <v>1000</v>
      </c>
      <c r="W224">
        <v>0</v>
      </c>
      <c r="X224">
        <v>-1187323236</v>
      </c>
      <c r="Y224">
        <v>0.04</v>
      </c>
      <c r="AA224">
        <v>412</v>
      </c>
      <c r="AB224">
        <v>0</v>
      </c>
      <c r="AC224">
        <v>0</v>
      </c>
      <c r="AD224">
        <v>0</v>
      </c>
      <c r="AE224">
        <v>412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0.04</v>
      </c>
      <c r="AU224" t="s">
        <v>3</v>
      </c>
      <c r="AV224">
        <v>0</v>
      </c>
      <c r="AW224">
        <v>2</v>
      </c>
      <c r="AX224">
        <v>39272775</v>
      </c>
      <c r="AY224">
        <v>1</v>
      </c>
      <c r="AZ224">
        <v>0</v>
      </c>
      <c r="BA224">
        <v>216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Y224*Source!I96</f>
        <v>3.3408E-2</v>
      </c>
      <c r="CY224">
        <f t="shared" si="21"/>
        <v>412</v>
      </c>
      <c r="CZ224">
        <f t="shared" si="22"/>
        <v>412</v>
      </c>
      <c r="DA224">
        <f t="shared" si="23"/>
        <v>1</v>
      </c>
      <c r="DB224">
        <v>0</v>
      </c>
    </row>
    <row r="225" spans="1:106" x14ac:dyDescent="0.2">
      <c r="A225">
        <f>ROW(Source!A96)</f>
        <v>96</v>
      </c>
      <c r="B225">
        <v>39272396</v>
      </c>
      <c r="C225">
        <v>39272756</v>
      </c>
      <c r="D225">
        <v>36807350</v>
      </c>
      <c r="E225">
        <v>1</v>
      </c>
      <c r="F225">
        <v>1</v>
      </c>
      <c r="G225">
        <v>1</v>
      </c>
      <c r="H225">
        <v>3</v>
      </c>
      <c r="I225" t="s">
        <v>672</v>
      </c>
      <c r="J225" t="s">
        <v>673</v>
      </c>
      <c r="K225" t="s">
        <v>674</v>
      </c>
      <c r="L225">
        <v>1339</v>
      </c>
      <c r="N225">
        <v>1007</v>
      </c>
      <c r="O225" t="s">
        <v>47</v>
      </c>
      <c r="P225" t="s">
        <v>47</v>
      </c>
      <c r="Q225">
        <v>1</v>
      </c>
      <c r="W225">
        <v>0</v>
      </c>
      <c r="X225">
        <v>2085773513</v>
      </c>
      <c r="Y225">
        <v>1.5</v>
      </c>
      <c r="AA225">
        <v>497</v>
      </c>
      <c r="AB225">
        <v>0</v>
      </c>
      <c r="AC225">
        <v>0</v>
      </c>
      <c r="AD225">
        <v>0</v>
      </c>
      <c r="AE225">
        <v>497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1.5</v>
      </c>
      <c r="AU225" t="s">
        <v>3</v>
      </c>
      <c r="AV225">
        <v>0</v>
      </c>
      <c r="AW225">
        <v>2</v>
      </c>
      <c r="AX225">
        <v>39272776</v>
      </c>
      <c r="AY225">
        <v>1</v>
      </c>
      <c r="AZ225">
        <v>0</v>
      </c>
      <c r="BA225">
        <v>217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Y225*Source!I96</f>
        <v>1.2528000000000001</v>
      </c>
      <c r="CY225">
        <f t="shared" si="21"/>
        <v>497</v>
      </c>
      <c r="CZ225">
        <f t="shared" si="22"/>
        <v>497</v>
      </c>
      <c r="DA225">
        <f t="shared" si="23"/>
        <v>1</v>
      </c>
      <c r="DB225">
        <v>0</v>
      </c>
    </row>
    <row r="226" spans="1:106" x14ac:dyDescent="0.2">
      <c r="A226">
        <f>ROW(Source!A96)</f>
        <v>96</v>
      </c>
      <c r="B226">
        <v>39272396</v>
      </c>
      <c r="C226">
        <v>39272756</v>
      </c>
      <c r="D226">
        <v>0</v>
      </c>
      <c r="E226">
        <v>0</v>
      </c>
      <c r="F226">
        <v>1</v>
      </c>
      <c r="G226">
        <v>1</v>
      </c>
      <c r="H226">
        <v>3</v>
      </c>
      <c r="I226" t="s">
        <v>179</v>
      </c>
      <c r="J226" t="s">
        <v>3</v>
      </c>
      <c r="K226" t="s">
        <v>180</v>
      </c>
      <c r="L226">
        <v>1327</v>
      </c>
      <c r="N226">
        <v>1005</v>
      </c>
      <c r="O226" t="s">
        <v>123</v>
      </c>
      <c r="P226" t="s">
        <v>123</v>
      </c>
      <c r="Q226">
        <v>1</v>
      </c>
      <c r="W226">
        <v>0</v>
      </c>
      <c r="X226">
        <v>1824838503</v>
      </c>
      <c r="Y226">
        <v>100</v>
      </c>
      <c r="AA226">
        <v>1059.3</v>
      </c>
      <c r="AB226">
        <v>0</v>
      </c>
      <c r="AC226">
        <v>0</v>
      </c>
      <c r="AD226">
        <v>0</v>
      </c>
      <c r="AE226">
        <v>155.78</v>
      </c>
      <c r="AF226">
        <v>0</v>
      </c>
      <c r="AG226">
        <v>0</v>
      </c>
      <c r="AH226">
        <v>0</v>
      </c>
      <c r="AI226">
        <v>6.8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3</v>
      </c>
      <c r="AT226">
        <v>100</v>
      </c>
      <c r="AU226" t="s">
        <v>3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Y226*Source!I96</f>
        <v>83.52000000000001</v>
      </c>
      <c r="CY226">
        <f t="shared" si="21"/>
        <v>1059.3</v>
      </c>
      <c r="CZ226">
        <f t="shared" si="22"/>
        <v>155.78</v>
      </c>
      <c r="DA226">
        <f t="shared" si="23"/>
        <v>6.8</v>
      </c>
      <c r="DB226">
        <v>0</v>
      </c>
    </row>
    <row r="227" spans="1:106" x14ac:dyDescent="0.2">
      <c r="A227">
        <f>ROW(Source!A97)</f>
        <v>97</v>
      </c>
      <c r="B227">
        <v>39272397</v>
      </c>
      <c r="C227">
        <v>39272756</v>
      </c>
      <c r="D227">
        <v>37072767</v>
      </c>
      <c r="E227">
        <v>1</v>
      </c>
      <c r="F227">
        <v>1</v>
      </c>
      <c r="G227">
        <v>1</v>
      </c>
      <c r="H227">
        <v>1</v>
      </c>
      <c r="I227" t="s">
        <v>567</v>
      </c>
      <c r="J227" t="s">
        <v>3</v>
      </c>
      <c r="K227" t="s">
        <v>568</v>
      </c>
      <c r="L227">
        <v>1191</v>
      </c>
      <c r="N227">
        <v>1013</v>
      </c>
      <c r="O227" t="s">
        <v>512</v>
      </c>
      <c r="P227" t="s">
        <v>512</v>
      </c>
      <c r="Q227">
        <v>1</v>
      </c>
      <c r="W227">
        <v>0</v>
      </c>
      <c r="X227">
        <v>-1027537862</v>
      </c>
      <c r="Y227">
        <v>262.2</v>
      </c>
      <c r="AA227">
        <v>0</v>
      </c>
      <c r="AB227">
        <v>0</v>
      </c>
      <c r="AC227">
        <v>0</v>
      </c>
      <c r="AD227">
        <v>69.680000000000007</v>
      </c>
      <c r="AE227">
        <v>0</v>
      </c>
      <c r="AF227">
        <v>0</v>
      </c>
      <c r="AG227">
        <v>0</v>
      </c>
      <c r="AH227">
        <v>9.18</v>
      </c>
      <c r="AI227">
        <v>1</v>
      </c>
      <c r="AJ227">
        <v>1</v>
      </c>
      <c r="AK227">
        <v>1</v>
      </c>
      <c r="AL227">
        <v>7.59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228</v>
      </c>
      <c r="AU227" t="s">
        <v>50</v>
      </c>
      <c r="AV227">
        <v>1</v>
      </c>
      <c r="AW227">
        <v>2</v>
      </c>
      <c r="AX227">
        <v>39272768</v>
      </c>
      <c r="AY227">
        <v>1</v>
      </c>
      <c r="AZ227">
        <v>0</v>
      </c>
      <c r="BA227">
        <v>219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Y227*Source!I97</f>
        <v>218.98944</v>
      </c>
      <c r="CY227">
        <f>AD227</f>
        <v>69.680000000000007</v>
      </c>
      <c r="CZ227">
        <f>AH227</f>
        <v>9.18</v>
      </c>
      <c r="DA227">
        <f>AL227</f>
        <v>7.59</v>
      </c>
      <c r="DB227">
        <v>0</v>
      </c>
    </row>
    <row r="228" spans="1:106" x14ac:dyDescent="0.2">
      <c r="A228">
        <f>ROW(Source!A97)</f>
        <v>97</v>
      </c>
      <c r="B228">
        <v>39272397</v>
      </c>
      <c r="C228">
        <v>39272756</v>
      </c>
      <c r="D228">
        <v>37064876</v>
      </c>
      <c r="E228">
        <v>1</v>
      </c>
      <c r="F228">
        <v>1</v>
      </c>
      <c r="G228">
        <v>1</v>
      </c>
      <c r="H228">
        <v>1</v>
      </c>
      <c r="I228" t="s">
        <v>513</v>
      </c>
      <c r="J228" t="s">
        <v>3</v>
      </c>
      <c r="K228" t="s">
        <v>514</v>
      </c>
      <c r="L228">
        <v>1191</v>
      </c>
      <c r="N228">
        <v>1013</v>
      </c>
      <c r="O228" t="s">
        <v>512</v>
      </c>
      <c r="P228" t="s">
        <v>512</v>
      </c>
      <c r="Q228">
        <v>1</v>
      </c>
      <c r="W228">
        <v>0</v>
      </c>
      <c r="X228">
        <v>-1417349443</v>
      </c>
      <c r="Y228">
        <v>0.86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7.59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0.86</v>
      </c>
      <c r="AU228" t="s">
        <v>3</v>
      </c>
      <c r="AV228">
        <v>2</v>
      </c>
      <c r="AW228">
        <v>2</v>
      </c>
      <c r="AX228">
        <v>39272769</v>
      </c>
      <c r="AY228">
        <v>1</v>
      </c>
      <c r="AZ228">
        <v>2048</v>
      </c>
      <c r="BA228">
        <v>220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Y228*Source!I97</f>
        <v>0.71827200000000002</v>
      </c>
      <c r="CY228">
        <f>AD228</f>
        <v>0</v>
      </c>
      <c r="CZ228">
        <f>AH228</f>
        <v>0</v>
      </c>
      <c r="DA228">
        <f>AL228</f>
        <v>1</v>
      </c>
      <c r="DB228">
        <v>0</v>
      </c>
    </row>
    <row r="229" spans="1:106" x14ac:dyDescent="0.2">
      <c r="A229">
        <f>ROW(Source!A97)</f>
        <v>97</v>
      </c>
      <c r="B229">
        <v>39272397</v>
      </c>
      <c r="C229">
        <v>39272756</v>
      </c>
      <c r="D229">
        <v>36882383</v>
      </c>
      <c r="E229">
        <v>1</v>
      </c>
      <c r="F229">
        <v>1</v>
      </c>
      <c r="G229">
        <v>1</v>
      </c>
      <c r="H229">
        <v>2</v>
      </c>
      <c r="I229" t="s">
        <v>523</v>
      </c>
      <c r="J229" t="s">
        <v>524</v>
      </c>
      <c r="K229" t="s">
        <v>525</v>
      </c>
      <c r="L229">
        <v>1368</v>
      </c>
      <c r="N229">
        <v>1011</v>
      </c>
      <c r="O229" t="s">
        <v>518</v>
      </c>
      <c r="P229" t="s">
        <v>518</v>
      </c>
      <c r="Q229">
        <v>1</v>
      </c>
      <c r="W229">
        <v>0</v>
      </c>
      <c r="X229">
        <v>1225731627</v>
      </c>
      <c r="Y229">
        <v>6.25E-2</v>
      </c>
      <c r="AA229">
        <v>0</v>
      </c>
      <c r="AB229">
        <v>683.02</v>
      </c>
      <c r="AC229">
        <v>10.06</v>
      </c>
      <c r="AD229">
        <v>0</v>
      </c>
      <c r="AE229">
        <v>0</v>
      </c>
      <c r="AF229">
        <v>89.99</v>
      </c>
      <c r="AG229">
        <v>10.06</v>
      </c>
      <c r="AH229">
        <v>0</v>
      </c>
      <c r="AI229">
        <v>1</v>
      </c>
      <c r="AJ229">
        <v>7.59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0.05</v>
      </c>
      <c r="AU229" t="s">
        <v>49</v>
      </c>
      <c r="AV229">
        <v>0</v>
      </c>
      <c r="AW229">
        <v>2</v>
      </c>
      <c r="AX229">
        <v>39272770</v>
      </c>
      <c r="AY229">
        <v>1</v>
      </c>
      <c r="AZ229">
        <v>0</v>
      </c>
      <c r="BA229">
        <v>221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Y229*Source!I97</f>
        <v>5.2200000000000003E-2</v>
      </c>
      <c r="CY229">
        <f>AB229</f>
        <v>683.02</v>
      </c>
      <c r="CZ229">
        <f>AF229</f>
        <v>89.99</v>
      </c>
      <c r="DA229">
        <f>AJ229</f>
        <v>7.59</v>
      </c>
      <c r="DB229">
        <v>0</v>
      </c>
    </row>
    <row r="230" spans="1:106" x14ac:dyDescent="0.2">
      <c r="A230">
        <f>ROW(Source!A97)</f>
        <v>97</v>
      </c>
      <c r="B230">
        <v>39272397</v>
      </c>
      <c r="C230">
        <v>39272756</v>
      </c>
      <c r="D230">
        <v>36882452</v>
      </c>
      <c r="E230">
        <v>1</v>
      </c>
      <c r="F230">
        <v>1</v>
      </c>
      <c r="G230">
        <v>1</v>
      </c>
      <c r="H230">
        <v>2</v>
      </c>
      <c r="I230" t="s">
        <v>515</v>
      </c>
      <c r="J230" t="s">
        <v>516</v>
      </c>
      <c r="K230" t="s">
        <v>517</v>
      </c>
      <c r="L230">
        <v>1368</v>
      </c>
      <c r="N230">
        <v>1011</v>
      </c>
      <c r="O230" t="s">
        <v>518</v>
      </c>
      <c r="P230" t="s">
        <v>518</v>
      </c>
      <c r="Q230">
        <v>1</v>
      </c>
      <c r="W230">
        <v>0</v>
      </c>
      <c r="X230">
        <v>1188625873</v>
      </c>
      <c r="Y230">
        <v>1.0125000000000002</v>
      </c>
      <c r="AA230">
        <v>0</v>
      </c>
      <c r="AB230">
        <v>237.26</v>
      </c>
      <c r="AC230">
        <v>13.5</v>
      </c>
      <c r="AD230">
        <v>0</v>
      </c>
      <c r="AE230">
        <v>0</v>
      </c>
      <c r="AF230">
        <v>31.26</v>
      </c>
      <c r="AG230">
        <v>13.5</v>
      </c>
      <c r="AH230">
        <v>0</v>
      </c>
      <c r="AI230">
        <v>1</v>
      </c>
      <c r="AJ230">
        <v>7.59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0.81</v>
      </c>
      <c r="AU230" t="s">
        <v>49</v>
      </c>
      <c r="AV230">
        <v>0</v>
      </c>
      <c r="AW230">
        <v>2</v>
      </c>
      <c r="AX230">
        <v>39272771</v>
      </c>
      <c r="AY230">
        <v>1</v>
      </c>
      <c r="AZ230">
        <v>0</v>
      </c>
      <c r="BA230">
        <v>222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Y230*Source!I97</f>
        <v>0.84564000000000017</v>
      </c>
      <c r="CY230">
        <f>AB230</f>
        <v>237.26</v>
      </c>
      <c r="CZ230">
        <f>AF230</f>
        <v>31.26</v>
      </c>
      <c r="DA230">
        <f>AJ230</f>
        <v>7.59</v>
      </c>
      <c r="DB230">
        <v>0</v>
      </c>
    </row>
    <row r="231" spans="1:106" x14ac:dyDescent="0.2">
      <c r="A231">
        <f>ROW(Source!A97)</f>
        <v>97</v>
      </c>
      <c r="B231">
        <v>39272397</v>
      </c>
      <c r="C231">
        <v>39272756</v>
      </c>
      <c r="D231">
        <v>36801792</v>
      </c>
      <c r="E231">
        <v>1</v>
      </c>
      <c r="F231">
        <v>1</v>
      </c>
      <c r="G231">
        <v>1</v>
      </c>
      <c r="H231">
        <v>3</v>
      </c>
      <c r="I231" t="s">
        <v>532</v>
      </c>
      <c r="J231" t="s">
        <v>533</v>
      </c>
      <c r="K231" t="s">
        <v>534</v>
      </c>
      <c r="L231">
        <v>1339</v>
      </c>
      <c r="N231">
        <v>1007</v>
      </c>
      <c r="O231" t="s">
        <v>47</v>
      </c>
      <c r="P231" t="s">
        <v>47</v>
      </c>
      <c r="Q231">
        <v>1</v>
      </c>
      <c r="W231">
        <v>0</v>
      </c>
      <c r="X231">
        <v>-1660354250</v>
      </c>
      <c r="Y231">
        <v>0.46500000000000002</v>
      </c>
      <c r="AA231">
        <v>18.52</v>
      </c>
      <c r="AB231">
        <v>0</v>
      </c>
      <c r="AC231">
        <v>0</v>
      </c>
      <c r="AD231">
        <v>0</v>
      </c>
      <c r="AE231">
        <v>2.44</v>
      </c>
      <c r="AF231">
        <v>0</v>
      </c>
      <c r="AG231">
        <v>0</v>
      </c>
      <c r="AH231">
        <v>0</v>
      </c>
      <c r="AI231">
        <v>7.59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0.46500000000000002</v>
      </c>
      <c r="AU231" t="s">
        <v>3</v>
      </c>
      <c r="AV231">
        <v>0</v>
      </c>
      <c r="AW231">
        <v>2</v>
      </c>
      <c r="AX231">
        <v>39272772</v>
      </c>
      <c r="AY231">
        <v>1</v>
      </c>
      <c r="AZ231">
        <v>0</v>
      </c>
      <c r="BA231">
        <v>223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Y231*Source!I97</f>
        <v>0.38836800000000005</v>
      </c>
      <c r="CY231">
        <f t="shared" ref="CY231:CY236" si="24">AA231</f>
        <v>18.52</v>
      </c>
      <c r="CZ231">
        <f t="shared" ref="CZ231:CZ236" si="25">AE231</f>
        <v>2.44</v>
      </c>
      <c r="DA231">
        <f t="shared" ref="DA231:DA236" si="26">AI231</f>
        <v>7.59</v>
      </c>
      <c r="DB231">
        <v>0</v>
      </c>
    </row>
    <row r="232" spans="1:106" x14ac:dyDescent="0.2">
      <c r="A232">
        <f>ROW(Source!A97)</f>
        <v>97</v>
      </c>
      <c r="B232">
        <v>39272397</v>
      </c>
      <c r="C232">
        <v>39272756</v>
      </c>
      <c r="D232">
        <v>36802468</v>
      </c>
      <c r="E232">
        <v>1</v>
      </c>
      <c r="F232">
        <v>1</v>
      </c>
      <c r="G232">
        <v>1</v>
      </c>
      <c r="H232">
        <v>3</v>
      </c>
      <c r="I232" t="s">
        <v>666</v>
      </c>
      <c r="J232" t="s">
        <v>667</v>
      </c>
      <c r="K232" t="s">
        <v>668</v>
      </c>
      <c r="L232">
        <v>1339</v>
      </c>
      <c r="N232">
        <v>1007</v>
      </c>
      <c r="O232" t="s">
        <v>47</v>
      </c>
      <c r="P232" t="s">
        <v>47</v>
      </c>
      <c r="Q232">
        <v>1</v>
      </c>
      <c r="W232">
        <v>0</v>
      </c>
      <c r="X232">
        <v>114057443</v>
      </c>
      <c r="Y232">
        <v>0.1</v>
      </c>
      <c r="AA232">
        <v>265.04000000000002</v>
      </c>
      <c r="AB232">
        <v>0</v>
      </c>
      <c r="AC232">
        <v>0</v>
      </c>
      <c r="AD232">
        <v>0</v>
      </c>
      <c r="AE232">
        <v>34.92</v>
      </c>
      <c r="AF232">
        <v>0</v>
      </c>
      <c r="AG232">
        <v>0</v>
      </c>
      <c r="AH232">
        <v>0</v>
      </c>
      <c r="AI232">
        <v>7.59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0.1</v>
      </c>
      <c r="AU232" t="s">
        <v>3</v>
      </c>
      <c r="AV232">
        <v>0</v>
      </c>
      <c r="AW232">
        <v>2</v>
      </c>
      <c r="AX232">
        <v>39272773</v>
      </c>
      <c r="AY232">
        <v>1</v>
      </c>
      <c r="AZ232">
        <v>0</v>
      </c>
      <c r="BA232">
        <v>224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Y232*Source!I97</f>
        <v>8.3520000000000011E-2</v>
      </c>
      <c r="CY232">
        <f t="shared" si="24"/>
        <v>265.04000000000002</v>
      </c>
      <c r="CZ232">
        <f t="shared" si="25"/>
        <v>34.92</v>
      </c>
      <c r="DA232">
        <f t="shared" si="26"/>
        <v>7.59</v>
      </c>
      <c r="DB232">
        <v>0</v>
      </c>
    </row>
    <row r="233" spans="1:106" x14ac:dyDescent="0.2">
      <c r="A233">
        <f>ROW(Source!A97)</f>
        <v>97</v>
      </c>
      <c r="B233">
        <v>39272397</v>
      </c>
      <c r="C233">
        <v>39272756</v>
      </c>
      <c r="D233">
        <v>36805524</v>
      </c>
      <c r="E233">
        <v>1</v>
      </c>
      <c r="F233">
        <v>1</v>
      </c>
      <c r="G233">
        <v>1</v>
      </c>
      <c r="H233">
        <v>3</v>
      </c>
      <c r="I233" t="s">
        <v>645</v>
      </c>
      <c r="J233" t="s">
        <v>646</v>
      </c>
      <c r="K233" t="s">
        <v>647</v>
      </c>
      <c r="L233">
        <v>1346</v>
      </c>
      <c r="N233">
        <v>1009</v>
      </c>
      <c r="O233" t="s">
        <v>566</v>
      </c>
      <c r="P233" t="s">
        <v>566</v>
      </c>
      <c r="Q233">
        <v>1</v>
      </c>
      <c r="W233">
        <v>0</v>
      </c>
      <c r="X233">
        <v>813963326</v>
      </c>
      <c r="Y233">
        <v>0.5</v>
      </c>
      <c r="AA233">
        <v>13.81</v>
      </c>
      <c r="AB233">
        <v>0</v>
      </c>
      <c r="AC233">
        <v>0</v>
      </c>
      <c r="AD233">
        <v>0</v>
      </c>
      <c r="AE233">
        <v>1.82</v>
      </c>
      <c r="AF233">
        <v>0</v>
      </c>
      <c r="AG233">
        <v>0</v>
      </c>
      <c r="AH233">
        <v>0</v>
      </c>
      <c r="AI233">
        <v>7.59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0.5</v>
      </c>
      <c r="AU233" t="s">
        <v>3</v>
      </c>
      <c r="AV233">
        <v>0</v>
      </c>
      <c r="AW233">
        <v>2</v>
      </c>
      <c r="AX233">
        <v>39272774</v>
      </c>
      <c r="AY233">
        <v>1</v>
      </c>
      <c r="AZ233">
        <v>0</v>
      </c>
      <c r="BA233">
        <v>225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Y233*Source!I97</f>
        <v>0.41760000000000003</v>
      </c>
      <c r="CY233">
        <f t="shared" si="24"/>
        <v>13.81</v>
      </c>
      <c r="CZ233">
        <f t="shared" si="25"/>
        <v>1.82</v>
      </c>
      <c r="DA233">
        <f t="shared" si="26"/>
        <v>7.59</v>
      </c>
      <c r="DB233">
        <v>0</v>
      </c>
    </row>
    <row r="234" spans="1:106" x14ac:dyDescent="0.2">
      <c r="A234">
        <f>ROW(Source!A97)</f>
        <v>97</v>
      </c>
      <c r="B234">
        <v>39272397</v>
      </c>
      <c r="C234">
        <v>39272756</v>
      </c>
      <c r="D234">
        <v>36806545</v>
      </c>
      <c r="E234">
        <v>1</v>
      </c>
      <c r="F234">
        <v>1</v>
      </c>
      <c r="G234">
        <v>1</v>
      </c>
      <c r="H234">
        <v>3</v>
      </c>
      <c r="I234" t="s">
        <v>669</v>
      </c>
      <c r="J234" t="s">
        <v>670</v>
      </c>
      <c r="K234" t="s">
        <v>671</v>
      </c>
      <c r="L234">
        <v>1348</v>
      </c>
      <c r="N234">
        <v>1009</v>
      </c>
      <c r="O234" t="s">
        <v>141</v>
      </c>
      <c r="P234" t="s">
        <v>141</v>
      </c>
      <c r="Q234">
        <v>1000</v>
      </c>
      <c r="W234">
        <v>0</v>
      </c>
      <c r="X234">
        <v>-1187323236</v>
      </c>
      <c r="Y234">
        <v>0.04</v>
      </c>
      <c r="AA234">
        <v>3127.08</v>
      </c>
      <c r="AB234">
        <v>0</v>
      </c>
      <c r="AC234">
        <v>0</v>
      </c>
      <c r="AD234">
        <v>0</v>
      </c>
      <c r="AE234">
        <v>412</v>
      </c>
      <c r="AF234">
        <v>0</v>
      </c>
      <c r="AG234">
        <v>0</v>
      </c>
      <c r="AH234">
        <v>0</v>
      </c>
      <c r="AI234">
        <v>7.59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0.04</v>
      </c>
      <c r="AU234" t="s">
        <v>3</v>
      </c>
      <c r="AV234">
        <v>0</v>
      </c>
      <c r="AW234">
        <v>2</v>
      </c>
      <c r="AX234">
        <v>39272775</v>
      </c>
      <c r="AY234">
        <v>1</v>
      </c>
      <c r="AZ234">
        <v>0</v>
      </c>
      <c r="BA234">
        <v>226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Y234*Source!I97</f>
        <v>3.3408E-2</v>
      </c>
      <c r="CY234">
        <f t="shared" si="24"/>
        <v>3127.08</v>
      </c>
      <c r="CZ234">
        <f t="shared" si="25"/>
        <v>412</v>
      </c>
      <c r="DA234">
        <f t="shared" si="26"/>
        <v>7.59</v>
      </c>
      <c r="DB234">
        <v>0</v>
      </c>
    </row>
    <row r="235" spans="1:106" x14ac:dyDescent="0.2">
      <c r="A235">
        <f>ROW(Source!A97)</f>
        <v>97</v>
      </c>
      <c r="B235">
        <v>39272397</v>
      </c>
      <c r="C235">
        <v>39272756</v>
      </c>
      <c r="D235">
        <v>36807350</v>
      </c>
      <c r="E235">
        <v>1</v>
      </c>
      <c r="F235">
        <v>1</v>
      </c>
      <c r="G235">
        <v>1</v>
      </c>
      <c r="H235">
        <v>3</v>
      </c>
      <c r="I235" t="s">
        <v>672</v>
      </c>
      <c r="J235" t="s">
        <v>673</v>
      </c>
      <c r="K235" t="s">
        <v>674</v>
      </c>
      <c r="L235">
        <v>1339</v>
      </c>
      <c r="N235">
        <v>1007</v>
      </c>
      <c r="O235" t="s">
        <v>47</v>
      </c>
      <c r="P235" t="s">
        <v>47</v>
      </c>
      <c r="Q235">
        <v>1</v>
      </c>
      <c r="W235">
        <v>0</v>
      </c>
      <c r="X235">
        <v>2085773513</v>
      </c>
      <c r="Y235">
        <v>1.5</v>
      </c>
      <c r="AA235">
        <v>3772.23</v>
      </c>
      <c r="AB235">
        <v>0</v>
      </c>
      <c r="AC235">
        <v>0</v>
      </c>
      <c r="AD235">
        <v>0</v>
      </c>
      <c r="AE235">
        <v>497</v>
      </c>
      <c r="AF235">
        <v>0</v>
      </c>
      <c r="AG235">
        <v>0</v>
      </c>
      <c r="AH235">
        <v>0</v>
      </c>
      <c r="AI235">
        <v>7.59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1.5</v>
      </c>
      <c r="AU235" t="s">
        <v>3</v>
      </c>
      <c r="AV235">
        <v>0</v>
      </c>
      <c r="AW235">
        <v>2</v>
      </c>
      <c r="AX235">
        <v>39272776</v>
      </c>
      <c r="AY235">
        <v>1</v>
      </c>
      <c r="AZ235">
        <v>0</v>
      </c>
      <c r="BA235">
        <v>227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Y235*Source!I97</f>
        <v>1.2528000000000001</v>
      </c>
      <c r="CY235">
        <f t="shared" si="24"/>
        <v>3772.23</v>
      </c>
      <c r="CZ235">
        <f t="shared" si="25"/>
        <v>497</v>
      </c>
      <c r="DA235">
        <f t="shared" si="26"/>
        <v>7.59</v>
      </c>
      <c r="DB235">
        <v>0</v>
      </c>
    </row>
    <row r="236" spans="1:106" x14ac:dyDescent="0.2">
      <c r="A236">
        <f>ROW(Source!A97)</f>
        <v>97</v>
      </c>
      <c r="B236">
        <v>39272397</v>
      </c>
      <c r="C236">
        <v>39272756</v>
      </c>
      <c r="D236">
        <v>0</v>
      </c>
      <c r="E236">
        <v>0</v>
      </c>
      <c r="F236">
        <v>1</v>
      </c>
      <c r="G236">
        <v>1</v>
      </c>
      <c r="H236">
        <v>3</v>
      </c>
      <c r="I236" t="s">
        <v>179</v>
      </c>
      <c r="J236" t="s">
        <v>3</v>
      </c>
      <c r="K236" t="s">
        <v>180</v>
      </c>
      <c r="L236">
        <v>1327</v>
      </c>
      <c r="N236">
        <v>1005</v>
      </c>
      <c r="O236" t="s">
        <v>123</v>
      </c>
      <c r="P236" t="s">
        <v>123</v>
      </c>
      <c r="Q236">
        <v>1</v>
      </c>
      <c r="W236">
        <v>0</v>
      </c>
      <c r="X236">
        <v>1824838503</v>
      </c>
      <c r="Y236">
        <v>100</v>
      </c>
      <c r="AA236">
        <v>1228.82</v>
      </c>
      <c r="AB236">
        <v>0</v>
      </c>
      <c r="AC236">
        <v>0</v>
      </c>
      <c r="AD236">
        <v>0</v>
      </c>
      <c r="AE236">
        <v>161.9</v>
      </c>
      <c r="AF236">
        <v>0</v>
      </c>
      <c r="AG236">
        <v>0</v>
      </c>
      <c r="AH236">
        <v>0</v>
      </c>
      <c r="AI236">
        <v>7.59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3</v>
      </c>
      <c r="AT236">
        <v>100</v>
      </c>
      <c r="AU236" t="s">
        <v>3</v>
      </c>
      <c r="AV236">
        <v>0</v>
      </c>
      <c r="AW236">
        <v>1</v>
      </c>
      <c r="AX236">
        <v>-1</v>
      </c>
      <c r="AY236">
        <v>0</v>
      </c>
      <c r="AZ236">
        <v>0</v>
      </c>
      <c r="BA236" t="s">
        <v>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Y236*Source!I97</f>
        <v>83.52000000000001</v>
      </c>
      <c r="CY236">
        <f t="shared" si="24"/>
        <v>1228.82</v>
      </c>
      <c r="CZ236">
        <f t="shared" si="25"/>
        <v>161.9</v>
      </c>
      <c r="DA236">
        <f t="shared" si="26"/>
        <v>7.59</v>
      </c>
      <c r="DB236">
        <v>0</v>
      </c>
    </row>
    <row r="237" spans="1:106" x14ac:dyDescent="0.2">
      <c r="A237">
        <f>ROW(Source!A100)</f>
        <v>100</v>
      </c>
      <c r="B237">
        <v>39272396</v>
      </c>
      <c r="C237">
        <v>39272780</v>
      </c>
      <c r="D237">
        <v>37064878</v>
      </c>
      <c r="E237">
        <v>1</v>
      </c>
      <c r="F237">
        <v>1</v>
      </c>
      <c r="G237">
        <v>1</v>
      </c>
      <c r="H237">
        <v>1</v>
      </c>
      <c r="I237" t="s">
        <v>575</v>
      </c>
      <c r="J237" t="s">
        <v>3</v>
      </c>
      <c r="K237" t="s">
        <v>576</v>
      </c>
      <c r="L237">
        <v>1191</v>
      </c>
      <c r="N237">
        <v>1013</v>
      </c>
      <c r="O237" t="s">
        <v>512</v>
      </c>
      <c r="P237" t="s">
        <v>512</v>
      </c>
      <c r="Q237">
        <v>1</v>
      </c>
      <c r="W237">
        <v>0</v>
      </c>
      <c r="X237">
        <v>-1081351934</v>
      </c>
      <c r="Y237">
        <v>117.82899999999998</v>
      </c>
      <c r="AA237">
        <v>0</v>
      </c>
      <c r="AB237">
        <v>0</v>
      </c>
      <c r="AC237">
        <v>0</v>
      </c>
      <c r="AD237">
        <v>9.4</v>
      </c>
      <c r="AE237">
        <v>0</v>
      </c>
      <c r="AF237">
        <v>0</v>
      </c>
      <c r="AG237">
        <v>0</v>
      </c>
      <c r="AH237">
        <v>9.4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102.46</v>
      </c>
      <c r="AU237" t="s">
        <v>50</v>
      </c>
      <c r="AV237">
        <v>1</v>
      </c>
      <c r="AW237">
        <v>2</v>
      </c>
      <c r="AX237">
        <v>39272786</v>
      </c>
      <c r="AY237">
        <v>1</v>
      </c>
      <c r="AZ237">
        <v>0</v>
      </c>
      <c r="BA237">
        <v>229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Y237*Source!I100</f>
        <v>386.95043599999991</v>
      </c>
      <c r="CY237">
        <f>AD237</f>
        <v>9.4</v>
      </c>
      <c r="CZ237">
        <f>AH237</f>
        <v>9.4</v>
      </c>
      <c r="DA237">
        <f>AL237</f>
        <v>1</v>
      </c>
      <c r="DB237">
        <v>0</v>
      </c>
    </row>
    <row r="238" spans="1:106" x14ac:dyDescent="0.2">
      <c r="A238">
        <f>ROW(Source!A100)</f>
        <v>100</v>
      </c>
      <c r="B238">
        <v>39272396</v>
      </c>
      <c r="C238">
        <v>39272780</v>
      </c>
      <c r="D238">
        <v>37064876</v>
      </c>
      <c r="E238">
        <v>1</v>
      </c>
      <c r="F238">
        <v>1</v>
      </c>
      <c r="G238">
        <v>1</v>
      </c>
      <c r="H238">
        <v>1</v>
      </c>
      <c r="I238" t="s">
        <v>513</v>
      </c>
      <c r="J238" t="s">
        <v>3</v>
      </c>
      <c r="K238" t="s">
        <v>514</v>
      </c>
      <c r="L238">
        <v>1191</v>
      </c>
      <c r="N238">
        <v>1013</v>
      </c>
      <c r="O238" t="s">
        <v>512</v>
      </c>
      <c r="P238" t="s">
        <v>512</v>
      </c>
      <c r="Q238">
        <v>1</v>
      </c>
      <c r="W238">
        <v>0</v>
      </c>
      <c r="X238">
        <v>-1417349443</v>
      </c>
      <c r="Y238">
        <v>5.34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5.34</v>
      </c>
      <c r="AU238" t="s">
        <v>3</v>
      </c>
      <c r="AV238">
        <v>2</v>
      </c>
      <c r="AW238">
        <v>2</v>
      </c>
      <c r="AX238">
        <v>39272787</v>
      </c>
      <c r="AY238">
        <v>1</v>
      </c>
      <c r="AZ238">
        <v>2048</v>
      </c>
      <c r="BA238">
        <v>230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Y238*Source!I100</f>
        <v>17.536559999999998</v>
      </c>
      <c r="CY238">
        <f>AD238</f>
        <v>0</v>
      </c>
      <c r="CZ238">
        <f>AH238</f>
        <v>0</v>
      </c>
      <c r="DA238">
        <f>AL238</f>
        <v>1</v>
      </c>
      <c r="DB238">
        <v>0</v>
      </c>
    </row>
    <row r="239" spans="1:106" x14ac:dyDescent="0.2">
      <c r="A239">
        <f>ROW(Source!A100)</f>
        <v>100</v>
      </c>
      <c r="B239">
        <v>39272396</v>
      </c>
      <c r="C239">
        <v>39272780</v>
      </c>
      <c r="D239">
        <v>36882452</v>
      </c>
      <c r="E239">
        <v>1</v>
      </c>
      <c r="F239">
        <v>1</v>
      </c>
      <c r="G239">
        <v>1</v>
      </c>
      <c r="H239">
        <v>2</v>
      </c>
      <c r="I239" t="s">
        <v>515</v>
      </c>
      <c r="J239" t="s">
        <v>516</v>
      </c>
      <c r="K239" t="s">
        <v>517</v>
      </c>
      <c r="L239">
        <v>1368</v>
      </c>
      <c r="N239">
        <v>1011</v>
      </c>
      <c r="O239" t="s">
        <v>518</v>
      </c>
      <c r="P239" t="s">
        <v>518</v>
      </c>
      <c r="Q239">
        <v>1</v>
      </c>
      <c r="W239">
        <v>0</v>
      </c>
      <c r="X239">
        <v>1188625873</v>
      </c>
      <c r="Y239">
        <v>0.95</v>
      </c>
      <c r="AA239">
        <v>0</v>
      </c>
      <c r="AB239">
        <v>31.26</v>
      </c>
      <c r="AC239">
        <v>13.5</v>
      </c>
      <c r="AD239">
        <v>0</v>
      </c>
      <c r="AE239">
        <v>0</v>
      </c>
      <c r="AF239">
        <v>31.26</v>
      </c>
      <c r="AG239">
        <v>13.5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0.76</v>
      </c>
      <c r="AU239" t="s">
        <v>49</v>
      </c>
      <c r="AV239">
        <v>0</v>
      </c>
      <c r="AW239">
        <v>2</v>
      </c>
      <c r="AX239">
        <v>39272788</v>
      </c>
      <c r="AY239">
        <v>1</v>
      </c>
      <c r="AZ239">
        <v>0</v>
      </c>
      <c r="BA239">
        <v>231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Y239*Source!I100</f>
        <v>3.1197999999999997</v>
      </c>
      <c r="CY239">
        <f>AB239</f>
        <v>31.26</v>
      </c>
      <c r="CZ239">
        <f>AF239</f>
        <v>31.26</v>
      </c>
      <c r="DA239">
        <f>AJ239</f>
        <v>1</v>
      </c>
      <c r="DB239">
        <v>0</v>
      </c>
    </row>
    <row r="240" spans="1:106" x14ac:dyDescent="0.2">
      <c r="A240">
        <f>ROW(Source!A100)</f>
        <v>100</v>
      </c>
      <c r="B240">
        <v>39272396</v>
      </c>
      <c r="C240">
        <v>39272780</v>
      </c>
      <c r="D240">
        <v>36883554</v>
      </c>
      <c r="E240">
        <v>1</v>
      </c>
      <c r="F240">
        <v>1</v>
      </c>
      <c r="G240">
        <v>1</v>
      </c>
      <c r="H240">
        <v>2</v>
      </c>
      <c r="I240" t="s">
        <v>554</v>
      </c>
      <c r="J240" t="s">
        <v>555</v>
      </c>
      <c r="K240" t="s">
        <v>556</v>
      </c>
      <c r="L240">
        <v>1368</v>
      </c>
      <c r="N240">
        <v>1011</v>
      </c>
      <c r="O240" t="s">
        <v>518</v>
      </c>
      <c r="P240" t="s">
        <v>518</v>
      </c>
      <c r="Q240">
        <v>1</v>
      </c>
      <c r="W240">
        <v>0</v>
      </c>
      <c r="X240">
        <v>1372534845</v>
      </c>
      <c r="Y240">
        <v>5.7249999999999996</v>
      </c>
      <c r="AA240">
        <v>0</v>
      </c>
      <c r="AB240">
        <v>65.709999999999994</v>
      </c>
      <c r="AC240">
        <v>11.6</v>
      </c>
      <c r="AD240">
        <v>0</v>
      </c>
      <c r="AE240">
        <v>0</v>
      </c>
      <c r="AF240">
        <v>65.709999999999994</v>
      </c>
      <c r="AG240">
        <v>11.6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4.58</v>
      </c>
      <c r="AU240" t="s">
        <v>49</v>
      </c>
      <c r="AV240">
        <v>0</v>
      </c>
      <c r="AW240">
        <v>2</v>
      </c>
      <c r="AX240">
        <v>39272789</v>
      </c>
      <c r="AY240">
        <v>1</v>
      </c>
      <c r="AZ240">
        <v>0</v>
      </c>
      <c r="BA240">
        <v>232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Y240*Source!I100</f>
        <v>18.800899999999999</v>
      </c>
      <c r="CY240">
        <f>AB240</f>
        <v>65.709999999999994</v>
      </c>
      <c r="CZ240">
        <f>AF240</f>
        <v>65.709999999999994</v>
      </c>
      <c r="DA240">
        <f>AJ240</f>
        <v>1</v>
      </c>
      <c r="DB240">
        <v>0</v>
      </c>
    </row>
    <row r="241" spans="1:106" x14ac:dyDescent="0.2">
      <c r="A241">
        <f>ROW(Source!A100)</f>
        <v>100</v>
      </c>
      <c r="B241">
        <v>39272396</v>
      </c>
      <c r="C241">
        <v>39272780</v>
      </c>
      <c r="D241">
        <v>36801649</v>
      </c>
      <c r="E241">
        <v>1</v>
      </c>
      <c r="F241">
        <v>1</v>
      </c>
      <c r="G241">
        <v>1</v>
      </c>
      <c r="H241">
        <v>3</v>
      </c>
      <c r="I241" t="s">
        <v>186</v>
      </c>
      <c r="J241" t="s">
        <v>188</v>
      </c>
      <c r="K241" t="s">
        <v>187</v>
      </c>
      <c r="L241">
        <v>1327</v>
      </c>
      <c r="N241">
        <v>1005</v>
      </c>
      <c r="O241" t="s">
        <v>123</v>
      </c>
      <c r="P241" t="s">
        <v>123</v>
      </c>
      <c r="Q241">
        <v>1</v>
      </c>
      <c r="W241">
        <v>1</v>
      </c>
      <c r="X241">
        <v>1385600515</v>
      </c>
      <c r="Y241">
        <v>-103</v>
      </c>
      <c r="AA241">
        <v>51.8</v>
      </c>
      <c r="AB241">
        <v>0</v>
      </c>
      <c r="AC241">
        <v>0</v>
      </c>
      <c r="AD241">
        <v>0</v>
      </c>
      <c r="AE241">
        <v>51.8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-103</v>
      </c>
      <c r="AU241" t="s">
        <v>3</v>
      </c>
      <c r="AV241">
        <v>0</v>
      </c>
      <c r="AW241">
        <v>2</v>
      </c>
      <c r="AX241">
        <v>39272790</v>
      </c>
      <c r="AY241">
        <v>1</v>
      </c>
      <c r="AZ241">
        <v>6144</v>
      </c>
      <c r="BA241">
        <v>233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Y241*Source!I100</f>
        <v>-338.25199999999995</v>
      </c>
      <c r="CY241">
        <f>AA241</f>
        <v>51.8</v>
      </c>
      <c r="CZ241">
        <f>AE241</f>
        <v>51.8</v>
      </c>
      <c r="DA241">
        <f>AI241</f>
        <v>1</v>
      </c>
      <c r="DB241">
        <v>0</v>
      </c>
    </row>
    <row r="242" spans="1:106" x14ac:dyDescent="0.2">
      <c r="A242">
        <f>ROW(Source!A100)</f>
        <v>100</v>
      </c>
      <c r="B242">
        <v>39272396</v>
      </c>
      <c r="C242">
        <v>39272780</v>
      </c>
      <c r="D242">
        <v>36827307</v>
      </c>
      <c r="E242">
        <v>1</v>
      </c>
      <c r="F242">
        <v>1</v>
      </c>
      <c r="G242">
        <v>1</v>
      </c>
      <c r="H242">
        <v>3</v>
      </c>
      <c r="I242" t="s">
        <v>190</v>
      </c>
      <c r="J242" t="s">
        <v>192</v>
      </c>
      <c r="K242" t="s">
        <v>191</v>
      </c>
      <c r="L242">
        <v>1348</v>
      </c>
      <c r="N242">
        <v>1009</v>
      </c>
      <c r="O242" t="s">
        <v>141</v>
      </c>
      <c r="P242" t="s">
        <v>141</v>
      </c>
      <c r="Q242">
        <v>1000</v>
      </c>
      <c r="W242">
        <v>0</v>
      </c>
      <c r="X242">
        <v>1168427129</v>
      </c>
      <c r="Y242">
        <v>0.20599999999999999</v>
      </c>
      <c r="AA242">
        <v>41450</v>
      </c>
      <c r="AB242">
        <v>0</v>
      </c>
      <c r="AC242">
        <v>0</v>
      </c>
      <c r="AD242">
        <v>0</v>
      </c>
      <c r="AE242">
        <v>41450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3</v>
      </c>
      <c r="AT242">
        <v>0.20599999999999999</v>
      </c>
      <c r="AU242" t="s">
        <v>3</v>
      </c>
      <c r="AV242">
        <v>0</v>
      </c>
      <c r="AW242">
        <v>1</v>
      </c>
      <c r="AX242">
        <v>-1</v>
      </c>
      <c r="AY242">
        <v>0</v>
      </c>
      <c r="AZ242">
        <v>0</v>
      </c>
      <c r="BA242" t="s">
        <v>3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Y242*Source!I100</f>
        <v>0.67650399999999988</v>
      </c>
      <c r="CY242">
        <f>AA242</f>
        <v>41450</v>
      </c>
      <c r="CZ242">
        <f>AE242</f>
        <v>41450</v>
      </c>
      <c r="DA242">
        <f>AI242</f>
        <v>1</v>
      </c>
      <c r="DB242">
        <v>0</v>
      </c>
    </row>
    <row r="243" spans="1:106" x14ac:dyDescent="0.2">
      <c r="A243">
        <f>ROW(Source!A101)</f>
        <v>101</v>
      </c>
      <c r="B243">
        <v>39272397</v>
      </c>
      <c r="C243">
        <v>39272780</v>
      </c>
      <c r="D243">
        <v>37064878</v>
      </c>
      <c r="E243">
        <v>1</v>
      </c>
      <c r="F243">
        <v>1</v>
      </c>
      <c r="G243">
        <v>1</v>
      </c>
      <c r="H243">
        <v>1</v>
      </c>
      <c r="I243" t="s">
        <v>575</v>
      </c>
      <c r="J243" t="s">
        <v>3</v>
      </c>
      <c r="K243" t="s">
        <v>576</v>
      </c>
      <c r="L243">
        <v>1191</v>
      </c>
      <c r="N243">
        <v>1013</v>
      </c>
      <c r="O243" t="s">
        <v>512</v>
      </c>
      <c r="P243" t="s">
        <v>512</v>
      </c>
      <c r="Q243">
        <v>1</v>
      </c>
      <c r="W243">
        <v>0</v>
      </c>
      <c r="X243">
        <v>-1081351934</v>
      </c>
      <c r="Y243">
        <v>117.82899999999998</v>
      </c>
      <c r="AA243">
        <v>0</v>
      </c>
      <c r="AB243">
        <v>0</v>
      </c>
      <c r="AC243">
        <v>0</v>
      </c>
      <c r="AD243">
        <v>71.349999999999994</v>
      </c>
      <c r="AE243">
        <v>0</v>
      </c>
      <c r="AF243">
        <v>0</v>
      </c>
      <c r="AG243">
        <v>0</v>
      </c>
      <c r="AH243">
        <v>9.4</v>
      </c>
      <c r="AI243">
        <v>1</v>
      </c>
      <c r="AJ243">
        <v>1</v>
      </c>
      <c r="AK243">
        <v>1</v>
      </c>
      <c r="AL243">
        <v>7.59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102.46</v>
      </c>
      <c r="AU243" t="s">
        <v>50</v>
      </c>
      <c r="AV243">
        <v>1</v>
      </c>
      <c r="AW243">
        <v>2</v>
      </c>
      <c r="AX243">
        <v>39272786</v>
      </c>
      <c r="AY243">
        <v>1</v>
      </c>
      <c r="AZ243">
        <v>0</v>
      </c>
      <c r="BA243">
        <v>234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Y243*Source!I101</f>
        <v>386.95043599999991</v>
      </c>
      <c r="CY243">
        <f>AD243</f>
        <v>71.349999999999994</v>
      </c>
      <c r="CZ243">
        <f>AH243</f>
        <v>9.4</v>
      </c>
      <c r="DA243">
        <f>AL243</f>
        <v>7.59</v>
      </c>
      <c r="DB243">
        <v>0</v>
      </c>
    </row>
    <row r="244" spans="1:106" x14ac:dyDescent="0.2">
      <c r="A244">
        <f>ROW(Source!A101)</f>
        <v>101</v>
      </c>
      <c r="B244">
        <v>39272397</v>
      </c>
      <c r="C244">
        <v>39272780</v>
      </c>
      <c r="D244">
        <v>37064876</v>
      </c>
      <c r="E244">
        <v>1</v>
      </c>
      <c r="F244">
        <v>1</v>
      </c>
      <c r="G244">
        <v>1</v>
      </c>
      <c r="H244">
        <v>1</v>
      </c>
      <c r="I244" t="s">
        <v>513</v>
      </c>
      <c r="J244" t="s">
        <v>3</v>
      </c>
      <c r="K244" t="s">
        <v>514</v>
      </c>
      <c r="L244">
        <v>1191</v>
      </c>
      <c r="N244">
        <v>1013</v>
      </c>
      <c r="O244" t="s">
        <v>512</v>
      </c>
      <c r="P244" t="s">
        <v>512</v>
      </c>
      <c r="Q244">
        <v>1</v>
      </c>
      <c r="W244">
        <v>0</v>
      </c>
      <c r="X244">
        <v>-1417349443</v>
      </c>
      <c r="Y244">
        <v>5.34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7.59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5.34</v>
      </c>
      <c r="AU244" t="s">
        <v>3</v>
      </c>
      <c r="AV244">
        <v>2</v>
      </c>
      <c r="AW244">
        <v>2</v>
      </c>
      <c r="AX244">
        <v>39272787</v>
      </c>
      <c r="AY244">
        <v>1</v>
      </c>
      <c r="AZ244">
        <v>2048</v>
      </c>
      <c r="BA244">
        <v>235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Y244*Source!I101</f>
        <v>17.536559999999998</v>
      </c>
      <c r="CY244">
        <f>AD244</f>
        <v>0</v>
      </c>
      <c r="CZ244">
        <f>AH244</f>
        <v>0</v>
      </c>
      <c r="DA244">
        <f>AL244</f>
        <v>1</v>
      </c>
      <c r="DB244">
        <v>0</v>
      </c>
    </row>
    <row r="245" spans="1:106" x14ac:dyDescent="0.2">
      <c r="A245">
        <f>ROW(Source!A101)</f>
        <v>101</v>
      </c>
      <c r="B245">
        <v>39272397</v>
      </c>
      <c r="C245">
        <v>39272780</v>
      </c>
      <c r="D245">
        <v>36882452</v>
      </c>
      <c r="E245">
        <v>1</v>
      </c>
      <c r="F245">
        <v>1</v>
      </c>
      <c r="G245">
        <v>1</v>
      </c>
      <c r="H245">
        <v>2</v>
      </c>
      <c r="I245" t="s">
        <v>515</v>
      </c>
      <c r="J245" t="s">
        <v>516</v>
      </c>
      <c r="K245" t="s">
        <v>517</v>
      </c>
      <c r="L245">
        <v>1368</v>
      </c>
      <c r="N245">
        <v>1011</v>
      </c>
      <c r="O245" t="s">
        <v>518</v>
      </c>
      <c r="P245" t="s">
        <v>518</v>
      </c>
      <c r="Q245">
        <v>1</v>
      </c>
      <c r="W245">
        <v>0</v>
      </c>
      <c r="X245">
        <v>1188625873</v>
      </c>
      <c r="Y245">
        <v>0.95</v>
      </c>
      <c r="AA245">
        <v>0</v>
      </c>
      <c r="AB245">
        <v>237.26</v>
      </c>
      <c r="AC245">
        <v>13.5</v>
      </c>
      <c r="AD245">
        <v>0</v>
      </c>
      <c r="AE245">
        <v>0</v>
      </c>
      <c r="AF245">
        <v>31.26</v>
      </c>
      <c r="AG245">
        <v>13.5</v>
      </c>
      <c r="AH245">
        <v>0</v>
      </c>
      <c r="AI245">
        <v>1</v>
      </c>
      <c r="AJ245">
        <v>7.59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0.76</v>
      </c>
      <c r="AU245" t="s">
        <v>49</v>
      </c>
      <c r="AV245">
        <v>0</v>
      </c>
      <c r="AW245">
        <v>2</v>
      </c>
      <c r="AX245">
        <v>39272788</v>
      </c>
      <c r="AY245">
        <v>1</v>
      </c>
      <c r="AZ245">
        <v>0</v>
      </c>
      <c r="BA245">
        <v>236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Y245*Source!I101</f>
        <v>3.1197999999999997</v>
      </c>
      <c r="CY245">
        <f>AB245</f>
        <v>237.26</v>
      </c>
      <c r="CZ245">
        <f>AF245</f>
        <v>31.26</v>
      </c>
      <c r="DA245">
        <f>AJ245</f>
        <v>7.59</v>
      </c>
      <c r="DB245">
        <v>0</v>
      </c>
    </row>
    <row r="246" spans="1:106" x14ac:dyDescent="0.2">
      <c r="A246">
        <f>ROW(Source!A101)</f>
        <v>101</v>
      </c>
      <c r="B246">
        <v>39272397</v>
      </c>
      <c r="C246">
        <v>39272780</v>
      </c>
      <c r="D246">
        <v>36883554</v>
      </c>
      <c r="E246">
        <v>1</v>
      </c>
      <c r="F246">
        <v>1</v>
      </c>
      <c r="G246">
        <v>1</v>
      </c>
      <c r="H246">
        <v>2</v>
      </c>
      <c r="I246" t="s">
        <v>554</v>
      </c>
      <c r="J246" t="s">
        <v>555</v>
      </c>
      <c r="K246" t="s">
        <v>556</v>
      </c>
      <c r="L246">
        <v>1368</v>
      </c>
      <c r="N246">
        <v>1011</v>
      </c>
      <c r="O246" t="s">
        <v>518</v>
      </c>
      <c r="P246" t="s">
        <v>518</v>
      </c>
      <c r="Q246">
        <v>1</v>
      </c>
      <c r="W246">
        <v>0</v>
      </c>
      <c r="X246">
        <v>1372534845</v>
      </c>
      <c r="Y246">
        <v>5.7249999999999996</v>
      </c>
      <c r="AA246">
        <v>0</v>
      </c>
      <c r="AB246">
        <v>498.74</v>
      </c>
      <c r="AC246">
        <v>11.6</v>
      </c>
      <c r="AD246">
        <v>0</v>
      </c>
      <c r="AE246">
        <v>0</v>
      </c>
      <c r="AF246">
        <v>65.709999999999994</v>
      </c>
      <c r="AG246">
        <v>11.6</v>
      </c>
      <c r="AH246">
        <v>0</v>
      </c>
      <c r="AI246">
        <v>1</v>
      </c>
      <c r="AJ246">
        <v>7.59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4.58</v>
      </c>
      <c r="AU246" t="s">
        <v>49</v>
      </c>
      <c r="AV246">
        <v>0</v>
      </c>
      <c r="AW246">
        <v>2</v>
      </c>
      <c r="AX246">
        <v>39272789</v>
      </c>
      <c r="AY246">
        <v>1</v>
      </c>
      <c r="AZ246">
        <v>0</v>
      </c>
      <c r="BA246">
        <v>237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Y246*Source!I101</f>
        <v>18.800899999999999</v>
      </c>
      <c r="CY246">
        <f>AB246</f>
        <v>498.74</v>
      </c>
      <c r="CZ246">
        <f>AF246</f>
        <v>65.709999999999994</v>
      </c>
      <c r="DA246">
        <f>AJ246</f>
        <v>7.59</v>
      </c>
      <c r="DB246">
        <v>0</v>
      </c>
    </row>
    <row r="247" spans="1:106" x14ac:dyDescent="0.2">
      <c r="A247">
        <f>ROW(Source!A101)</f>
        <v>101</v>
      </c>
      <c r="B247">
        <v>39272397</v>
      </c>
      <c r="C247">
        <v>39272780</v>
      </c>
      <c r="D247">
        <v>36801649</v>
      </c>
      <c r="E247">
        <v>1</v>
      </c>
      <c r="F247">
        <v>1</v>
      </c>
      <c r="G247">
        <v>1</v>
      </c>
      <c r="H247">
        <v>3</v>
      </c>
      <c r="I247" t="s">
        <v>186</v>
      </c>
      <c r="J247" t="s">
        <v>188</v>
      </c>
      <c r="K247" t="s">
        <v>187</v>
      </c>
      <c r="L247">
        <v>1327</v>
      </c>
      <c r="N247">
        <v>1005</v>
      </c>
      <c r="O247" t="s">
        <v>123</v>
      </c>
      <c r="P247" t="s">
        <v>123</v>
      </c>
      <c r="Q247">
        <v>1</v>
      </c>
      <c r="W247">
        <v>1</v>
      </c>
      <c r="X247">
        <v>1385600515</v>
      </c>
      <c r="Y247">
        <v>-103</v>
      </c>
      <c r="AA247">
        <v>393.16</v>
      </c>
      <c r="AB247">
        <v>0</v>
      </c>
      <c r="AC247">
        <v>0</v>
      </c>
      <c r="AD247">
        <v>0</v>
      </c>
      <c r="AE247">
        <v>51.8</v>
      </c>
      <c r="AF247">
        <v>0</v>
      </c>
      <c r="AG247">
        <v>0</v>
      </c>
      <c r="AH247">
        <v>0</v>
      </c>
      <c r="AI247">
        <v>7.59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-103</v>
      </c>
      <c r="AU247" t="s">
        <v>3</v>
      </c>
      <c r="AV247">
        <v>0</v>
      </c>
      <c r="AW247">
        <v>2</v>
      </c>
      <c r="AX247">
        <v>39272790</v>
      </c>
      <c r="AY247">
        <v>1</v>
      </c>
      <c r="AZ247">
        <v>6144</v>
      </c>
      <c r="BA247">
        <v>238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Y247*Source!I101</f>
        <v>-338.25199999999995</v>
      </c>
      <c r="CY247">
        <f>AA247</f>
        <v>393.16</v>
      </c>
      <c r="CZ247">
        <f>AE247</f>
        <v>51.8</v>
      </c>
      <c r="DA247">
        <f>AI247</f>
        <v>7.59</v>
      </c>
      <c r="DB247">
        <v>0</v>
      </c>
    </row>
    <row r="248" spans="1:106" x14ac:dyDescent="0.2">
      <c r="A248">
        <f>ROW(Source!A101)</f>
        <v>101</v>
      </c>
      <c r="B248">
        <v>39272397</v>
      </c>
      <c r="C248">
        <v>39272780</v>
      </c>
      <c r="D248">
        <v>36827307</v>
      </c>
      <c r="E248">
        <v>1</v>
      </c>
      <c r="F248">
        <v>1</v>
      </c>
      <c r="G248">
        <v>1</v>
      </c>
      <c r="H248">
        <v>3</v>
      </c>
      <c r="I248" t="s">
        <v>190</v>
      </c>
      <c r="J248" t="s">
        <v>192</v>
      </c>
      <c r="K248" t="s">
        <v>191</v>
      </c>
      <c r="L248">
        <v>1348</v>
      </c>
      <c r="N248">
        <v>1009</v>
      </c>
      <c r="O248" t="s">
        <v>141</v>
      </c>
      <c r="P248" t="s">
        <v>141</v>
      </c>
      <c r="Q248">
        <v>1000</v>
      </c>
      <c r="W248">
        <v>0</v>
      </c>
      <c r="X248">
        <v>1168427129</v>
      </c>
      <c r="Y248">
        <v>0.20599999999999999</v>
      </c>
      <c r="AA248">
        <v>314605.5</v>
      </c>
      <c r="AB248">
        <v>0</v>
      </c>
      <c r="AC248">
        <v>0</v>
      </c>
      <c r="AD248">
        <v>0</v>
      </c>
      <c r="AE248">
        <v>41450</v>
      </c>
      <c r="AF248">
        <v>0</v>
      </c>
      <c r="AG248">
        <v>0</v>
      </c>
      <c r="AH248">
        <v>0</v>
      </c>
      <c r="AI248">
        <v>7.59</v>
      </c>
      <c r="AJ248">
        <v>1</v>
      </c>
      <c r="AK248">
        <v>1</v>
      </c>
      <c r="AL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3</v>
      </c>
      <c r="AT248">
        <v>0.20599999999999999</v>
      </c>
      <c r="AU248" t="s">
        <v>3</v>
      </c>
      <c r="AV248">
        <v>0</v>
      </c>
      <c r="AW248">
        <v>1</v>
      </c>
      <c r="AX248">
        <v>-1</v>
      </c>
      <c r="AY248">
        <v>0</v>
      </c>
      <c r="AZ248">
        <v>0</v>
      </c>
      <c r="BA248" t="s">
        <v>3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Y248*Source!I101</f>
        <v>0.67650399999999988</v>
      </c>
      <c r="CY248">
        <f>AA248</f>
        <v>314605.5</v>
      </c>
      <c r="CZ248">
        <f>AE248</f>
        <v>41450</v>
      </c>
      <c r="DA248">
        <f>AI248</f>
        <v>7.59</v>
      </c>
      <c r="DB248">
        <v>0</v>
      </c>
    </row>
    <row r="249" spans="1:106" x14ac:dyDescent="0.2">
      <c r="A249">
        <f>ROW(Source!A106)</f>
        <v>106</v>
      </c>
      <c r="B249">
        <v>39272396</v>
      </c>
      <c r="C249">
        <v>39475579</v>
      </c>
      <c r="D249">
        <v>37065248</v>
      </c>
      <c r="E249">
        <v>1</v>
      </c>
      <c r="F249">
        <v>1</v>
      </c>
      <c r="G249">
        <v>1</v>
      </c>
      <c r="H249">
        <v>1</v>
      </c>
      <c r="I249" t="s">
        <v>675</v>
      </c>
      <c r="J249" t="s">
        <v>3</v>
      </c>
      <c r="K249" t="s">
        <v>676</v>
      </c>
      <c r="L249">
        <v>1191</v>
      </c>
      <c r="N249">
        <v>1013</v>
      </c>
      <c r="O249" t="s">
        <v>512</v>
      </c>
      <c r="P249" t="s">
        <v>512</v>
      </c>
      <c r="Q249">
        <v>1</v>
      </c>
      <c r="W249">
        <v>0</v>
      </c>
      <c r="X249">
        <v>-400197608</v>
      </c>
      <c r="Y249">
        <v>55.99349999999999</v>
      </c>
      <c r="AA249">
        <v>0</v>
      </c>
      <c r="AB249">
        <v>0</v>
      </c>
      <c r="AC249">
        <v>0</v>
      </c>
      <c r="AD249">
        <v>8.5299999999999994</v>
      </c>
      <c r="AE249">
        <v>0</v>
      </c>
      <c r="AF249">
        <v>0</v>
      </c>
      <c r="AG249">
        <v>0</v>
      </c>
      <c r="AH249">
        <v>8.5299999999999994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48.69</v>
      </c>
      <c r="AU249" t="s">
        <v>50</v>
      </c>
      <c r="AV249">
        <v>1</v>
      </c>
      <c r="AW249">
        <v>2</v>
      </c>
      <c r="AX249">
        <v>39475580</v>
      </c>
      <c r="AY249">
        <v>1</v>
      </c>
      <c r="AZ249">
        <v>0</v>
      </c>
      <c r="BA249">
        <v>239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Y249*Source!I106</f>
        <v>183.88265399999995</v>
      </c>
      <c r="CY249">
        <f>AD249</f>
        <v>8.5299999999999994</v>
      </c>
      <c r="CZ249">
        <f>AH249</f>
        <v>8.5299999999999994</v>
      </c>
      <c r="DA249">
        <f>AL249</f>
        <v>1</v>
      </c>
      <c r="DB249">
        <v>0</v>
      </c>
    </row>
    <row r="250" spans="1:106" x14ac:dyDescent="0.2">
      <c r="A250">
        <f>ROW(Source!A106)</f>
        <v>106</v>
      </c>
      <c r="B250">
        <v>39272396</v>
      </c>
      <c r="C250">
        <v>39475579</v>
      </c>
      <c r="D250">
        <v>37064876</v>
      </c>
      <c r="E250">
        <v>1</v>
      </c>
      <c r="F250">
        <v>1</v>
      </c>
      <c r="G250">
        <v>1</v>
      </c>
      <c r="H250">
        <v>1</v>
      </c>
      <c r="I250" t="s">
        <v>513</v>
      </c>
      <c r="J250" t="s">
        <v>3</v>
      </c>
      <c r="K250" t="s">
        <v>514</v>
      </c>
      <c r="L250">
        <v>1191</v>
      </c>
      <c r="N250">
        <v>1013</v>
      </c>
      <c r="O250" t="s">
        <v>512</v>
      </c>
      <c r="P250" t="s">
        <v>512</v>
      </c>
      <c r="Q250">
        <v>1</v>
      </c>
      <c r="W250">
        <v>0</v>
      </c>
      <c r="X250">
        <v>-1417349443</v>
      </c>
      <c r="Y250">
        <v>0.03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0.03</v>
      </c>
      <c r="AU250" t="s">
        <v>3</v>
      </c>
      <c r="AV250">
        <v>2</v>
      </c>
      <c r="AW250">
        <v>2</v>
      </c>
      <c r="AX250">
        <v>39475581</v>
      </c>
      <c r="AY250">
        <v>1</v>
      </c>
      <c r="AZ250">
        <v>2048</v>
      </c>
      <c r="BA250">
        <v>240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Y250*Source!I106</f>
        <v>9.8519999999999996E-2</v>
      </c>
      <c r="CY250">
        <f>AD250</f>
        <v>0</v>
      </c>
      <c r="CZ250">
        <f>AH250</f>
        <v>0</v>
      </c>
      <c r="DA250">
        <f>AL250</f>
        <v>1</v>
      </c>
      <c r="DB250">
        <v>0</v>
      </c>
    </row>
    <row r="251" spans="1:106" x14ac:dyDescent="0.2">
      <c r="A251">
        <f>ROW(Source!A106)</f>
        <v>106</v>
      </c>
      <c r="B251">
        <v>39272396</v>
      </c>
      <c r="C251">
        <v>39475579</v>
      </c>
      <c r="D251">
        <v>36882452</v>
      </c>
      <c r="E251">
        <v>1</v>
      </c>
      <c r="F251">
        <v>1</v>
      </c>
      <c r="G251">
        <v>1</v>
      </c>
      <c r="H251">
        <v>2</v>
      </c>
      <c r="I251" t="s">
        <v>515</v>
      </c>
      <c r="J251" t="s">
        <v>516</v>
      </c>
      <c r="K251" t="s">
        <v>517</v>
      </c>
      <c r="L251">
        <v>1368</v>
      </c>
      <c r="N251">
        <v>1011</v>
      </c>
      <c r="O251" t="s">
        <v>518</v>
      </c>
      <c r="P251" t="s">
        <v>518</v>
      </c>
      <c r="Q251">
        <v>1</v>
      </c>
      <c r="W251">
        <v>0</v>
      </c>
      <c r="X251">
        <v>1188625873</v>
      </c>
      <c r="Y251">
        <v>3.7499999999999999E-2</v>
      </c>
      <c r="AA251">
        <v>0</v>
      </c>
      <c r="AB251">
        <v>31.26</v>
      </c>
      <c r="AC251">
        <v>13.5</v>
      </c>
      <c r="AD251">
        <v>0</v>
      </c>
      <c r="AE251">
        <v>0</v>
      </c>
      <c r="AF251">
        <v>31.26</v>
      </c>
      <c r="AG251">
        <v>13.5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0.03</v>
      </c>
      <c r="AU251" t="s">
        <v>49</v>
      </c>
      <c r="AV251">
        <v>0</v>
      </c>
      <c r="AW251">
        <v>2</v>
      </c>
      <c r="AX251">
        <v>39475582</v>
      </c>
      <c r="AY251">
        <v>1</v>
      </c>
      <c r="AZ251">
        <v>0</v>
      </c>
      <c r="BA251">
        <v>241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Y251*Source!I106</f>
        <v>0.12314999999999998</v>
      </c>
      <c r="CY251">
        <f>AB251</f>
        <v>31.26</v>
      </c>
      <c r="CZ251">
        <f>AF251</f>
        <v>31.26</v>
      </c>
      <c r="DA251">
        <f>AJ251</f>
        <v>1</v>
      </c>
      <c r="DB251">
        <v>0</v>
      </c>
    </row>
    <row r="252" spans="1:106" x14ac:dyDescent="0.2">
      <c r="A252">
        <f>ROW(Source!A106)</f>
        <v>106</v>
      </c>
      <c r="B252">
        <v>39272396</v>
      </c>
      <c r="C252">
        <v>39475579</v>
      </c>
      <c r="D252">
        <v>36883554</v>
      </c>
      <c r="E252">
        <v>1</v>
      </c>
      <c r="F252">
        <v>1</v>
      </c>
      <c r="G252">
        <v>1</v>
      </c>
      <c r="H252">
        <v>2</v>
      </c>
      <c r="I252" t="s">
        <v>554</v>
      </c>
      <c r="J252" t="s">
        <v>555</v>
      </c>
      <c r="K252" t="s">
        <v>556</v>
      </c>
      <c r="L252">
        <v>1368</v>
      </c>
      <c r="N252">
        <v>1011</v>
      </c>
      <c r="O252" t="s">
        <v>518</v>
      </c>
      <c r="P252" t="s">
        <v>518</v>
      </c>
      <c r="Q252">
        <v>1</v>
      </c>
      <c r="W252">
        <v>0</v>
      </c>
      <c r="X252">
        <v>1372534845</v>
      </c>
      <c r="Y252">
        <v>3.7499999999999999E-3</v>
      </c>
      <c r="AA252">
        <v>0</v>
      </c>
      <c r="AB252">
        <v>65.709999999999994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3.0000000000000001E-3</v>
      </c>
      <c r="AU252" t="s">
        <v>49</v>
      </c>
      <c r="AV252">
        <v>0</v>
      </c>
      <c r="AW252">
        <v>2</v>
      </c>
      <c r="AX252">
        <v>39475583</v>
      </c>
      <c r="AY252">
        <v>1</v>
      </c>
      <c r="AZ252">
        <v>0</v>
      </c>
      <c r="BA252">
        <v>242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Y252*Source!I106</f>
        <v>1.2315E-2</v>
      </c>
      <c r="CY252">
        <f>AB252</f>
        <v>65.709999999999994</v>
      </c>
      <c r="CZ252">
        <f>AF252</f>
        <v>65.709999999999994</v>
      </c>
      <c r="DA252">
        <f>AJ252</f>
        <v>1</v>
      </c>
      <c r="DB252">
        <v>0</v>
      </c>
    </row>
    <row r="253" spans="1:106" x14ac:dyDescent="0.2">
      <c r="A253">
        <f>ROW(Source!A106)</f>
        <v>106</v>
      </c>
      <c r="B253">
        <v>39272396</v>
      </c>
      <c r="C253">
        <v>39475579</v>
      </c>
      <c r="D253">
        <v>36804616</v>
      </c>
      <c r="E253">
        <v>1</v>
      </c>
      <c r="F253">
        <v>1</v>
      </c>
      <c r="G253">
        <v>1</v>
      </c>
      <c r="H253">
        <v>3</v>
      </c>
      <c r="I253" t="s">
        <v>677</v>
      </c>
      <c r="J253" t="s">
        <v>678</v>
      </c>
      <c r="K253" t="s">
        <v>679</v>
      </c>
      <c r="L253">
        <v>1355</v>
      </c>
      <c r="N253">
        <v>1010</v>
      </c>
      <c r="O253" t="s">
        <v>380</v>
      </c>
      <c r="P253" t="s">
        <v>380</v>
      </c>
      <c r="Q253">
        <v>100</v>
      </c>
      <c r="W253">
        <v>0</v>
      </c>
      <c r="X253">
        <v>1307649985</v>
      </c>
      <c r="Y253">
        <v>0.67</v>
      </c>
      <c r="AA253">
        <v>70</v>
      </c>
      <c r="AB253">
        <v>0</v>
      </c>
      <c r="AC253">
        <v>0</v>
      </c>
      <c r="AD253">
        <v>0</v>
      </c>
      <c r="AE253">
        <v>70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0.67</v>
      </c>
      <c r="AU253" t="s">
        <v>3</v>
      </c>
      <c r="AV253">
        <v>0</v>
      </c>
      <c r="AW253">
        <v>2</v>
      </c>
      <c r="AX253">
        <v>39475584</v>
      </c>
      <c r="AY253">
        <v>1</v>
      </c>
      <c r="AZ253">
        <v>0</v>
      </c>
      <c r="BA253">
        <v>243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Y253*Source!I106</f>
        <v>2.2002799999999998</v>
      </c>
      <c r="CY253">
        <f t="shared" ref="CY253:CY259" si="27">AA253</f>
        <v>70</v>
      </c>
      <c r="CZ253">
        <f t="shared" ref="CZ253:CZ259" si="28">AE253</f>
        <v>70</v>
      </c>
      <c r="DA253">
        <f t="shared" ref="DA253:DA259" si="29">AI253</f>
        <v>1</v>
      </c>
      <c r="DB253">
        <v>0</v>
      </c>
    </row>
    <row r="254" spans="1:106" x14ac:dyDescent="0.2">
      <c r="A254">
        <f>ROW(Source!A106)</f>
        <v>106</v>
      </c>
      <c r="B254">
        <v>39272396</v>
      </c>
      <c r="C254">
        <v>39475579</v>
      </c>
      <c r="D254">
        <v>36804661</v>
      </c>
      <c r="E254">
        <v>1</v>
      </c>
      <c r="F254">
        <v>1</v>
      </c>
      <c r="G254">
        <v>1</v>
      </c>
      <c r="H254">
        <v>3</v>
      </c>
      <c r="I254" t="s">
        <v>613</v>
      </c>
      <c r="J254" t="s">
        <v>614</v>
      </c>
      <c r="K254" t="s">
        <v>615</v>
      </c>
      <c r="L254">
        <v>1355</v>
      </c>
      <c r="N254">
        <v>1010</v>
      </c>
      <c r="O254" t="s">
        <v>380</v>
      </c>
      <c r="P254" t="s">
        <v>380</v>
      </c>
      <c r="Q254">
        <v>100</v>
      </c>
      <c r="W254">
        <v>0</v>
      </c>
      <c r="X254">
        <v>1135215184</v>
      </c>
      <c r="Y254">
        <v>0.53</v>
      </c>
      <c r="AA254">
        <v>8</v>
      </c>
      <c r="AB254">
        <v>0</v>
      </c>
      <c r="AC254">
        <v>0</v>
      </c>
      <c r="AD254">
        <v>0</v>
      </c>
      <c r="AE254">
        <v>8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0.53</v>
      </c>
      <c r="AU254" t="s">
        <v>3</v>
      </c>
      <c r="AV254">
        <v>0</v>
      </c>
      <c r="AW254">
        <v>2</v>
      </c>
      <c r="AX254">
        <v>39475585</v>
      </c>
      <c r="AY254">
        <v>1</v>
      </c>
      <c r="AZ254">
        <v>0</v>
      </c>
      <c r="BA254">
        <v>244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Y254*Source!I106</f>
        <v>1.7405200000000001</v>
      </c>
      <c r="CY254">
        <f t="shared" si="27"/>
        <v>8</v>
      </c>
      <c r="CZ254">
        <f t="shared" si="28"/>
        <v>8</v>
      </c>
      <c r="DA254">
        <f t="shared" si="29"/>
        <v>1</v>
      </c>
      <c r="DB254">
        <v>0</v>
      </c>
    </row>
    <row r="255" spans="1:106" x14ac:dyDescent="0.2">
      <c r="A255">
        <f>ROW(Source!A106)</f>
        <v>106</v>
      </c>
      <c r="B255">
        <v>39272396</v>
      </c>
      <c r="C255">
        <v>39475579</v>
      </c>
      <c r="D255">
        <v>36804889</v>
      </c>
      <c r="E255">
        <v>1</v>
      </c>
      <c r="F255">
        <v>1</v>
      </c>
      <c r="G255">
        <v>1</v>
      </c>
      <c r="H255">
        <v>3</v>
      </c>
      <c r="I255" t="s">
        <v>616</v>
      </c>
      <c r="J255" t="s">
        <v>617</v>
      </c>
      <c r="K255" t="s">
        <v>618</v>
      </c>
      <c r="L255">
        <v>1355</v>
      </c>
      <c r="N255">
        <v>1010</v>
      </c>
      <c r="O255" t="s">
        <v>380</v>
      </c>
      <c r="P255" t="s">
        <v>380</v>
      </c>
      <c r="Q255">
        <v>100</v>
      </c>
      <c r="W255">
        <v>0</v>
      </c>
      <c r="X255">
        <v>-144904215</v>
      </c>
      <c r="Y255">
        <v>1.34</v>
      </c>
      <c r="AA255">
        <v>2</v>
      </c>
      <c r="AB255">
        <v>0</v>
      </c>
      <c r="AC255">
        <v>0</v>
      </c>
      <c r="AD255">
        <v>0</v>
      </c>
      <c r="AE255">
        <v>2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1.34</v>
      </c>
      <c r="AU255" t="s">
        <v>3</v>
      </c>
      <c r="AV255">
        <v>0</v>
      </c>
      <c r="AW255">
        <v>2</v>
      </c>
      <c r="AX255">
        <v>39475586</v>
      </c>
      <c r="AY255">
        <v>1</v>
      </c>
      <c r="AZ255">
        <v>0</v>
      </c>
      <c r="BA255">
        <v>245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Y255*Source!I106</f>
        <v>4.4005599999999996</v>
      </c>
      <c r="CY255">
        <f t="shared" si="27"/>
        <v>2</v>
      </c>
      <c r="CZ255">
        <f t="shared" si="28"/>
        <v>2</v>
      </c>
      <c r="DA255">
        <f t="shared" si="29"/>
        <v>1</v>
      </c>
      <c r="DB255">
        <v>0</v>
      </c>
    </row>
    <row r="256" spans="1:106" x14ac:dyDescent="0.2">
      <c r="A256">
        <f>ROW(Source!A106)</f>
        <v>106</v>
      </c>
      <c r="B256">
        <v>39272396</v>
      </c>
      <c r="C256">
        <v>39475579</v>
      </c>
      <c r="D256">
        <v>36822898</v>
      </c>
      <c r="E256">
        <v>1</v>
      </c>
      <c r="F256">
        <v>1</v>
      </c>
      <c r="G256">
        <v>1</v>
      </c>
      <c r="H256">
        <v>3</v>
      </c>
      <c r="I256" t="s">
        <v>622</v>
      </c>
      <c r="J256" t="s">
        <v>623</v>
      </c>
      <c r="K256" t="s">
        <v>624</v>
      </c>
      <c r="L256">
        <v>1301</v>
      </c>
      <c r="N256">
        <v>1003</v>
      </c>
      <c r="O256" t="s">
        <v>246</v>
      </c>
      <c r="P256" t="s">
        <v>246</v>
      </c>
      <c r="Q256">
        <v>1</v>
      </c>
      <c r="W256">
        <v>0</v>
      </c>
      <c r="X256">
        <v>1261229403</v>
      </c>
      <c r="Y256">
        <v>136</v>
      </c>
      <c r="AA256">
        <v>4</v>
      </c>
      <c r="AB256">
        <v>0</v>
      </c>
      <c r="AC256">
        <v>0</v>
      </c>
      <c r="AD256">
        <v>0</v>
      </c>
      <c r="AE256">
        <v>4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136</v>
      </c>
      <c r="AU256" t="s">
        <v>3</v>
      </c>
      <c r="AV256">
        <v>0</v>
      </c>
      <c r="AW256">
        <v>2</v>
      </c>
      <c r="AX256">
        <v>39475587</v>
      </c>
      <c r="AY256">
        <v>1</v>
      </c>
      <c r="AZ256">
        <v>0</v>
      </c>
      <c r="BA256">
        <v>246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Y256*Source!I106</f>
        <v>446.62399999999997</v>
      </c>
      <c r="CY256">
        <f t="shared" si="27"/>
        <v>4</v>
      </c>
      <c r="CZ256">
        <f t="shared" si="28"/>
        <v>4</v>
      </c>
      <c r="DA256">
        <f t="shared" si="29"/>
        <v>1</v>
      </c>
      <c r="DB256">
        <v>0</v>
      </c>
    </row>
    <row r="257" spans="1:106" x14ac:dyDescent="0.2">
      <c r="A257">
        <f>ROW(Source!A106)</f>
        <v>106</v>
      </c>
      <c r="B257">
        <v>39272396</v>
      </c>
      <c r="C257">
        <v>39475579</v>
      </c>
      <c r="D257">
        <v>36822916</v>
      </c>
      <c r="E257">
        <v>1</v>
      </c>
      <c r="F257">
        <v>1</v>
      </c>
      <c r="G257">
        <v>1</v>
      </c>
      <c r="H257">
        <v>3</v>
      </c>
      <c r="I257" t="s">
        <v>625</v>
      </c>
      <c r="J257" t="s">
        <v>626</v>
      </c>
      <c r="K257" t="s">
        <v>627</v>
      </c>
      <c r="L257">
        <v>1301</v>
      </c>
      <c r="N257">
        <v>1003</v>
      </c>
      <c r="O257" t="s">
        <v>246</v>
      </c>
      <c r="P257" t="s">
        <v>246</v>
      </c>
      <c r="Q257">
        <v>1</v>
      </c>
      <c r="W257">
        <v>0</v>
      </c>
      <c r="X257">
        <v>460504964</v>
      </c>
      <c r="Y257">
        <v>285</v>
      </c>
      <c r="AA257">
        <v>5.5</v>
      </c>
      <c r="AB257">
        <v>0</v>
      </c>
      <c r="AC257">
        <v>0</v>
      </c>
      <c r="AD257">
        <v>0</v>
      </c>
      <c r="AE257">
        <v>5.5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285</v>
      </c>
      <c r="AU257" t="s">
        <v>3</v>
      </c>
      <c r="AV257">
        <v>0</v>
      </c>
      <c r="AW257">
        <v>2</v>
      </c>
      <c r="AX257">
        <v>39475588</v>
      </c>
      <c r="AY257">
        <v>1</v>
      </c>
      <c r="AZ257">
        <v>0</v>
      </c>
      <c r="BA257">
        <v>247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Y257*Source!I106</f>
        <v>935.93999999999994</v>
      </c>
      <c r="CY257">
        <f t="shared" si="27"/>
        <v>5.5</v>
      </c>
      <c r="CZ257">
        <f t="shared" si="28"/>
        <v>5.5</v>
      </c>
      <c r="DA257">
        <f t="shared" si="29"/>
        <v>1</v>
      </c>
      <c r="DB257">
        <v>0</v>
      </c>
    </row>
    <row r="258" spans="1:106" x14ac:dyDescent="0.2">
      <c r="A258">
        <f>ROW(Source!A106)</f>
        <v>106</v>
      </c>
      <c r="B258">
        <v>39272396</v>
      </c>
      <c r="C258">
        <v>39475579</v>
      </c>
      <c r="D258">
        <v>36823002</v>
      </c>
      <c r="E258">
        <v>1</v>
      </c>
      <c r="F258">
        <v>1</v>
      </c>
      <c r="G258">
        <v>1</v>
      </c>
      <c r="H258">
        <v>3</v>
      </c>
      <c r="I258" t="s">
        <v>680</v>
      </c>
      <c r="J258" t="s">
        <v>681</v>
      </c>
      <c r="K258" t="s">
        <v>682</v>
      </c>
      <c r="L258">
        <v>1355</v>
      </c>
      <c r="N258">
        <v>1010</v>
      </c>
      <c r="O258" t="s">
        <v>380</v>
      </c>
      <c r="P258" t="s">
        <v>380</v>
      </c>
      <c r="Q258">
        <v>100</v>
      </c>
      <c r="W258">
        <v>0</v>
      </c>
      <c r="X258">
        <v>-1887721364</v>
      </c>
      <c r="Y258">
        <v>0.67</v>
      </c>
      <c r="AA258">
        <v>125</v>
      </c>
      <c r="AB258">
        <v>0</v>
      </c>
      <c r="AC258">
        <v>0</v>
      </c>
      <c r="AD258">
        <v>0</v>
      </c>
      <c r="AE258">
        <v>125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0.67</v>
      </c>
      <c r="AU258" t="s">
        <v>3</v>
      </c>
      <c r="AV258">
        <v>0</v>
      </c>
      <c r="AW258">
        <v>2</v>
      </c>
      <c r="AX258">
        <v>39475589</v>
      </c>
      <c r="AY258">
        <v>1</v>
      </c>
      <c r="AZ258">
        <v>0</v>
      </c>
      <c r="BA258">
        <v>248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Y258*Source!I106</f>
        <v>2.2002799999999998</v>
      </c>
      <c r="CY258">
        <f t="shared" si="27"/>
        <v>125</v>
      </c>
      <c r="CZ258">
        <f t="shared" si="28"/>
        <v>125</v>
      </c>
      <c r="DA258">
        <f t="shared" si="29"/>
        <v>1</v>
      </c>
      <c r="DB258">
        <v>0</v>
      </c>
    </row>
    <row r="259" spans="1:106" x14ac:dyDescent="0.2">
      <c r="A259">
        <f>ROW(Source!A106)</f>
        <v>106</v>
      </c>
      <c r="B259">
        <v>39272396</v>
      </c>
      <c r="C259">
        <v>39475579</v>
      </c>
      <c r="D259">
        <v>36823034</v>
      </c>
      <c r="E259">
        <v>1</v>
      </c>
      <c r="F259">
        <v>1</v>
      </c>
      <c r="G259">
        <v>1</v>
      </c>
      <c r="H259">
        <v>3</v>
      </c>
      <c r="I259" t="s">
        <v>631</v>
      </c>
      <c r="J259" t="s">
        <v>632</v>
      </c>
      <c r="K259" t="s">
        <v>633</v>
      </c>
      <c r="L259">
        <v>1355</v>
      </c>
      <c r="N259">
        <v>1010</v>
      </c>
      <c r="O259" t="s">
        <v>380</v>
      </c>
      <c r="P259" t="s">
        <v>380</v>
      </c>
      <c r="Q259">
        <v>100</v>
      </c>
      <c r="W259">
        <v>0</v>
      </c>
      <c r="X259">
        <v>-2120267428</v>
      </c>
      <c r="Y259">
        <v>1.59</v>
      </c>
      <c r="AA259">
        <v>160</v>
      </c>
      <c r="AB259">
        <v>0</v>
      </c>
      <c r="AC259">
        <v>0</v>
      </c>
      <c r="AD259">
        <v>0</v>
      </c>
      <c r="AE259">
        <v>160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1.59</v>
      </c>
      <c r="AU259" t="s">
        <v>3</v>
      </c>
      <c r="AV259">
        <v>0</v>
      </c>
      <c r="AW259">
        <v>2</v>
      </c>
      <c r="AX259">
        <v>39475590</v>
      </c>
      <c r="AY259">
        <v>1</v>
      </c>
      <c r="AZ259">
        <v>0</v>
      </c>
      <c r="BA259">
        <v>249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Y259*Source!I106</f>
        <v>5.2215600000000002</v>
      </c>
      <c r="CY259">
        <f t="shared" si="27"/>
        <v>160</v>
      </c>
      <c r="CZ259">
        <f t="shared" si="28"/>
        <v>160</v>
      </c>
      <c r="DA259">
        <f t="shared" si="29"/>
        <v>1</v>
      </c>
      <c r="DB259">
        <v>0</v>
      </c>
    </row>
    <row r="260" spans="1:106" x14ac:dyDescent="0.2">
      <c r="A260">
        <f>ROW(Source!A107)</f>
        <v>107</v>
      </c>
      <c r="B260">
        <v>39272397</v>
      </c>
      <c r="C260">
        <v>39475579</v>
      </c>
      <c r="D260">
        <v>37065248</v>
      </c>
      <c r="E260">
        <v>1</v>
      </c>
      <c r="F260">
        <v>1</v>
      </c>
      <c r="G260">
        <v>1</v>
      </c>
      <c r="H260">
        <v>1</v>
      </c>
      <c r="I260" t="s">
        <v>675</v>
      </c>
      <c r="J260" t="s">
        <v>3</v>
      </c>
      <c r="K260" t="s">
        <v>676</v>
      </c>
      <c r="L260">
        <v>1191</v>
      </c>
      <c r="N260">
        <v>1013</v>
      </c>
      <c r="O260" t="s">
        <v>512</v>
      </c>
      <c r="P260" t="s">
        <v>512</v>
      </c>
      <c r="Q260">
        <v>1</v>
      </c>
      <c r="W260">
        <v>0</v>
      </c>
      <c r="X260">
        <v>-400197608</v>
      </c>
      <c r="Y260">
        <v>55.99349999999999</v>
      </c>
      <c r="AA260">
        <v>0</v>
      </c>
      <c r="AB260">
        <v>0</v>
      </c>
      <c r="AC260">
        <v>0</v>
      </c>
      <c r="AD260">
        <v>64.739999999999995</v>
      </c>
      <c r="AE260">
        <v>0</v>
      </c>
      <c r="AF260">
        <v>0</v>
      </c>
      <c r="AG260">
        <v>0</v>
      </c>
      <c r="AH260">
        <v>8.5299999999999994</v>
      </c>
      <c r="AI260">
        <v>1</v>
      </c>
      <c r="AJ260">
        <v>1</v>
      </c>
      <c r="AK260">
        <v>1</v>
      </c>
      <c r="AL260">
        <v>7.59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48.69</v>
      </c>
      <c r="AU260" t="s">
        <v>50</v>
      </c>
      <c r="AV260">
        <v>1</v>
      </c>
      <c r="AW260">
        <v>2</v>
      </c>
      <c r="AX260">
        <v>39475580</v>
      </c>
      <c r="AY260">
        <v>1</v>
      </c>
      <c r="AZ260">
        <v>0</v>
      </c>
      <c r="BA260">
        <v>250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Y260*Source!I107</f>
        <v>183.88265399999995</v>
      </c>
      <c r="CY260">
        <f>AD260</f>
        <v>64.739999999999995</v>
      </c>
      <c r="CZ260">
        <f>AH260</f>
        <v>8.5299999999999994</v>
      </c>
      <c r="DA260">
        <f>AL260</f>
        <v>7.59</v>
      </c>
      <c r="DB260">
        <v>0</v>
      </c>
    </row>
    <row r="261" spans="1:106" x14ac:dyDescent="0.2">
      <c r="A261">
        <f>ROW(Source!A107)</f>
        <v>107</v>
      </c>
      <c r="B261">
        <v>39272397</v>
      </c>
      <c r="C261">
        <v>39475579</v>
      </c>
      <c r="D261">
        <v>37064876</v>
      </c>
      <c r="E261">
        <v>1</v>
      </c>
      <c r="F261">
        <v>1</v>
      </c>
      <c r="G261">
        <v>1</v>
      </c>
      <c r="H261">
        <v>1</v>
      </c>
      <c r="I261" t="s">
        <v>513</v>
      </c>
      <c r="J261" t="s">
        <v>3</v>
      </c>
      <c r="K261" t="s">
        <v>514</v>
      </c>
      <c r="L261">
        <v>1191</v>
      </c>
      <c r="N261">
        <v>1013</v>
      </c>
      <c r="O261" t="s">
        <v>512</v>
      </c>
      <c r="P261" t="s">
        <v>512</v>
      </c>
      <c r="Q261">
        <v>1</v>
      </c>
      <c r="W261">
        <v>0</v>
      </c>
      <c r="X261">
        <v>-1417349443</v>
      </c>
      <c r="Y261">
        <v>0.03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7.59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0.03</v>
      </c>
      <c r="AU261" t="s">
        <v>3</v>
      </c>
      <c r="AV261">
        <v>2</v>
      </c>
      <c r="AW261">
        <v>2</v>
      </c>
      <c r="AX261">
        <v>39475581</v>
      </c>
      <c r="AY261">
        <v>1</v>
      </c>
      <c r="AZ261">
        <v>2048</v>
      </c>
      <c r="BA261">
        <v>251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Y261*Source!I107</f>
        <v>9.8519999999999996E-2</v>
      </c>
      <c r="CY261">
        <f>AD261</f>
        <v>0</v>
      </c>
      <c r="CZ261">
        <f>AH261</f>
        <v>0</v>
      </c>
      <c r="DA261">
        <f>AL261</f>
        <v>1</v>
      </c>
      <c r="DB261">
        <v>0</v>
      </c>
    </row>
    <row r="262" spans="1:106" x14ac:dyDescent="0.2">
      <c r="A262">
        <f>ROW(Source!A107)</f>
        <v>107</v>
      </c>
      <c r="B262">
        <v>39272397</v>
      </c>
      <c r="C262">
        <v>39475579</v>
      </c>
      <c r="D262">
        <v>36882452</v>
      </c>
      <c r="E262">
        <v>1</v>
      </c>
      <c r="F262">
        <v>1</v>
      </c>
      <c r="G262">
        <v>1</v>
      </c>
      <c r="H262">
        <v>2</v>
      </c>
      <c r="I262" t="s">
        <v>515</v>
      </c>
      <c r="J262" t="s">
        <v>516</v>
      </c>
      <c r="K262" t="s">
        <v>517</v>
      </c>
      <c r="L262">
        <v>1368</v>
      </c>
      <c r="N262">
        <v>1011</v>
      </c>
      <c r="O262" t="s">
        <v>518</v>
      </c>
      <c r="P262" t="s">
        <v>518</v>
      </c>
      <c r="Q262">
        <v>1</v>
      </c>
      <c r="W262">
        <v>0</v>
      </c>
      <c r="X262">
        <v>1188625873</v>
      </c>
      <c r="Y262">
        <v>3.7499999999999999E-2</v>
      </c>
      <c r="AA262">
        <v>0</v>
      </c>
      <c r="AB262">
        <v>237.26</v>
      </c>
      <c r="AC262">
        <v>13.5</v>
      </c>
      <c r="AD262">
        <v>0</v>
      </c>
      <c r="AE262">
        <v>0</v>
      </c>
      <c r="AF262">
        <v>31.26</v>
      </c>
      <c r="AG262">
        <v>13.5</v>
      </c>
      <c r="AH262">
        <v>0</v>
      </c>
      <c r="AI262">
        <v>1</v>
      </c>
      <c r="AJ262">
        <v>7.59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0.03</v>
      </c>
      <c r="AU262" t="s">
        <v>49</v>
      </c>
      <c r="AV262">
        <v>0</v>
      </c>
      <c r="AW262">
        <v>2</v>
      </c>
      <c r="AX262">
        <v>39475582</v>
      </c>
      <c r="AY262">
        <v>1</v>
      </c>
      <c r="AZ262">
        <v>0</v>
      </c>
      <c r="BA262">
        <v>252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Y262*Source!I107</f>
        <v>0.12314999999999998</v>
      </c>
      <c r="CY262">
        <f>AB262</f>
        <v>237.26</v>
      </c>
      <c r="CZ262">
        <f>AF262</f>
        <v>31.26</v>
      </c>
      <c r="DA262">
        <f>AJ262</f>
        <v>7.59</v>
      </c>
      <c r="DB262">
        <v>0</v>
      </c>
    </row>
    <row r="263" spans="1:106" x14ac:dyDescent="0.2">
      <c r="A263">
        <f>ROW(Source!A107)</f>
        <v>107</v>
      </c>
      <c r="B263">
        <v>39272397</v>
      </c>
      <c r="C263">
        <v>39475579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554</v>
      </c>
      <c r="J263" t="s">
        <v>555</v>
      </c>
      <c r="K263" t="s">
        <v>556</v>
      </c>
      <c r="L263">
        <v>1368</v>
      </c>
      <c r="N263">
        <v>1011</v>
      </c>
      <c r="O263" t="s">
        <v>518</v>
      </c>
      <c r="P263" t="s">
        <v>518</v>
      </c>
      <c r="Q263">
        <v>1</v>
      </c>
      <c r="W263">
        <v>0</v>
      </c>
      <c r="X263">
        <v>1372534845</v>
      </c>
      <c r="Y263">
        <v>3.7499999999999999E-3</v>
      </c>
      <c r="AA263">
        <v>0</v>
      </c>
      <c r="AB263">
        <v>498.74</v>
      </c>
      <c r="AC263">
        <v>11.6</v>
      </c>
      <c r="AD263">
        <v>0</v>
      </c>
      <c r="AE263">
        <v>0</v>
      </c>
      <c r="AF263">
        <v>65.709999999999994</v>
      </c>
      <c r="AG263">
        <v>11.6</v>
      </c>
      <c r="AH263">
        <v>0</v>
      </c>
      <c r="AI263">
        <v>1</v>
      </c>
      <c r="AJ263">
        <v>7.59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3.0000000000000001E-3</v>
      </c>
      <c r="AU263" t="s">
        <v>49</v>
      </c>
      <c r="AV263">
        <v>0</v>
      </c>
      <c r="AW263">
        <v>2</v>
      </c>
      <c r="AX263">
        <v>39475583</v>
      </c>
      <c r="AY263">
        <v>1</v>
      </c>
      <c r="AZ263">
        <v>0</v>
      </c>
      <c r="BA263">
        <v>253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Y263*Source!I107</f>
        <v>1.2315E-2</v>
      </c>
      <c r="CY263">
        <f>AB263</f>
        <v>498.74</v>
      </c>
      <c r="CZ263">
        <f>AF263</f>
        <v>65.709999999999994</v>
      </c>
      <c r="DA263">
        <f>AJ263</f>
        <v>7.59</v>
      </c>
      <c r="DB263">
        <v>0</v>
      </c>
    </row>
    <row r="264" spans="1:106" x14ac:dyDescent="0.2">
      <c r="A264">
        <f>ROW(Source!A107)</f>
        <v>107</v>
      </c>
      <c r="B264">
        <v>39272397</v>
      </c>
      <c r="C264">
        <v>39475579</v>
      </c>
      <c r="D264">
        <v>36804616</v>
      </c>
      <c r="E264">
        <v>1</v>
      </c>
      <c r="F264">
        <v>1</v>
      </c>
      <c r="G264">
        <v>1</v>
      </c>
      <c r="H264">
        <v>3</v>
      </c>
      <c r="I264" t="s">
        <v>677</v>
      </c>
      <c r="J264" t="s">
        <v>678</v>
      </c>
      <c r="K264" t="s">
        <v>679</v>
      </c>
      <c r="L264">
        <v>1355</v>
      </c>
      <c r="N264">
        <v>1010</v>
      </c>
      <c r="O264" t="s">
        <v>380</v>
      </c>
      <c r="P264" t="s">
        <v>380</v>
      </c>
      <c r="Q264">
        <v>100</v>
      </c>
      <c r="W264">
        <v>0</v>
      </c>
      <c r="X264">
        <v>1307649985</v>
      </c>
      <c r="Y264">
        <v>0.67</v>
      </c>
      <c r="AA264">
        <v>531.29999999999995</v>
      </c>
      <c r="AB264">
        <v>0</v>
      </c>
      <c r="AC264">
        <v>0</v>
      </c>
      <c r="AD264">
        <v>0</v>
      </c>
      <c r="AE264">
        <v>70</v>
      </c>
      <c r="AF264">
        <v>0</v>
      </c>
      <c r="AG264">
        <v>0</v>
      </c>
      <c r="AH264">
        <v>0</v>
      </c>
      <c r="AI264">
        <v>7.59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0.67</v>
      </c>
      <c r="AU264" t="s">
        <v>3</v>
      </c>
      <c r="AV264">
        <v>0</v>
      </c>
      <c r="AW264">
        <v>2</v>
      </c>
      <c r="AX264">
        <v>39475584</v>
      </c>
      <c r="AY264">
        <v>1</v>
      </c>
      <c r="AZ264">
        <v>0</v>
      </c>
      <c r="BA264">
        <v>254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Y264*Source!I107</f>
        <v>2.2002799999999998</v>
      </c>
      <c r="CY264">
        <f t="shared" ref="CY264:CY270" si="30">AA264</f>
        <v>531.29999999999995</v>
      </c>
      <c r="CZ264">
        <f t="shared" ref="CZ264:CZ270" si="31">AE264</f>
        <v>70</v>
      </c>
      <c r="DA264">
        <f t="shared" ref="DA264:DA270" si="32">AI264</f>
        <v>7.59</v>
      </c>
      <c r="DB264">
        <v>0</v>
      </c>
    </row>
    <row r="265" spans="1:106" x14ac:dyDescent="0.2">
      <c r="A265">
        <f>ROW(Source!A107)</f>
        <v>107</v>
      </c>
      <c r="B265">
        <v>39272397</v>
      </c>
      <c r="C265">
        <v>39475579</v>
      </c>
      <c r="D265">
        <v>36804661</v>
      </c>
      <c r="E265">
        <v>1</v>
      </c>
      <c r="F265">
        <v>1</v>
      </c>
      <c r="G265">
        <v>1</v>
      </c>
      <c r="H265">
        <v>3</v>
      </c>
      <c r="I265" t="s">
        <v>613</v>
      </c>
      <c r="J265" t="s">
        <v>614</v>
      </c>
      <c r="K265" t="s">
        <v>615</v>
      </c>
      <c r="L265">
        <v>1355</v>
      </c>
      <c r="N265">
        <v>1010</v>
      </c>
      <c r="O265" t="s">
        <v>380</v>
      </c>
      <c r="P265" t="s">
        <v>380</v>
      </c>
      <c r="Q265">
        <v>100</v>
      </c>
      <c r="W265">
        <v>0</v>
      </c>
      <c r="X265">
        <v>1135215184</v>
      </c>
      <c r="Y265">
        <v>0.53</v>
      </c>
      <c r="AA265">
        <v>60.72</v>
      </c>
      <c r="AB265">
        <v>0</v>
      </c>
      <c r="AC265">
        <v>0</v>
      </c>
      <c r="AD265">
        <v>0</v>
      </c>
      <c r="AE265">
        <v>8</v>
      </c>
      <c r="AF265">
        <v>0</v>
      </c>
      <c r="AG265">
        <v>0</v>
      </c>
      <c r="AH265">
        <v>0</v>
      </c>
      <c r="AI265">
        <v>7.59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0.53</v>
      </c>
      <c r="AU265" t="s">
        <v>3</v>
      </c>
      <c r="AV265">
        <v>0</v>
      </c>
      <c r="AW265">
        <v>2</v>
      </c>
      <c r="AX265">
        <v>39475585</v>
      </c>
      <c r="AY265">
        <v>1</v>
      </c>
      <c r="AZ265">
        <v>0</v>
      </c>
      <c r="BA265">
        <v>255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Y265*Source!I107</f>
        <v>1.7405200000000001</v>
      </c>
      <c r="CY265">
        <f t="shared" si="30"/>
        <v>60.72</v>
      </c>
      <c r="CZ265">
        <f t="shared" si="31"/>
        <v>8</v>
      </c>
      <c r="DA265">
        <f t="shared" si="32"/>
        <v>7.59</v>
      </c>
      <c r="DB265">
        <v>0</v>
      </c>
    </row>
    <row r="266" spans="1:106" x14ac:dyDescent="0.2">
      <c r="A266">
        <f>ROW(Source!A107)</f>
        <v>107</v>
      </c>
      <c r="B266">
        <v>39272397</v>
      </c>
      <c r="C266">
        <v>39475579</v>
      </c>
      <c r="D266">
        <v>36804889</v>
      </c>
      <c r="E266">
        <v>1</v>
      </c>
      <c r="F266">
        <v>1</v>
      </c>
      <c r="G266">
        <v>1</v>
      </c>
      <c r="H266">
        <v>3</v>
      </c>
      <c r="I266" t="s">
        <v>616</v>
      </c>
      <c r="J266" t="s">
        <v>617</v>
      </c>
      <c r="K266" t="s">
        <v>618</v>
      </c>
      <c r="L266">
        <v>1355</v>
      </c>
      <c r="N266">
        <v>1010</v>
      </c>
      <c r="O266" t="s">
        <v>380</v>
      </c>
      <c r="P266" t="s">
        <v>380</v>
      </c>
      <c r="Q266">
        <v>100</v>
      </c>
      <c r="W266">
        <v>0</v>
      </c>
      <c r="X266">
        <v>-144904215</v>
      </c>
      <c r="Y266">
        <v>1.34</v>
      </c>
      <c r="AA266">
        <v>15.18</v>
      </c>
      <c r="AB266">
        <v>0</v>
      </c>
      <c r="AC266">
        <v>0</v>
      </c>
      <c r="AD266">
        <v>0</v>
      </c>
      <c r="AE266">
        <v>2</v>
      </c>
      <c r="AF266">
        <v>0</v>
      </c>
      <c r="AG266">
        <v>0</v>
      </c>
      <c r="AH266">
        <v>0</v>
      </c>
      <c r="AI266">
        <v>7.59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1.34</v>
      </c>
      <c r="AU266" t="s">
        <v>3</v>
      </c>
      <c r="AV266">
        <v>0</v>
      </c>
      <c r="AW266">
        <v>2</v>
      </c>
      <c r="AX266">
        <v>39475586</v>
      </c>
      <c r="AY266">
        <v>1</v>
      </c>
      <c r="AZ266">
        <v>0</v>
      </c>
      <c r="BA266">
        <v>256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Y266*Source!I107</f>
        <v>4.4005599999999996</v>
      </c>
      <c r="CY266">
        <f t="shared" si="30"/>
        <v>15.18</v>
      </c>
      <c r="CZ266">
        <f t="shared" si="31"/>
        <v>2</v>
      </c>
      <c r="DA266">
        <f t="shared" si="32"/>
        <v>7.59</v>
      </c>
      <c r="DB266">
        <v>0</v>
      </c>
    </row>
    <row r="267" spans="1:106" x14ac:dyDescent="0.2">
      <c r="A267">
        <f>ROW(Source!A107)</f>
        <v>107</v>
      </c>
      <c r="B267">
        <v>39272397</v>
      </c>
      <c r="C267">
        <v>39475579</v>
      </c>
      <c r="D267">
        <v>36822898</v>
      </c>
      <c r="E267">
        <v>1</v>
      </c>
      <c r="F267">
        <v>1</v>
      </c>
      <c r="G267">
        <v>1</v>
      </c>
      <c r="H267">
        <v>3</v>
      </c>
      <c r="I267" t="s">
        <v>622</v>
      </c>
      <c r="J267" t="s">
        <v>623</v>
      </c>
      <c r="K267" t="s">
        <v>624</v>
      </c>
      <c r="L267">
        <v>1301</v>
      </c>
      <c r="N267">
        <v>1003</v>
      </c>
      <c r="O267" t="s">
        <v>246</v>
      </c>
      <c r="P267" t="s">
        <v>246</v>
      </c>
      <c r="Q267">
        <v>1</v>
      </c>
      <c r="W267">
        <v>0</v>
      </c>
      <c r="X267">
        <v>1261229403</v>
      </c>
      <c r="Y267">
        <v>136</v>
      </c>
      <c r="AA267">
        <v>30.36</v>
      </c>
      <c r="AB267">
        <v>0</v>
      </c>
      <c r="AC267">
        <v>0</v>
      </c>
      <c r="AD267">
        <v>0</v>
      </c>
      <c r="AE267">
        <v>4</v>
      </c>
      <c r="AF267">
        <v>0</v>
      </c>
      <c r="AG267">
        <v>0</v>
      </c>
      <c r="AH267">
        <v>0</v>
      </c>
      <c r="AI267">
        <v>7.59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136</v>
      </c>
      <c r="AU267" t="s">
        <v>3</v>
      </c>
      <c r="AV267">
        <v>0</v>
      </c>
      <c r="AW267">
        <v>2</v>
      </c>
      <c r="AX267">
        <v>39475587</v>
      </c>
      <c r="AY267">
        <v>1</v>
      </c>
      <c r="AZ267">
        <v>0</v>
      </c>
      <c r="BA267">
        <v>257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Y267*Source!I107</f>
        <v>446.62399999999997</v>
      </c>
      <c r="CY267">
        <f t="shared" si="30"/>
        <v>30.36</v>
      </c>
      <c r="CZ267">
        <f t="shared" si="31"/>
        <v>4</v>
      </c>
      <c r="DA267">
        <f t="shared" si="32"/>
        <v>7.59</v>
      </c>
      <c r="DB267">
        <v>0</v>
      </c>
    </row>
    <row r="268" spans="1:106" x14ac:dyDescent="0.2">
      <c r="A268">
        <f>ROW(Source!A107)</f>
        <v>107</v>
      </c>
      <c r="B268">
        <v>39272397</v>
      </c>
      <c r="C268">
        <v>39475579</v>
      </c>
      <c r="D268">
        <v>36822916</v>
      </c>
      <c r="E268">
        <v>1</v>
      </c>
      <c r="F268">
        <v>1</v>
      </c>
      <c r="G268">
        <v>1</v>
      </c>
      <c r="H268">
        <v>3</v>
      </c>
      <c r="I268" t="s">
        <v>625</v>
      </c>
      <c r="J268" t="s">
        <v>626</v>
      </c>
      <c r="K268" t="s">
        <v>627</v>
      </c>
      <c r="L268">
        <v>1301</v>
      </c>
      <c r="N268">
        <v>1003</v>
      </c>
      <c r="O268" t="s">
        <v>246</v>
      </c>
      <c r="P268" t="s">
        <v>246</v>
      </c>
      <c r="Q268">
        <v>1</v>
      </c>
      <c r="W268">
        <v>0</v>
      </c>
      <c r="X268">
        <v>460504964</v>
      </c>
      <c r="Y268">
        <v>285</v>
      </c>
      <c r="AA268">
        <v>41.75</v>
      </c>
      <c r="AB268">
        <v>0</v>
      </c>
      <c r="AC268">
        <v>0</v>
      </c>
      <c r="AD268">
        <v>0</v>
      </c>
      <c r="AE268">
        <v>5.5</v>
      </c>
      <c r="AF268">
        <v>0</v>
      </c>
      <c r="AG268">
        <v>0</v>
      </c>
      <c r="AH268">
        <v>0</v>
      </c>
      <c r="AI268">
        <v>7.59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285</v>
      </c>
      <c r="AU268" t="s">
        <v>3</v>
      </c>
      <c r="AV268">
        <v>0</v>
      </c>
      <c r="AW268">
        <v>2</v>
      </c>
      <c r="AX268">
        <v>39475588</v>
      </c>
      <c r="AY268">
        <v>1</v>
      </c>
      <c r="AZ268">
        <v>0</v>
      </c>
      <c r="BA268">
        <v>258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Y268*Source!I107</f>
        <v>935.93999999999994</v>
      </c>
      <c r="CY268">
        <f t="shared" si="30"/>
        <v>41.75</v>
      </c>
      <c r="CZ268">
        <f t="shared" si="31"/>
        <v>5.5</v>
      </c>
      <c r="DA268">
        <f t="shared" si="32"/>
        <v>7.59</v>
      </c>
      <c r="DB268">
        <v>0</v>
      </c>
    </row>
    <row r="269" spans="1:106" x14ac:dyDescent="0.2">
      <c r="A269">
        <f>ROW(Source!A107)</f>
        <v>107</v>
      </c>
      <c r="B269">
        <v>39272397</v>
      </c>
      <c r="C269">
        <v>39475579</v>
      </c>
      <c r="D269">
        <v>36823002</v>
      </c>
      <c r="E269">
        <v>1</v>
      </c>
      <c r="F269">
        <v>1</v>
      </c>
      <c r="G269">
        <v>1</v>
      </c>
      <c r="H269">
        <v>3</v>
      </c>
      <c r="I269" t="s">
        <v>680</v>
      </c>
      <c r="J269" t="s">
        <v>681</v>
      </c>
      <c r="K269" t="s">
        <v>682</v>
      </c>
      <c r="L269">
        <v>1355</v>
      </c>
      <c r="N269">
        <v>1010</v>
      </c>
      <c r="O269" t="s">
        <v>380</v>
      </c>
      <c r="P269" t="s">
        <v>380</v>
      </c>
      <c r="Q269">
        <v>100</v>
      </c>
      <c r="W269">
        <v>0</v>
      </c>
      <c r="X269">
        <v>-1887721364</v>
      </c>
      <c r="Y269">
        <v>0.67</v>
      </c>
      <c r="AA269">
        <v>948.75</v>
      </c>
      <c r="AB269">
        <v>0</v>
      </c>
      <c r="AC269">
        <v>0</v>
      </c>
      <c r="AD269">
        <v>0</v>
      </c>
      <c r="AE269">
        <v>125</v>
      </c>
      <c r="AF269">
        <v>0</v>
      </c>
      <c r="AG269">
        <v>0</v>
      </c>
      <c r="AH269">
        <v>0</v>
      </c>
      <c r="AI269">
        <v>7.59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0.67</v>
      </c>
      <c r="AU269" t="s">
        <v>3</v>
      </c>
      <c r="AV269">
        <v>0</v>
      </c>
      <c r="AW269">
        <v>2</v>
      </c>
      <c r="AX269">
        <v>39475589</v>
      </c>
      <c r="AY269">
        <v>1</v>
      </c>
      <c r="AZ269">
        <v>0</v>
      </c>
      <c r="BA269">
        <v>259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Y269*Source!I107</f>
        <v>2.2002799999999998</v>
      </c>
      <c r="CY269">
        <f t="shared" si="30"/>
        <v>948.75</v>
      </c>
      <c r="CZ269">
        <f t="shared" si="31"/>
        <v>125</v>
      </c>
      <c r="DA269">
        <f t="shared" si="32"/>
        <v>7.59</v>
      </c>
      <c r="DB269">
        <v>0</v>
      </c>
    </row>
    <row r="270" spans="1:106" x14ac:dyDescent="0.2">
      <c r="A270">
        <f>ROW(Source!A107)</f>
        <v>107</v>
      </c>
      <c r="B270">
        <v>39272397</v>
      </c>
      <c r="C270">
        <v>39475579</v>
      </c>
      <c r="D270">
        <v>36823034</v>
      </c>
      <c r="E270">
        <v>1</v>
      </c>
      <c r="F270">
        <v>1</v>
      </c>
      <c r="G270">
        <v>1</v>
      </c>
      <c r="H270">
        <v>3</v>
      </c>
      <c r="I270" t="s">
        <v>631</v>
      </c>
      <c r="J270" t="s">
        <v>632</v>
      </c>
      <c r="K270" t="s">
        <v>633</v>
      </c>
      <c r="L270">
        <v>1355</v>
      </c>
      <c r="N270">
        <v>1010</v>
      </c>
      <c r="O270" t="s">
        <v>380</v>
      </c>
      <c r="P270" t="s">
        <v>380</v>
      </c>
      <c r="Q270">
        <v>100</v>
      </c>
      <c r="W270">
        <v>0</v>
      </c>
      <c r="X270">
        <v>-2120267428</v>
      </c>
      <c r="Y270">
        <v>1.59</v>
      </c>
      <c r="AA270">
        <v>1214.4000000000001</v>
      </c>
      <c r="AB270">
        <v>0</v>
      </c>
      <c r="AC270">
        <v>0</v>
      </c>
      <c r="AD270">
        <v>0</v>
      </c>
      <c r="AE270">
        <v>160</v>
      </c>
      <c r="AF270">
        <v>0</v>
      </c>
      <c r="AG270">
        <v>0</v>
      </c>
      <c r="AH270">
        <v>0</v>
      </c>
      <c r="AI270">
        <v>7.59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1.59</v>
      </c>
      <c r="AU270" t="s">
        <v>3</v>
      </c>
      <c r="AV270">
        <v>0</v>
      </c>
      <c r="AW270">
        <v>2</v>
      </c>
      <c r="AX270">
        <v>39475590</v>
      </c>
      <c r="AY270">
        <v>1</v>
      </c>
      <c r="AZ270">
        <v>0</v>
      </c>
      <c r="BA270">
        <v>260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Y270*Source!I107</f>
        <v>5.2215600000000002</v>
      </c>
      <c r="CY270">
        <f t="shared" si="30"/>
        <v>1214.4000000000001</v>
      </c>
      <c r="CZ270">
        <f t="shared" si="31"/>
        <v>160</v>
      </c>
      <c r="DA270">
        <f t="shared" si="32"/>
        <v>7.59</v>
      </c>
      <c r="DB270">
        <v>0</v>
      </c>
    </row>
    <row r="271" spans="1:106" x14ac:dyDescent="0.2">
      <c r="A271">
        <f>ROW(Source!A108)</f>
        <v>108</v>
      </c>
      <c r="B271">
        <v>39272396</v>
      </c>
      <c r="C271">
        <v>39272791</v>
      </c>
      <c r="D271">
        <v>37075528</v>
      </c>
      <c r="E271">
        <v>1</v>
      </c>
      <c r="F271">
        <v>1</v>
      </c>
      <c r="G271">
        <v>1</v>
      </c>
      <c r="H271">
        <v>1</v>
      </c>
      <c r="I271" t="s">
        <v>683</v>
      </c>
      <c r="J271" t="s">
        <v>3</v>
      </c>
      <c r="K271" t="s">
        <v>684</v>
      </c>
      <c r="L271">
        <v>1191</v>
      </c>
      <c r="N271">
        <v>1013</v>
      </c>
      <c r="O271" t="s">
        <v>512</v>
      </c>
      <c r="P271" t="s">
        <v>512</v>
      </c>
      <c r="Q271">
        <v>1</v>
      </c>
      <c r="W271">
        <v>0</v>
      </c>
      <c r="X271">
        <v>687044855</v>
      </c>
      <c r="Y271">
        <v>3.1969999999999996</v>
      </c>
      <c r="AA271">
        <v>0</v>
      </c>
      <c r="AB271">
        <v>0</v>
      </c>
      <c r="AC271">
        <v>0</v>
      </c>
      <c r="AD271">
        <v>10.06</v>
      </c>
      <c r="AE271">
        <v>0</v>
      </c>
      <c r="AF271">
        <v>0</v>
      </c>
      <c r="AG271">
        <v>0</v>
      </c>
      <c r="AH271">
        <v>10.06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2.78</v>
      </c>
      <c r="AU271" t="s">
        <v>50</v>
      </c>
      <c r="AV271">
        <v>1</v>
      </c>
      <c r="AW271">
        <v>2</v>
      </c>
      <c r="AX271">
        <v>39272802</v>
      </c>
      <c r="AY271">
        <v>1</v>
      </c>
      <c r="AZ271">
        <v>0</v>
      </c>
      <c r="BA271">
        <v>261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Y271*Source!I108</f>
        <v>30.211649999999995</v>
      </c>
      <c r="CY271">
        <f>AD271</f>
        <v>10.06</v>
      </c>
      <c r="CZ271">
        <f>AH271</f>
        <v>10.06</v>
      </c>
      <c r="DA271">
        <f>AL271</f>
        <v>1</v>
      </c>
      <c r="DB271">
        <v>0</v>
      </c>
    </row>
    <row r="272" spans="1:106" x14ac:dyDescent="0.2">
      <c r="A272">
        <f>ROW(Source!A108)</f>
        <v>108</v>
      </c>
      <c r="B272">
        <v>39272396</v>
      </c>
      <c r="C272">
        <v>39272791</v>
      </c>
      <c r="D272">
        <v>37064876</v>
      </c>
      <c r="E272">
        <v>1</v>
      </c>
      <c r="F272">
        <v>1</v>
      </c>
      <c r="G272">
        <v>1</v>
      </c>
      <c r="H272">
        <v>1</v>
      </c>
      <c r="I272" t="s">
        <v>513</v>
      </c>
      <c r="J272" t="s">
        <v>3</v>
      </c>
      <c r="K272" t="s">
        <v>514</v>
      </c>
      <c r="L272">
        <v>1191</v>
      </c>
      <c r="N272">
        <v>1013</v>
      </c>
      <c r="O272" t="s">
        <v>512</v>
      </c>
      <c r="P272" t="s">
        <v>512</v>
      </c>
      <c r="Q272">
        <v>1</v>
      </c>
      <c r="W272">
        <v>0</v>
      </c>
      <c r="X272">
        <v>-1417349443</v>
      </c>
      <c r="Y272">
        <v>0.02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0.02</v>
      </c>
      <c r="AU272" t="s">
        <v>3</v>
      </c>
      <c r="AV272">
        <v>2</v>
      </c>
      <c r="AW272">
        <v>2</v>
      </c>
      <c r="AX272">
        <v>39272803</v>
      </c>
      <c r="AY272">
        <v>1</v>
      </c>
      <c r="AZ272">
        <v>2048</v>
      </c>
      <c r="BA272">
        <v>262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Y272*Source!I108</f>
        <v>0.189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">
      <c r="A273">
        <f>ROW(Source!A108)</f>
        <v>108</v>
      </c>
      <c r="B273">
        <v>39272396</v>
      </c>
      <c r="C273">
        <v>39272791</v>
      </c>
      <c r="D273">
        <v>36883554</v>
      </c>
      <c r="E273">
        <v>1</v>
      </c>
      <c r="F273">
        <v>1</v>
      </c>
      <c r="G273">
        <v>1</v>
      </c>
      <c r="H273">
        <v>2</v>
      </c>
      <c r="I273" t="s">
        <v>554</v>
      </c>
      <c r="J273" t="s">
        <v>555</v>
      </c>
      <c r="K273" t="s">
        <v>556</v>
      </c>
      <c r="L273">
        <v>1368</v>
      </c>
      <c r="N273">
        <v>1011</v>
      </c>
      <c r="O273" t="s">
        <v>518</v>
      </c>
      <c r="P273" t="s">
        <v>518</v>
      </c>
      <c r="Q273">
        <v>1</v>
      </c>
      <c r="W273">
        <v>0</v>
      </c>
      <c r="X273">
        <v>1372534845</v>
      </c>
      <c r="Y273">
        <v>2.5000000000000001E-2</v>
      </c>
      <c r="AA273">
        <v>0</v>
      </c>
      <c r="AB273">
        <v>65.709999999999994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0.02</v>
      </c>
      <c r="AU273" t="s">
        <v>49</v>
      </c>
      <c r="AV273">
        <v>0</v>
      </c>
      <c r="AW273">
        <v>2</v>
      </c>
      <c r="AX273">
        <v>39272804</v>
      </c>
      <c r="AY273">
        <v>1</v>
      </c>
      <c r="AZ273">
        <v>0</v>
      </c>
      <c r="BA273">
        <v>263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Y273*Source!I108</f>
        <v>0.23624999999999999</v>
      </c>
      <c r="CY273">
        <f>AB273</f>
        <v>65.709999999999994</v>
      </c>
      <c r="CZ273">
        <f>AF273</f>
        <v>65.709999999999994</v>
      </c>
      <c r="DA273">
        <f>AJ273</f>
        <v>1</v>
      </c>
      <c r="DB273">
        <v>0</v>
      </c>
    </row>
    <row r="274" spans="1:106" x14ac:dyDescent="0.2">
      <c r="A274">
        <f>ROW(Source!A108)</f>
        <v>108</v>
      </c>
      <c r="B274">
        <v>39272396</v>
      </c>
      <c r="C274">
        <v>39272791</v>
      </c>
      <c r="D274">
        <v>36883858</v>
      </c>
      <c r="E274">
        <v>1</v>
      </c>
      <c r="F274">
        <v>1</v>
      </c>
      <c r="G274">
        <v>1</v>
      </c>
      <c r="H274">
        <v>2</v>
      </c>
      <c r="I274" t="s">
        <v>685</v>
      </c>
      <c r="J274" t="s">
        <v>686</v>
      </c>
      <c r="K274" t="s">
        <v>687</v>
      </c>
      <c r="L274">
        <v>1368</v>
      </c>
      <c r="N274">
        <v>1011</v>
      </c>
      <c r="O274" t="s">
        <v>518</v>
      </c>
      <c r="P274" t="s">
        <v>518</v>
      </c>
      <c r="Q274">
        <v>1</v>
      </c>
      <c r="W274">
        <v>0</v>
      </c>
      <c r="X274">
        <v>-353815937</v>
      </c>
      <c r="Y274">
        <v>0.91249999999999998</v>
      </c>
      <c r="AA274">
        <v>0</v>
      </c>
      <c r="AB274">
        <v>8.1</v>
      </c>
      <c r="AC274">
        <v>0</v>
      </c>
      <c r="AD274">
        <v>0</v>
      </c>
      <c r="AE274">
        <v>0</v>
      </c>
      <c r="AF274">
        <v>8.1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0.73</v>
      </c>
      <c r="AU274" t="s">
        <v>49</v>
      </c>
      <c r="AV274">
        <v>0</v>
      </c>
      <c r="AW274">
        <v>2</v>
      </c>
      <c r="AX274">
        <v>39272805</v>
      </c>
      <c r="AY274">
        <v>1</v>
      </c>
      <c r="AZ274">
        <v>0</v>
      </c>
      <c r="BA274">
        <v>264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Y274*Source!I108</f>
        <v>8.6231249999999999</v>
      </c>
      <c r="CY274">
        <f>AB274</f>
        <v>8.1</v>
      </c>
      <c r="CZ274">
        <f>AF274</f>
        <v>8.1</v>
      </c>
      <c r="DA274">
        <f>AJ274</f>
        <v>1</v>
      </c>
      <c r="DB274">
        <v>0</v>
      </c>
    </row>
    <row r="275" spans="1:106" x14ac:dyDescent="0.2">
      <c r="A275">
        <f>ROW(Source!A108)</f>
        <v>108</v>
      </c>
      <c r="B275">
        <v>39272396</v>
      </c>
      <c r="C275">
        <v>39272791</v>
      </c>
      <c r="D275">
        <v>36803256</v>
      </c>
      <c r="E275">
        <v>1</v>
      </c>
      <c r="F275">
        <v>1</v>
      </c>
      <c r="G275">
        <v>1</v>
      </c>
      <c r="H275">
        <v>3</v>
      </c>
      <c r="I275" t="s">
        <v>688</v>
      </c>
      <c r="J275" t="s">
        <v>689</v>
      </c>
      <c r="K275" t="s">
        <v>690</v>
      </c>
      <c r="L275">
        <v>1348</v>
      </c>
      <c r="N275">
        <v>1009</v>
      </c>
      <c r="O275" t="s">
        <v>141</v>
      </c>
      <c r="P275" t="s">
        <v>141</v>
      </c>
      <c r="Q275">
        <v>1000</v>
      </c>
      <c r="W275">
        <v>0</v>
      </c>
      <c r="X275">
        <v>-714836380</v>
      </c>
      <c r="Y275">
        <v>8.0000000000000007E-5</v>
      </c>
      <c r="AA275">
        <v>10315.01</v>
      </c>
      <c r="AB275">
        <v>0</v>
      </c>
      <c r="AC275">
        <v>0</v>
      </c>
      <c r="AD275">
        <v>0</v>
      </c>
      <c r="AE275">
        <v>10315.01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8.0000000000000007E-5</v>
      </c>
      <c r="AU275" t="s">
        <v>3</v>
      </c>
      <c r="AV275">
        <v>0</v>
      </c>
      <c r="AW275">
        <v>2</v>
      </c>
      <c r="AX275">
        <v>39272806</v>
      </c>
      <c r="AY275">
        <v>1</v>
      </c>
      <c r="AZ275">
        <v>0</v>
      </c>
      <c r="BA275">
        <v>265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Y275*Source!I108</f>
        <v>7.5600000000000005E-4</v>
      </c>
      <c r="CY275">
        <f>AA275</f>
        <v>10315.01</v>
      </c>
      <c r="CZ275">
        <f>AE275</f>
        <v>10315.01</v>
      </c>
      <c r="DA275">
        <f>AI275</f>
        <v>1</v>
      </c>
      <c r="DB275">
        <v>0</v>
      </c>
    </row>
    <row r="276" spans="1:106" x14ac:dyDescent="0.2">
      <c r="A276">
        <f>ROW(Source!A108)</f>
        <v>108</v>
      </c>
      <c r="B276">
        <v>39272396</v>
      </c>
      <c r="C276">
        <v>39272791</v>
      </c>
      <c r="D276">
        <v>36804401</v>
      </c>
      <c r="E276">
        <v>1</v>
      </c>
      <c r="F276">
        <v>1</v>
      </c>
      <c r="G276">
        <v>1</v>
      </c>
      <c r="H276">
        <v>3</v>
      </c>
      <c r="I276" t="s">
        <v>691</v>
      </c>
      <c r="J276" t="s">
        <v>692</v>
      </c>
      <c r="K276" t="s">
        <v>693</v>
      </c>
      <c r="L276">
        <v>1348</v>
      </c>
      <c r="N276">
        <v>1009</v>
      </c>
      <c r="O276" t="s">
        <v>141</v>
      </c>
      <c r="P276" t="s">
        <v>141</v>
      </c>
      <c r="Q276">
        <v>1000</v>
      </c>
      <c r="W276">
        <v>0</v>
      </c>
      <c r="X276">
        <v>960438781</v>
      </c>
      <c r="Y276">
        <v>3.0000000000000001E-3</v>
      </c>
      <c r="AA276">
        <v>10068</v>
      </c>
      <c r="AB276">
        <v>0</v>
      </c>
      <c r="AC276">
        <v>0</v>
      </c>
      <c r="AD276">
        <v>0</v>
      </c>
      <c r="AE276">
        <v>10068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3.0000000000000001E-3</v>
      </c>
      <c r="AU276" t="s">
        <v>3</v>
      </c>
      <c r="AV276">
        <v>0</v>
      </c>
      <c r="AW276">
        <v>2</v>
      </c>
      <c r="AX276">
        <v>39272807</v>
      </c>
      <c r="AY276">
        <v>1</v>
      </c>
      <c r="AZ276">
        <v>0</v>
      </c>
      <c r="BA276">
        <v>266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Y276*Source!I108</f>
        <v>2.8349999999999997E-2</v>
      </c>
      <c r="CY276">
        <f>AA276</f>
        <v>10068</v>
      </c>
      <c r="CZ276">
        <f>AE276</f>
        <v>10068</v>
      </c>
      <c r="DA276">
        <f>AI276</f>
        <v>1</v>
      </c>
      <c r="DB276">
        <v>0</v>
      </c>
    </row>
    <row r="277" spans="1:106" x14ac:dyDescent="0.2">
      <c r="A277">
        <f>ROW(Source!A108)</f>
        <v>108</v>
      </c>
      <c r="B277">
        <v>39272396</v>
      </c>
      <c r="C277">
        <v>39272791</v>
      </c>
      <c r="D277">
        <v>36821800</v>
      </c>
      <c r="E277">
        <v>1</v>
      </c>
      <c r="F277">
        <v>1</v>
      </c>
      <c r="G277">
        <v>1</v>
      </c>
      <c r="H277">
        <v>3</v>
      </c>
      <c r="I277" t="s">
        <v>204</v>
      </c>
      <c r="J277" t="s">
        <v>207</v>
      </c>
      <c r="K277" t="s">
        <v>205</v>
      </c>
      <c r="L277">
        <v>1354</v>
      </c>
      <c r="N277">
        <v>1010</v>
      </c>
      <c r="O277" t="s">
        <v>206</v>
      </c>
      <c r="P277" t="s">
        <v>206</v>
      </c>
      <c r="Q277">
        <v>1</v>
      </c>
      <c r="W277">
        <v>0</v>
      </c>
      <c r="X277">
        <v>-948352889</v>
      </c>
      <c r="Y277">
        <v>0.42327999999999999</v>
      </c>
      <c r="AA277">
        <v>4947.8999999999996</v>
      </c>
      <c r="AB277">
        <v>0</v>
      </c>
      <c r="AC277">
        <v>0</v>
      </c>
      <c r="AD277">
        <v>0</v>
      </c>
      <c r="AE277">
        <v>4947.8999999999996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3</v>
      </c>
      <c r="AT277">
        <v>0.42327999999999999</v>
      </c>
      <c r="AU277" t="s">
        <v>3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Y277*Source!I108</f>
        <v>3.9999959999999994</v>
      </c>
      <c r="CY277">
        <f>AA277</f>
        <v>4947.8999999999996</v>
      </c>
      <c r="CZ277">
        <f>AE277</f>
        <v>4947.8999999999996</v>
      </c>
      <c r="DA277">
        <f>AI277</f>
        <v>1</v>
      </c>
      <c r="DB277">
        <v>0</v>
      </c>
    </row>
    <row r="278" spans="1:106" x14ac:dyDescent="0.2">
      <c r="A278">
        <f>ROW(Source!A108)</f>
        <v>108</v>
      </c>
      <c r="B278">
        <v>39272396</v>
      </c>
      <c r="C278">
        <v>39272791</v>
      </c>
      <c r="D278">
        <v>36838817</v>
      </c>
      <c r="E278">
        <v>1</v>
      </c>
      <c r="F278">
        <v>1</v>
      </c>
      <c r="G278">
        <v>1</v>
      </c>
      <c r="H278">
        <v>3</v>
      </c>
      <c r="I278" t="s">
        <v>694</v>
      </c>
      <c r="J278" t="s">
        <v>695</v>
      </c>
      <c r="K278" t="s">
        <v>696</v>
      </c>
      <c r="L278">
        <v>1354</v>
      </c>
      <c r="N278">
        <v>1010</v>
      </c>
      <c r="O278" t="s">
        <v>206</v>
      </c>
      <c r="P278" t="s">
        <v>206</v>
      </c>
      <c r="Q278">
        <v>1</v>
      </c>
      <c r="W278">
        <v>0</v>
      </c>
      <c r="X278">
        <v>-1153960265</v>
      </c>
      <c r="Y278">
        <v>0.19</v>
      </c>
      <c r="AA278">
        <v>110.11</v>
      </c>
      <c r="AB278">
        <v>0</v>
      </c>
      <c r="AC278">
        <v>0</v>
      </c>
      <c r="AD278">
        <v>0</v>
      </c>
      <c r="AE278">
        <v>110.11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0.19</v>
      </c>
      <c r="AU278" t="s">
        <v>3</v>
      </c>
      <c r="AV278">
        <v>0</v>
      </c>
      <c r="AW278">
        <v>2</v>
      </c>
      <c r="AX278">
        <v>39272809</v>
      </c>
      <c r="AY278">
        <v>1</v>
      </c>
      <c r="AZ278">
        <v>0</v>
      </c>
      <c r="BA278">
        <v>268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Y278*Source!I108</f>
        <v>1.7954999999999999</v>
      </c>
      <c r="CY278">
        <f>AA278</f>
        <v>110.11</v>
      </c>
      <c r="CZ278">
        <f>AE278</f>
        <v>110.11</v>
      </c>
      <c r="DA278">
        <f>AI278</f>
        <v>1</v>
      </c>
      <c r="DB278">
        <v>0</v>
      </c>
    </row>
    <row r="279" spans="1:106" x14ac:dyDescent="0.2">
      <c r="A279">
        <f>ROW(Source!A109)</f>
        <v>109</v>
      </c>
      <c r="B279">
        <v>39272397</v>
      </c>
      <c r="C279">
        <v>39272791</v>
      </c>
      <c r="D279">
        <v>37075528</v>
      </c>
      <c r="E279">
        <v>1</v>
      </c>
      <c r="F279">
        <v>1</v>
      </c>
      <c r="G279">
        <v>1</v>
      </c>
      <c r="H279">
        <v>1</v>
      </c>
      <c r="I279" t="s">
        <v>683</v>
      </c>
      <c r="J279" t="s">
        <v>3</v>
      </c>
      <c r="K279" t="s">
        <v>684</v>
      </c>
      <c r="L279">
        <v>1191</v>
      </c>
      <c r="N279">
        <v>1013</v>
      </c>
      <c r="O279" t="s">
        <v>512</v>
      </c>
      <c r="P279" t="s">
        <v>512</v>
      </c>
      <c r="Q279">
        <v>1</v>
      </c>
      <c r="W279">
        <v>0</v>
      </c>
      <c r="X279">
        <v>687044855</v>
      </c>
      <c r="Y279">
        <v>3.1969999999999996</v>
      </c>
      <c r="AA279">
        <v>0</v>
      </c>
      <c r="AB279">
        <v>0</v>
      </c>
      <c r="AC279">
        <v>0</v>
      </c>
      <c r="AD279">
        <v>76.36</v>
      </c>
      <c r="AE279">
        <v>0</v>
      </c>
      <c r="AF279">
        <v>0</v>
      </c>
      <c r="AG279">
        <v>0</v>
      </c>
      <c r="AH279">
        <v>10.06</v>
      </c>
      <c r="AI279">
        <v>1</v>
      </c>
      <c r="AJ279">
        <v>1</v>
      </c>
      <c r="AK279">
        <v>1</v>
      </c>
      <c r="AL279">
        <v>7.59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3</v>
      </c>
      <c r="AT279">
        <v>2.78</v>
      </c>
      <c r="AU279" t="s">
        <v>50</v>
      </c>
      <c r="AV279">
        <v>1</v>
      </c>
      <c r="AW279">
        <v>2</v>
      </c>
      <c r="AX279">
        <v>39272802</v>
      </c>
      <c r="AY279">
        <v>1</v>
      </c>
      <c r="AZ279">
        <v>0</v>
      </c>
      <c r="BA279">
        <v>269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Y279*Source!I109</f>
        <v>30.211649999999995</v>
      </c>
      <c r="CY279">
        <f>AD279</f>
        <v>76.36</v>
      </c>
      <c r="CZ279">
        <f>AH279</f>
        <v>10.06</v>
      </c>
      <c r="DA279">
        <f>AL279</f>
        <v>7.59</v>
      </c>
      <c r="DB279">
        <v>0</v>
      </c>
    </row>
    <row r="280" spans="1:106" x14ac:dyDescent="0.2">
      <c r="A280">
        <f>ROW(Source!A109)</f>
        <v>109</v>
      </c>
      <c r="B280">
        <v>39272397</v>
      </c>
      <c r="C280">
        <v>39272791</v>
      </c>
      <c r="D280">
        <v>37064876</v>
      </c>
      <c r="E280">
        <v>1</v>
      </c>
      <c r="F280">
        <v>1</v>
      </c>
      <c r="G280">
        <v>1</v>
      </c>
      <c r="H280">
        <v>1</v>
      </c>
      <c r="I280" t="s">
        <v>513</v>
      </c>
      <c r="J280" t="s">
        <v>3</v>
      </c>
      <c r="K280" t="s">
        <v>514</v>
      </c>
      <c r="L280">
        <v>1191</v>
      </c>
      <c r="N280">
        <v>1013</v>
      </c>
      <c r="O280" t="s">
        <v>512</v>
      </c>
      <c r="P280" t="s">
        <v>512</v>
      </c>
      <c r="Q280">
        <v>1</v>
      </c>
      <c r="W280">
        <v>0</v>
      </c>
      <c r="X280">
        <v>-1417349443</v>
      </c>
      <c r="Y280">
        <v>0.02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7.59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0.02</v>
      </c>
      <c r="AU280" t="s">
        <v>3</v>
      </c>
      <c r="AV280">
        <v>2</v>
      </c>
      <c r="AW280">
        <v>2</v>
      </c>
      <c r="AX280">
        <v>39272803</v>
      </c>
      <c r="AY280">
        <v>1</v>
      </c>
      <c r="AZ280">
        <v>2048</v>
      </c>
      <c r="BA280">
        <v>270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Y280*Source!I109</f>
        <v>0.189</v>
      </c>
      <c r="CY280">
        <f>AD280</f>
        <v>0</v>
      </c>
      <c r="CZ280">
        <f>AH280</f>
        <v>0</v>
      </c>
      <c r="DA280">
        <f>AL280</f>
        <v>1</v>
      </c>
      <c r="DB280">
        <v>0</v>
      </c>
    </row>
    <row r="281" spans="1:106" x14ac:dyDescent="0.2">
      <c r="A281">
        <f>ROW(Source!A109)</f>
        <v>109</v>
      </c>
      <c r="B281">
        <v>39272397</v>
      </c>
      <c r="C281">
        <v>39272791</v>
      </c>
      <c r="D281">
        <v>36883554</v>
      </c>
      <c r="E281">
        <v>1</v>
      </c>
      <c r="F281">
        <v>1</v>
      </c>
      <c r="G281">
        <v>1</v>
      </c>
      <c r="H281">
        <v>2</v>
      </c>
      <c r="I281" t="s">
        <v>554</v>
      </c>
      <c r="J281" t="s">
        <v>555</v>
      </c>
      <c r="K281" t="s">
        <v>556</v>
      </c>
      <c r="L281">
        <v>1368</v>
      </c>
      <c r="N281">
        <v>1011</v>
      </c>
      <c r="O281" t="s">
        <v>518</v>
      </c>
      <c r="P281" t="s">
        <v>518</v>
      </c>
      <c r="Q281">
        <v>1</v>
      </c>
      <c r="W281">
        <v>0</v>
      </c>
      <c r="X281">
        <v>1372534845</v>
      </c>
      <c r="Y281">
        <v>2.5000000000000001E-2</v>
      </c>
      <c r="AA281">
        <v>0</v>
      </c>
      <c r="AB281">
        <v>498.74</v>
      </c>
      <c r="AC281">
        <v>11.6</v>
      </c>
      <c r="AD281">
        <v>0</v>
      </c>
      <c r="AE281">
        <v>0</v>
      </c>
      <c r="AF281">
        <v>65.709999999999994</v>
      </c>
      <c r="AG281">
        <v>11.6</v>
      </c>
      <c r="AH281">
        <v>0</v>
      </c>
      <c r="AI281">
        <v>1</v>
      </c>
      <c r="AJ281">
        <v>7.59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0.02</v>
      </c>
      <c r="AU281" t="s">
        <v>49</v>
      </c>
      <c r="AV281">
        <v>0</v>
      </c>
      <c r="AW281">
        <v>2</v>
      </c>
      <c r="AX281">
        <v>39272804</v>
      </c>
      <c r="AY281">
        <v>1</v>
      </c>
      <c r="AZ281">
        <v>0</v>
      </c>
      <c r="BA281">
        <v>271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Y281*Source!I109</f>
        <v>0.23624999999999999</v>
      </c>
      <c r="CY281">
        <f>AB281</f>
        <v>498.74</v>
      </c>
      <c r="CZ281">
        <f>AF281</f>
        <v>65.709999999999994</v>
      </c>
      <c r="DA281">
        <f>AJ281</f>
        <v>7.59</v>
      </c>
      <c r="DB281">
        <v>0</v>
      </c>
    </row>
    <row r="282" spans="1:106" x14ac:dyDescent="0.2">
      <c r="A282">
        <f>ROW(Source!A109)</f>
        <v>109</v>
      </c>
      <c r="B282">
        <v>39272397</v>
      </c>
      <c r="C282">
        <v>39272791</v>
      </c>
      <c r="D282">
        <v>36883858</v>
      </c>
      <c r="E282">
        <v>1</v>
      </c>
      <c r="F282">
        <v>1</v>
      </c>
      <c r="G282">
        <v>1</v>
      </c>
      <c r="H282">
        <v>2</v>
      </c>
      <c r="I282" t="s">
        <v>685</v>
      </c>
      <c r="J282" t="s">
        <v>686</v>
      </c>
      <c r="K282" t="s">
        <v>687</v>
      </c>
      <c r="L282">
        <v>1368</v>
      </c>
      <c r="N282">
        <v>1011</v>
      </c>
      <c r="O282" t="s">
        <v>518</v>
      </c>
      <c r="P282" t="s">
        <v>518</v>
      </c>
      <c r="Q282">
        <v>1</v>
      </c>
      <c r="W282">
        <v>0</v>
      </c>
      <c r="X282">
        <v>-353815937</v>
      </c>
      <c r="Y282">
        <v>0.91249999999999998</v>
      </c>
      <c r="AA282">
        <v>0</v>
      </c>
      <c r="AB282">
        <v>61.48</v>
      </c>
      <c r="AC282">
        <v>0</v>
      </c>
      <c r="AD282">
        <v>0</v>
      </c>
      <c r="AE282">
        <v>0</v>
      </c>
      <c r="AF282">
        <v>8.1</v>
      </c>
      <c r="AG282">
        <v>0</v>
      </c>
      <c r="AH282">
        <v>0</v>
      </c>
      <c r="AI282">
        <v>1</v>
      </c>
      <c r="AJ282">
        <v>7.59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0.73</v>
      </c>
      <c r="AU282" t="s">
        <v>49</v>
      </c>
      <c r="AV282">
        <v>0</v>
      </c>
      <c r="AW282">
        <v>2</v>
      </c>
      <c r="AX282">
        <v>39272805</v>
      </c>
      <c r="AY282">
        <v>1</v>
      </c>
      <c r="AZ282">
        <v>0</v>
      </c>
      <c r="BA282">
        <v>272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Y282*Source!I109</f>
        <v>8.6231249999999999</v>
      </c>
      <c r="CY282">
        <f>AB282</f>
        <v>61.48</v>
      </c>
      <c r="CZ282">
        <f>AF282</f>
        <v>8.1</v>
      </c>
      <c r="DA282">
        <f>AJ282</f>
        <v>7.59</v>
      </c>
      <c r="DB282">
        <v>0</v>
      </c>
    </row>
    <row r="283" spans="1:106" x14ac:dyDescent="0.2">
      <c r="A283">
        <f>ROW(Source!A109)</f>
        <v>109</v>
      </c>
      <c r="B283">
        <v>39272397</v>
      </c>
      <c r="C283">
        <v>39272791</v>
      </c>
      <c r="D283">
        <v>36803256</v>
      </c>
      <c r="E283">
        <v>1</v>
      </c>
      <c r="F283">
        <v>1</v>
      </c>
      <c r="G283">
        <v>1</v>
      </c>
      <c r="H283">
        <v>3</v>
      </c>
      <c r="I283" t="s">
        <v>688</v>
      </c>
      <c r="J283" t="s">
        <v>689</v>
      </c>
      <c r="K283" t="s">
        <v>690</v>
      </c>
      <c r="L283">
        <v>1348</v>
      </c>
      <c r="N283">
        <v>1009</v>
      </c>
      <c r="O283" t="s">
        <v>141</v>
      </c>
      <c r="P283" t="s">
        <v>141</v>
      </c>
      <c r="Q283">
        <v>1000</v>
      </c>
      <c r="W283">
        <v>0</v>
      </c>
      <c r="X283">
        <v>-714836380</v>
      </c>
      <c r="Y283">
        <v>8.0000000000000007E-5</v>
      </c>
      <c r="AA283">
        <v>78290.929999999993</v>
      </c>
      <c r="AB283">
        <v>0</v>
      </c>
      <c r="AC283">
        <v>0</v>
      </c>
      <c r="AD283">
        <v>0</v>
      </c>
      <c r="AE283">
        <v>10315.01</v>
      </c>
      <c r="AF283">
        <v>0</v>
      </c>
      <c r="AG283">
        <v>0</v>
      </c>
      <c r="AH283">
        <v>0</v>
      </c>
      <c r="AI283">
        <v>7.59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8.0000000000000007E-5</v>
      </c>
      <c r="AU283" t="s">
        <v>3</v>
      </c>
      <c r="AV283">
        <v>0</v>
      </c>
      <c r="AW283">
        <v>2</v>
      </c>
      <c r="AX283">
        <v>39272806</v>
      </c>
      <c r="AY283">
        <v>1</v>
      </c>
      <c r="AZ283">
        <v>0</v>
      </c>
      <c r="BA283">
        <v>273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Y283*Source!I109</f>
        <v>7.5600000000000005E-4</v>
      </c>
      <c r="CY283">
        <f>AA283</f>
        <v>78290.929999999993</v>
      </c>
      <c r="CZ283">
        <f>AE283</f>
        <v>10315.01</v>
      </c>
      <c r="DA283">
        <f>AI283</f>
        <v>7.59</v>
      </c>
      <c r="DB283">
        <v>0</v>
      </c>
    </row>
    <row r="284" spans="1:106" x14ac:dyDescent="0.2">
      <c r="A284">
        <f>ROW(Source!A109)</f>
        <v>109</v>
      </c>
      <c r="B284">
        <v>39272397</v>
      </c>
      <c r="C284">
        <v>39272791</v>
      </c>
      <c r="D284">
        <v>36804401</v>
      </c>
      <c r="E284">
        <v>1</v>
      </c>
      <c r="F284">
        <v>1</v>
      </c>
      <c r="G284">
        <v>1</v>
      </c>
      <c r="H284">
        <v>3</v>
      </c>
      <c r="I284" t="s">
        <v>691</v>
      </c>
      <c r="J284" t="s">
        <v>692</v>
      </c>
      <c r="K284" t="s">
        <v>693</v>
      </c>
      <c r="L284">
        <v>1348</v>
      </c>
      <c r="N284">
        <v>1009</v>
      </c>
      <c r="O284" t="s">
        <v>141</v>
      </c>
      <c r="P284" t="s">
        <v>141</v>
      </c>
      <c r="Q284">
        <v>1000</v>
      </c>
      <c r="W284">
        <v>0</v>
      </c>
      <c r="X284">
        <v>960438781</v>
      </c>
      <c r="Y284">
        <v>3.0000000000000001E-3</v>
      </c>
      <c r="AA284">
        <v>76416.12</v>
      </c>
      <c r="AB284">
        <v>0</v>
      </c>
      <c r="AC284">
        <v>0</v>
      </c>
      <c r="AD284">
        <v>0</v>
      </c>
      <c r="AE284">
        <v>10068</v>
      </c>
      <c r="AF284">
        <v>0</v>
      </c>
      <c r="AG284">
        <v>0</v>
      </c>
      <c r="AH284">
        <v>0</v>
      </c>
      <c r="AI284">
        <v>7.59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3.0000000000000001E-3</v>
      </c>
      <c r="AU284" t="s">
        <v>3</v>
      </c>
      <c r="AV284">
        <v>0</v>
      </c>
      <c r="AW284">
        <v>2</v>
      </c>
      <c r="AX284">
        <v>39272807</v>
      </c>
      <c r="AY284">
        <v>1</v>
      </c>
      <c r="AZ284">
        <v>0</v>
      </c>
      <c r="BA284">
        <v>274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Y284*Source!I109</f>
        <v>2.8349999999999997E-2</v>
      </c>
      <c r="CY284">
        <f>AA284</f>
        <v>76416.12</v>
      </c>
      <c r="CZ284">
        <f>AE284</f>
        <v>10068</v>
      </c>
      <c r="DA284">
        <f>AI284</f>
        <v>7.59</v>
      </c>
      <c r="DB284">
        <v>0</v>
      </c>
    </row>
    <row r="285" spans="1:106" x14ac:dyDescent="0.2">
      <c r="A285">
        <f>ROW(Source!A109)</f>
        <v>109</v>
      </c>
      <c r="B285">
        <v>39272397</v>
      </c>
      <c r="C285">
        <v>39272791</v>
      </c>
      <c r="D285">
        <v>36821800</v>
      </c>
      <c r="E285">
        <v>1</v>
      </c>
      <c r="F285">
        <v>1</v>
      </c>
      <c r="G285">
        <v>1</v>
      </c>
      <c r="H285">
        <v>3</v>
      </c>
      <c r="I285" t="s">
        <v>204</v>
      </c>
      <c r="J285" t="s">
        <v>207</v>
      </c>
      <c r="K285" t="s">
        <v>205</v>
      </c>
      <c r="L285">
        <v>1354</v>
      </c>
      <c r="N285">
        <v>1010</v>
      </c>
      <c r="O285" t="s">
        <v>206</v>
      </c>
      <c r="P285" t="s">
        <v>206</v>
      </c>
      <c r="Q285">
        <v>1</v>
      </c>
      <c r="W285">
        <v>0</v>
      </c>
      <c r="X285">
        <v>-948352889</v>
      </c>
      <c r="Y285">
        <v>0.42327999999999999</v>
      </c>
      <c r="AA285">
        <v>37554.559999999998</v>
      </c>
      <c r="AB285">
        <v>0</v>
      </c>
      <c r="AC285">
        <v>0</v>
      </c>
      <c r="AD285">
        <v>0</v>
      </c>
      <c r="AE285">
        <v>4947.8999999999996</v>
      </c>
      <c r="AF285">
        <v>0</v>
      </c>
      <c r="AG285">
        <v>0</v>
      </c>
      <c r="AH285">
        <v>0</v>
      </c>
      <c r="AI285">
        <v>7.59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3</v>
      </c>
      <c r="AT285">
        <v>0.42327999999999999</v>
      </c>
      <c r="AU285" t="s">
        <v>3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Y285*Source!I109</f>
        <v>3.9999959999999994</v>
      </c>
      <c r="CY285">
        <f>AA285</f>
        <v>37554.559999999998</v>
      </c>
      <c r="CZ285">
        <f>AE285</f>
        <v>4947.8999999999996</v>
      </c>
      <c r="DA285">
        <f>AI285</f>
        <v>7.59</v>
      </c>
      <c r="DB285">
        <v>0</v>
      </c>
    </row>
    <row r="286" spans="1:106" x14ac:dyDescent="0.2">
      <c r="A286">
        <f>ROW(Source!A109)</f>
        <v>109</v>
      </c>
      <c r="B286">
        <v>39272397</v>
      </c>
      <c r="C286">
        <v>39272791</v>
      </c>
      <c r="D286">
        <v>36838817</v>
      </c>
      <c r="E286">
        <v>1</v>
      </c>
      <c r="F286">
        <v>1</v>
      </c>
      <c r="G286">
        <v>1</v>
      </c>
      <c r="H286">
        <v>3</v>
      </c>
      <c r="I286" t="s">
        <v>694</v>
      </c>
      <c r="J286" t="s">
        <v>695</v>
      </c>
      <c r="K286" t="s">
        <v>696</v>
      </c>
      <c r="L286">
        <v>1354</v>
      </c>
      <c r="N286">
        <v>1010</v>
      </c>
      <c r="O286" t="s">
        <v>206</v>
      </c>
      <c r="P286" t="s">
        <v>206</v>
      </c>
      <c r="Q286">
        <v>1</v>
      </c>
      <c r="W286">
        <v>0</v>
      </c>
      <c r="X286">
        <v>-1153960265</v>
      </c>
      <c r="Y286">
        <v>0.19</v>
      </c>
      <c r="AA286">
        <v>835.73</v>
      </c>
      <c r="AB286">
        <v>0</v>
      </c>
      <c r="AC286">
        <v>0</v>
      </c>
      <c r="AD286">
        <v>0</v>
      </c>
      <c r="AE286">
        <v>110.11</v>
      </c>
      <c r="AF286">
        <v>0</v>
      </c>
      <c r="AG286">
        <v>0</v>
      </c>
      <c r="AH286">
        <v>0</v>
      </c>
      <c r="AI286">
        <v>7.59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0.19</v>
      </c>
      <c r="AU286" t="s">
        <v>3</v>
      </c>
      <c r="AV286">
        <v>0</v>
      </c>
      <c r="AW286">
        <v>2</v>
      </c>
      <c r="AX286">
        <v>39272809</v>
      </c>
      <c r="AY286">
        <v>1</v>
      </c>
      <c r="AZ286">
        <v>0</v>
      </c>
      <c r="BA286">
        <v>276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Y286*Source!I109</f>
        <v>1.7954999999999999</v>
      </c>
      <c r="CY286">
        <f>AA286</f>
        <v>835.73</v>
      </c>
      <c r="CZ286">
        <f>AE286</f>
        <v>110.11</v>
      </c>
      <c r="DA286">
        <f>AI286</f>
        <v>7.59</v>
      </c>
      <c r="DB286">
        <v>0</v>
      </c>
    </row>
    <row r="287" spans="1:106" x14ac:dyDescent="0.2">
      <c r="A287">
        <f>ROW(Source!A112)</f>
        <v>112</v>
      </c>
      <c r="B287">
        <v>39272396</v>
      </c>
      <c r="C287">
        <v>39272812</v>
      </c>
      <c r="D287">
        <v>37070495</v>
      </c>
      <c r="E287">
        <v>1</v>
      </c>
      <c r="F287">
        <v>1</v>
      </c>
      <c r="G287">
        <v>1</v>
      </c>
      <c r="H287">
        <v>1</v>
      </c>
      <c r="I287" t="s">
        <v>543</v>
      </c>
      <c r="J287" t="s">
        <v>3</v>
      </c>
      <c r="K287" t="s">
        <v>544</v>
      </c>
      <c r="L287">
        <v>1191</v>
      </c>
      <c r="N287">
        <v>1013</v>
      </c>
      <c r="O287" t="s">
        <v>512</v>
      </c>
      <c r="P287" t="s">
        <v>512</v>
      </c>
      <c r="Q287">
        <v>1</v>
      </c>
      <c r="W287">
        <v>0</v>
      </c>
      <c r="X287">
        <v>-784637506</v>
      </c>
      <c r="Y287">
        <v>143.64649999999997</v>
      </c>
      <c r="AA287">
        <v>0</v>
      </c>
      <c r="AB287">
        <v>0</v>
      </c>
      <c r="AC287">
        <v>0</v>
      </c>
      <c r="AD287">
        <v>8.74</v>
      </c>
      <c r="AE287">
        <v>0</v>
      </c>
      <c r="AF287">
        <v>0</v>
      </c>
      <c r="AG287">
        <v>0</v>
      </c>
      <c r="AH287">
        <v>8.74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124.91</v>
      </c>
      <c r="AU287" t="s">
        <v>50</v>
      </c>
      <c r="AV287">
        <v>1</v>
      </c>
      <c r="AW287">
        <v>2</v>
      </c>
      <c r="AX287">
        <v>39272824</v>
      </c>
      <c r="AY287">
        <v>1</v>
      </c>
      <c r="AZ287">
        <v>0</v>
      </c>
      <c r="BA287">
        <v>277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Y287*Source!I112</f>
        <v>15.815479649999999</v>
      </c>
      <c r="CY287">
        <f>AD287</f>
        <v>8.74</v>
      </c>
      <c r="CZ287">
        <f>AH287</f>
        <v>8.74</v>
      </c>
      <c r="DA287">
        <f>AL287</f>
        <v>1</v>
      </c>
      <c r="DB287">
        <v>0</v>
      </c>
    </row>
    <row r="288" spans="1:106" x14ac:dyDescent="0.2">
      <c r="A288">
        <f>ROW(Source!A112)</f>
        <v>112</v>
      </c>
      <c r="B288">
        <v>39272396</v>
      </c>
      <c r="C288">
        <v>39272812</v>
      </c>
      <c r="D288">
        <v>37064876</v>
      </c>
      <c r="E288">
        <v>1</v>
      </c>
      <c r="F288">
        <v>1</v>
      </c>
      <c r="G288">
        <v>1</v>
      </c>
      <c r="H288">
        <v>1</v>
      </c>
      <c r="I288" t="s">
        <v>513</v>
      </c>
      <c r="J288" t="s">
        <v>3</v>
      </c>
      <c r="K288" t="s">
        <v>514</v>
      </c>
      <c r="L288">
        <v>1191</v>
      </c>
      <c r="N288">
        <v>1013</v>
      </c>
      <c r="O288" t="s">
        <v>512</v>
      </c>
      <c r="P288" t="s">
        <v>512</v>
      </c>
      <c r="Q288">
        <v>1</v>
      </c>
      <c r="W288">
        <v>0</v>
      </c>
      <c r="X288">
        <v>-1417349443</v>
      </c>
      <c r="Y288">
        <v>4.09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4.09</v>
      </c>
      <c r="AU288" t="s">
        <v>3</v>
      </c>
      <c r="AV288">
        <v>2</v>
      </c>
      <c r="AW288">
        <v>2</v>
      </c>
      <c r="AX288">
        <v>39272825</v>
      </c>
      <c r="AY288">
        <v>1</v>
      </c>
      <c r="AZ288">
        <v>2048</v>
      </c>
      <c r="BA288">
        <v>278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Y288*Source!I112</f>
        <v>0.45030900000000001</v>
      </c>
      <c r="CY288">
        <f>AD288</f>
        <v>0</v>
      </c>
      <c r="CZ288">
        <f>AH288</f>
        <v>0</v>
      </c>
      <c r="DA288">
        <f>AL288</f>
        <v>1</v>
      </c>
      <c r="DB288">
        <v>0</v>
      </c>
    </row>
    <row r="289" spans="1:106" x14ac:dyDescent="0.2">
      <c r="A289">
        <f>ROW(Source!A112)</f>
        <v>112</v>
      </c>
      <c r="B289">
        <v>39272396</v>
      </c>
      <c r="C289">
        <v>39272812</v>
      </c>
      <c r="D289">
        <v>36882452</v>
      </c>
      <c r="E289">
        <v>1</v>
      </c>
      <c r="F289">
        <v>1</v>
      </c>
      <c r="G289">
        <v>1</v>
      </c>
      <c r="H289">
        <v>2</v>
      </c>
      <c r="I289" t="s">
        <v>515</v>
      </c>
      <c r="J289" t="s">
        <v>516</v>
      </c>
      <c r="K289" t="s">
        <v>517</v>
      </c>
      <c r="L289">
        <v>1368</v>
      </c>
      <c r="N289">
        <v>1011</v>
      </c>
      <c r="O289" t="s">
        <v>518</v>
      </c>
      <c r="P289" t="s">
        <v>518</v>
      </c>
      <c r="Q289">
        <v>1</v>
      </c>
      <c r="W289">
        <v>0</v>
      </c>
      <c r="X289">
        <v>1188625873</v>
      </c>
      <c r="Y289">
        <v>0.65</v>
      </c>
      <c r="AA289">
        <v>0</v>
      </c>
      <c r="AB289">
        <v>31.26</v>
      </c>
      <c r="AC289">
        <v>13.5</v>
      </c>
      <c r="AD289">
        <v>0</v>
      </c>
      <c r="AE289">
        <v>0</v>
      </c>
      <c r="AF289">
        <v>31.26</v>
      </c>
      <c r="AG289">
        <v>13.5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3</v>
      </c>
      <c r="AT289">
        <v>0.52</v>
      </c>
      <c r="AU289" t="s">
        <v>49</v>
      </c>
      <c r="AV289">
        <v>0</v>
      </c>
      <c r="AW289">
        <v>2</v>
      </c>
      <c r="AX289">
        <v>39272826</v>
      </c>
      <c r="AY289">
        <v>1</v>
      </c>
      <c r="AZ289">
        <v>0</v>
      </c>
      <c r="BA289">
        <v>279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Y289*Source!I112</f>
        <v>7.1565000000000004E-2</v>
      </c>
      <c r="CY289">
        <f>AB289</f>
        <v>31.26</v>
      </c>
      <c r="CZ289">
        <f>AF289</f>
        <v>31.26</v>
      </c>
      <c r="DA289">
        <f>AJ289</f>
        <v>1</v>
      </c>
      <c r="DB289">
        <v>0</v>
      </c>
    </row>
    <row r="290" spans="1:106" x14ac:dyDescent="0.2">
      <c r="A290">
        <f>ROW(Source!A112)</f>
        <v>112</v>
      </c>
      <c r="B290">
        <v>39272396</v>
      </c>
      <c r="C290">
        <v>39272812</v>
      </c>
      <c r="D290">
        <v>36883554</v>
      </c>
      <c r="E290">
        <v>1</v>
      </c>
      <c r="F290">
        <v>1</v>
      </c>
      <c r="G290">
        <v>1</v>
      </c>
      <c r="H290">
        <v>2</v>
      </c>
      <c r="I290" t="s">
        <v>554</v>
      </c>
      <c r="J290" t="s">
        <v>555</v>
      </c>
      <c r="K290" t="s">
        <v>556</v>
      </c>
      <c r="L290">
        <v>1368</v>
      </c>
      <c r="N290">
        <v>1011</v>
      </c>
      <c r="O290" t="s">
        <v>518</v>
      </c>
      <c r="P290" t="s">
        <v>518</v>
      </c>
      <c r="Q290">
        <v>1</v>
      </c>
      <c r="W290">
        <v>0</v>
      </c>
      <c r="X290">
        <v>1372534845</v>
      </c>
      <c r="Y290">
        <v>4.4624999999999995</v>
      </c>
      <c r="AA290">
        <v>0</v>
      </c>
      <c r="AB290">
        <v>65.709999999999994</v>
      </c>
      <c r="AC290">
        <v>11.6</v>
      </c>
      <c r="AD290">
        <v>0</v>
      </c>
      <c r="AE290">
        <v>0</v>
      </c>
      <c r="AF290">
        <v>65.709999999999994</v>
      </c>
      <c r="AG290">
        <v>11.6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3</v>
      </c>
      <c r="AT290">
        <v>3.57</v>
      </c>
      <c r="AU290" t="s">
        <v>49</v>
      </c>
      <c r="AV290">
        <v>0</v>
      </c>
      <c r="AW290">
        <v>2</v>
      </c>
      <c r="AX290">
        <v>39272827</v>
      </c>
      <c r="AY290">
        <v>1</v>
      </c>
      <c r="AZ290">
        <v>0</v>
      </c>
      <c r="BA290">
        <v>280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Y290*Source!I112</f>
        <v>0.49132124999999993</v>
      </c>
      <c r="CY290">
        <f>AB290</f>
        <v>65.709999999999994</v>
      </c>
      <c r="CZ290">
        <f>AF290</f>
        <v>65.709999999999994</v>
      </c>
      <c r="DA290">
        <f>AJ290</f>
        <v>1</v>
      </c>
      <c r="DB290">
        <v>0</v>
      </c>
    </row>
    <row r="291" spans="1:106" x14ac:dyDescent="0.2">
      <c r="A291">
        <f>ROW(Source!A112)</f>
        <v>112</v>
      </c>
      <c r="B291">
        <v>39272396</v>
      </c>
      <c r="C291">
        <v>39272812</v>
      </c>
      <c r="D291">
        <v>36802057</v>
      </c>
      <c r="E291">
        <v>1</v>
      </c>
      <c r="F291">
        <v>1</v>
      </c>
      <c r="G291">
        <v>1</v>
      </c>
      <c r="H291">
        <v>3</v>
      </c>
      <c r="I291" t="s">
        <v>697</v>
      </c>
      <c r="J291" t="s">
        <v>698</v>
      </c>
      <c r="K291" t="s">
        <v>699</v>
      </c>
      <c r="L291">
        <v>1301</v>
      </c>
      <c r="N291">
        <v>1003</v>
      </c>
      <c r="O291" t="s">
        <v>246</v>
      </c>
      <c r="P291" t="s">
        <v>246</v>
      </c>
      <c r="Q291">
        <v>1</v>
      </c>
      <c r="W291">
        <v>0</v>
      </c>
      <c r="X291">
        <v>751777312</v>
      </c>
      <c r="Y291">
        <v>218</v>
      </c>
      <c r="AA291">
        <v>6.38</v>
      </c>
      <c r="AB291">
        <v>0</v>
      </c>
      <c r="AC291">
        <v>0</v>
      </c>
      <c r="AD291">
        <v>0</v>
      </c>
      <c r="AE291">
        <v>6.38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218</v>
      </c>
      <c r="AU291" t="s">
        <v>3</v>
      </c>
      <c r="AV291">
        <v>0</v>
      </c>
      <c r="AW291">
        <v>2</v>
      </c>
      <c r="AX291">
        <v>39272828</v>
      </c>
      <c r="AY291">
        <v>1</v>
      </c>
      <c r="AZ291">
        <v>0</v>
      </c>
      <c r="BA291">
        <v>281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Y291*Source!I112</f>
        <v>24.001799999999999</v>
      </c>
      <c r="CY291">
        <f t="shared" ref="CY291:CY298" si="33">AA291</f>
        <v>6.38</v>
      </c>
      <c r="CZ291">
        <f t="shared" ref="CZ291:CZ298" si="34">AE291</f>
        <v>6.38</v>
      </c>
      <c r="DA291">
        <f t="shared" ref="DA291:DA298" si="35">AI291</f>
        <v>1</v>
      </c>
      <c r="DB291">
        <v>0</v>
      </c>
    </row>
    <row r="292" spans="1:106" x14ac:dyDescent="0.2">
      <c r="A292">
        <f>ROW(Source!A112)</f>
        <v>112</v>
      </c>
      <c r="B292">
        <v>39272396</v>
      </c>
      <c r="C292">
        <v>39272812</v>
      </c>
      <c r="D292">
        <v>36802058</v>
      </c>
      <c r="E292">
        <v>1</v>
      </c>
      <c r="F292">
        <v>1</v>
      </c>
      <c r="G292">
        <v>1</v>
      </c>
      <c r="H292">
        <v>3</v>
      </c>
      <c r="I292" t="s">
        <v>700</v>
      </c>
      <c r="J292" t="s">
        <v>701</v>
      </c>
      <c r="K292" t="s">
        <v>702</v>
      </c>
      <c r="L292">
        <v>1301</v>
      </c>
      <c r="N292">
        <v>1003</v>
      </c>
      <c r="O292" t="s">
        <v>246</v>
      </c>
      <c r="P292" t="s">
        <v>246</v>
      </c>
      <c r="Q292">
        <v>1</v>
      </c>
      <c r="W292">
        <v>0</v>
      </c>
      <c r="X292">
        <v>1744203244</v>
      </c>
      <c r="Y292">
        <v>40</v>
      </c>
      <c r="AA292">
        <v>7.95</v>
      </c>
      <c r="AB292">
        <v>0</v>
      </c>
      <c r="AC292">
        <v>0</v>
      </c>
      <c r="AD292">
        <v>0</v>
      </c>
      <c r="AE292">
        <v>7.95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40</v>
      </c>
      <c r="AU292" t="s">
        <v>3</v>
      </c>
      <c r="AV292">
        <v>0</v>
      </c>
      <c r="AW292">
        <v>2</v>
      </c>
      <c r="AX292">
        <v>39272829</v>
      </c>
      <c r="AY292">
        <v>1</v>
      </c>
      <c r="AZ292">
        <v>0</v>
      </c>
      <c r="BA292">
        <v>282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Y292*Source!I112</f>
        <v>4.4039999999999999</v>
      </c>
      <c r="CY292">
        <f t="shared" si="33"/>
        <v>7.95</v>
      </c>
      <c r="CZ292">
        <f t="shared" si="34"/>
        <v>7.95</v>
      </c>
      <c r="DA292">
        <f t="shared" si="35"/>
        <v>1</v>
      </c>
      <c r="DB292">
        <v>0</v>
      </c>
    </row>
    <row r="293" spans="1:106" x14ac:dyDescent="0.2">
      <c r="A293">
        <f>ROW(Source!A112)</f>
        <v>112</v>
      </c>
      <c r="B293">
        <v>39272396</v>
      </c>
      <c r="C293">
        <v>39272812</v>
      </c>
      <c r="D293">
        <v>36802146</v>
      </c>
      <c r="E293">
        <v>1</v>
      </c>
      <c r="F293">
        <v>1</v>
      </c>
      <c r="G293">
        <v>1</v>
      </c>
      <c r="H293">
        <v>3</v>
      </c>
      <c r="I293" t="s">
        <v>703</v>
      </c>
      <c r="J293" t="s">
        <v>704</v>
      </c>
      <c r="K293" t="s">
        <v>705</v>
      </c>
      <c r="L293">
        <v>1302</v>
      </c>
      <c r="N293">
        <v>1003</v>
      </c>
      <c r="O293" t="s">
        <v>341</v>
      </c>
      <c r="P293" t="s">
        <v>341</v>
      </c>
      <c r="Q293">
        <v>10</v>
      </c>
      <c r="W293">
        <v>0</v>
      </c>
      <c r="X293">
        <v>-405326455</v>
      </c>
      <c r="Y293">
        <v>15.1</v>
      </c>
      <c r="AA293">
        <v>64.099999999999994</v>
      </c>
      <c r="AB293">
        <v>0</v>
      </c>
      <c r="AC293">
        <v>0</v>
      </c>
      <c r="AD293">
        <v>0</v>
      </c>
      <c r="AE293">
        <v>64.099999999999994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15.1</v>
      </c>
      <c r="AU293" t="s">
        <v>3</v>
      </c>
      <c r="AV293">
        <v>0</v>
      </c>
      <c r="AW293">
        <v>2</v>
      </c>
      <c r="AX293">
        <v>39272830</v>
      </c>
      <c r="AY293">
        <v>1</v>
      </c>
      <c r="AZ293">
        <v>0</v>
      </c>
      <c r="BA293">
        <v>283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Y293*Source!I112</f>
        <v>1.6625099999999999</v>
      </c>
      <c r="CY293">
        <f t="shared" si="33"/>
        <v>64.099999999999994</v>
      </c>
      <c r="CZ293">
        <f t="shared" si="34"/>
        <v>64.099999999999994</v>
      </c>
      <c r="DA293">
        <f t="shared" si="35"/>
        <v>1</v>
      </c>
      <c r="DB293">
        <v>0</v>
      </c>
    </row>
    <row r="294" spans="1:106" x14ac:dyDescent="0.2">
      <c r="A294">
        <f>ROW(Source!A112)</f>
        <v>112</v>
      </c>
      <c r="B294">
        <v>39272396</v>
      </c>
      <c r="C294">
        <v>39272812</v>
      </c>
      <c r="D294">
        <v>36804571</v>
      </c>
      <c r="E294">
        <v>1</v>
      </c>
      <c r="F294">
        <v>1</v>
      </c>
      <c r="G294">
        <v>1</v>
      </c>
      <c r="H294">
        <v>3</v>
      </c>
      <c r="I294" t="s">
        <v>706</v>
      </c>
      <c r="J294" t="s">
        <v>707</v>
      </c>
      <c r="K294" t="s">
        <v>708</v>
      </c>
      <c r="L294">
        <v>1358</v>
      </c>
      <c r="N294">
        <v>1010</v>
      </c>
      <c r="O294" t="s">
        <v>389</v>
      </c>
      <c r="P294" t="s">
        <v>389</v>
      </c>
      <c r="Q294">
        <v>10</v>
      </c>
      <c r="W294">
        <v>0</v>
      </c>
      <c r="X294">
        <v>-858120743</v>
      </c>
      <c r="Y294">
        <v>31.1</v>
      </c>
      <c r="AA294">
        <v>7.03</v>
      </c>
      <c r="AB294">
        <v>0</v>
      </c>
      <c r="AC294">
        <v>0</v>
      </c>
      <c r="AD294">
        <v>0</v>
      </c>
      <c r="AE294">
        <v>7.03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31.1</v>
      </c>
      <c r="AU294" t="s">
        <v>3</v>
      </c>
      <c r="AV294">
        <v>0</v>
      </c>
      <c r="AW294">
        <v>2</v>
      </c>
      <c r="AX294">
        <v>39272831</v>
      </c>
      <c r="AY294">
        <v>1</v>
      </c>
      <c r="AZ294">
        <v>0</v>
      </c>
      <c r="BA294">
        <v>284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Y294*Source!I112</f>
        <v>3.4241100000000002</v>
      </c>
      <c r="CY294">
        <f t="shared" si="33"/>
        <v>7.03</v>
      </c>
      <c r="CZ294">
        <f t="shared" si="34"/>
        <v>7.03</v>
      </c>
      <c r="DA294">
        <f t="shared" si="35"/>
        <v>1</v>
      </c>
      <c r="DB294">
        <v>0</v>
      </c>
    </row>
    <row r="295" spans="1:106" x14ac:dyDescent="0.2">
      <c r="A295">
        <f>ROW(Source!A112)</f>
        <v>112</v>
      </c>
      <c r="B295">
        <v>39272396</v>
      </c>
      <c r="C295">
        <v>39272812</v>
      </c>
      <c r="D295">
        <v>36831829</v>
      </c>
      <c r="E295">
        <v>1</v>
      </c>
      <c r="F295">
        <v>1</v>
      </c>
      <c r="G295">
        <v>1</v>
      </c>
      <c r="H295">
        <v>3</v>
      </c>
      <c r="I295" t="s">
        <v>213</v>
      </c>
      <c r="J295" t="s">
        <v>215</v>
      </c>
      <c r="K295" t="s">
        <v>214</v>
      </c>
      <c r="L295">
        <v>1327</v>
      </c>
      <c r="N295">
        <v>1005</v>
      </c>
      <c r="O295" t="s">
        <v>123</v>
      </c>
      <c r="P295" t="s">
        <v>123</v>
      </c>
      <c r="Q295">
        <v>1</v>
      </c>
      <c r="W295">
        <v>0</v>
      </c>
      <c r="X295">
        <v>819826674</v>
      </c>
      <c r="Y295">
        <v>100</v>
      </c>
      <c r="AA295">
        <v>1354.8</v>
      </c>
      <c r="AB295">
        <v>0</v>
      </c>
      <c r="AC295">
        <v>0</v>
      </c>
      <c r="AD295">
        <v>0</v>
      </c>
      <c r="AE295">
        <v>1354.8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3</v>
      </c>
      <c r="AT295">
        <v>100</v>
      </c>
      <c r="AU295" t="s">
        <v>3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3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Y295*Source!I112</f>
        <v>11.01</v>
      </c>
      <c r="CY295">
        <f t="shared" si="33"/>
        <v>1354.8</v>
      </c>
      <c r="CZ295">
        <f t="shared" si="34"/>
        <v>1354.8</v>
      </c>
      <c r="DA295">
        <f t="shared" si="35"/>
        <v>1</v>
      </c>
      <c r="DB295">
        <v>0</v>
      </c>
    </row>
    <row r="296" spans="1:106" x14ac:dyDescent="0.2">
      <c r="A296">
        <f>ROW(Source!A112)</f>
        <v>112</v>
      </c>
      <c r="B296">
        <v>39272396</v>
      </c>
      <c r="C296">
        <v>39272812</v>
      </c>
      <c r="D296">
        <v>36797011</v>
      </c>
      <c r="E296">
        <v>17</v>
      </c>
      <c r="F296">
        <v>1</v>
      </c>
      <c r="G296">
        <v>1</v>
      </c>
      <c r="H296">
        <v>3</v>
      </c>
      <c r="I296" t="s">
        <v>217</v>
      </c>
      <c r="J296" t="s">
        <v>3</v>
      </c>
      <c r="K296" t="s">
        <v>218</v>
      </c>
      <c r="L296">
        <v>1327</v>
      </c>
      <c r="N296">
        <v>1005</v>
      </c>
      <c r="O296" t="s">
        <v>123</v>
      </c>
      <c r="P296" t="s">
        <v>123</v>
      </c>
      <c r="Q296">
        <v>1</v>
      </c>
      <c r="W296">
        <v>0</v>
      </c>
      <c r="X296">
        <v>1258665497</v>
      </c>
      <c r="Y296">
        <v>100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3</v>
      </c>
      <c r="AT296">
        <v>100</v>
      </c>
      <c r="AU296" t="s">
        <v>3</v>
      </c>
      <c r="AV296">
        <v>0</v>
      </c>
      <c r="AW296">
        <v>2</v>
      </c>
      <c r="AX296">
        <v>39272832</v>
      </c>
      <c r="AY296">
        <v>1</v>
      </c>
      <c r="AZ296">
        <v>0</v>
      </c>
      <c r="BA296">
        <v>285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Y296*Source!I112</f>
        <v>11.01</v>
      </c>
      <c r="CY296">
        <f t="shared" si="33"/>
        <v>0</v>
      </c>
      <c r="CZ296">
        <f t="shared" si="34"/>
        <v>0</v>
      </c>
      <c r="DA296">
        <f t="shared" si="35"/>
        <v>1</v>
      </c>
      <c r="DB296">
        <v>0</v>
      </c>
    </row>
    <row r="297" spans="1:106" x14ac:dyDescent="0.2">
      <c r="A297">
        <f>ROW(Source!A112)</f>
        <v>112</v>
      </c>
      <c r="B297">
        <v>39272396</v>
      </c>
      <c r="C297">
        <v>39272812</v>
      </c>
      <c r="D297">
        <v>36832273</v>
      </c>
      <c r="E297">
        <v>1</v>
      </c>
      <c r="F297">
        <v>1</v>
      </c>
      <c r="G297">
        <v>1</v>
      </c>
      <c r="H297">
        <v>3</v>
      </c>
      <c r="I297" t="s">
        <v>709</v>
      </c>
      <c r="J297" t="s">
        <v>710</v>
      </c>
      <c r="K297" t="s">
        <v>711</v>
      </c>
      <c r="L297">
        <v>1355</v>
      </c>
      <c r="N297">
        <v>1010</v>
      </c>
      <c r="O297" t="s">
        <v>380</v>
      </c>
      <c r="P297" t="s">
        <v>380</v>
      </c>
      <c r="Q297">
        <v>100</v>
      </c>
      <c r="W297">
        <v>0</v>
      </c>
      <c r="X297">
        <v>1709713925</v>
      </c>
      <c r="Y297">
        <v>8</v>
      </c>
      <c r="AA297">
        <v>50</v>
      </c>
      <c r="AB297">
        <v>0</v>
      </c>
      <c r="AC297">
        <v>0</v>
      </c>
      <c r="AD297">
        <v>0</v>
      </c>
      <c r="AE297">
        <v>50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8</v>
      </c>
      <c r="AU297" t="s">
        <v>3</v>
      </c>
      <c r="AV297">
        <v>0</v>
      </c>
      <c r="AW297">
        <v>2</v>
      </c>
      <c r="AX297">
        <v>39272833</v>
      </c>
      <c r="AY297">
        <v>1</v>
      </c>
      <c r="AZ297">
        <v>0</v>
      </c>
      <c r="BA297">
        <v>286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Y297*Source!I112</f>
        <v>0.88080000000000003</v>
      </c>
      <c r="CY297">
        <f t="shared" si="33"/>
        <v>50</v>
      </c>
      <c r="CZ297">
        <f t="shared" si="34"/>
        <v>50</v>
      </c>
      <c r="DA297">
        <f t="shared" si="35"/>
        <v>1</v>
      </c>
      <c r="DB297">
        <v>0</v>
      </c>
    </row>
    <row r="298" spans="1:106" x14ac:dyDescent="0.2">
      <c r="A298">
        <f>ROW(Source!A112)</f>
        <v>112</v>
      </c>
      <c r="B298">
        <v>39272396</v>
      </c>
      <c r="C298">
        <v>39272812</v>
      </c>
      <c r="D298">
        <v>36838722</v>
      </c>
      <c r="E298">
        <v>1</v>
      </c>
      <c r="F298">
        <v>1</v>
      </c>
      <c r="G298">
        <v>1</v>
      </c>
      <c r="H298">
        <v>3</v>
      </c>
      <c r="I298" t="s">
        <v>712</v>
      </c>
      <c r="J298" t="s">
        <v>713</v>
      </c>
      <c r="K298" t="s">
        <v>714</v>
      </c>
      <c r="L298">
        <v>1354</v>
      </c>
      <c r="N298">
        <v>1010</v>
      </c>
      <c r="O298" t="s">
        <v>206</v>
      </c>
      <c r="P298" t="s">
        <v>206</v>
      </c>
      <c r="Q298">
        <v>1</v>
      </c>
      <c r="W298">
        <v>0</v>
      </c>
      <c r="X298">
        <v>-1018551266</v>
      </c>
      <c r="Y298">
        <v>70.3</v>
      </c>
      <c r="AA298">
        <v>67</v>
      </c>
      <c r="AB298">
        <v>0</v>
      </c>
      <c r="AC298">
        <v>0</v>
      </c>
      <c r="AD298">
        <v>0</v>
      </c>
      <c r="AE298">
        <v>67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70.3</v>
      </c>
      <c r="AU298" t="s">
        <v>3</v>
      </c>
      <c r="AV298">
        <v>0</v>
      </c>
      <c r="AW298">
        <v>2</v>
      </c>
      <c r="AX298">
        <v>39272834</v>
      </c>
      <c r="AY298">
        <v>1</v>
      </c>
      <c r="AZ298">
        <v>0</v>
      </c>
      <c r="BA298">
        <v>287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Y298*Source!I112</f>
        <v>7.74003</v>
      </c>
      <c r="CY298">
        <f t="shared" si="33"/>
        <v>67</v>
      </c>
      <c r="CZ298">
        <f t="shared" si="34"/>
        <v>67</v>
      </c>
      <c r="DA298">
        <f t="shared" si="35"/>
        <v>1</v>
      </c>
      <c r="DB298">
        <v>0</v>
      </c>
    </row>
    <row r="299" spans="1:106" x14ac:dyDescent="0.2">
      <c r="A299">
        <f>ROW(Source!A113)</f>
        <v>113</v>
      </c>
      <c r="B299">
        <v>39272397</v>
      </c>
      <c r="C299">
        <v>39272812</v>
      </c>
      <c r="D299">
        <v>37070495</v>
      </c>
      <c r="E299">
        <v>1</v>
      </c>
      <c r="F299">
        <v>1</v>
      </c>
      <c r="G299">
        <v>1</v>
      </c>
      <c r="H299">
        <v>1</v>
      </c>
      <c r="I299" t="s">
        <v>543</v>
      </c>
      <c r="J299" t="s">
        <v>3</v>
      </c>
      <c r="K299" t="s">
        <v>544</v>
      </c>
      <c r="L299">
        <v>1191</v>
      </c>
      <c r="N299">
        <v>1013</v>
      </c>
      <c r="O299" t="s">
        <v>512</v>
      </c>
      <c r="P299" t="s">
        <v>512</v>
      </c>
      <c r="Q299">
        <v>1</v>
      </c>
      <c r="W299">
        <v>0</v>
      </c>
      <c r="X299">
        <v>-784637506</v>
      </c>
      <c r="Y299">
        <v>143.64649999999997</v>
      </c>
      <c r="AA299">
        <v>0</v>
      </c>
      <c r="AB299">
        <v>0</v>
      </c>
      <c r="AC299">
        <v>0</v>
      </c>
      <c r="AD299">
        <v>66.34</v>
      </c>
      <c r="AE299">
        <v>0</v>
      </c>
      <c r="AF299">
        <v>0</v>
      </c>
      <c r="AG299">
        <v>0</v>
      </c>
      <c r="AH299">
        <v>8.74</v>
      </c>
      <c r="AI299">
        <v>1</v>
      </c>
      <c r="AJ299">
        <v>1</v>
      </c>
      <c r="AK299">
        <v>1</v>
      </c>
      <c r="AL299">
        <v>7.59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124.91</v>
      </c>
      <c r="AU299" t="s">
        <v>50</v>
      </c>
      <c r="AV299">
        <v>1</v>
      </c>
      <c r="AW299">
        <v>2</v>
      </c>
      <c r="AX299">
        <v>39272824</v>
      </c>
      <c r="AY299">
        <v>1</v>
      </c>
      <c r="AZ299">
        <v>0</v>
      </c>
      <c r="BA299">
        <v>288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Y299*Source!I113</f>
        <v>15.815479649999999</v>
      </c>
      <c r="CY299">
        <f>AD299</f>
        <v>66.34</v>
      </c>
      <c r="CZ299">
        <f>AH299</f>
        <v>8.74</v>
      </c>
      <c r="DA299">
        <f>AL299</f>
        <v>7.59</v>
      </c>
      <c r="DB299">
        <v>0</v>
      </c>
    </row>
    <row r="300" spans="1:106" x14ac:dyDescent="0.2">
      <c r="A300">
        <f>ROW(Source!A113)</f>
        <v>113</v>
      </c>
      <c r="B300">
        <v>39272397</v>
      </c>
      <c r="C300">
        <v>39272812</v>
      </c>
      <c r="D300">
        <v>37064876</v>
      </c>
      <c r="E300">
        <v>1</v>
      </c>
      <c r="F300">
        <v>1</v>
      </c>
      <c r="G300">
        <v>1</v>
      </c>
      <c r="H300">
        <v>1</v>
      </c>
      <c r="I300" t="s">
        <v>513</v>
      </c>
      <c r="J300" t="s">
        <v>3</v>
      </c>
      <c r="K300" t="s">
        <v>514</v>
      </c>
      <c r="L300">
        <v>1191</v>
      </c>
      <c r="N300">
        <v>1013</v>
      </c>
      <c r="O300" t="s">
        <v>512</v>
      </c>
      <c r="P300" t="s">
        <v>512</v>
      </c>
      <c r="Q300">
        <v>1</v>
      </c>
      <c r="W300">
        <v>0</v>
      </c>
      <c r="X300">
        <v>-1417349443</v>
      </c>
      <c r="Y300">
        <v>4.09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7.59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4.09</v>
      </c>
      <c r="AU300" t="s">
        <v>3</v>
      </c>
      <c r="AV300">
        <v>2</v>
      </c>
      <c r="AW300">
        <v>2</v>
      </c>
      <c r="AX300">
        <v>39272825</v>
      </c>
      <c r="AY300">
        <v>1</v>
      </c>
      <c r="AZ300">
        <v>2048</v>
      </c>
      <c r="BA300">
        <v>289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Y300*Source!I113</f>
        <v>0.45030900000000001</v>
      </c>
      <c r="CY300">
        <f>AD300</f>
        <v>0</v>
      </c>
      <c r="CZ300">
        <f>AH300</f>
        <v>0</v>
      </c>
      <c r="DA300">
        <f>AL300</f>
        <v>1</v>
      </c>
      <c r="DB300">
        <v>0</v>
      </c>
    </row>
    <row r="301" spans="1:106" x14ac:dyDescent="0.2">
      <c r="A301">
        <f>ROW(Source!A113)</f>
        <v>113</v>
      </c>
      <c r="B301">
        <v>39272397</v>
      </c>
      <c r="C301">
        <v>39272812</v>
      </c>
      <c r="D301">
        <v>36882452</v>
      </c>
      <c r="E301">
        <v>1</v>
      </c>
      <c r="F301">
        <v>1</v>
      </c>
      <c r="G301">
        <v>1</v>
      </c>
      <c r="H301">
        <v>2</v>
      </c>
      <c r="I301" t="s">
        <v>515</v>
      </c>
      <c r="J301" t="s">
        <v>516</v>
      </c>
      <c r="K301" t="s">
        <v>517</v>
      </c>
      <c r="L301">
        <v>1368</v>
      </c>
      <c r="N301">
        <v>1011</v>
      </c>
      <c r="O301" t="s">
        <v>518</v>
      </c>
      <c r="P301" t="s">
        <v>518</v>
      </c>
      <c r="Q301">
        <v>1</v>
      </c>
      <c r="W301">
        <v>0</v>
      </c>
      <c r="X301">
        <v>1188625873</v>
      </c>
      <c r="Y301">
        <v>0.65</v>
      </c>
      <c r="AA301">
        <v>0</v>
      </c>
      <c r="AB301">
        <v>237.26</v>
      </c>
      <c r="AC301">
        <v>13.5</v>
      </c>
      <c r="AD301">
        <v>0</v>
      </c>
      <c r="AE301">
        <v>0</v>
      </c>
      <c r="AF301">
        <v>31.26</v>
      </c>
      <c r="AG301">
        <v>13.5</v>
      </c>
      <c r="AH301">
        <v>0</v>
      </c>
      <c r="AI301">
        <v>1</v>
      </c>
      <c r="AJ301">
        <v>7.59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0.52</v>
      </c>
      <c r="AU301" t="s">
        <v>49</v>
      </c>
      <c r="AV301">
        <v>0</v>
      </c>
      <c r="AW301">
        <v>2</v>
      </c>
      <c r="AX301">
        <v>39272826</v>
      </c>
      <c r="AY301">
        <v>1</v>
      </c>
      <c r="AZ301">
        <v>0</v>
      </c>
      <c r="BA301">
        <v>290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Y301*Source!I113</f>
        <v>7.1565000000000004E-2</v>
      </c>
      <c r="CY301">
        <f>AB301</f>
        <v>237.26</v>
      </c>
      <c r="CZ301">
        <f>AF301</f>
        <v>31.26</v>
      </c>
      <c r="DA301">
        <f>AJ301</f>
        <v>7.59</v>
      </c>
      <c r="DB301">
        <v>0</v>
      </c>
    </row>
    <row r="302" spans="1:106" x14ac:dyDescent="0.2">
      <c r="A302">
        <f>ROW(Source!A113)</f>
        <v>113</v>
      </c>
      <c r="B302">
        <v>39272397</v>
      </c>
      <c r="C302">
        <v>39272812</v>
      </c>
      <c r="D302">
        <v>36883554</v>
      </c>
      <c r="E302">
        <v>1</v>
      </c>
      <c r="F302">
        <v>1</v>
      </c>
      <c r="G302">
        <v>1</v>
      </c>
      <c r="H302">
        <v>2</v>
      </c>
      <c r="I302" t="s">
        <v>554</v>
      </c>
      <c r="J302" t="s">
        <v>555</v>
      </c>
      <c r="K302" t="s">
        <v>556</v>
      </c>
      <c r="L302">
        <v>1368</v>
      </c>
      <c r="N302">
        <v>1011</v>
      </c>
      <c r="O302" t="s">
        <v>518</v>
      </c>
      <c r="P302" t="s">
        <v>518</v>
      </c>
      <c r="Q302">
        <v>1</v>
      </c>
      <c r="W302">
        <v>0</v>
      </c>
      <c r="X302">
        <v>1372534845</v>
      </c>
      <c r="Y302">
        <v>4.4624999999999995</v>
      </c>
      <c r="AA302">
        <v>0</v>
      </c>
      <c r="AB302">
        <v>498.74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7.59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3</v>
      </c>
      <c r="AT302">
        <v>3.57</v>
      </c>
      <c r="AU302" t="s">
        <v>49</v>
      </c>
      <c r="AV302">
        <v>0</v>
      </c>
      <c r="AW302">
        <v>2</v>
      </c>
      <c r="AX302">
        <v>39272827</v>
      </c>
      <c r="AY302">
        <v>1</v>
      </c>
      <c r="AZ302">
        <v>0</v>
      </c>
      <c r="BA302">
        <v>291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Y302*Source!I113</f>
        <v>0.49132124999999993</v>
      </c>
      <c r="CY302">
        <f>AB302</f>
        <v>498.74</v>
      </c>
      <c r="CZ302">
        <f>AF302</f>
        <v>65.709999999999994</v>
      </c>
      <c r="DA302">
        <f>AJ302</f>
        <v>7.59</v>
      </c>
      <c r="DB302">
        <v>0</v>
      </c>
    </row>
    <row r="303" spans="1:106" x14ac:dyDescent="0.2">
      <c r="A303">
        <f>ROW(Source!A113)</f>
        <v>113</v>
      </c>
      <c r="B303">
        <v>39272397</v>
      </c>
      <c r="C303">
        <v>39272812</v>
      </c>
      <c r="D303">
        <v>36802057</v>
      </c>
      <c r="E303">
        <v>1</v>
      </c>
      <c r="F303">
        <v>1</v>
      </c>
      <c r="G303">
        <v>1</v>
      </c>
      <c r="H303">
        <v>3</v>
      </c>
      <c r="I303" t="s">
        <v>697</v>
      </c>
      <c r="J303" t="s">
        <v>698</v>
      </c>
      <c r="K303" t="s">
        <v>699</v>
      </c>
      <c r="L303">
        <v>1301</v>
      </c>
      <c r="N303">
        <v>1003</v>
      </c>
      <c r="O303" t="s">
        <v>246</v>
      </c>
      <c r="P303" t="s">
        <v>246</v>
      </c>
      <c r="Q303">
        <v>1</v>
      </c>
      <c r="W303">
        <v>0</v>
      </c>
      <c r="X303">
        <v>751777312</v>
      </c>
      <c r="Y303">
        <v>218</v>
      </c>
      <c r="AA303">
        <v>48.42</v>
      </c>
      <c r="AB303">
        <v>0</v>
      </c>
      <c r="AC303">
        <v>0</v>
      </c>
      <c r="AD303">
        <v>0</v>
      </c>
      <c r="AE303">
        <v>6.38</v>
      </c>
      <c r="AF303">
        <v>0</v>
      </c>
      <c r="AG303">
        <v>0</v>
      </c>
      <c r="AH303">
        <v>0</v>
      </c>
      <c r="AI303">
        <v>7.59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218</v>
      </c>
      <c r="AU303" t="s">
        <v>3</v>
      </c>
      <c r="AV303">
        <v>0</v>
      </c>
      <c r="AW303">
        <v>2</v>
      </c>
      <c r="AX303">
        <v>39272828</v>
      </c>
      <c r="AY303">
        <v>1</v>
      </c>
      <c r="AZ303">
        <v>0</v>
      </c>
      <c r="BA303">
        <v>292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Y303*Source!I113</f>
        <v>24.001799999999999</v>
      </c>
      <c r="CY303">
        <f t="shared" ref="CY303:CY310" si="36">AA303</f>
        <v>48.42</v>
      </c>
      <c r="CZ303">
        <f t="shared" ref="CZ303:CZ310" si="37">AE303</f>
        <v>6.38</v>
      </c>
      <c r="DA303">
        <f t="shared" ref="DA303:DA310" si="38">AI303</f>
        <v>7.59</v>
      </c>
      <c r="DB303">
        <v>0</v>
      </c>
    </row>
    <row r="304" spans="1:106" x14ac:dyDescent="0.2">
      <c r="A304">
        <f>ROW(Source!A113)</f>
        <v>113</v>
      </c>
      <c r="B304">
        <v>39272397</v>
      </c>
      <c r="C304">
        <v>39272812</v>
      </c>
      <c r="D304">
        <v>36802058</v>
      </c>
      <c r="E304">
        <v>1</v>
      </c>
      <c r="F304">
        <v>1</v>
      </c>
      <c r="G304">
        <v>1</v>
      </c>
      <c r="H304">
        <v>3</v>
      </c>
      <c r="I304" t="s">
        <v>700</v>
      </c>
      <c r="J304" t="s">
        <v>701</v>
      </c>
      <c r="K304" t="s">
        <v>702</v>
      </c>
      <c r="L304">
        <v>1301</v>
      </c>
      <c r="N304">
        <v>1003</v>
      </c>
      <c r="O304" t="s">
        <v>246</v>
      </c>
      <c r="P304" t="s">
        <v>246</v>
      </c>
      <c r="Q304">
        <v>1</v>
      </c>
      <c r="W304">
        <v>0</v>
      </c>
      <c r="X304">
        <v>1744203244</v>
      </c>
      <c r="Y304">
        <v>40</v>
      </c>
      <c r="AA304">
        <v>60.34</v>
      </c>
      <c r="AB304">
        <v>0</v>
      </c>
      <c r="AC304">
        <v>0</v>
      </c>
      <c r="AD304">
        <v>0</v>
      </c>
      <c r="AE304">
        <v>7.95</v>
      </c>
      <c r="AF304">
        <v>0</v>
      </c>
      <c r="AG304">
        <v>0</v>
      </c>
      <c r="AH304">
        <v>0</v>
      </c>
      <c r="AI304">
        <v>7.59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40</v>
      </c>
      <c r="AU304" t="s">
        <v>3</v>
      </c>
      <c r="AV304">
        <v>0</v>
      </c>
      <c r="AW304">
        <v>2</v>
      </c>
      <c r="AX304">
        <v>39272829</v>
      </c>
      <c r="AY304">
        <v>1</v>
      </c>
      <c r="AZ304">
        <v>0</v>
      </c>
      <c r="BA304">
        <v>293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Y304*Source!I113</f>
        <v>4.4039999999999999</v>
      </c>
      <c r="CY304">
        <f t="shared" si="36"/>
        <v>60.34</v>
      </c>
      <c r="CZ304">
        <f t="shared" si="37"/>
        <v>7.95</v>
      </c>
      <c r="DA304">
        <f t="shared" si="38"/>
        <v>7.59</v>
      </c>
      <c r="DB304">
        <v>0</v>
      </c>
    </row>
    <row r="305" spans="1:106" x14ac:dyDescent="0.2">
      <c r="A305">
        <f>ROW(Source!A113)</f>
        <v>113</v>
      </c>
      <c r="B305">
        <v>39272397</v>
      </c>
      <c r="C305">
        <v>39272812</v>
      </c>
      <c r="D305">
        <v>36802146</v>
      </c>
      <c r="E305">
        <v>1</v>
      </c>
      <c r="F305">
        <v>1</v>
      </c>
      <c r="G305">
        <v>1</v>
      </c>
      <c r="H305">
        <v>3</v>
      </c>
      <c r="I305" t="s">
        <v>703</v>
      </c>
      <c r="J305" t="s">
        <v>704</v>
      </c>
      <c r="K305" t="s">
        <v>705</v>
      </c>
      <c r="L305">
        <v>1302</v>
      </c>
      <c r="N305">
        <v>1003</v>
      </c>
      <c r="O305" t="s">
        <v>341</v>
      </c>
      <c r="P305" t="s">
        <v>341</v>
      </c>
      <c r="Q305">
        <v>10</v>
      </c>
      <c r="W305">
        <v>0</v>
      </c>
      <c r="X305">
        <v>-405326455</v>
      </c>
      <c r="Y305">
        <v>15.1</v>
      </c>
      <c r="AA305">
        <v>486.52</v>
      </c>
      <c r="AB305">
        <v>0</v>
      </c>
      <c r="AC305">
        <v>0</v>
      </c>
      <c r="AD305">
        <v>0</v>
      </c>
      <c r="AE305">
        <v>64.099999999999994</v>
      </c>
      <c r="AF305">
        <v>0</v>
      </c>
      <c r="AG305">
        <v>0</v>
      </c>
      <c r="AH305">
        <v>0</v>
      </c>
      <c r="AI305">
        <v>7.59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15.1</v>
      </c>
      <c r="AU305" t="s">
        <v>3</v>
      </c>
      <c r="AV305">
        <v>0</v>
      </c>
      <c r="AW305">
        <v>2</v>
      </c>
      <c r="AX305">
        <v>39272830</v>
      </c>
      <c r="AY305">
        <v>1</v>
      </c>
      <c r="AZ305">
        <v>0</v>
      </c>
      <c r="BA305">
        <v>294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Y305*Source!I113</f>
        <v>1.6625099999999999</v>
      </c>
      <c r="CY305">
        <f t="shared" si="36"/>
        <v>486.52</v>
      </c>
      <c r="CZ305">
        <f t="shared" si="37"/>
        <v>64.099999999999994</v>
      </c>
      <c r="DA305">
        <f t="shared" si="38"/>
        <v>7.59</v>
      </c>
      <c r="DB305">
        <v>0</v>
      </c>
    </row>
    <row r="306" spans="1:106" x14ac:dyDescent="0.2">
      <c r="A306">
        <f>ROW(Source!A113)</f>
        <v>113</v>
      </c>
      <c r="B306">
        <v>39272397</v>
      </c>
      <c r="C306">
        <v>39272812</v>
      </c>
      <c r="D306">
        <v>36804571</v>
      </c>
      <c r="E306">
        <v>1</v>
      </c>
      <c r="F306">
        <v>1</v>
      </c>
      <c r="G306">
        <v>1</v>
      </c>
      <c r="H306">
        <v>3</v>
      </c>
      <c r="I306" t="s">
        <v>706</v>
      </c>
      <c r="J306" t="s">
        <v>707</v>
      </c>
      <c r="K306" t="s">
        <v>708</v>
      </c>
      <c r="L306">
        <v>1358</v>
      </c>
      <c r="N306">
        <v>1010</v>
      </c>
      <c r="O306" t="s">
        <v>389</v>
      </c>
      <c r="P306" t="s">
        <v>389</v>
      </c>
      <c r="Q306">
        <v>10</v>
      </c>
      <c r="W306">
        <v>0</v>
      </c>
      <c r="X306">
        <v>-858120743</v>
      </c>
      <c r="Y306">
        <v>31.1</v>
      </c>
      <c r="AA306">
        <v>53.36</v>
      </c>
      <c r="AB306">
        <v>0</v>
      </c>
      <c r="AC306">
        <v>0</v>
      </c>
      <c r="AD306">
        <v>0</v>
      </c>
      <c r="AE306">
        <v>7.03</v>
      </c>
      <c r="AF306">
        <v>0</v>
      </c>
      <c r="AG306">
        <v>0</v>
      </c>
      <c r="AH306">
        <v>0</v>
      </c>
      <c r="AI306">
        <v>7.59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31.1</v>
      </c>
      <c r="AU306" t="s">
        <v>3</v>
      </c>
      <c r="AV306">
        <v>0</v>
      </c>
      <c r="AW306">
        <v>2</v>
      </c>
      <c r="AX306">
        <v>39272831</v>
      </c>
      <c r="AY306">
        <v>1</v>
      </c>
      <c r="AZ306">
        <v>0</v>
      </c>
      <c r="BA306">
        <v>295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Y306*Source!I113</f>
        <v>3.4241100000000002</v>
      </c>
      <c r="CY306">
        <f t="shared" si="36"/>
        <v>53.36</v>
      </c>
      <c r="CZ306">
        <f t="shared" si="37"/>
        <v>7.03</v>
      </c>
      <c r="DA306">
        <f t="shared" si="38"/>
        <v>7.59</v>
      </c>
      <c r="DB306">
        <v>0</v>
      </c>
    </row>
    <row r="307" spans="1:106" x14ac:dyDescent="0.2">
      <c r="A307">
        <f>ROW(Source!A113)</f>
        <v>113</v>
      </c>
      <c r="B307">
        <v>39272397</v>
      </c>
      <c r="C307">
        <v>39272812</v>
      </c>
      <c r="D307">
        <v>36831829</v>
      </c>
      <c r="E307">
        <v>1</v>
      </c>
      <c r="F307">
        <v>1</v>
      </c>
      <c r="G307">
        <v>1</v>
      </c>
      <c r="H307">
        <v>3</v>
      </c>
      <c r="I307" t="s">
        <v>213</v>
      </c>
      <c r="J307" t="s">
        <v>215</v>
      </c>
      <c r="K307" t="s">
        <v>214</v>
      </c>
      <c r="L307">
        <v>1327</v>
      </c>
      <c r="N307">
        <v>1005</v>
      </c>
      <c r="O307" t="s">
        <v>123</v>
      </c>
      <c r="P307" t="s">
        <v>123</v>
      </c>
      <c r="Q307">
        <v>1</v>
      </c>
      <c r="W307">
        <v>0</v>
      </c>
      <c r="X307">
        <v>819826674</v>
      </c>
      <c r="Y307">
        <v>100</v>
      </c>
      <c r="AA307">
        <v>10282.93</v>
      </c>
      <c r="AB307">
        <v>0</v>
      </c>
      <c r="AC307">
        <v>0</v>
      </c>
      <c r="AD307">
        <v>0</v>
      </c>
      <c r="AE307">
        <v>1354.8</v>
      </c>
      <c r="AF307">
        <v>0</v>
      </c>
      <c r="AG307">
        <v>0</v>
      </c>
      <c r="AH307">
        <v>0</v>
      </c>
      <c r="AI307">
        <v>7.59</v>
      </c>
      <c r="AJ307">
        <v>1</v>
      </c>
      <c r="AK307">
        <v>1</v>
      </c>
      <c r="AL307">
        <v>1</v>
      </c>
      <c r="AN307">
        <v>0</v>
      </c>
      <c r="AO307">
        <v>0</v>
      </c>
      <c r="AP307">
        <v>0</v>
      </c>
      <c r="AQ307">
        <v>0</v>
      </c>
      <c r="AR307">
        <v>0</v>
      </c>
      <c r="AS307" t="s">
        <v>3</v>
      </c>
      <c r="AT307">
        <v>100</v>
      </c>
      <c r="AU307" t="s">
        <v>3</v>
      </c>
      <c r="AV307">
        <v>0</v>
      </c>
      <c r="AW307">
        <v>1</v>
      </c>
      <c r="AX307">
        <v>-1</v>
      </c>
      <c r="AY307">
        <v>0</v>
      </c>
      <c r="AZ307">
        <v>0</v>
      </c>
      <c r="BA307" t="s">
        <v>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Y307*Source!I113</f>
        <v>11.01</v>
      </c>
      <c r="CY307">
        <f t="shared" si="36"/>
        <v>10282.93</v>
      </c>
      <c r="CZ307">
        <f t="shared" si="37"/>
        <v>1354.8</v>
      </c>
      <c r="DA307">
        <f t="shared" si="38"/>
        <v>7.59</v>
      </c>
      <c r="DB307">
        <v>0</v>
      </c>
    </row>
    <row r="308" spans="1:106" x14ac:dyDescent="0.2">
      <c r="A308">
        <f>ROW(Source!A113)</f>
        <v>113</v>
      </c>
      <c r="B308">
        <v>39272397</v>
      </c>
      <c r="C308">
        <v>39272812</v>
      </c>
      <c r="D308">
        <v>36797011</v>
      </c>
      <c r="E308">
        <v>17</v>
      </c>
      <c r="F308">
        <v>1</v>
      </c>
      <c r="G308">
        <v>1</v>
      </c>
      <c r="H308">
        <v>3</v>
      </c>
      <c r="I308" t="s">
        <v>217</v>
      </c>
      <c r="J308" t="s">
        <v>3</v>
      </c>
      <c r="K308" t="s">
        <v>218</v>
      </c>
      <c r="L308">
        <v>1327</v>
      </c>
      <c r="N308">
        <v>1005</v>
      </c>
      <c r="O308" t="s">
        <v>123</v>
      </c>
      <c r="P308" t="s">
        <v>123</v>
      </c>
      <c r="Q308">
        <v>1</v>
      </c>
      <c r="W308">
        <v>0</v>
      </c>
      <c r="X308">
        <v>1258665497</v>
      </c>
      <c r="Y308">
        <v>100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7.59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3</v>
      </c>
      <c r="AT308">
        <v>100</v>
      </c>
      <c r="AU308" t="s">
        <v>3</v>
      </c>
      <c r="AV308">
        <v>0</v>
      </c>
      <c r="AW308">
        <v>2</v>
      </c>
      <c r="AX308">
        <v>39272832</v>
      </c>
      <c r="AY308">
        <v>1</v>
      </c>
      <c r="AZ308">
        <v>0</v>
      </c>
      <c r="BA308">
        <v>296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Y308*Source!I113</f>
        <v>11.01</v>
      </c>
      <c r="CY308">
        <f t="shared" si="36"/>
        <v>0</v>
      </c>
      <c r="CZ308">
        <f t="shared" si="37"/>
        <v>0</v>
      </c>
      <c r="DA308">
        <f t="shared" si="38"/>
        <v>7.59</v>
      </c>
      <c r="DB308">
        <v>0</v>
      </c>
    </row>
    <row r="309" spans="1:106" x14ac:dyDescent="0.2">
      <c r="A309">
        <f>ROW(Source!A113)</f>
        <v>113</v>
      </c>
      <c r="B309">
        <v>39272397</v>
      </c>
      <c r="C309">
        <v>39272812</v>
      </c>
      <c r="D309">
        <v>36832273</v>
      </c>
      <c r="E309">
        <v>1</v>
      </c>
      <c r="F309">
        <v>1</v>
      </c>
      <c r="G309">
        <v>1</v>
      </c>
      <c r="H309">
        <v>3</v>
      </c>
      <c r="I309" t="s">
        <v>709</v>
      </c>
      <c r="J309" t="s">
        <v>710</v>
      </c>
      <c r="K309" t="s">
        <v>711</v>
      </c>
      <c r="L309">
        <v>1355</v>
      </c>
      <c r="N309">
        <v>1010</v>
      </c>
      <c r="O309" t="s">
        <v>380</v>
      </c>
      <c r="P309" t="s">
        <v>380</v>
      </c>
      <c r="Q309">
        <v>100</v>
      </c>
      <c r="W309">
        <v>0</v>
      </c>
      <c r="X309">
        <v>1709713925</v>
      </c>
      <c r="Y309">
        <v>8</v>
      </c>
      <c r="AA309">
        <v>379.5</v>
      </c>
      <c r="AB309">
        <v>0</v>
      </c>
      <c r="AC309">
        <v>0</v>
      </c>
      <c r="AD309">
        <v>0</v>
      </c>
      <c r="AE309">
        <v>50</v>
      </c>
      <c r="AF309">
        <v>0</v>
      </c>
      <c r="AG309">
        <v>0</v>
      </c>
      <c r="AH309">
        <v>0</v>
      </c>
      <c r="AI309">
        <v>7.59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8</v>
      </c>
      <c r="AU309" t="s">
        <v>3</v>
      </c>
      <c r="AV309">
        <v>0</v>
      </c>
      <c r="AW309">
        <v>2</v>
      </c>
      <c r="AX309">
        <v>39272833</v>
      </c>
      <c r="AY309">
        <v>1</v>
      </c>
      <c r="AZ309">
        <v>0</v>
      </c>
      <c r="BA309">
        <v>297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Y309*Source!I113</f>
        <v>0.88080000000000003</v>
      </c>
      <c r="CY309">
        <f t="shared" si="36"/>
        <v>379.5</v>
      </c>
      <c r="CZ309">
        <f t="shared" si="37"/>
        <v>50</v>
      </c>
      <c r="DA309">
        <f t="shared" si="38"/>
        <v>7.59</v>
      </c>
      <c r="DB309">
        <v>0</v>
      </c>
    </row>
    <row r="310" spans="1:106" x14ac:dyDescent="0.2">
      <c r="A310">
        <f>ROW(Source!A113)</f>
        <v>113</v>
      </c>
      <c r="B310">
        <v>39272397</v>
      </c>
      <c r="C310">
        <v>39272812</v>
      </c>
      <c r="D310">
        <v>36838722</v>
      </c>
      <c r="E310">
        <v>1</v>
      </c>
      <c r="F310">
        <v>1</v>
      </c>
      <c r="G310">
        <v>1</v>
      </c>
      <c r="H310">
        <v>3</v>
      </c>
      <c r="I310" t="s">
        <v>712</v>
      </c>
      <c r="J310" t="s">
        <v>713</v>
      </c>
      <c r="K310" t="s">
        <v>714</v>
      </c>
      <c r="L310">
        <v>1354</v>
      </c>
      <c r="N310">
        <v>1010</v>
      </c>
      <c r="O310" t="s">
        <v>206</v>
      </c>
      <c r="P310" t="s">
        <v>206</v>
      </c>
      <c r="Q310">
        <v>1</v>
      </c>
      <c r="W310">
        <v>0</v>
      </c>
      <c r="X310">
        <v>-1018551266</v>
      </c>
      <c r="Y310">
        <v>70.3</v>
      </c>
      <c r="AA310">
        <v>508.53</v>
      </c>
      <c r="AB310">
        <v>0</v>
      </c>
      <c r="AC310">
        <v>0</v>
      </c>
      <c r="AD310">
        <v>0</v>
      </c>
      <c r="AE310">
        <v>67</v>
      </c>
      <c r="AF310">
        <v>0</v>
      </c>
      <c r="AG310">
        <v>0</v>
      </c>
      <c r="AH310">
        <v>0</v>
      </c>
      <c r="AI310">
        <v>7.59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70.3</v>
      </c>
      <c r="AU310" t="s">
        <v>3</v>
      </c>
      <c r="AV310">
        <v>0</v>
      </c>
      <c r="AW310">
        <v>2</v>
      </c>
      <c r="AX310">
        <v>39272834</v>
      </c>
      <c r="AY310">
        <v>1</v>
      </c>
      <c r="AZ310">
        <v>0</v>
      </c>
      <c r="BA310">
        <v>298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Y310*Source!I113</f>
        <v>7.74003</v>
      </c>
      <c r="CY310">
        <f t="shared" si="36"/>
        <v>508.53</v>
      </c>
      <c r="CZ310">
        <f t="shared" si="37"/>
        <v>67</v>
      </c>
      <c r="DA310">
        <f t="shared" si="38"/>
        <v>7.59</v>
      </c>
      <c r="DB310">
        <v>0</v>
      </c>
    </row>
    <row r="311" spans="1:106" x14ac:dyDescent="0.2">
      <c r="A311">
        <f>ROW(Source!A118)</f>
        <v>118</v>
      </c>
      <c r="B311">
        <v>39272396</v>
      </c>
      <c r="C311">
        <v>39272836</v>
      </c>
      <c r="D311">
        <v>37064978</v>
      </c>
      <c r="E311">
        <v>1</v>
      </c>
      <c r="F311">
        <v>1</v>
      </c>
      <c r="G311">
        <v>1</v>
      </c>
      <c r="H311">
        <v>1</v>
      </c>
      <c r="I311" t="s">
        <v>640</v>
      </c>
      <c r="J311" t="s">
        <v>3</v>
      </c>
      <c r="K311" t="s">
        <v>641</v>
      </c>
      <c r="L311">
        <v>1191</v>
      </c>
      <c r="N311">
        <v>1013</v>
      </c>
      <c r="O311" t="s">
        <v>512</v>
      </c>
      <c r="P311" t="s">
        <v>512</v>
      </c>
      <c r="Q311">
        <v>1</v>
      </c>
      <c r="W311">
        <v>0</v>
      </c>
      <c r="X311">
        <v>-719309759</v>
      </c>
      <c r="Y311">
        <v>231.14999999999998</v>
      </c>
      <c r="AA311">
        <v>0</v>
      </c>
      <c r="AB311">
        <v>0</v>
      </c>
      <c r="AC311">
        <v>0</v>
      </c>
      <c r="AD311">
        <v>8.86</v>
      </c>
      <c r="AE311">
        <v>0</v>
      </c>
      <c r="AF311">
        <v>0</v>
      </c>
      <c r="AG311">
        <v>0</v>
      </c>
      <c r="AH311">
        <v>8.86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201</v>
      </c>
      <c r="AU311" t="s">
        <v>50</v>
      </c>
      <c r="AV311">
        <v>1</v>
      </c>
      <c r="AW311">
        <v>2</v>
      </c>
      <c r="AX311">
        <v>39272848</v>
      </c>
      <c r="AY311">
        <v>1</v>
      </c>
      <c r="AZ311">
        <v>0</v>
      </c>
      <c r="BA311">
        <v>299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Y311*Source!I118</f>
        <v>6.7958099999999995</v>
      </c>
      <c r="CY311">
        <f>AD311</f>
        <v>8.86</v>
      </c>
      <c r="CZ311">
        <f>AH311</f>
        <v>8.86</v>
      </c>
      <c r="DA311">
        <f>AL311</f>
        <v>1</v>
      </c>
      <c r="DB311">
        <v>0</v>
      </c>
    </row>
    <row r="312" spans="1:106" x14ac:dyDescent="0.2">
      <c r="A312">
        <f>ROW(Source!A118)</f>
        <v>118</v>
      </c>
      <c r="B312">
        <v>39272396</v>
      </c>
      <c r="C312">
        <v>39272836</v>
      </c>
      <c r="D312">
        <v>37064876</v>
      </c>
      <c r="E312">
        <v>1</v>
      </c>
      <c r="F312">
        <v>1</v>
      </c>
      <c r="G312">
        <v>1</v>
      </c>
      <c r="H312">
        <v>1</v>
      </c>
      <c r="I312" t="s">
        <v>513</v>
      </c>
      <c r="J312" t="s">
        <v>3</v>
      </c>
      <c r="K312" t="s">
        <v>514</v>
      </c>
      <c r="L312">
        <v>1191</v>
      </c>
      <c r="N312">
        <v>1013</v>
      </c>
      <c r="O312" t="s">
        <v>512</v>
      </c>
      <c r="P312" t="s">
        <v>512</v>
      </c>
      <c r="Q312">
        <v>1</v>
      </c>
      <c r="W312">
        <v>0</v>
      </c>
      <c r="X312">
        <v>-1417349443</v>
      </c>
      <c r="Y312">
        <v>4.62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4.62</v>
      </c>
      <c r="AU312" t="s">
        <v>3</v>
      </c>
      <c r="AV312">
        <v>2</v>
      </c>
      <c r="AW312">
        <v>2</v>
      </c>
      <c r="AX312">
        <v>39272849</v>
      </c>
      <c r="AY312">
        <v>1</v>
      </c>
      <c r="AZ312">
        <v>2048</v>
      </c>
      <c r="BA312">
        <v>300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Y312*Source!I118</f>
        <v>0.135828</v>
      </c>
      <c r="CY312">
        <f>AD312</f>
        <v>0</v>
      </c>
      <c r="CZ312">
        <f>AH312</f>
        <v>0</v>
      </c>
      <c r="DA312">
        <f>AL312</f>
        <v>1</v>
      </c>
      <c r="DB312">
        <v>0</v>
      </c>
    </row>
    <row r="313" spans="1:106" x14ac:dyDescent="0.2">
      <c r="A313">
        <f>ROW(Source!A118)</f>
        <v>118</v>
      </c>
      <c r="B313">
        <v>39272396</v>
      </c>
      <c r="C313">
        <v>39272836</v>
      </c>
      <c r="D313">
        <v>36882452</v>
      </c>
      <c r="E313">
        <v>1</v>
      </c>
      <c r="F313">
        <v>1</v>
      </c>
      <c r="G313">
        <v>1</v>
      </c>
      <c r="H313">
        <v>2</v>
      </c>
      <c r="I313" t="s">
        <v>515</v>
      </c>
      <c r="J313" t="s">
        <v>516</v>
      </c>
      <c r="K313" t="s">
        <v>517</v>
      </c>
      <c r="L313">
        <v>1368</v>
      </c>
      <c r="N313">
        <v>1011</v>
      </c>
      <c r="O313" t="s">
        <v>518</v>
      </c>
      <c r="P313" t="s">
        <v>518</v>
      </c>
      <c r="Q313">
        <v>1</v>
      </c>
      <c r="W313">
        <v>0</v>
      </c>
      <c r="X313">
        <v>1188625873</v>
      </c>
      <c r="Y313">
        <v>1.3125</v>
      </c>
      <c r="AA313">
        <v>0</v>
      </c>
      <c r="AB313">
        <v>31.26</v>
      </c>
      <c r="AC313">
        <v>13.5</v>
      </c>
      <c r="AD313">
        <v>0</v>
      </c>
      <c r="AE313">
        <v>0</v>
      </c>
      <c r="AF313">
        <v>31.26</v>
      </c>
      <c r="AG313">
        <v>13.5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1.05</v>
      </c>
      <c r="AU313" t="s">
        <v>49</v>
      </c>
      <c r="AV313">
        <v>0</v>
      </c>
      <c r="AW313">
        <v>2</v>
      </c>
      <c r="AX313">
        <v>39272850</v>
      </c>
      <c r="AY313">
        <v>1</v>
      </c>
      <c r="AZ313">
        <v>0</v>
      </c>
      <c r="BA313">
        <v>301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Y313*Source!I118</f>
        <v>3.8587499999999997E-2</v>
      </c>
      <c r="CY313">
        <f>AB313</f>
        <v>31.26</v>
      </c>
      <c r="CZ313">
        <f>AF313</f>
        <v>31.26</v>
      </c>
      <c r="DA313">
        <f>AJ313</f>
        <v>1</v>
      </c>
      <c r="DB313">
        <v>0</v>
      </c>
    </row>
    <row r="314" spans="1:106" x14ac:dyDescent="0.2">
      <c r="A314">
        <f>ROW(Source!A118)</f>
        <v>118</v>
      </c>
      <c r="B314">
        <v>39272396</v>
      </c>
      <c r="C314">
        <v>39272836</v>
      </c>
      <c r="D314">
        <v>36883554</v>
      </c>
      <c r="E314">
        <v>1</v>
      </c>
      <c r="F314">
        <v>1</v>
      </c>
      <c r="G314">
        <v>1</v>
      </c>
      <c r="H314">
        <v>2</v>
      </c>
      <c r="I314" t="s">
        <v>554</v>
      </c>
      <c r="J314" t="s">
        <v>555</v>
      </c>
      <c r="K314" t="s">
        <v>556</v>
      </c>
      <c r="L314">
        <v>1368</v>
      </c>
      <c r="N314">
        <v>1011</v>
      </c>
      <c r="O314" t="s">
        <v>518</v>
      </c>
      <c r="P314" t="s">
        <v>518</v>
      </c>
      <c r="Q314">
        <v>1</v>
      </c>
      <c r="W314">
        <v>0</v>
      </c>
      <c r="X314">
        <v>1372534845</v>
      </c>
      <c r="Y314">
        <v>4.4624999999999995</v>
      </c>
      <c r="AA314">
        <v>0</v>
      </c>
      <c r="AB314">
        <v>65.709999999999994</v>
      </c>
      <c r="AC314">
        <v>11.6</v>
      </c>
      <c r="AD314">
        <v>0</v>
      </c>
      <c r="AE314">
        <v>0</v>
      </c>
      <c r="AF314">
        <v>65.709999999999994</v>
      </c>
      <c r="AG314">
        <v>11.6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3</v>
      </c>
      <c r="AT314">
        <v>3.57</v>
      </c>
      <c r="AU314" t="s">
        <v>49</v>
      </c>
      <c r="AV314">
        <v>0</v>
      </c>
      <c r="AW314">
        <v>2</v>
      </c>
      <c r="AX314">
        <v>39272851</v>
      </c>
      <c r="AY314">
        <v>1</v>
      </c>
      <c r="AZ314">
        <v>0</v>
      </c>
      <c r="BA314">
        <v>302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Y314*Source!I118</f>
        <v>0.13119749999999997</v>
      </c>
      <c r="CY314">
        <f>AB314</f>
        <v>65.709999999999994</v>
      </c>
      <c r="CZ314">
        <f>AF314</f>
        <v>65.709999999999994</v>
      </c>
      <c r="DA314">
        <f>AJ314</f>
        <v>1</v>
      </c>
      <c r="DB314">
        <v>0</v>
      </c>
    </row>
    <row r="315" spans="1:106" x14ac:dyDescent="0.2">
      <c r="A315">
        <f>ROW(Source!A118)</f>
        <v>118</v>
      </c>
      <c r="B315">
        <v>39272396</v>
      </c>
      <c r="C315">
        <v>39272836</v>
      </c>
      <c r="D315">
        <v>36802057</v>
      </c>
      <c r="E315">
        <v>1</v>
      </c>
      <c r="F315">
        <v>1</v>
      </c>
      <c r="G315">
        <v>1</v>
      </c>
      <c r="H315">
        <v>3</v>
      </c>
      <c r="I315" t="s">
        <v>697</v>
      </c>
      <c r="J315" t="s">
        <v>698</v>
      </c>
      <c r="K315" t="s">
        <v>699</v>
      </c>
      <c r="L315">
        <v>1301</v>
      </c>
      <c r="N315">
        <v>1003</v>
      </c>
      <c r="O315" t="s">
        <v>246</v>
      </c>
      <c r="P315" t="s">
        <v>246</v>
      </c>
      <c r="Q315">
        <v>1</v>
      </c>
      <c r="W315">
        <v>0</v>
      </c>
      <c r="X315">
        <v>751777312</v>
      </c>
      <c r="Y315">
        <v>402</v>
      </c>
      <c r="AA315">
        <v>6.38</v>
      </c>
      <c r="AB315">
        <v>0</v>
      </c>
      <c r="AC315">
        <v>0</v>
      </c>
      <c r="AD315">
        <v>0</v>
      </c>
      <c r="AE315">
        <v>6.38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402</v>
      </c>
      <c r="AU315" t="s">
        <v>3</v>
      </c>
      <c r="AV315">
        <v>0</v>
      </c>
      <c r="AW315">
        <v>2</v>
      </c>
      <c r="AX315">
        <v>39272852</v>
      </c>
      <c r="AY315">
        <v>1</v>
      </c>
      <c r="AZ315">
        <v>0</v>
      </c>
      <c r="BA315">
        <v>303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Y315*Source!I118</f>
        <v>11.8188</v>
      </c>
      <c r="CY315">
        <f t="shared" ref="CY315:CY322" si="39">AA315</f>
        <v>6.38</v>
      </c>
      <c r="CZ315">
        <f t="shared" ref="CZ315:CZ322" si="40">AE315</f>
        <v>6.38</v>
      </c>
      <c r="DA315">
        <f t="shared" ref="DA315:DA322" si="41">AI315</f>
        <v>1</v>
      </c>
      <c r="DB315">
        <v>0</v>
      </c>
    </row>
    <row r="316" spans="1:106" x14ac:dyDescent="0.2">
      <c r="A316">
        <f>ROW(Source!A118)</f>
        <v>118</v>
      </c>
      <c r="B316">
        <v>39272396</v>
      </c>
      <c r="C316">
        <v>39272836</v>
      </c>
      <c r="D316">
        <v>36802058</v>
      </c>
      <c r="E316">
        <v>1</v>
      </c>
      <c r="F316">
        <v>1</v>
      </c>
      <c r="G316">
        <v>1</v>
      </c>
      <c r="H316">
        <v>3</v>
      </c>
      <c r="I316" t="s">
        <v>700</v>
      </c>
      <c r="J316" t="s">
        <v>701</v>
      </c>
      <c r="K316" t="s">
        <v>702</v>
      </c>
      <c r="L316">
        <v>1301</v>
      </c>
      <c r="N316">
        <v>1003</v>
      </c>
      <c r="O316" t="s">
        <v>246</v>
      </c>
      <c r="P316" t="s">
        <v>246</v>
      </c>
      <c r="Q316">
        <v>1</v>
      </c>
      <c r="W316">
        <v>0</v>
      </c>
      <c r="X316">
        <v>1744203244</v>
      </c>
      <c r="Y316">
        <v>43</v>
      </c>
      <c r="AA316">
        <v>7.95</v>
      </c>
      <c r="AB316">
        <v>0</v>
      </c>
      <c r="AC316">
        <v>0</v>
      </c>
      <c r="AD316">
        <v>0</v>
      </c>
      <c r="AE316">
        <v>7.95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43</v>
      </c>
      <c r="AU316" t="s">
        <v>3</v>
      </c>
      <c r="AV316">
        <v>0</v>
      </c>
      <c r="AW316">
        <v>2</v>
      </c>
      <c r="AX316">
        <v>39272853</v>
      </c>
      <c r="AY316">
        <v>1</v>
      </c>
      <c r="AZ316">
        <v>0</v>
      </c>
      <c r="BA316">
        <v>304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Y316*Source!I118</f>
        <v>1.2642</v>
      </c>
      <c r="CY316">
        <f t="shared" si="39"/>
        <v>7.95</v>
      </c>
      <c r="CZ316">
        <f t="shared" si="40"/>
        <v>7.95</v>
      </c>
      <c r="DA316">
        <f t="shared" si="41"/>
        <v>1</v>
      </c>
      <c r="DB316">
        <v>0</v>
      </c>
    </row>
    <row r="317" spans="1:106" x14ac:dyDescent="0.2">
      <c r="A317">
        <f>ROW(Source!A118)</f>
        <v>118</v>
      </c>
      <c r="B317">
        <v>39272396</v>
      </c>
      <c r="C317">
        <v>39272836</v>
      </c>
      <c r="D317">
        <v>36802146</v>
      </c>
      <c r="E317">
        <v>1</v>
      </c>
      <c r="F317">
        <v>1</v>
      </c>
      <c r="G317">
        <v>1</v>
      </c>
      <c r="H317">
        <v>3</v>
      </c>
      <c r="I317" t="s">
        <v>703</v>
      </c>
      <c r="J317" t="s">
        <v>704</v>
      </c>
      <c r="K317" t="s">
        <v>705</v>
      </c>
      <c r="L317">
        <v>1302</v>
      </c>
      <c r="N317">
        <v>1003</v>
      </c>
      <c r="O317" t="s">
        <v>341</v>
      </c>
      <c r="P317" t="s">
        <v>341</v>
      </c>
      <c r="Q317">
        <v>10</v>
      </c>
      <c r="W317">
        <v>0</v>
      </c>
      <c r="X317">
        <v>-405326455</v>
      </c>
      <c r="Y317">
        <v>29.3</v>
      </c>
      <c r="AA317">
        <v>64.099999999999994</v>
      </c>
      <c r="AB317">
        <v>0</v>
      </c>
      <c r="AC317">
        <v>0</v>
      </c>
      <c r="AD317">
        <v>0</v>
      </c>
      <c r="AE317">
        <v>64.099999999999994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29.3</v>
      </c>
      <c r="AU317" t="s">
        <v>3</v>
      </c>
      <c r="AV317">
        <v>0</v>
      </c>
      <c r="AW317">
        <v>2</v>
      </c>
      <c r="AX317">
        <v>39272854</v>
      </c>
      <c r="AY317">
        <v>1</v>
      </c>
      <c r="AZ317">
        <v>0</v>
      </c>
      <c r="BA317">
        <v>305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Y317*Source!I118</f>
        <v>0.86141999999999996</v>
      </c>
      <c r="CY317">
        <f t="shared" si="39"/>
        <v>64.099999999999994</v>
      </c>
      <c r="CZ317">
        <f t="shared" si="40"/>
        <v>64.099999999999994</v>
      </c>
      <c r="DA317">
        <f t="shared" si="41"/>
        <v>1</v>
      </c>
      <c r="DB317">
        <v>0</v>
      </c>
    </row>
    <row r="318" spans="1:106" x14ac:dyDescent="0.2">
      <c r="A318">
        <f>ROW(Source!A118)</f>
        <v>118</v>
      </c>
      <c r="B318">
        <v>39272396</v>
      </c>
      <c r="C318">
        <v>39272836</v>
      </c>
      <c r="D318">
        <v>36804571</v>
      </c>
      <c r="E318">
        <v>1</v>
      </c>
      <c r="F318">
        <v>1</v>
      </c>
      <c r="G318">
        <v>1</v>
      </c>
      <c r="H318">
        <v>3</v>
      </c>
      <c r="I318" t="s">
        <v>706</v>
      </c>
      <c r="J318" t="s">
        <v>707</v>
      </c>
      <c r="K318" t="s">
        <v>708</v>
      </c>
      <c r="L318">
        <v>1358</v>
      </c>
      <c r="N318">
        <v>1010</v>
      </c>
      <c r="O318" t="s">
        <v>389</v>
      </c>
      <c r="P318" t="s">
        <v>389</v>
      </c>
      <c r="Q318">
        <v>10</v>
      </c>
      <c r="W318">
        <v>0</v>
      </c>
      <c r="X318">
        <v>-858120743</v>
      </c>
      <c r="Y318">
        <v>65.2</v>
      </c>
      <c r="AA318">
        <v>7.03</v>
      </c>
      <c r="AB318">
        <v>0</v>
      </c>
      <c r="AC318">
        <v>0</v>
      </c>
      <c r="AD318">
        <v>0</v>
      </c>
      <c r="AE318">
        <v>7.03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65.2</v>
      </c>
      <c r="AU318" t="s">
        <v>3</v>
      </c>
      <c r="AV318">
        <v>0</v>
      </c>
      <c r="AW318">
        <v>2</v>
      </c>
      <c r="AX318">
        <v>39272855</v>
      </c>
      <c r="AY318">
        <v>1</v>
      </c>
      <c r="AZ318">
        <v>0</v>
      </c>
      <c r="BA318">
        <v>306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Y318*Source!I118</f>
        <v>1.9168799999999999</v>
      </c>
      <c r="CY318">
        <f t="shared" si="39"/>
        <v>7.03</v>
      </c>
      <c r="CZ318">
        <f t="shared" si="40"/>
        <v>7.03</v>
      </c>
      <c r="DA318">
        <f t="shared" si="41"/>
        <v>1</v>
      </c>
      <c r="DB318">
        <v>0</v>
      </c>
    </row>
    <row r="319" spans="1:106" x14ac:dyDescent="0.2">
      <c r="A319">
        <f>ROW(Source!A118)</f>
        <v>118</v>
      </c>
      <c r="B319">
        <v>39272396</v>
      </c>
      <c r="C319">
        <v>39272836</v>
      </c>
      <c r="D319">
        <v>36831912</v>
      </c>
      <c r="E319">
        <v>1</v>
      </c>
      <c r="F319">
        <v>1</v>
      </c>
      <c r="G319">
        <v>1</v>
      </c>
      <c r="H319">
        <v>3</v>
      </c>
      <c r="I319" t="s">
        <v>224</v>
      </c>
      <c r="J319" t="s">
        <v>226</v>
      </c>
      <c r="K319" t="s">
        <v>225</v>
      </c>
      <c r="L319">
        <v>1327</v>
      </c>
      <c r="N319">
        <v>1005</v>
      </c>
      <c r="O319" t="s">
        <v>123</v>
      </c>
      <c r="P319" t="s">
        <v>123</v>
      </c>
      <c r="Q319">
        <v>1</v>
      </c>
      <c r="W319">
        <v>0</v>
      </c>
      <c r="X319">
        <v>-158504575</v>
      </c>
      <c r="Y319">
        <v>100</v>
      </c>
      <c r="AA319">
        <v>973.73</v>
      </c>
      <c r="AB319">
        <v>0</v>
      </c>
      <c r="AC319">
        <v>0</v>
      </c>
      <c r="AD319">
        <v>0</v>
      </c>
      <c r="AE319">
        <v>973.73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0</v>
      </c>
      <c r="AP319">
        <v>0</v>
      </c>
      <c r="AQ319">
        <v>0</v>
      </c>
      <c r="AR319">
        <v>0</v>
      </c>
      <c r="AS319" t="s">
        <v>3</v>
      </c>
      <c r="AT319">
        <v>100</v>
      </c>
      <c r="AU319" t="s">
        <v>3</v>
      </c>
      <c r="AV319">
        <v>0</v>
      </c>
      <c r="AW319">
        <v>1</v>
      </c>
      <c r="AX319">
        <v>-1</v>
      </c>
      <c r="AY319">
        <v>0</v>
      </c>
      <c r="AZ319">
        <v>0</v>
      </c>
      <c r="BA319" t="s">
        <v>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Y319*Source!I118</f>
        <v>2.94</v>
      </c>
      <c r="CY319">
        <f t="shared" si="39"/>
        <v>973.73</v>
      </c>
      <c r="CZ319">
        <f t="shared" si="40"/>
        <v>973.73</v>
      </c>
      <c r="DA319">
        <f t="shared" si="41"/>
        <v>1</v>
      </c>
      <c r="DB319">
        <v>0</v>
      </c>
    </row>
    <row r="320" spans="1:106" x14ac:dyDescent="0.2">
      <c r="A320">
        <f>ROW(Source!A118)</f>
        <v>118</v>
      </c>
      <c r="B320">
        <v>39272396</v>
      </c>
      <c r="C320">
        <v>39272836</v>
      </c>
      <c r="D320">
        <v>36797011</v>
      </c>
      <c r="E320">
        <v>17</v>
      </c>
      <c r="F320">
        <v>1</v>
      </c>
      <c r="G320">
        <v>1</v>
      </c>
      <c r="H320">
        <v>3</v>
      </c>
      <c r="I320" t="s">
        <v>217</v>
      </c>
      <c r="J320" t="s">
        <v>3</v>
      </c>
      <c r="K320" t="s">
        <v>218</v>
      </c>
      <c r="L320">
        <v>1327</v>
      </c>
      <c r="N320">
        <v>1005</v>
      </c>
      <c r="O320" t="s">
        <v>123</v>
      </c>
      <c r="P320" t="s">
        <v>123</v>
      </c>
      <c r="Q320">
        <v>1</v>
      </c>
      <c r="W320">
        <v>0</v>
      </c>
      <c r="X320">
        <v>1258665497</v>
      </c>
      <c r="Y320">
        <v>100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3</v>
      </c>
      <c r="AT320">
        <v>100</v>
      </c>
      <c r="AU320" t="s">
        <v>3</v>
      </c>
      <c r="AV320">
        <v>0</v>
      </c>
      <c r="AW320">
        <v>2</v>
      </c>
      <c r="AX320">
        <v>39272856</v>
      </c>
      <c r="AY320">
        <v>1</v>
      </c>
      <c r="AZ320">
        <v>0</v>
      </c>
      <c r="BA320">
        <v>307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Y320*Source!I118</f>
        <v>2.94</v>
      </c>
      <c r="CY320">
        <f t="shared" si="39"/>
        <v>0</v>
      </c>
      <c r="CZ320">
        <f t="shared" si="40"/>
        <v>0</v>
      </c>
      <c r="DA320">
        <f t="shared" si="41"/>
        <v>1</v>
      </c>
      <c r="DB320">
        <v>0</v>
      </c>
    </row>
    <row r="321" spans="1:106" x14ac:dyDescent="0.2">
      <c r="A321">
        <f>ROW(Source!A118)</f>
        <v>118</v>
      </c>
      <c r="B321">
        <v>39272396</v>
      </c>
      <c r="C321">
        <v>39272836</v>
      </c>
      <c r="D321">
        <v>36832273</v>
      </c>
      <c r="E321">
        <v>1</v>
      </c>
      <c r="F321">
        <v>1</v>
      </c>
      <c r="G321">
        <v>1</v>
      </c>
      <c r="H321">
        <v>3</v>
      </c>
      <c r="I321" t="s">
        <v>709</v>
      </c>
      <c r="J321" t="s">
        <v>710</v>
      </c>
      <c r="K321" t="s">
        <v>711</v>
      </c>
      <c r="L321">
        <v>1355</v>
      </c>
      <c r="N321">
        <v>1010</v>
      </c>
      <c r="O321" t="s">
        <v>380</v>
      </c>
      <c r="P321" t="s">
        <v>380</v>
      </c>
      <c r="Q321">
        <v>100</v>
      </c>
      <c r="W321">
        <v>0</v>
      </c>
      <c r="X321">
        <v>1709713925</v>
      </c>
      <c r="Y321">
        <v>8</v>
      </c>
      <c r="AA321">
        <v>50</v>
      </c>
      <c r="AB321">
        <v>0</v>
      </c>
      <c r="AC321">
        <v>0</v>
      </c>
      <c r="AD321">
        <v>0</v>
      </c>
      <c r="AE321">
        <v>50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8</v>
      </c>
      <c r="AU321" t="s">
        <v>3</v>
      </c>
      <c r="AV321">
        <v>0</v>
      </c>
      <c r="AW321">
        <v>2</v>
      </c>
      <c r="AX321">
        <v>39272857</v>
      </c>
      <c r="AY321">
        <v>1</v>
      </c>
      <c r="AZ321">
        <v>0</v>
      </c>
      <c r="BA321">
        <v>308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Y321*Source!I118</f>
        <v>0.23519999999999999</v>
      </c>
      <c r="CY321">
        <f t="shared" si="39"/>
        <v>50</v>
      </c>
      <c r="CZ321">
        <f t="shared" si="40"/>
        <v>50</v>
      </c>
      <c r="DA321">
        <f t="shared" si="41"/>
        <v>1</v>
      </c>
      <c r="DB321">
        <v>0</v>
      </c>
    </row>
    <row r="322" spans="1:106" x14ac:dyDescent="0.2">
      <c r="A322">
        <f>ROW(Source!A118)</f>
        <v>118</v>
      </c>
      <c r="B322">
        <v>39272396</v>
      </c>
      <c r="C322">
        <v>39272836</v>
      </c>
      <c r="D322">
        <v>36838722</v>
      </c>
      <c r="E322">
        <v>1</v>
      </c>
      <c r="F322">
        <v>1</v>
      </c>
      <c r="G322">
        <v>1</v>
      </c>
      <c r="H322">
        <v>3</v>
      </c>
      <c r="I322" t="s">
        <v>712</v>
      </c>
      <c r="J322" t="s">
        <v>713</v>
      </c>
      <c r="K322" t="s">
        <v>714</v>
      </c>
      <c r="L322">
        <v>1354</v>
      </c>
      <c r="N322">
        <v>1010</v>
      </c>
      <c r="O322" t="s">
        <v>206</v>
      </c>
      <c r="P322" t="s">
        <v>206</v>
      </c>
      <c r="Q322">
        <v>1</v>
      </c>
      <c r="W322">
        <v>0</v>
      </c>
      <c r="X322">
        <v>-1018551266</v>
      </c>
      <c r="Y322">
        <v>123.5</v>
      </c>
      <c r="AA322">
        <v>67</v>
      </c>
      <c r="AB322">
        <v>0</v>
      </c>
      <c r="AC322">
        <v>0</v>
      </c>
      <c r="AD322">
        <v>0</v>
      </c>
      <c r="AE322">
        <v>67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123.5</v>
      </c>
      <c r="AU322" t="s">
        <v>3</v>
      </c>
      <c r="AV322">
        <v>0</v>
      </c>
      <c r="AW322">
        <v>2</v>
      </c>
      <c r="AX322">
        <v>39272858</v>
      </c>
      <c r="AY322">
        <v>1</v>
      </c>
      <c r="AZ322">
        <v>0</v>
      </c>
      <c r="BA322">
        <v>309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Y322*Source!I118</f>
        <v>3.6309</v>
      </c>
      <c r="CY322">
        <f t="shared" si="39"/>
        <v>67</v>
      </c>
      <c r="CZ322">
        <f t="shared" si="40"/>
        <v>67</v>
      </c>
      <c r="DA322">
        <f t="shared" si="41"/>
        <v>1</v>
      </c>
      <c r="DB322">
        <v>0</v>
      </c>
    </row>
    <row r="323" spans="1:106" x14ac:dyDescent="0.2">
      <c r="A323">
        <f>ROW(Source!A119)</f>
        <v>119</v>
      </c>
      <c r="B323">
        <v>39272397</v>
      </c>
      <c r="C323">
        <v>39272836</v>
      </c>
      <c r="D323">
        <v>37064978</v>
      </c>
      <c r="E323">
        <v>1</v>
      </c>
      <c r="F323">
        <v>1</v>
      </c>
      <c r="G323">
        <v>1</v>
      </c>
      <c r="H323">
        <v>1</v>
      </c>
      <c r="I323" t="s">
        <v>640</v>
      </c>
      <c r="J323" t="s">
        <v>3</v>
      </c>
      <c r="K323" t="s">
        <v>641</v>
      </c>
      <c r="L323">
        <v>1191</v>
      </c>
      <c r="N323">
        <v>1013</v>
      </c>
      <c r="O323" t="s">
        <v>512</v>
      </c>
      <c r="P323" t="s">
        <v>512</v>
      </c>
      <c r="Q323">
        <v>1</v>
      </c>
      <c r="W323">
        <v>0</v>
      </c>
      <c r="X323">
        <v>-719309759</v>
      </c>
      <c r="Y323">
        <v>231.14999999999998</v>
      </c>
      <c r="AA323">
        <v>0</v>
      </c>
      <c r="AB323">
        <v>0</v>
      </c>
      <c r="AC323">
        <v>0</v>
      </c>
      <c r="AD323">
        <v>67.25</v>
      </c>
      <c r="AE323">
        <v>0</v>
      </c>
      <c r="AF323">
        <v>0</v>
      </c>
      <c r="AG323">
        <v>0</v>
      </c>
      <c r="AH323">
        <v>8.86</v>
      </c>
      <c r="AI323">
        <v>1</v>
      </c>
      <c r="AJ323">
        <v>1</v>
      </c>
      <c r="AK323">
        <v>1</v>
      </c>
      <c r="AL323">
        <v>7.59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201</v>
      </c>
      <c r="AU323" t="s">
        <v>50</v>
      </c>
      <c r="AV323">
        <v>1</v>
      </c>
      <c r="AW323">
        <v>2</v>
      </c>
      <c r="AX323">
        <v>39272848</v>
      </c>
      <c r="AY323">
        <v>1</v>
      </c>
      <c r="AZ323">
        <v>0</v>
      </c>
      <c r="BA323">
        <v>310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Y323*Source!I119</f>
        <v>6.7958099999999995</v>
      </c>
      <c r="CY323">
        <f>AD323</f>
        <v>67.25</v>
      </c>
      <c r="CZ323">
        <f>AH323</f>
        <v>8.86</v>
      </c>
      <c r="DA323">
        <f>AL323</f>
        <v>7.59</v>
      </c>
      <c r="DB323">
        <v>0</v>
      </c>
    </row>
    <row r="324" spans="1:106" x14ac:dyDescent="0.2">
      <c r="A324">
        <f>ROW(Source!A119)</f>
        <v>119</v>
      </c>
      <c r="B324">
        <v>39272397</v>
      </c>
      <c r="C324">
        <v>39272836</v>
      </c>
      <c r="D324">
        <v>37064876</v>
      </c>
      <c r="E324">
        <v>1</v>
      </c>
      <c r="F324">
        <v>1</v>
      </c>
      <c r="G324">
        <v>1</v>
      </c>
      <c r="H324">
        <v>1</v>
      </c>
      <c r="I324" t="s">
        <v>513</v>
      </c>
      <c r="J324" t="s">
        <v>3</v>
      </c>
      <c r="K324" t="s">
        <v>514</v>
      </c>
      <c r="L324">
        <v>1191</v>
      </c>
      <c r="N324">
        <v>1013</v>
      </c>
      <c r="O324" t="s">
        <v>512</v>
      </c>
      <c r="P324" t="s">
        <v>512</v>
      </c>
      <c r="Q324">
        <v>1</v>
      </c>
      <c r="W324">
        <v>0</v>
      </c>
      <c r="X324">
        <v>-1417349443</v>
      </c>
      <c r="Y324">
        <v>4.62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7.59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4.62</v>
      </c>
      <c r="AU324" t="s">
        <v>3</v>
      </c>
      <c r="AV324">
        <v>2</v>
      </c>
      <c r="AW324">
        <v>2</v>
      </c>
      <c r="AX324">
        <v>39272849</v>
      </c>
      <c r="AY324">
        <v>1</v>
      </c>
      <c r="AZ324">
        <v>2048</v>
      </c>
      <c r="BA324">
        <v>311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Y324*Source!I119</f>
        <v>0.135828</v>
      </c>
      <c r="CY324">
        <f>AD324</f>
        <v>0</v>
      </c>
      <c r="CZ324">
        <f>AH324</f>
        <v>0</v>
      </c>
      <c r="DA324">
        <f>AL324</f>
        <v>1</v>
      </c>
      <c r="DB324">
        <v>0</v>
      </c>
    </row>
    <row r="325" spans="1:106" x14ac:dyDescent="0.2">
      <c r="A325">
        <f>ROW(Source!A119)</f>
        <v>119</v>
      </c>
      <c r="B325">
        <v>39272397</v>
      </c>
      <c r="C325">
        <v>39272836</v>
      </c>
      <c r="D325">
        <v>36882452</v>
      </c>
      <c r="E325">
        <v>1</v>
      </c>
      <c r="F325">
        <v>1</v>
      </c>
      <c r="G325">
        <v>1</v>
      </c>
      <c r="H325">
        <v>2</v>
      </c>
      <c r="I325" t="s">
        <v>515</v>
      </c>
      <c r="J325" t="s">
        <v>516</v>
      </c>
      <c r="K325" t="s">
        <v>517</v>
      </c>
      <c r="L325">
        <v>1368</v>
      </c>
      <c r="N325">
        <v>1011</v>
      </c>
      <c r="O325" t="s">
        <v>518</v>
      </c>
      <c r="P325" t="s">
        <v>518</v>
      </c>
      <c r="Q325">
        <v>1</v>
      </c>
      <c r="W325">
        <v>0</v>
      </c>
      <c r="X325">
        <v>1188625873</v>
      </c>
      <c r="Y325">
        <v>1.3125</v>
      </c>
      <c r="AA325">
        <v>0</v>
      </c>
      <c r="AB325">
        <v>237.26</v>
      </c>
      <c r="AC325">
        <v>13.5</v>
      </c>
      <c r="AD325">
        <v>0</v>
      </c>
      <c r="AE325">
        <v>0</v>
      </c>
      <c r="AF325">
        <v>31.26</v>
      </c>
      <c r="AG325">
        <v>13.5</v>
      </c>
      <c r="AH325">
        <v>0</v>
      </c>
      <c r="AI325">
        <v>1</v>
      </c>
      <c r="AJ325">
        <v>7.59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1.05</v>
      </c>
      <c r="AU325" t="s">
        <v>49</v>
      </c>
      <c r="AV325">
        <v>0</v>
      </c>
      <c r="AW325">
        <v>2</v>
      </c>
      <c r="AX325">
        <v>39272850</v>
      </c>
      <c r="AY325">
        <v>1</v>
      </c>
      <c r="AZ325">
        <v>0</v>
      </c>
      <c r="BA325">
        <v>312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Y325*Source!I119</f>
        <v>3.8587499999999997E-2</v>
      </c>
      <c r="CY325">
        <f>AB325</f>
        <v>237.26</v>
      </c>
      <c r="CZ325">
        <f>AF325</f>
        <v>31.26</v>
      </c>
      <c r="DA325">
        <f>AJ325</f>
        <v>7.59</v>
      </c>
      <c r="DB325">
        <v>0</v>
      </c>
    </row>
    <row r="326" spans="1:106" x14ac:dyDescent="0.2">
      <c r="A326">
        <f>ROW(Source!A119)</f>
        <v>119</v>
      </c>
      <c r="B326">
        <v>39272397</v>
      </c>
      <c r="C326">
        <v>39272836</v>
      </c>
      <c r="D326">
        <v>36883554</v>
      </c>
      <c r="E326">
        <v>1</v>
      </c>
      <c r="F326">
        <v>1</v>
      </c>
      <c r="G326">
        <v>1</v>
      </c>
      <c r="H326">
        <v>2</v>
      </c>
      <c r="I326" t="s">
        <v>554</v>
      </c>
      <c r="J326" t="s">
        <v>555</v>
      </c>
      <c r="K326" t="s">
        <v>556</v>
      </c>
      <c r="L326">
        <v>1368</v>
      </c>
      <c r="N326">
        <v>1011</v>
      </c>
      <c r="O326" t="s">
        <v>518</v>
      </c>
      <c r="P326" t="s">
        <v>518</v>
      </c>
      <c r="Q326">
        <v>1</v>
      </c>
      <c r="W326">
        <v>0</v>
      </c>
      <c r="X326">
        <v>1372534845</v>
      </c>
      <c r="Y326">
        <v>4.4624999999999995</v>
      </c>
      <c r="AA326">
        <v>0</v>
      </c>
      <c r="AB326">
        <v>498.74</v>
      </c>
      <c r="AC326">
        <v>11.6</v>
      </c>
      <c r="AD326">
        <v>0</v>
      </c>
      <c r="AE326">
        <v>0</v>
      </c>
      <c r="AF326">
        <v>65.709999999999994</v>
      </c>
      <c r="AG326">
        <v>11.6</v>
      </c>
      <c r="AH326">
        <v>0</v>
      </c>
      <c r="AI326">
        <v>1</v>
      </c>
      <c r="AJ326">
        <v>7.59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3.57</v>
      </c>
      <c r="AU326" t="s">
        <v>49</v>
      </c>
      <c r="AV326">
        <v>0</v>
      </c>
      <c r="AW326">
        <v>2</v>
      </c>
      <c r="AX326">
        <v>39272851</v>
      </c>
      <c r="AY326">
        <v>1</v>
      </c>
      <c r="AZ326">
        <v>0</v>
      </c>
      <c r="BA326">
        <v>313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Y326*Source!I119</f>
        <v>0.13119749999999997</v>
      </c>
      <c r="CY326">
        <f>AB326</f>
        <v>498.74</v>
      </c>
      <c r="CZ326">
        <f>AF326</f>
        <v>65.709999999999994</v>
      </c>
      <c r="DA326">
        <f>AJ326</f>
        <v>7.59</v>
      </c>
      <c r="DB326">
        <v>0</v>
      </c>
    </row>
    <row r="327" spans="1:106" x14ac:dyDescent="0.2">
      <c r="A327">
        <f>ROW(Source!A119)</f>
        <v>119</v>
      </c>
      <c r="B327">
        <v>39272397</v>
      </c>
      <c r="C327">
        <v>39272836</v>
      </c>
      <c r="D327">
        <v>36802057</v>
      </c>
      <c r="E327">
        <v>1</v>
      </c>
      <c r="F327">
        <v>1</v>
      </c>
      <c r="G327">
        <v>1</v>
      </c>
      <c r="H327">
        <v>3</v>
      </c>
      <c r="I327" t="s">
        <v>697</v>
      </c>
      <c r="J327" t="s">
        <v>698</v>
      </c>
      <c r="K327" t="s">
        <v>699</v>
      </c>
      <c r="L327">
        <v>1301</v>
      </c>
      <c r="N327">
        <v>1003</v>
      </c>
      <c r="O327" t="s">
        <v>246</v>
      </c>
      <c r="P327" t="s">
        <v>246</v>
      </c>
      <c r="Q327">
        <v>1</v>
      </c>
      <c r="W327">
        <v>0</v>
      </c>
      <c r="X327">
        <v>751777312</v>
      </c>
      <c r="Y327">
        <v>402</v>
      </c>
      <c r="AA327">
        <v>48.42</v>
      </c>
      <c r="AB327">
        <v>0</v>
      </c>
      <c r="AC327">
        <v>0</v>
      </c>
      <c r="AD327">
        <v>0</v>
      </c>
      <c r="AE327">
        <v>6.38</v>
      </c>
      <c r="AF327">
        <v>0</v>
      </c>
      <c r="AG327">
        <v>0</v>
      </c>
      <c r="AH327">
        <v>0</v>
      </c>
      <c r="AI327">
        <v>7.59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402</v>
      </c>
      <c r="AU327" t="s">
        <v>3</v>
      </c>
      <c r="AV327">
        <v>0</v>
      </c>
      <c r="AW327">
        <v>2</v>
      </c>
      <c r="AX327">
        <v>39272852</v>
      </c>
      <c r="AY327">
        <v>1</v>
      </c>
      <c r="AZ327">
        <v>0</v>
      </c>
      <c r="BA327">
        <v>314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Y327*Source!I119</f>
        <v>11.8188</v>
      </c>
      <c r="CY327">
        <f t="shared" ref="CY327:CY334" si="42">AA327</f>
        <v>48.42</v>
      </c>
      <c r="CZ327">
        <f t="shared" ref="CZ327:CZ334" si="43">AE327</f>
        <v>6.38</v>
      </c>
      <c r="DA327">
        <f t="shared" ref="DA327:DA334" si="44">AI327</f>
        <v>7.59</v>
      </c>
      <c r="DB327">
        <v>0</v>
      </c>
    </row>
    <row r="328" spans="1:106" x14ac:dyDescent="0.2">
      <c r="A328">
        <f>ROW(Source!A119)</f>
        <v>119</v>
      </c>
      <c r="B328">
        <v>39272397</v>
      </c>
      <c r="C328">
        <v>39272836</v>
      </c>
      <c r="D328">
        <v>36802058</v>
      </c>
      <c r="E328">
        <v>1</v>
      </c>
      <c r="F328">
        <v>1</v>
      </c>
      <c r="G328">
        <v>1</v>
      </c>
      <c r="H328">
        <v>3</v>
      </c>
      <c r="I328" t="s">
        <v>700</v>
      </c>
      <c r="J328" t="s">
        <v>701</v>
      </c>
      <c r="K328" t="s">
        <v>702</v>
      </c>
      <c r="L328">
        <v>1301</v>
      </c>
      <c r="N328">
        <v>1003</v>
      </c>
      <c r="O328" t="s">
        <v>246</v>
      </c>
      <c r="P328" t="s">
        <v>246</v>
      </c>
      <c r="Q328">
        <v>1</v>
      </c>
      <c r="W328">
        <v>0</v>
      </c>
      <c r="X328">
        <v>1744203244</v>
      </c>
      <c r="Y328">
        <v>43</v>
      </c>
      <c r="AA328">
        <v>60.34</v>
      </c>
      <c r="AB328">
        <v>0</v>
      </c>
      <c r="AC328">
        <v>0</v>
      </c>
      <c r="AD328">
        <v>0</v>
      </c>
      <c r="AE328">
        <v>7.95</v>
      </c>
      <c r="AF328">
        <v>0</v>
      </c>
      <c r="AG328">
        <v>0</v>
      </c>
      <c r="AH328">
        <v>0</v>
      </c>
      <c r="AI328">
        <v>7.59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43</v>
      </c>
      <c r="AU328" t="s">
        <v>3</v>
      </c>
      <c r="AV328">
        <v>0</v>
      </c>
      <c r="AW328">
        <v>2</v>
      </c>
      <c r="AX328">
        <v>39272853</v>
      </c>
      <c r="AY328">
        <v>1</v>
      </c>
      <c r="AZ328">
        <v>0</v>
      </c>
      <c r="BA328">
        <v>315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Y328*Source!I119</f>
        <v>1.2642</v>
      </c>
      <c r="CY328">
        <f t="shared" si="42"/>
        <v>60.34</v>
      </c>
      <c r="CZ328">
        <f t="shared" si="43"/>
        <v>7.95</v>
      </c>
      <c r="DA328">
        <f t="shared" si="44"/>
        <v>7.59</v>
      </c>
      <c r="DB328">
        <v>0</v>
      </c>
    </row>
    <row r="329" spans="1:106" x14ac:dyDescent="0.2">
      <c r="A329">
        <f>ROW(Source!A119)</f>
        <v>119</v>
      </c>
      <c r="B329">
        <v>39272397</v>
      </c>
      <c r="C329">
        <v>39272836</v>
      </c>
      <c r="D329">
        <v>36802146</v>
      </c>
      <c r="E329">
        <v>1</v>
      </c>
      <c r="F329">
        <v>1</v>
      </c>
      <c r="G329">
        <v>1</v>
      </c>
      <c r="H329">
        <v>3</v>
      </c>
      <c r="I329" t="s">
        <v>703</v>
      </c>
      <c r="J329" t="s">
        <v>704</v>
      </c>
      <c r="K329" t="s">
        <v>705</v>
      </c>
      <c r="L329">
        <v>1302</v>
      </c>
      <c r="N329">
        <v>1003</v>
      </c>
      <c r="O329" t="s">
        <v>341</v>
      </c>
      <c r="P329" t="s">
        <v>341</v>
      </c>
      <c r="Q329">
        <v>10</v>
      </c>
      <c r="W329">
        <v>0</v>
      </c>
      <c r="X329">
        <v>-405326455</v>
      </c>
      <c r="Y329">
        <v>29.3</v>
      </c>
      <c r="AA329">
        <v>486.52</v>
      </c>
      <c r="AB329">
        <v>0</v>
      </c>
      <c r="AC329">
        <v>0</v>
      </c>
      <c r="AD329">
        <v>0</v>
      </c>
      <c r="AE329">
        <v>64.099999999999994</v>
      </c>
      <c r="AF329">
        <v>0</v>
      </c>
      <c r="AG329">
        <v>0</v>
      </c>
      <c r="AH329">
        <v>0</v>
      </c>
      <c r="AI329">
        <v>7.59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29.3</v>
      </c>
      <c r="AU329" t="s">
        <v>3</v>
      </c>
      <c r="AV329">
        <v>0</v>
      </c>
      <c r="AW329">
        <v>2</v>
      </c>
      <c r="AX329">
        <v>39272854</v>
      </c>
      <c r="AY329">
        <v>1</v>
      </c>
      <c r="AZ329">
        <v>0</v>
      </c>
      <c r="BA329">
        <v>316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Y329*Source!I119</f>
        <v>0.86141999999999996</v>
      </c>
      <c r="CY329">
        <f t="shared" si="42"/>
        <v>486.52</v>
      </c>
      <c r="CZ329">
        <f t="shared" si="43"/>
        <v>64.099999999999994</v>
      </c>
      <c r="DA329">
        <f t="shared" si="44"/>
        <v>7.59</v>
      </c>
      <c r="DB329">
        <v>0</v>
      </c>
    </row>
    <row r="330" spans="1:106" x14ac:dyDescent="0.2">
      <c r="A330">
        <f>ROW(Source!A119)</f>
        <v>119</v>
      </c>
      <c r="B330">
        <v>39272397</v>
      </c>
      <c r="C330">
        <v>39272836</v>
      </c>
      <c r="D330">
        <v>36804571</v>
      </c>
      <c r="E330">
        <v>1</v>
      </c>
      <c r="F330">
        <v>1</v>
      </c>
      <c r="G330">
        <v>1</v>
      </c>
      <c r="H330">
        <v>3</v>
      </c>
      <c r="I330" t="s">
        <v>706</v>
      </c>
      <c r="J330" t="s">
        <v>707</v>
      </c>
      <c r="K330" t="s">
        <v>708</v>
      </c>
      <c r="L330">
        <v>1358</v>
      </c>
      <c r="N330">
        <v>1010</v>
      </c>
      <c r="O330" t="s">
        <v>389</v>
      </c>
      <c r="P330" t="s">
        <v>389</v>
      </c>
      <c r="Q330">
        <v>10</v>
      </c>
      <c r="W330">
        <v>0</v>
      </c>
      <c r="X330">
        <v>-858120743</v>
      </c>
      <c r="Y330">
        <v>65.2</v>
      </c>
      <c r="AA330">
        <v>53.36</v>
      </c>
      <c r="AB330">
        <v>0</v>
      </c>
      <c r="AC330">
        <v>0</v>
      </c>
      <c r="AD330">
        <v>0</v>
      </c>
      <c r="AE330">
        <v>7.03</v>
      </c>
      <c r="AF330">
        <v>0</v>
      </c>
      <c r="AG330">
        <v>0</v>
      </c>
      <c r="AH330">
        <v>0</v>
      </c>
      <c r="AI330">
        <v>7.59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65.2</v>
      </c>
      <c r="AU330" t="s">
        <v>3</v>
      </c>
      <c r="AV330">
        <v>0</v>
      </c>
      <c r="AW330">
        <v>2</v>
      </c>
      <c r="AX330">
        <v>39272855</v>
      </c>
      <c r="AY330">
        <v>1</v>
      </c>
      <c r="AZ330">
        <v>0</v>
      </c>
      <c r="BA330">
        <v>317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Y330*Source!I119</f>
        <v>1.9168799999999999</v>
      </c>
      <c r="CY330">
        <f t="shared" si="42"/>
        <v>53.36</v>
      </c>
      <c r="CZ330">
        <f t="shared" si="43"/>
        <v>7.03</v>
      </c>
      <c r="DA330">
        <f t="shared" si="44"/>
        <v>7.59</v>
      </c>
      <c r="DB330">
        <v>0</v>
      </c>
    </row>
    <row r="331" spans="1:106" x14ac:dyDescent="0.2">
      <c r="A331">
        <f>ROW(Source!A119)</f>
        <v>119</v>
      </c>
      <c r="B331">
        <v>39272397</v>
      </c>
      <c r="C331">
        <v>39272836</v>
      </c>
      <c r="D331">
        <v>36831912</v>
      </c>
      <c r="E331">
        <v>1</v>
      </c>
      <c r="F331">
        <v>1</v>
      </c>
      <c r="G331">
        <v>1</v>
      </c>
      <c r="H331">
        <v>3</v>
      </c>
      <c r="I331" t="s">
        <v>224</v>
      </c>
      <c r="J331" t="s">
        <v>226</v>
      </c>
      <c r="K331" t="s">
        <v>225</v>
      </c>
      <c r="L331">
        <v>1327</v>
      </c>
      <c r="N331">
        <v>1005</v>
      </c>
      <c r="O331" t="s">
        <v>123</v>
      </c>
      <c r="P331" t="s">
        <v>123</v>
      </c>
      <c r="Q331">
        <v>1</v>
      </c>
      <c r="W331">
        <v>0</v>
      </c>
      <c r="X331">
        <v>-158504575</v>
      </c>
      <c r="Y331">
        <v>100</v>
      </c>
      <c r="AA331">
        <v>7390.61</v>
      </c>
      <c r="AB331">
        <v>0</v>
      </c>
      <c r="AC331">
        <v>0</v>
      </c>
      <c r="AD331">
        <v>0</v>
      </c>
      <c r="AE331">
        <v>973.73</v>
      </c>
      <c r="AF331">
        <v>0</v>
      </c>
      <c r="AG331">
        <v>0</v>
      </c>
      <c r="AH331">
        <v>0</v>
      </c>
      <c r="AI331">
        <v>7.59</v>
      </c>
      <c r="AJ331">
        <v>1</v>
      </c>
      <c r="AK331">
        <v>1</v>
      </c>
      <c r="AL331">
        <v>1</v>
      </c>
      <c r="AN331">
        <v>0</v>
      </c>
      <c r="AO331">
        <v>0</v>
      </c>
      <c r="AP331">
        <v>0</v>
      </c>
      <c r="AQ331">
        <v>0</v>
      </c>
      <c r="AR331">
        <v>0</v>
      </c>
      <c r="AS331" t="s">
        <v>3</v>
      </c>
      <c r="AT331">
        <v>100</v>
      </c>
      <c r="AU331" t="s">
        <v>3</v>
      </c>
      <c r="AV331">
        <v>0</v>
      </c>
      <c r="AW331">
        <v>1</v>
      </c>
      <c r="AX331">
        <v>-1</v>
      </c>
      <c r="AY331">
        <v>0</v>
      </c>
      <c r="AZ331">
        <v>0</v>
      </c>
      <c r="BA331" t="s">
        <v>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Y331*Source!I119</f>
        <v>2.94</v>
      </c>
      <c r="CY331">
        <f t="shared" si="42"/>
        <v>7390.61</v>
      </c>
      <c r="CZ331">
        <f t="shared" si="43"/>
        <v>973.73</v>
      </c>
      <c r="DA331">
        <f t="shared" si="44"/>
        <v>7.59</v>
      </c>
      <c r="DB331">
        <v>0</v>
      </c>
    </row>
    <row r="332" spans="1:106" x14ac:dyDescent="0.2">
      <c r="A332">
        <f>ROW(Source!A119)</f>
        <v>119</v>
      </c>
      <c r="B332">
        <v>39272397</v>
      </c>
      <c r="C332">
        <v>39272836</v>
      </c>
      <c r="D332">
        <v>36797011</v>
      </c>
      <c r="E332">
        <v>17</v>
      </c>
      <c r="F332">
        <v>1</v>
      </c>
      <c r="G332">
        <v>1</v>
      </c>
      <c r="H332">
        <v>3</v>
      </c>
      <c r="I332" t="s">
        <v>217</v>
      </c>
      <c r="J332" t="s">
        <v>3</v>
      </c>
      <c r="K332" t="s">
        <v>218</v>
      </c>
      <c r="L332">
        <v>1327</v>
      </c>
      <c r="N332">
        <v>1005</v>
      </c>
      <c r="O332" t="s">
        <v>123</v>
      </c>
      <c r="P332" t="s">
        <v>123</v>
      </c>
      <c r="Q332">
        <v>1</v>
      </c>
      <c r="W332">
        <v>0</v>
      </c>
      <c r="X332">
        <v>1258665497</v>
      </c>
      <c r="Y332">
        <v>100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7.59</v>
      </c>
      <c r="AJ332">
        <v>1</v>
      </c>
      <c r="AK332">
        <v>1</v>
      </c>
      <c r="AL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3</v>
      </c>
      <c r="AT332">
        <v>100</v>
      </c>
      <c r="AU332" t="s">
        <v>3</v>
      </c>
      <c r="AV332">
        <v>0</v>
      </c>
      <c r="AW332">
        <v>2</v>
      </c>
      <c r="AX332">
        <v>39272856</v>
      </c>
      <c r="AY332">
        <v>1</v>
      </c>
      <c r="AZ332">
        <v>0</v>
      </c>
      <c r="BA332">
        <v>318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Y332*Source!I119</f>
        <v>2.94</v>
      </c>
      <c r="CY332">
        <f t="shared" si="42"/>
        <v>0</v>
      </c>
      <c r="CZ332">
        <f t="shared" si="43"/>
        <v>0</v>
      </c>
      <c r="DA332">
        <f t="shared" si="44"/>
        <v>7.59</v>
      </c>
      <c r="DB332">
        <v>0</v>
      </c>
    </row>
    <row r="333" spans="1:106" x14ac:dyDescent="0.2">
      <c r="A333">
        <f>ROW(Source!A119)</f>
        <v>119</v>
      </c>
      <c r="B333">
        <v>39272397</v>
      </c>
      <c r="C333">
        <v>39272836</v>
      </c>
      <c r="D333">
        <v>36832273</v>
      </c>
      <c r="E333">
        <v>1</v>
      </c>
      <c r="F333">
        <v>1</v>
      </c>
      <c r="G333">
        <v>1</v>
      </c>
      <c r="H333">
        <v>3</v>
      </c>
      <c r="I333" t="s">
        <v>709</v>
      </c>
      <c r="J333" t="s">
        <v>710</v>
      </c>
      <c r="K333" t="s">
        <v>711</v>
      </c>
      <c r="L333">
        <v>1355</v>
      </c>
      <c r="N333">
        <v>1010</v>
      </c>
      <c r="O333" t="s">
        <v>380</v>
      </c>
      <c r="P333" t="s">
        <v>380</v>
      </c>
      <c r="Q333">
        <v>100</v>
      </c>
      <c r="W333">
        <v>0</v>
      </c>
      <c r="X333">
        <v>1709713925</v>
      </c>
      <c r="Y333">
        <v>8</v>
      </c>
      <c r="AA333">
        <v>379.5</v>
      </c>
      <c r="AB333">
        <v>0</v>
      </c>
      <c r="AC333">
        <v>0</v>
      </c>
      <c r="AD333">
        <v>0</v>
      </c>
      <c r="AE333">
        <v>50</v>
      </c>
      <c r="AF333">
        <v>0</v>
      </c>
      <c r="AG333">
        <v>0</v>
      </c>
      <c r="AH333">
        <v>0</v>
      </c>
      <c r="AI333">
        <v>7.59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8</v>
      </c>
      <c r="AU333" t="s">
        <v>3</v>
      </c>
      <c r="AV333">
        <v>0</v>
      </c>
      <c r="AW333">
        <v>2</v>
      </c>
      <c r="AX333">
        <v>39272857</v>
      </c>
      <c r="AY333">
        <v>1</v>
      </c>
      <c r="AZ333">
        <v>0</v>
      </c>
      <c r="BA333">
        <v>319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Y333*Source!I119</f>
        <v>0.23519999999999999</v>
      </c>
      <c r="CY333">
        <f t="shared" si="42"/>
        <v>379.5</v>
      </c>
      <c r="CZ333">
        <f t="shared" si="43"/>
        <v>50</v>
      </c>
      <c r="DA333">
        <f t="shared" si="44"/>
        <v>7.59</v>
      </c>
      <c r="DB333">
        <v>0</v>
      </c>
    </row>
    <row r="334" spans="1:106" x14ac:dyDescent="0.2">
      <c r="A334">
        <f>ROW(Source!A119)</f>
        <v>119</v>
      </c>
      <c r="B334">
        <v>39272397</v>
      </c>
      <c r="C334">
        <v>39272836</v>
      </c>
      <c r="D334">
        <v>36838722</v>
      </c>
      <c r="E334">
        <v>1</v>
      </c>
      <c r="F334">
        <v>1</v>
      </c>
      <c r="G334">
        <v>1</v>
      </c>
      <c r="H334">
        <v>3</v>
      </c>
      <c r="I334" t="s">
        <v>712</v>
      </c>
      <c r="J334" t="s">
        <v>713</v>
      </c>
      <c r="K334" t="s">
        <v>714</v>
      </c>
      <c r="L334">
        <v>1354</v>
      </c>
      <c r="N334">
        <v>1010</v>
      </c>
      <c r="O334" t="s">
        <v>206</v>
      </c>
      <c r="P334" t="s">
        <v>206</v>
      </c>
      <c r="Q334">
        <v>1</v>
      </c>
      <c r="W334">
        <v>0</v>
      </c>
      <c r="X334">
        <v>-1018551266</v>
      </c>
      <c r="Y334">
        <v>123.5</v>
      </c>
      <c r="AA334">
        <v>508.53</v>
      </c>
      <c r="AB334">
        <v>0</v>
      </c>
      <c r="AC334">
        <v>0</v>
      </c>
      <c r="AD334">
        <v>0</v>
      </c>
      <c r="AE334">
        <v>67</v>
      </c>
      <c r="AF334">
        <v>0</v>
      </c>
      <c r="AG334">
        <v>0</v>
      </c>
      <c r="AH334">
        <v>0</v>
      </c>
      <c r="AI334">
        <v>7.59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123.5</v>
      </c>
      <c r="AU334" t="s">
        <v>3</v>
      </c>
      <c r="AV334">
        <v>0</v>
      </c>
      <c r="AW334">
        <v>2</v>
      </c>
      <c r="AX334">
        <v>39272858</v>
      </c>
      <c r="AY334">
        <v>1</v>
      </c>
      <c r="AZ334">
        <v>0</v>
      </c>
      <c r="BA334">
        <v>320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Y334*Source!I119</f>
        <v>3.6309</v>
      </c>
      <c r="CY334">
        <f t="shared" si="42"/>
        <v>508.53</v>
      </c>
      <c r="CZ334">
        <f t="shared" si="43"/>
        <v>67</v>
      </c>
      <c r="DA334">
        <f t="shared" si="44"/>
        <v>7.59</v>
      </c>
      <c r="DB334">
        <v>0</v>
      </c>
    </row>
    <row r="335" spans="1:106" x14ac:dyDescent="0.2">
      <c r="A335">
        <f>ROW(Source!A124)</f>
        <v>124</v>
      </c>
      <c r="B335">
        <v>39272396</v>
      </c>
      <c r="C335">
        <v>39272860</v>
      </c>
      <c r="D335">
        <v>37070495</v>
      </c>
      <c r="E335">
        <v>1</v>
      </c>
      <c r="F335">
        <v>1</v>
      </c>
      <c r="G335">
        <v>1</v>
      </c>
      <c r="H335">
        <v>1</v>
      </c>
      <c r="I335" t="s">
        <v>543</v>
      </c>
      <c r="J335" t="s">
        <v>3</v>
      </c>
      <c r="K335" t="s">
        <v>544</v>
      </c>
      <c r="L335">
        <v>1191</v>
      </c>
      <c r="N335">
        <v>1013</v>
      </c>
      <c r="O335" t="s">
        <v>512</v>
      </c>
      <c r="P335" t="s">
        <v>512</v>
      </c>
      <c r="Q335">
        <v>1</v>
      </c>
      <c r="W335">
        <v>0</v>
      </c>
      <c r="X335">
        <v>-784637506</v>
      </c>
      <c r="Y335">
        <v>171.53399999999999</v>
      </c>
      <c r="AA335">
        <v>0</v>
      </c>
      <c r="AB335">
        <v>0</v>
      </c>
      <c r="AC335">
        <v>0</v>
      </c>
      <c r="AD335">
        <v>8.74</v>
      </c>
      <c r="AE335">
        <v>0</v>
      </c>
      <c r="AF335">
        <v>0</v>
      </c>
      <c r="AG335">
        <v>0</v>
      </c>
      <c r="AH335">
        <v>8.74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3</v>
      </c>
      <c r="AT335">
        <v>149.16</v>
      </c>
      <c r="AU335" t="s">
        <v>50</v>
      </c>
      <c r="AV335">
        <v>1</v>
      </c>
      <c r="AW335">
        <v>2</v>
      </c>
      <c r="AX335">
        <v>39272872</v>
      </c>
      <c r="AY335">
        <v>1</v>
      </c>
      <c r="AZ335">
        <v>0</v>
      </c>
      <c r="BA335">
        <v>321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Y335*Source!I124</f>
        <v>82.336319999999986</v>
      </c>
      <c r="CY335">
        <f>AD335</f>
        <v>8.74</v>
      </c>
      <c r="CZ335">
        <f>AH335</f>
        <v>8.74</v>
      </c>
      <c r="DA335">
        <f>AL335</f>
        <v>1</v>
      </c>
      <c r="DB335">
        <v>0</v>
      </c>
    </row>
    <row r="336" spans="1:106" x14ac:dyDescent="0.2">
      <c r="A336">
        <f>ROW(Source!A124)</f>
        <v>124</v>
      </c>
      <c r="B336">
        <v>39272396</v>
      </c>
      <c r="C336">
        <v>39272860</v>
      </c>
      <c r="D336">
        <v>37064876</v>
      </c>
      <c r="E336">
        <v>1</v>
      </c>
      <c r="F336">
        <v>1</v>
      </c>
      <c r="G336">
        <v>1</v>
      </c>
      <c r="H336">
        <v>1</v>
      </c>
      <c r="I336" t="s">
        <v>513</v>
      </c>
      <c r="J336" t="s">
        <v>3</v>
      </c>
      <c r="K336" t="s">
        <v>514</v>
      </c>
      <c r="L336">
        <v>1191</v>
      </c>
      <c r="N336">
        <v>1013</v>
      </c>
      <c r="O336" t="s">
        <v>512</v>
      </c>
      <c r="P336" t="s">
        <v>512</v>
      </c>
      <c r="Q336">
        <v>1</v>
      </c>
      <c r="W336">
        <v>0</v>
      </c>
      <c r="X336">
        <v>-1417349443</v>
      </c>
      <c r="Y336">
        <v>4.2300000000000004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4.2300000000000004</v>
      </c>
      <c r="AU336" t="s">
        <v>3</v>
      </c>
      <c r="AV336">
        <v>2</v>
      </c>
      <c r="AW336">
        <v>2</v>
      </c>
      <c r="AX336">
        <v>39272873</v>
      </c>
      <c r="AY336">
        <v>1</v>
      </c>
      <c r="AZ336">
        <v>2048</v>
      </c>
      <c r="BA336">
        <v>322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Y336*Source!I124</f>
        <v>2.0304000000000002</v>
      </c>
      <c r="CY336">
        <f>AD336</f>
        <v>0</v>
      </c>
      <c r="CZ336">
        <f>AH336</f>
        <v>0</v>
      </c>
      <c r="DA336">
        <f>AL336</f>
        <v>1</v>
      </c>
      <c r="DB336">
        <v>0</v>
      </c>
    </row>
    <row r="337" spans="1:106" x14ac:dyDescent="0.2">
      <c r="A337">
        <f>ROW(Source!A124)</f>
        <v>124</v>
      </c>
      <c r="B337">
        <v>39272396</v>
      </c>
      <c r="C337">
        <v>39272860</v>
      </c>
      <c r="D337">
        <v>36882452</v>
      </c>
      <c r="E337">
        <v>1</v>
      </c>
      <c r="F337">
        <v>1</v>
      </c>
      <c r="G337">
        <v>1</v>
      </c>
      <c r="H337">
        <v>2</v>
      </c>
      <c r="I337" t="s">
        <v>515</v>
      </c>
      <c r="J337" t="s">
        <v>516</v>
      </c>
      <c r="K337" t="s">
        <v>517</v>
      </c>
      <c r="L337">
        <v>1368</v>
      </c>
      <c r="N337">
        <v>1011</v>
      </c>
      <c r="O337" t="s">
        <v>518</v>
      </c>
      <c r="P337" t="s">
        <v>518</v>
      </c>
      <c r="Q337">
        <v>1</v>
      </c>
      <c r="W337">
        <v>0</v>
      </c>
      <c r="X337">
        <v>1188625873</v>
      </c>
      <c r="Y337">
        <v>0.82500000000000007</v>
      </c>
      <c r="AA337">
        <v>0</v>
      </c>
      <c r="AB337">
        <v>31.26</v>
      </c>
      <c r="AC337">
        <v>13.5</v>
      </c>
      <c r="AD337">
        <v>0</v>
      </c>
      <c r="AE337">
        <v>0</v>
      </c>
      <c r="AF337">
        <v>31.26</v>
      </c>
      <c r="AG337">
        <v>13.5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0.66</v>
      </c>
      <c r="AU337" t="s">
        <v>49</v>
      </c>
      <c r="AV337">
        <v>0</v>
      </c>
      <c r="AW337">
        <v>2</v>
      </c>
      <c r="AX337">
        <v>39272874</v>
      </c>
      <c r="AY337">
        <v>1</v>
      </c>
      <c r="AZ337">
        <v>0</v>
      </c>
      <c r="BA337">
        <v>323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Y337*Source!I124</f>
        <v>0.39600000000000002</v>
      </c>
      <c r="CY337">
        <f>AB337</f>
        <v>31.26</v>
      </c>
      <c r="CZ337">
        <f>AF337</f>
        <v>31.26</v>
      </c>
      <c r="DA337">
        <f>AJ337</f>
        <v>1</v>
      </c>
      <c r="DB337">
        <v>0</v>
      </c>
    </row>
    <row r="338" spans="1:106" x14ac:dyDescent="0.2">
      <c r="A338">
        <f>ROW(Source!A124)</f>
        <v>124</v>
      </c>
      <c r="B338">
        <v>39272396</v>
      </c>
      <c r="C338">
        <v>39272860</v>
      </c>
      <c r="D338">
        <v>36883554</v>
      </c>
      <c r="E338">
        <v>1</v>
      </c>
      <c r="F338">
        <v>1</v>
      </c>
      <c r="G338">
        <v>1</v>
      </c>
      <c r="H338">
        <v>2</v>
      </c>
      <c r="I338" t="s">
        <v>554</v>
      </c>
      <c r="J338" t="s">
        <v>555</v>
      </c>
      <c r="K338" t="s">
        <v>556</v>
      </c>
      <c r="L338">
        <v>1368</v>
      </c>
      <c r="N338">
        <v>1011</v>
      </c>
      <c r="O338" t="s">
        <v>518</v>
      </c>
      <c r="P338" t="s">
        <v>518</v>
      </c>
      <c r="Q338">
        <v>1</v>
      </c>
      <c r="W338">
        <v>0</v>
      </c>
      <c r="X338">
        <v>1372534845</v>
      </c>
      <c r="Y338">
        <v>4.4624999999999995</v>
      </c>
      <c r="AA338">
        <v>0</v>
      </c>
      <c r="AB338">
        <v>65.709999999999994</v>
      </c>
      <c r="AC338">
        <v>11.6</v>
      </c>
      <c r="AD338">
        <v>0</v>
      </c>
      <c r="AE338">
        <v>0</v>
      </c>
      <c r="AF338">
        <v>65.709999999999994</v>
      </c>
      <c r="AG338">
        <v>11.6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3.57</v>
      </c>
      <c r="AU338" t="s">
        <v>49</v>
      </c>
      <c r="AV338">
        <v>0</v>
      </c>
      <c r="AW338">
        <v>2</v>
      </c>
      <c r="AX338">
        <v>39272875</v>
      </c>
      <c r="AY338">
        <v>1</v>
      </c>
      <c r="AZ338">
        <v>0</v>
      </c>
      <c r="BA338">
        <v>324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Y338*Source!I124</f>
        <v>2.1419999999999995</v>
      </c>
      <c r="CY338">
        <f>AB338</f>
        <v>65.709999999999994</v>
      </c>
      <c r="CZ338">
        <f>AF338</f>
        <v>65.709999999999994</v>
      </c>
      <c r="DA338">
        <f>AJ338</f>
        <v>1</v>
      </c>
      <c r="DB338">
        <v>0</v>
      </c>
    </row>
    <row r="339" spans="1:106" x14ac:dyDescent="0.2">
      <c r="A339">
        <f>ROW(Source!A124)</f>
        <v>124</v>
      </c>
      <c r="B339">
        <v>39272396</v>
      </c>
      <c r="C339">
        <v>39272860</v>
      </c>
      <c r="D339">
        <v>36802057</v>
      </c>
      <c r="E339">
        <v>1</v>
      </c>
      <c r="F339">
        <v>1</v>
      </c>
      <c r="G339">
        <v>1</v>
      </c>
      <c r="H339">
        <v>3</v>
      </c>
      <c r="I339" t="s">
        <v>697</v>
      </c>
      <c r="J339" t="s">
        <v>698</v>
      </c>
      <c r="K339" t="s">
        <v>699</v>
      </c>
      <c r="L339">
        <v>1301</v>
      </c>
      <c r="N339">
        <v>1003</v>
      </c>
      <c r="O339" t="s">
        <v>246</v>
      </c>
      <c r="P339" t="s">
        <v>246</v>
      </c>
      <c r="Q339">
        <v>1</v>
      </c>
      <c r="W339">
        <v>0</v>
      </c>
      <c r="X339">
        <v>751777312</v>
      </c>
      <c r="Y339">
        <v>253</v>
      </c>
      <c r="AA339">
        <v>6.38</v>
      </c>
      <c r="AB339">
        <v>0</v>
      </c>
      <c r="AC339">
        <v>0</v>
      </c>
      <c r="AD339">
        <v>0</v>
      </c>
      <c r="AE339">
        <v>6.38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253</v>
      </c>
      <c r="AU339" t="s">
        <v>3</v>
      </c>
      <c r="AV339">
        <v>0</v>
      </c>
      <c r="AW339">
        <v>2</v>
      </c>
      <c r="AX339">
        <v>39272876</v>
      </c>
      <c r="AY339">
        <v>1</v>
      </c>
      <c r="AZ339">
        <v>0</v>
      </c>
      <c r="BA339">
        <v>325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Y339*Source!I124</f>
        <v>121.44</v>
      </c>
      <c r="CY339">
        <f t="shared" ref="CY339:CY346" si="45">AA339</f>
        <v>6.38</v>
      </c>
      <c r="CZ339">
        <f t="shared" ref="CZ339:CZ346" si="46">AE339</f>
        <v>6.38</v>
      </c>
      <c r="DA339">
        <f t="shared" ref="DA339:DA346" si="47">AI339</f>
        <v>1</v>
      </c>
      <c r="DB339">
        <v>0</v>
      </c>
    </row>
    <row r="340" spans="1:106" x14ac:dyDescent="0.2">
      <c r="A340">
        <f>ROW(Source!A124)</f>
        <v>124</v>
      </c>
      <c r="B340">
        <v>39272396</v>
      </c>
      <c r="C340">
        <v>39272860</v>
      </c>
      <c r="D340">
        <v>36802058</v>
      </c>
      <c r="E340">
        <v>1</v>
      </c>
      <c r="F340">
        <v>1</v>
      </c>
      <c r="G340">
        <v>1</v>
      </c>
      <c r="H340">
        <v>3</v>
      </c>
      <c r="I340" t="s">
        <v>700</v>
      </c>
      <c r="J340" t="s">
        <v>701</v>
      </c>
      <c r="K340" t="s">
        <v>702</v>
      </c>
      <c r="L340">
        <v>1301</v>
      </c>
      <c r="N340">
        <v>1003</v>
      </c>
      <c r="O340" t="s">
        <v>246</v>
      </c>
      <c r="P340" t="s">
        <v>246</v>
      </c>
      <c r="Q340">
        <v>1</v>
      </c>
      <c r="W340">
        <v>0</v>
      </c>
      <c r="X340">
        <v>1744203244</v>
      </c>
      <c r="Y340">
        <v>59</v>
      </c>
      <c r="AA340">
        <v>7.95</v>
      </c>
      <c r="AB340">
        <v>0</v>
      </c>
      <c r="AC340">
        <v>0</v>
      </c>
      <c r="AD340">
        <v>0</v>
      </c>
      <c r="AE340">
        <v>7.95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59</v>
      </c>
      <c r="AU340" t="s">
        <v>3</v>
      </c>
      <c r="AV340">
        <v>0</v>
      </c>
      <c r="AW340">
        <v>2</v>
      </c>
      <c r="AX340">
        <v>39272877</v>
      </c>
      <c r="AY340">
        <v>1</v>
      </c>
      <c r="AZ340">
        <v>0</v>
      </c>
      <c r="BA340">
        <v>326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Y340*Source!I124</f>
        <v>28.32</v>
      </c>
      <c r="CY340">
        <f t="shared" si="45"/>
        <v>7.95</v>
      </c>
      <c r="CZ340">
        <f t="shared" si="46"/>
        <v>7.95</v>
      </c>
      <c r="DA340">
        <f t="shared" si="47"/>
        <v>1</v>
      </c>
      <c r="DB340">
        <v>0</v>
      </c>
    </row>
    <row r="341" spans="1:106" x14ac:dyDescent="0.2">
      <c r="A341">
        <f>ROW(Source!A124)</f>
        <v>124</v>
      </c>
      <c r="B341">
        <v>39272396</v>
      </c>
      <c r="C341">
        <v>39272860</v>
      </c>
      <c r="D341">
        <v>36802146</v>
      </c>
      <c r="E341">
        <v>1</v>
      </c>
      <c r="F341">
        <v>1</v>
      </c>
      <c r="G341">
        <v>1</v>
      </c>
      <c r="H341">
        <v>3</v>
      </c>
      <c r="I341" t="s">
        <v>703</v>
      </c>
      <c r="J341" t="s">
        <v>704</v>
      </c>
      <c r="K341" t="s">
        <v>705</v>
      </c>
      <c r="L341">
        <v>1302</v>
      </c>
      <c r="N341">
        <v>1003</v>
      </c>
      <c r="O341" t="s">
        <v>341</v>
      </c>
      <c r="P341" t="s">
        <v>341</v>
      </c>
      <c r="Q341">
        <v>10</v>
      </c>
      <c r="W341">
        <v>0</v>
      </c>
      <c r="X341">
        <v>-405326455</v>
      </c>
      <c r="Y341">
        <v>15.9</v>
      </c>
      <c r="AA341">
        <v>64.099999999999994</v>
      </c>
      <c r="AB341">
        <v>0</v>
      </c>
      <c r="AC341">
        <v>0</v>
      </c>
      <c r="AD341">
        <v>0</v>
      </c>
      <c r="AE341">
        <v>64.099999999999994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15.9</v>
      </c>
      <c r="AU341" t="s">
        <v>3</v>
      </c>
      <c r="AV341">
        <v>0</v>
      </c>
      <c r="AW341">
        <v>2</v>
      </c>
      <c r="AX341">
        <v>39272878</v>
      </c>
      <c r="AY341">
        <v>1</v>
      </c>
      <c r="AZ341">
        <v>0</v>
      </c>
      <c r="BA341">
        <v>327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Y341*Source!I124</f>
        <v>7.6319999999999997</v>
      </c>
      <c r="CY341">
        <f t="shared" si="45"/>
        <v>64.099999999999994</v>
      </c>
      <c r="CZ341">
        <f t="shared" si="46"/>
        <v>64.099999999999994</v>
      </c>
      <c r="DA341">
        <f t="shared" si="47"/>
        <v>1</v>
      </c>
      <c r="DB341">
        <v>0</v>
      </c>
    </row>
    <row r="342" spans="1:106" x14ac:dyDescent="0.2">
      <c r="A342">
        <f>ROW(Source!A124)</f>
        <v>124</v>
      </c>
      <c r="B342">
        <v>39272396</v>
      </c>
      <c r="C342">
        <v>39272860</v>
      </c>
      <c r="D342">
        <v>36804571</v>
      </c>
      <c r="E342">
        <v>1</v>
      </c>
      <c r="F342">
        <v>1</v>
      </c>
      <c r="G342">
        <v>1</v>
      </c>
      <c r="H342">
        <v>3</v>
      </c>
      <c r="I342" t="s">
        <v>706</v>
      </c>
      <c r="J342" t="s">
        <v>707</v>
      </c>
      <c r="K342" t="s">
        <v>708</v>
      </c>
      <c r="L342">
        <v>1358</v>
      </c>
      <c r="N342">
        <v>1010</v>
      </c>
      <c r="O342" t="s">
        <v>389</v>
      </c>
      <c r="P342" t="s">
        <v>389</v>
      </c>
      <c r="Q342">
        <v>10</v>
      </c>
      <c r="W342">
        <v>0</v>
      </c>
      <c r="X342">
        <v>-858120743</v>
      </c>
      <c r="Y342">
        <v>41.2</v>
      </c>
      <c r="AA342">
        <v>7.03</v>
      </c>
      <c r="AB342">
        <v>0</v>
      </c>
      <c r="AC342">
        <v>0</v>
      </c>
      <c r="AD342">
        <v>0</v>
      </c>
      <c r="AE342">
        <v>7.03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41.2</v>
      </c>
      <c r="AU342" t="s">
        <v>3</v>
      </c>
      <c r="AV342">
        <v>0</v>
      </c>
      <c r="AW342">
        <v>2</v>
      </c>
      <c r="AX342">
        <v>39272879</v>
      </c>
      <c r="AY342">
        <v>1</v>
      </c>
      <c r="AZ342">
        <v>0</v>
      </c>
      <c r="BA342">
        <v>328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Y342*Source!I124</f>
        <v>19.776</v>
      </c>
      <c r="CY342">
        <f t="shared" si="45"/>
        <v>7.03</v>
      </c>
      <c r="CZ342">
        <f t="shared" si="46"/>
        <v>7.03</v>
      </c>
      <c r="DA342">
        <f t="shared" si="47"/>
        <v>1</v>
      </c>
      <c r="DB342">
        <v>0</v>
      </c>
    </row>
    <row r="343" spans="1:106" x14ac:dyDescent="0.2">
      <c r="A343">
        <f>ROW(Source!A124)</f>
        <v>124</v>
      </c>
      <c r="B343">
        <v>39272396</v>
      </c>
      <c r="C343">
        <v>39272860</v>
      </c>
      <c r="D343">
        <v>36796973</v>
      </c>
      <c r="E343">
        <v>17</v>
      </c>
      <c r="F343">
        <v>1</v>
      </c>
      <c r="G343">
        <v>1</v>
      </c>
      <c r="H343">
        <v>3</v>
      </c>
      <c r="I343" t="s">
        <v>237</v>
      </c>
      <c r="J343" t="s">
        <v>3</v>
      </c>
      <c r="K343" t="s">
        <v>238</v>
      </c>
      <c r="L343">
        <v>1327</v>
      </c>
      <c r="N343">
        <v>1005</v>
      </c>
      <c r="O343" t="s">
        <v>123</v>
      </c>
      <c r="P343" t="s">
        <v>123</v>
      </c>
      <c r="Q343">
        <v>1</v>
      </c>
      <c r="W343">
        <v>0</v>
      </c>
      <c r="X343">
        <v>1219964505</v>
      </c>
      <c r="Y343">
        <v>100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3</v>
      </c>
      <c r="AT343">
        <v>100</v>
      </c>
      <c r="AU343" t="s">
        <v>3</v>
      </c>
      <c r="AV343">
        <v>0</v>
      </c>
      <c r="AW343">
        <v>2</v>
      </c>
      <c r="AX343">
        <v>39272880</v>
      </c>
      <c r="AY343">
        <v>1</v>
      </c>
      <c r="AZ343">
        <v>0</v>
      </c>
      <c r="BA343">
        <v>329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Y343*Source!I124</f>
        <v>48</v>
      </c>
      <c r="CY343">
        <f t="shared" si="45"/>
        <v>0</v>
      </c>
      <c r="CZ343">
        <f t="shared" si="46"/>
        <v>0</v>
      </c>
      <c r="DA343">
        <f t="shared" si="47"/>
        <v>1</v>
      </c>
      <c r="DB343">
        <v>0</v>
      </c>
    </row>
    <row r="344" spans="1:106" x14ac:dyDescent="0.2">
      <c r="A344">
        <f>ROW(Source!A124)</f>
        <v>124</v>
      </c>
      <c r="B344">
        <v>39272396</v>
      </c>
      <c r="C344">
        <v>39272860</v>
      </c>
      <c r="D344">
        <v>36832031</v>
      </c>
      <c r="E344">
        <v>1</v>
      </c>
      <c r="F344">
        <v>1</v>
      </c>
      <c r="G344">
        <v>1</v>
      </c>
      <c r="H344">
        <v>3</v>
      </c>
      <c r="I344" t="s">
        <v>233</v>
      </c>
      <c r="J344" t="s">
        <v>235</v>
      </c>
      <c r="K344" t="s">
        <v>234</v>
      </c>
      <c r="L344">
        <v>1354</v>
      </c>
      <c r="N344">
        <v>1010</v>
      </c>
      <c r="O344" t="s">
        <v>206</v>
      </c>
      <c r="P344" t="s">
        <v>206</v>
      </c>
      <c r="Q344">
        <v>1</v>
      </c>
      <c r="W344">
        <v>0</v>
      </c>
      <c r="X344">
        <v>199486082</v>
      </c>
      <c r="Y344">
        <v>8.3333329999999997</v>
      </c>
      <c r="AA344">
        <v>3674.26</v>
      </c>
      <c r="AB344">
        <v>0</v>
      </c>
      <c r="AC344">
        <v>0</v>
      </c>
      <c r="AD344">
        <v>0</v>
      </c>
      <c r="AE344">
        <v>3674.26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3</v>
      </c>
      <c r="AT344">
        <v>8.3333329999999997</v>
      </c>
      <c r="AU344" t="s">
        <v>3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3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Y344*Source!I124</f>
        <v>3.9999998399999996</v>
      </c>
      <c r="CY344">
        <f t="shared" si="45"/>
        <v>3674.26</v>
      </c>
      <c r="CZ344">
        <f t="shared" si="46"/>
        <v>3674.26</v>
      </c>
      <c r="DA344">
        <f t="shared" si="47"/>
        <v>1</v>
      </c>
      <c r="DB344">
        <v>0</v>
      </c>
    </row>
    <row r="345" spans="1:106" x14ac:dyDescent="0.2">
      <c r="A345">
        <f>ROW(Source!A124)</f>
        <v>124</v>
      </c>
      <c r="B345">
        <v>39272396</v>
      </c>
      <c r="C345">
        <v>39272860</v>
      </c>
      <c r="D345">
        <v>36832273</v>
      </c>
      <c r="E345">
        <v>1</v>
      </c>
      <c r="F345">
        <v>1</v>
      </c>
      <c r="G345">
        <v>1</v>
      </c>
      <c r="H345">
        <v>3</v>
      </c>
      <c r="I345" t="s">
        <v>709</v>
      </c>
      <c r="J345" t="s">
        <v>710</v>
      </c>
      <c r="K345" t="s">
        <v>711</v>
      </c>
      <c r="L345">
        <v>1355</v>
      </c>
      <c r="N345">
        <v>1010</v>
      </c>
      <c r="O345" t="s">
        <v>380</v>
      </c>
      <c r="P345" t="s">
        <v>380</v>
      </c>
      <c r="Q345">
        <v>100</v>
      </c>
      <c r="W345">
        <v>0</v>
      </c>
      <c r="X345">
        <v>1709713925</v>
      </c>
      <c r="Y345">
        <v>8</v>
      </c>
      <c r="AA345">
        <v>50</v>
      </c>
      <c r="AB345">
        <v>0</v>
      </c>
      <c r="AC345">
        <v>0</v>
      </c>
      <c r="AD345">
        <v>0</v>
      </c>
      <c r="AE345">
        <v>50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8</v>
      </c>
      <c r="AU345" t="s">
        <v>3</v>
      </c>
      <c r="AV345">
        <v>0</v>
      </c>
      <c r="AW345">
        <v>2</v>
      </c>
      <c r="AX345">
        <v>39272881</v>
      </c>
      <c r="AY345">
        <v>1</v>
      </c>
      <c r="AZ345">
        <v>0</v>
      </c>
      <c r="BA345">
        <v>330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Y345*Source!I124</f>
        <v>3.84</v>
      </c>
      <c r="CY345">
        <f t="shared" si="45"/>
        <v>50</v>
      </c>
      <c r="CZ345">
        <f t="shared" si="46"/>
        <v>50</v>
      </c>
      <c r="DA345">
        <f t="shared" si="47"/>
        <v>1</v>
      </c>
      <c r="DB345">
        <v>0</v>
      </c>
    </row>
    <row r="346" spans="1:106" x14ac:dyDescent="0.2">
      <c r="A346">
        <f>ROW(Source!A124)</f>
        <v>124</v>
      </c>
      <c r="B346">
        <v>39272396</v>
      </c>
      <c r="C346">
        <v>39272860</v>
      </c>
      <c r="D346">
        <v>36838722</v>
      </c>
      <c r="E346">
        <v>1</v>
      </c>
      <c r="F346">
        <v>1</v>
      </c>
      <c r="G346">
        <v>1</v>
      </c>
      <c r="H346">
        <v>3</v>
      </c>
      <c r="I346" t="s">
        <v>712</v>
      </c>
      <c r="J346" t="s">
        <v>713</v>
      </c>
      <c r="K346" t="s">
        <v>714</v>
      </c>
      <c r="L346">
        <v>1354</v>
      </c>
      <c r="N346">
        <v>1010</v>
      </c>
      <c r="O346" t="s">
        <v>206</v>
      </c>
      <c r="P346" t="s">
        <v>206</v>
      </c>
      <c r="Q346">
        <v>1</v>
      </c>
      <c r="W346">
        <v>0</v>
      </c>
      <c r="X346">
        <v>-1018551266</v>
      </c>
      <c r="Y346">
        <v>71</v>
      </c>
      <c r="AA346">
        <v>67</v>
      </c>
      <c r="AB346">
        <v>0</v>
      </c>
      <c r="AC346">
        <v>0</v>
      </c>
      <c r="AD346">
        <v>0</v>
      </c>
      <c r="AE346">
        <v>67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71</v>
      </c>
      <c r="AU346" t="s">
        <v>3</v>
      </c>
      <c r="AV346">
        <v>0</v>
      </c>
      <c r="AW346">
        <v>2</v>
      </c>
      <c r="AX346">
        <v>39272882</v>
      </c>
      <c r="AY346">
        <v>1</v>
      </c>
      <c r="AZ346">
        <v>0</v>
      </c>
      <c r="BA346">
        <v>331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Y346*Source!I124</f>
        <v>34.08</v>
      </c>
      <c r="CY346">
        <f t="shared" si="45"/>
        <v>67</v>
      </c>
      <c r="CZ346">
        <f t="shared" si="46"/>
        <v>67</v>
      </c>
      <c r="DA346">
        <f t="shared" si="47"/>
        <v>1</v>
      </c>
      <c r="DB346">
        <v>0</v>
      </c>
    </row>
    <row r="347" spans="1:106" x14ac:dyDescent="0.2">
      <c r="A347">
        <f>ROW(Source!A125)</f>
        <v>125</v>
      </c>
      <c r="B347">
        <v>39272397</v>
      </c>
      <c r="C347">
        <v>39272860</v>
      </c>
      <c r="D347">
        <v>37070495</v>
      </c>
      <c r="E347">
        <v>1</v>
      </c>
      <c r="F347">
        <v>1</v>
      </c>
      <c r="G347">
        <v>1</v>
      </c>
      <c r="H347">
        <v>1</v>
      </c>
      <c r="I347" t="s">
        <v>543</v>
      </c>
      <c r="J347" t="s">
        <v>3</v>
      </c>
      <c r="K347" t="s">
        <v>544</v>
      </c>
      <c r="L347">
        <v>1191</v>
      </c>
      <c r="N347">
        <v>1013</v>
      </c>
      <c r="O347" t="s">
        <v>512</v>
      </c>
      <c r="P347" t="s">
        <v>512</v>
      </c>
      <c r="Q347">
        <v>1</v>
      </c>
      <c r="W347">
        <v>0</v>
      </c>
      <c r="X347">
        <v>-784637506</v>
      </c>
      <c r="Y347">
        <v>171.53399999999999</v>
      </c>
      <c r="AA347">
        <v>0</v>
      </c>
      <c r="AB347">
        <v>0</v>
      </c>
      <c r="AC347">
        <v>0</v>
      </c>
      <c r="AD347">
        <v>66.34</v>
      </c>
      <c r="AE347">
        <v>0</v>
      </c>
      <c r="AF347">
        <v>0</v>
      </c>
      <c r="AG347">
        <v>0</v>
      </c>
      <c r="AH347">
        <v>8.74</v>
      </c>
      <c r="AI347">
        <v>1</v>
      </c>
      <c r="AJ347">
        <v>1</v>
      </c>
      <c r="AK347">
        <v>1</v>
      </c>
      <c r="AL347">
        <v>7.59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149.16</v>
      </c>
      <c r="AU347" t="s">
        <v>50</v>
      </c>
      <c r="AV347">
        <v>1</v>
      </c>
      <c r="AW347">
        <v>2</v>
      </c>
      <c r="AX347">
        <v>39272872</v>
      </c>
      <c r="AY347">
        <v>1</v>
      </c>
      <c r="AZ347">
        <v>0</v>
      </c>
      <c r="BA347">
        <v>332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Y347*Source!I125</f>
        <v>82.336319999999986</v>
      </c>
      <c r="CY347">
        <f>AD347</f>
        <v>66.34</v>
      </c>
      <c r="CZ347">
        <f>AH347</f>
        <v>8.74</v>
      </c>
      <c r="DA347">
        <f>AL347</f>
        <v>7.59</v>
      </c>
      <c r="DB347">
        <v>0</v>
      </c>
    </row>
    <row r="348" spans="1:106" x14ac:dyDescent="0.2">
      <c r="A348">
        <f>ROW(Source!A125)</f>
        <v>125</v>
      </c>
      <c r="B348">
        <v>39272397</v>
      </c>
      <c r="C348">
        <v>39272860</v>
      </c>
      <c r="D348">
        <v>37064876</v>
      </c>
      <c r="E348">
        <v>1</v>
      </c>
      <c r="F348">
        <v>1</v>
      </c>
      <c r="G348">
        <v>1</v>
      </c>
      <c r="H348">
        <v>1</v>
      </c>
      <c r="I348" t="s">
        <v>513</v>
      </c>
      <c r="J348" t="s">
        <v>3</v>
      </c>
      <c r="K348" t="s">
        <v>514</v>
      </c>
      <c r="L348">
        <v>1191</v>
      </c>
      <c r="N348">
        <v>1013</v>
      </c>
      <c r="O348" t="s">
        <v>512</v>
      </c>
      <c r="P348" t="s">
        <v>512</v>
      </c>
      <c r="Q348">
        <v>1</v>
      </c>
      <c r="W348">
        <v>0</v>
      </c>
      <c r="X348">
        <v>-1417349443</v>
      </c>
      <c r="Y348">
        <v>4.2300000000000004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7.59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4.2300000000000004</v>
      </c>
      <c r="AU348" t="s">
        <v>3</v>
      </c>
      <c r="AV348">
        <v>2</v>
      </c>
      <c r="AW348">
        <v>2</v>
      </c>
      <c r="AX348">
        <v>39272873</v>
      </c>
      <c r="AY348">
        <v>1</v>
      </c>
      <c r="AZ348">
        <v>2048</v>
      </c>
      <c r="BA348">
        <v>333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Y348*Source!I125</f>
        <v>2.0304000000000002</v>
      </c>
      <c r="CY348">
        <f>AD348</f>
        <v>0</v>
      </c>
      <c r="CZ348">
        <f>AH348</f>
        <v>0</v>
      </c>
      <c r="DA348">
        <f>AL348</f>
        <v>1</v>
      </c>
      <c r="DB348">
        <v>0</v>
      </c>
    </row>
    <row r="349" spans="1:106" x14ac:dyDescent="0.2">
      <c r="A349">
        <f>ROW(Source!A125)</f>
        <v>125</v>
      </c>
      <c r="B349">
        <v>39272397</v>
      </c>
      <c r="C349">
        <v>39272860</v>
      </c>
      <c r="D349">
        <v>36882452</v>
      </c>
      <c r="E349">
        <v>1</v>
      </c>
      <c r="F349">
        <v>1</v>
      </c>
      <c r="G349">
        <v>1</v>
      </c>
      <c r="H349">
        <v>2</v>
      </c>
      <c r="I349" t="s">
        <v>515</v>
      </c>
      <c r="J349" t="s">
        <v>516</v>
      </c>
      <c r="K349" t="s">
        <v>517</v>
      </c>
      <c r="L349">
        <v>1368</v>
      </c>
      <c r="N349">
        <v>1011</v>
      </c>
      <c r="O349" t="s">
        <v>518</v>
      </c>
      <c r="P349" t="s">
        <v>518</v>
      </c>
      <c r="Q349">
        <v>1</v>
      </c>
      <c r="W349">
        <v>0</v>
      </c>
      <c r="X349">
        <v>1188625873</v>
      </c>
      <c r="Y349">
        <v>0.82500000000000007</v>
      </c>
      <c r="AA349">
        <v>0</v>
      </c>
      <c r="AB349">
        <v>237.26</v>
      </c>
      <c r="AC349">
        <v>13.5</v>
      </c>
      <c r="AD349">
        <v>0</v>
      </c>
      <c r="AE349">
        <v>0</v>
      </c>
      <c r="AF349">
        <v>31.26</v>
      </c>
      <c r="AG349">
        <v>13.5</v>
      </c>
      <c r="AH349">
        <v>0</v>
      </c>
      <c r="AI349">
        <v>1</v>
      </c>
      <c r="AJ349">
        <v>7.59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0.66</v>
      </c>
      <c r="AU349" t="s">
        <v>49</v>
      </c>
      <c r="AV349">
        <v>0</v>
      </c>
      <c r="AW349">
        <v>2</v>
      </c>
      <c r="AX349">
        <v>39272874</v>
      </c>
      <c r="AY349">
        <v>1</v>
      </c>
      <c r="AZ349">
        <v>0</v>
      </c>
      <c r="BA349">
        <v>334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Y349*Source!I125</f>
        <v>0.39600000000000002</v>
      </c>
      <c r="CY349">
        <f>AB349</f>
        <v>237.26</v>
      </c>
      <c r="CZ349">
        <f>AF349</f>
        <v>31.26</v>
      </c>
      <c r="DA349">
        <f>AJ349</f>
        <v>7.59</v>
      </c>
      <c r="DB349">
        <v>0</v>
      </c>
    </row>
    <row r="350" spans="1:106" x14ac:dyDescent="0.2">
      <c r="A350">
        <f>ROW(Source!A125)</f>
        <v>125</v>
      </c>
      <c r="B350">
        <v>39272397</v>
      </c>
      <c r="C350">
        <v>39272860</v>
      </c>
      <c r="D350">
        <v>36883554</v>
      </c>
      <c r="E350">
        <v>1</v>
      </c>
      <c r="F350">
        <v>1</v>
      </c>
      <c r="G350">
        <v>1</v>
      </c>
      <c r="H350">
        <v>2</v>
      </c>
      <c r="I350" t="s">
        <v>554</v>
      </c>
      <c r="J350" t="s">
        <v>555</v>
      </c>
      <c r="K350" t="s">
        <v>556</v>
      </c>
      <c r="L350">
        <v>1368</v>
      </c>
      <c r="N350">
        <v>1011</v>
      </c>
      <c r="O350" t="s">
        <v>518</v>
      </c>
      <c r="P350" t="s">
        <v>518</v>
      </c>
      <c r="Q350">
        <v>1</v>
      </c>
      <c r="W350">
        <v>0</v>
      </c>
      <c r="X350">
        <v>1372534845</v>
      </c>
      <c r="Y350">
        <v>4.4624999999999995</v>
      </c>
      <c r="AA350">
        <v>0</v>
      </c>
      <c r="AB350">
        <v>498.74</v>
      </c>
      <c r="AC350">
        <v>11.6</v>
      </c>
      <c r="AD350">
        <v>0</v>
      </c>
      <c r="AE350">
        <v>0</v>
      </c>
      <c r="AF350">
        <v>65.709999999999994</v>
      </c>
      <c r="AG350">
        <v>11.6</v>
      </c>
      <c r="AH350">
        <v>0</v>
      </c>
      <c r="AI350">
        <v>1</v>
      </c>
      <c r="AJ350">
        <v>7.59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3.57</v>
      </c>
      <c r="AU350" t="s">
        <v>49</v>
      </c>
      <c r="AV350">
        <v>0</v>
      </c>
      <c r="AW350">
        <v>2</v>
      </c>
      <c r="AX350">
        <v>39272875</v>
      </c>
      <c r="AY350">
        <v>1</v>
      </c>
      <c r="AZ350">
        <v>0</v>
      </c>
      <c r="BA350">
        <v>335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Y350*Source!I125</f>
        <v>2.1419999999999995</v>
      </c>
      <c r="CY350">
        <f>AB350</f>
        <v>498.74</v>
      </c>
      <c r="CZ350">
        <f>AF350</f>
        <v>65.709999999999994</v>
      </c>
      <c r="DA350">
        <f>AJ350</f>
        <v>7.59</v>
      </c>
      <c r="DB350">
        <v>0</v>
      </c>
    </row>
    <row r="351" spans="1:106" x14ac:dyDescent="0.2">
      <c r="A351">
        <f>ROW(Source!A125)</f>
        <v>125</v>
      </c>
      <c r="B351">
        <v>39272397</v>
      </c>
      <c r="C351">
        <v>39272860</v>
      </c>
      <c r="D351">
        <v>36802057</v>
      </c>
      <c r="E351">
        <v>1</v>
      </c>
      <c r="F351">
        <v>1</v>
      </c>
      <c r="G351">
        <v>1</v>
      </c>
      <c r="H351">
        <v>3</v>
      </c>
      <c r="I351" t="s">
        <v>697</v>
      </c>
      <c r="J351" t="s">
        <v>698</v>
      </c>
      <c r="K351" t="s">
        <v>699</v>
      </c>
      <c r="L351">
        <v>1301</v>
      </c>
      <c r="N351">
        <v>1003</v>
      </c>
      <c r="O351" t="s">
        <v>246</v>
      </c>
      <c r="P351" t="s">
        <v>246</v>
      </c>
      <c r="Q351">
        <v>1</v>
      </c>
      <c r="W351">
        <v>0</v>
      </c>
      <c r="X351">
        <v>751777312</v>
      </c>
      <c r="Y351">
        <v>253</v>
      </c>
      <c r="AA351">
        <v>48.42</v>
      </c>
      <c r="AB351">
        <v>0</v>
      </c>
      <c r="AC351">
        <v>0</v>
      </c>
      <c r="AD351">
        <v>0</v>
      </c>
      <c r="AE351">
        <v>6.38</v>
      </c>
      <c r="AF351">
        <v>0</v>
      </c>
      <c r="AG351">
        <v>0</v>
      </c>
      <c r="AH351">
        <v>0</v>
      </c>
      <c r="AI351">
        <v>7.59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253</v>
      </c>
      <c r="AU351" t="s">
        <v>3</v>
      </c>
      <c r="AV351">
        <v>0</v>
      </c>
      <c r="AW351">
        <v>2</v>
      </c>
      <c r="AX351">
        <v>39272876</v>
      </c>
      <c r="AY351">
        <v>1</v>
      </c>
      <c r="AZ351">
        <v>0</v>
      </c>
      <c r="BA351">
        <v>336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Y351*Source!I125</f>
        <v>121.44</v>
      </c>
      <c r="CY351">
        <f t="shared" ref="CY351:CY358" si="48">AA351</f>
        <v>48.42</v>
      </c>
      <c r="CZ351">
        <f t="shared" ref="CZ351:CZ358" si="49">AE351</f>
        <v>6.38</v>
      </c>
      <c r="DA351">
        <f t="shared" ref="DA351:DA358" si="50">AI351</f>
        <v>7.59</v>
      </c>
      <c r="DB351">
        <v>0</v>
      </c>
    </row>
    <row r="352" spans="1:106" x14ac:dyDescent="0.2">
      <c r="A352">
        <f>ROW(Source!A125)</f>
        <v>125</v>
      </c>
      <c r="B352">
        <v>39272397</v>
      </c>
      <c r="C352">
        <v>39272860</v>
      </c>
      <c r="D352">
        <v>36802058</v>
      </c>
      <c r="E352">
        <v>1</v>
      </c>
      <c r="F352">
        <v>1</v>
      </c>
      <c r="G352">
        <v>1</v>
      </c>
      <c r="H352">
        <v>3</v>
      </c>
      <c r="I352" t="s">
        <v>700</v>
      </c>
      <c r="J352" t="s">
        <v>701</v>
      </c>
      <c r="K352" t="s">
        <v>702</v>
      </c>
      <c r="L352">
        <v>1301</v>
      </c>
      <c r="N352">
        <v>1003</v>
      </c>
      <c r="O352" t="s">
        <v>246</v>
      </c>
      <c r="P352" t="s">
        <v>246</v>
      </c>
      <c r="Q352">
        <v>1</v>
      </c>
      <c r="W352">
        <v>0</v>
      </c>
      <c r="X352">
        <v>1744203244</v>
      </c>
      <c r="Y352">
        <v>59</v>
      </c>
      <c r="AA352">
        <v>60.34</v>
      </c>
      <c r="AB352">
        <v>0</v>
      </c>
      <c r="AC352">
        <v>0</v>
      </c>
      <c r="AD352">
        <v>0</v>
      </c>
      <c r="AE352">
        <v>7.95</v>
      </c>
      <c r="AF352">
        <v>0</v>
      </c>
      <c r="AG352">
        <v>0</v>
      </c>
      <c r="AH352">
        <v>0</v>
      </c>
      <c r="AI352">
        <v>7.59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59</v>
      </c>
      <c r="AU352" t="s">
        <v>3</v>
      </c>
      <c r="AV352">
        <v>0</v>
      </c>
      <c r="AW352">
        <v>2</v>
      </c>
      <c r="AX352">
        <v>39272877</v>
      </c>
      <c r="AY352">
        <v>1</v>
      </c>
      <c r="AZ352">
        <v>0</v>
      </c>
      <c r="BA352">
        <v>337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Y352*Source!I125</f>
        <v>28.32</v>
      </c>
      <c r="CY352">
        <f t="shared" si="48"/>
        <v>60.34</v>
      </c>
      <c r="CZ352">
        <f t="shared" si="49"/>
        <v>7.95</v>
      </c>
      <c r="DA352">
        <f t="shared" si="50"/>
        <v>7.59</v>
      </c>
      <c r="DB352">
        <v>0</v>
      </c>
    </row>
    <row r="353" spans="1:106" x14ac:dyDescent="0.2">
      <c r="A353">
        <f>ROW(Source!A125)</f>
        <v>125</v>
      </c>
      <c r="B353">
        <v>39272397</v>
      </c>
      <c r="C353">
        <v>39272860</v>
      </c>
      <c r="D353">
        <v>36802146</v>
      </c>
      <c r="E353">
        <v>1</v>
      </c>
      <c r="F353">
        <v>1</v>
      </c>
      <c r="G353">
        <v>1</v>
      </c>
      <c r="H353">
        <v>3</v>
      </c>
      <c r="I353" t="s">
        <v>703</v>
      </c>
      <c r="J353" t="s">
        <v>704</v>
      </c>
      <c r="K353" t="s">
        <v>705</v>
      </c>
      <c r="L353">
        <v>1302</v>
      </c>
      <c r="N353">
        <v>1003</v>
      </c>
      <c r="O353" t="s">
        <v>341</v>
      </c>
      <c r="P353" t="s">
        <v>341</v>
      </c>
      <c r="Q353">
        <v>10</v>
      </c>
      <c r="W353">
        <v>0</v>
      </c>
      <c r="X353">
        <v>-405326455</v>
      </c>
      <c r="Y353">
        <v>15.9</v>
      </c>
      <c r="AA353">
        <v>486.52</v>
      </c>
      <c r="AB353">
        <v>0</v>
      </c>
      <c r="AC353">
        <v>0</v>
      </c>
      <c r="AD353">
        <v>0</v>
      </c>
      <c r="AE353">
        <v>64.099999999999994</v>
      </c>
      <c r="AF353">
        <v>0</v>
      </c>
      <c r="AG353">
        <v>0</v>
      </c>
      <c r="AH353">
        <v>0</v>
      </c>
      <c r="AI353">
        <v>7.59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15.9</v>
      </c>
      <c r="AU353" t="s">
        <v>3</v>
      </c>
      <c r="AV353">
        <v>0</v>
      </c>
      <c r="AW353">
        <v>2</v>
      </c>
      <c r="AX353">
        <v>39272878</v>
      </c>
      <c r="AY353">
        <v>1</v>
      </c>
      <c r="AZ353">
        <v>0</v>
      </c>
      <c r="BA353">
        <v>338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Y353*Source!I125</f>
        <v>7.6319999999999997</v>
      </c>
      <c r="CY353">
        <f t="shared" si="48"/>
        <v>486.52</v>
      </c>
      <c r="CZ353">
        <f t="shared" si="49"/>
        <v>64.099999999999994</v>
      </c>
      <c r="DA353">
        <f t="shared" si="50"/>
        <v>7.59</v>
      </c>
      <c r="DB353">
        <v>0</v>
      </c>
    </row>
    <row r="354" spans="1:106" x14ac:dyDescent="0.2">
      <c r="A354">
        <f>ROW(Source!A125)</f>
        <v>125</v>
      </c>
      <c r="B354">
        <v>39272397</v>
      </c>
      <c r="C354">
        <v>39272860</v>
      </c>
      <c r="D354">
        <v>36804571</v>
      </c>
      <c r="E354">
        <v>1</v>
      </c>
      <c r="F354">
        <v>1</v>
      </c>
      <c r="G354">
        <v>1</v>
      </c>
      <c r="H354">
        <v>3</v>
      </c>
      <c r="I354" t="s">
        <v>706</v>
      </c>
      <c r="J354" t="s">
        <v>707</v>
      </c>
      <c r="K354" t="s">
        <v>708</v>
      </c>
      <c r="L354">
        <v>1358</v>
      </c>
      <c r="N354">
        <v>1010</v>
      </c>
      <c r="O354" t="s">
        <v>389</v>
      </c>
      <c r="P354" t="s">
        <v>389</v>
      </c>
      <c r="Q354">
        <v>10</v>
      </c>
      <c r="W354">
        <v>0</v>
      </c>
      <c r="X354">
        <v>-858120743</v>
      </c>
      <c r="Y354">
        <v>41.2</v>
      </c>
      <c r="AA354">
        <v>53.36</v>
      </c>
      <c r="AB354">
        <v>0</v>
      </c>
      <c r="AC354">
        <v>0</v>
      </c>
      <c r="AD354">
        <v>0</v>
      </c>
      <c r="AE354">
        <v>7.03</v>
      </c>
      <c r="AF354">
        <v>0</v>
      </c>
      <c r="AG354">
        <v>0</v>
      </c>
      <c r="AH354">
        <v>0</v>
      </c>
      <c r="AI354">
        <v>7.59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41.2</v>
      </c>
      <c r="AU354" t="s">
        <v>3</v>
      </c>
      <c r="AV354">
        <v>0</v>
      </c>
      <c r="AW354">
        <v>2</v>
      </c>
      <c r="AX354">
        <v>39272879</v>
      </c>
      <c r="AY354">
        <v>1</v>
      </c>
      <c r="AZ354">
        <v>0</v>
      </c>
      <c r="BA354">
        <v>339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Y354*Source!I125</f>
        <v>19.776</v>
      </c>
      <c r="CY354">
        <f t="shared" si="48"/>
        <v>53.36</v>
      </c>
      <c r="CZ354">
        <f t="shared" si="49"/>
        <v>7.03</v>
      </c>
      <c r="DA354">
        <f t="shared" si="50"/>
        <v>7.59</v>
      </c>
      <c r="DB354">
        <v>0</v>
      </c>
    </row>
    <row r="355" spans="1:106" x14ac:dyDescent="0.2">
      <c r="A355">
        <f>ROW(Source!A125)</f>
        <v>125</v>
      </c>
      <c r="B355">
        <v>39272397</v>
      </c>
      <c r="C355">
        <v>39272860</v>
      </c>
      <c r="D355">
        <v>36796973</v>
      </c>
      <c r="E355">
        <v>17</v>
      </c>
      <c r="F355">
        <v>1</v>
      </c>
      <c r="G355">
        <v>1</v>
      </c>
      <c r="H355">
        <v>3</v>
      </c>
      <c r="I355" t="s">
        <v>237</v>
      </c>
      <c r="J355" t="s">
        <v>3</v>
      </c>
      <c r="K355" t="s">
        <v>238</v>
      </c>
      <c r="L355">
        <v>1327</v>
      </c>
      <c r="N355">
        <v>1005</v>
      </c>
      <c r="O355" t="s">
        <v>123</v>
      </c>
      <c r="P355" t="s">
        <v>123</v>
      </c>
      <c r="Q355">
        <v>1</v>
      </c>
      <c r="W355">
        <v>0</v>
      </c>
      <c r="X355">
        <v>1219964505</v>
      </c>
      <c r="Y355">
        <v>100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7.59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3</v>
      </c>
      <c r="AT355">
        <v>100</v>
      </c>
      <c r="AU355" t="s">
        <v>3</v>
      </c>
      <c r="AV355">
        <v>0</v>
      </c>
      <c r="AW355">
        <v>2</v>
      </c>
      <c r="AX355">
        <v>39272880</v>
      </c>
      <c r="AY355">
        <v>1</v>
      </c>
      <c r="AZ355">
        <v>0</v>
      </c>
      <c r="BA355">
        <v>340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Y355*Source!I125</f>
        <v>48</v>
      </c>
      <c r="CY355">
        <f t="shared" si="48"/>
        <v>0</v>
      </c>
      <c r="CZ355">
        <f t="shared" si="49"/>
        <v>0</v>
      </c>
      <c r="DA355">
        <f t="shared" si="50"/>
        <v>7.59</v>
      </c>
      <c r="DB355">
        <v>0</v>
      </c>
    </row>
    <row r="356" spans="1:106" x14ac:dyDescent="0.2">
      <c r="A356">
        <f>ROW(Source!A125)</f>
        <v>125</v>
      </c>
      <c r="B356">
        <v>39272397</v>
      </c>
      <c r="C356">
        <v>39272860</v>
      </c>
      <c r="D356">
        <v>36832031</v>
      </c>
      <c r="E356">
        <v>1</v>
      </c>
      <c r="F356">
        <v>1</v>
      </c>
      <c r="G356">
        <v>1</v>
      </c>
      <c r="H356">
        <v>3</v>
      </c>
      <c r="I356" t="s">
        <v>233</v>
      </c>
      <c r="J356" t="s">
        <v>235</v>
      </c>
      <c r="K356" t="s">
        <v>234</v>
      </c>
      <c r="L356">
        <v>1354</v>
      </c>
      <c r="N356">
        <v>1010</v>
      </c>
      <c r="O356" t="s">
        <v>206</v>
      </c>
      <c r="P356" t="s">
        <v>206</v>
      </c>
      <c r="Q356">
        <v>1</v>
      </c>
      <c r="W356">
        <v>0</v>
      </c>
      <c r="X356">
        <v>199486082</v>
      </c>
      <c r="Y356">
        <v>8.3333329999999997</v>
      </c>
      <c r="AA356">
        <v>27887.63</v>
      </c>
      <c r="AB356">
        <v>0</v>
      </c>
      <c r="AC356">
        <v>0</v>
      </c>
      <c r="AD356">
        <v>0</v>
      </c>
      <c r="AE356">
        <v>3674.26</v>
      </c>
      <c r="AF356">
        <v>0</v>
      </c>
      <c r="AG356">
        <v>0</v>
      </c>
      <c r="AH356">
        <v>0</v>
      </c>
      <c r="AI356">
        <v>7.59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3</v>
      </c>
      <c r="AT356">
        <v>8.3333329999999997</v>
      </c>
      <c r="AU356" t="s">
        <v>3</v>
      </c>
      <c r="AV356">
        <v>0</v>
      </c>
      <c r="AW356">
        <v>1</v>
      </c>
      <c r="AX356">
        <v>-1</v>
      </c>
      <c r="AY356">
        <v>0</v>
      </c>
      <c r="AZ356">
        <v>0</v>
      </c>
      <c r="BA356" t="s">
        <v>3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Y356*Source!I125</f>
        <v>3.9999998399999996</v>
      </c>
      <c r="CY356">
        <f t="shared" si="48"/>
        <v>27887.63</v>
      </c>
      <c r="CZ356">
        <f t="shared" si="49"/>
        <v>3674.26</v>
      </c>
      <c r="DA356">
        <f t="shared" si="50"/>
        <v>7.59</v>
      </c>
      <c r="DB356">
        <v>0</v>
      </c>
    </row>
    <row r="357" spans="1:106" x14ac:dyDescent="0.2">
      <c r="A357">
        <f>ROW(Source!A125)</f>
        <v>125</v>
      </c>
      <c r="B357">
        <v>39272397</v>
      </c>
      <c r="C357">
        <v>39272860</v>
      </c>
      <c r="D357">
        <v>36832273</v>
      </c>
      <c r="E357">
        <v>1</v>
      </c>
      <c r="F357">
        <v>1</v>
      </c>
      <c r="G357">
        <v>1</v>
      </c>
      <c r="H357">
        <v>3</v>
      </c>
      <c r="I357" t="s">
        <v>709</v>
      </c>
      <c r="J357" t="s">
        <v>710</v>
      </c>
      <c r="K357" t="s">
        <v>711</v>
      </c>
      <c r="L357">
        <v>1355</v>
      </c>
      <c r="N357">
        <v>1010</v>
      </c>
      <c r="O357" t="s">
        <v>380</v>
      </c>
      <c r="P357" t="s">
        <v>380</v>
      </c>
      <c r="Q357">
        <v>100</v>
      </c>
      <c r="W357">
        <v>0</v>
      </c>
      <c r="X357">
        <v>1709713925</v>
      </c>
      <c r="Y357">
        <v>8</v>
      </c>
      <c r="AA357">
        <v>379.5</v>
      </c>
      <c r="AB357">
        <v>0</v>
      </c>
      <c r="AC357">
        <v>0</v>
      </c>
      <c r="AD357">
        <v>0</v>
      </c>
      <c r="AE357">
        <v>50</v>
      </c>
      <c r="AF357">
        <v>0</v>
      </c>
      <c r="AG357">
        <v>0</v>
      </c>
      <c r="AH357">
        <v>0</v>
      </c>
      <c r="AI357">
        <v>7.59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8</v>
      </c>
      <c r="AU357" t="s">
        <v>3</v>
      </c>
      <c r="AV357">
        <v>0</v>
      </c>
      <c r="AW357">
        <v>2</v>
      </c>
      <c r="AX357">
        <v>39272881</v>
      </c>
      <c r="AY357">
        <v>1</v>
      </c>
      <c r="AZ357">
        <v>0</v>
      </c>
      <c r="BA357">
        <v>341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Y357*Source!I125</f>
        <v>3.84</v>
      </c>
      <c r="CY357">
        <f t="shared" si="48"/>
        <v>379.5</v>
      </c>
      <c r="CZ357">
        <f t="shared" si="49"/>
        <v>50</v>
      </c>
      <c r="DA357">
        <f t="shared" si="50"/>
        <v>7.59</v>
      </c>
      <c r="DB357">
        <v>0</v>
      </c>
    </row>
    <row r="358" spans="1:106" x14ac:dyDescent="0.2">
      <c r="A358">
        <f>ROW(Source!A125)</f>
        <v>125</v>
      </c>
      <c r="B358">
        <v>39272397</v>
      </c>
      <c r="C358">
        <v>39272860</v>
      </c>
      <c r="D358">
        <v>36838722</v>
      </c>
      <c r="E358">
        <v>1</v>
      </c>
      <c r="F358">
        <v>1</v>
      </c>
      <c r="G358">
        <v>1</v>
      </c>
      <c r="H358">
        <v>3</v>
      </c>
      <c r="I358" t="s">
        <v>712</v>
      </c>
      <c r="J358" t="s">
        <v>713</v>
      </c>
      <c r="K358" t="s">
        <v>714</v>
      </c>
      <c r="L358">
        <v>1354</v>
      </c>
      <c r="N358">
        <v>1010</v>
      </c>
      <c r="O358" t="s">
        <v>206</v>
      </c>
      <c r="P358" t="s">
        <v>206</v>
      </c>
      <c r="Q358">
        <v>1</v>
      </c>
      <c r="W358">
        <v>0</v>
      </c>
      <c r="X358">
        <v>-1018551266</v>
      </c>
      <c r="Y358">
        <v>71</v>
      </c>
      <c r="AA358">
        <v>508.53</v>
      </c>
      <c r="AB358">
        <v>0</v>
      </c>
      <c r="AC358">
        <v>0</v>
      </c>
      <c r="AD358">
        <v>0</v>
      </c>
      <c r="AE358">
        <v>67</v>
      </c>
      <c r="AF358">
        <v>0</v>
      </c>
      <c r="AG358">
        <v>0</v>
      </c>
      <c r="AH358">
        <v>0</v>
      </c>
      <c r="AI358">
        <v>7.59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71</v>
      </c>
      <c r="AU358" t="s">
        <v>3</v>
      </c>
      <c r="AV358">
        <v>0</v>
      </c>
      <c r="AW358">
        <v>2</v>
      </c>
      <c r="AX358">
        <v>39272882</v>
      </c>
      <c r="AY358">
        <v>1</v>
      </c>
      <c r="AZ358">
        <v>0</v>
      </c>
      <c r="BA358">
        <v>342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Y358*Source!I125</f>
        <v>34.08</v>
      </c>
      <c r="CY358">
        <f t="shared" si="48"/>
        <v>508.53</v>
      </c>
      <c r="CZ358">
        <f t="shared" si="49"/>
        <v>67</v>
      </c>
      <c r="DA358">
        <f t="shared" si="50"/>
        <v>7.59</v>
      </c>
      <c r="DB358">
        <v>0</v>
      </c>
    </row>
    <row r="359" spans="1:106" x14ac:dyDescent="0.2">
      <c r="A359">
        <f>ROW(Source!A130)</f>
        <v>130</v>
      </c>
      <c r="B359">
        <v>39272396</v>
      </c>
      <c r="C359">
        <v>39272884</v>
      </c>
      <c r="D359">
        <v>37065248</v>
      </c>
      <c r="E359">
        <v>1</v>
      </c>
      <c r="F359">
        <v>1</v>
      </c>
      <c r="G359">
        <v>1</v>
      </c>
      <c r="H359">
        <v>1</v>
      </c>
      <c r="I359" t="s">
        <v>675</v>
      </c>
      <c r="J359" t="s">
        <v>3</v>
      </c>
      <c r="K359" t="s">
        <v>676</v>
      </c>
      <c r="L359">
        <v>1191</v>
      </c>
      <c r="N359">
        <v>1013</v>
      </c>
      <c r="O359" t="s">
        <v>512</v>
      </c>
      <c r="P359" t="s">
        <v>512</v>
      </c>
      <c r="Q359">
        <v>1</v>
      </c>
      <c r="W359">
        <v>0</v>
      </c>
      <c r="X359">
        <v>-400197608</v>
      </c>
      <c r="Y359">
        <v>24.368500000000001</v>
      </c>
      <c r="AA359">
        <v>0</v>
      </c>
      <c r="AB359">
        <v>0</v>
      </c>
      <c r="AC359">
        <v>0</v>
      </c>
      <c r="AD359">
        <v>8.5299999999999994</v>
      </c>
      <c r="AE359">
        <v>0</v>
      </c>
      <c r="AF359">
        <v>0</v>
      </c>
      <c r="AG359">
        <v>0</v>
      </c>
      <c r="AH359">
        <v>8.5299999999999994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21.19</v>
      </c>
      <c r="AU359" t="s">
        <v>50</v>
      </c>
      <c r="AV359">
        <v>1</v>
      </c>
      <c r="AW359">
        <v>2</v>
      </c>
      <c r="AX359">
        <v>39272892</v>
      </c>
      <c r="AY359">
        <v>1</v>
      </c>
      <c r="AZ359">
        <v>0</v>
      </c>
      <c r="BA359">
        <v>343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Y359*Source!I130</f>
        <v>5.4975335999999997</v>
      </c>
      <c r="CY359">
        <f>AD359</f>
        <v>8.5299999999999994</v>
      </c>
      <c r="CZ359">
        <f>AH359</f>
        <v>8.5299999999999994</v>
      </c>
      <c r="DA359">
        <f>AL359</f>
        <v>1</v>
      </c>
      <c r="DB359">
        <v>0</v>
      </c>
    </row>
    <row r="360" spans="1:106" x14ac:dyDescent="0.2">
      <c r="A360">
        <f>ROW(Source!A130)</f>
        <v>130</v>
      </c>
      <c r="B360">
        <v>39272396</v>
      </c>
      <c r="C360">
        <v>39272884</v>
      </c>
      <c r="D360">
        <v>37064876</v>
      </c>
      <c r="E360">
        <v>1</v>
      </c>
      <c r="F360">
        <v>1</v>
      </c>
      <c r="G360">
        <v>1</v>
      </c>
      <c r="H360">
        <v>1</v>
      </c>
      <c r="I360" t="s">
        <v>513</v>
      </c>
      <c r="J360" t="s">
        <v>3</v>
      </c>
      <c r="K360" t="s">
        <v>514</v>
      </c>
      <c r="L360">
        <v>1191</v>
      </c>
      <c r="N360">
        <v>1013</v>
      </c>
      <c r="O360" t="s">
        <v>512</v>
      </c>
      <c r="P360" t="s">
        <v>512</v>
      </c>
      <c r="Q360">
        <v>1</v>
      </c>
      <c r="W360">
        <v>0</v>
      </c>
      <c r="X360">
        <v>-1417349443</v>
      </c>
      <c r="Y360">
        <v>0.19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0.19</v>
      </c>
      <c r="AU360" t="s">
        <v>3</v>
      </c>
      <c r="AV360">
        <v>2</v>
      </c>
      <c r="AW360">
        <v>2</v>
      </c>
      <c r="AX360">
        <v>39272893</v>
      </c>
      <c r="AY360">
        <v>1</v>
      </c>
      <c r="AZ360">
        <v>2048</v>
      </c>
      <c r="BA360">
        <v>344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Y360*Source!I130</f>
        <v>4.2863999999999999E-2</v>
      </c>
      <c r="CY360">
        <f>AD360</f>
        <v>0</v>
      </c>
      <c r="CZ360">
        <f>AH360</f>
        <v>0</v>
      </c>
      <c r="DA360">
        <f>AL360</f>
        <v>1</v>
      </c>
      <c r="DB360">
        <v>0</v>
      </c>
    </row>
    <row r="361" spans="1:106" x14ac:dyDescent="0.2">
      <c r="A361">
        <f>ROW(Source!A130)</f>
        <v>130</v>
      </c>
      <c r="B361">
        <v>39272396</v>
      </c>
      <c r="C361">
        <v>39272884</v>
      </c>
      <c r="D361">
        <v>36882452</v>
      </c>
      <c r="E361">
        <v>1</v>
      </c>
      <c r="F361">
        <v>1</v>
      </c>
      <c r="G361">
        <v>1</v>
      </c>
      <c r="H361">
        <v>2</v>
      </c>
      <c r="I361" t="s">
        <v>515</v>
      </c>
      <c r="J361" t="s">
        <v>516</v>
      </c>
      <c r="K361" t="s">
        <v>517</v>
      </c>
      <c r="L361">
        <v>1368</v>
      </c>
      <c r="N361">
        <v>1011</v>
      </c>
      <c r="O361" t="s">
        <v>518</v>
      </c>
      <c r="P361" t="s">
        <v>518</v>
      </c>
      <c r="Q361">
        <v>1</v>
      </c>
      <c r="W361">
        <v>0</v>
      </c>
      <c r="X361">
        <v>1188625873</v>
      </c>
      <c r="Y361">
        <v>0.05</v>
      </c>
      <c r="AA361">
        <v>0</v>
      </c>
      <c r="AB361">
        <v>31.26</v>
      </c>
      <c r="AC361">
        <v>13.5</v>
      </c>
      <c r="AD361">
        <v>0</v>
      </c>
      <c r="AE361">
        <v>0</v>
      </c>
      <c r="AF361">
        <v>31.26</v>
      </c>
      <c r="AG361">
        <v>13.5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3</v>
      </c>
      <c r="AT361">
        <v>0.04</v>
      </c>
      <c r="AU361" t="s">
        <v>49</v>
      </c>
      <c r="AV361">
        <v>0</v>
      </c>
      <c r="AW361">
        <v>2</v>
      </c>
      <c r="AX361">
        <v>39272894</v>
      </c>
      <c r="AY361">
        <v>1</v>
      </c>
      <c r="AZ361">
        <v>0</v>
      </c>
      <c r="BA361">
        <v>345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Y361*Source!I130</f>
        <v>1.128E-2</v>
      </c>
      <c r="CY361">
        <f>AB361</f>
        <v>31.26</v>
      </c>
      <c r="CZ361">
        <f>AF361</f>
        <v>31.26</v>
      </c>
      <c r="DA361">
        <f>AJ361</f>
        <v>1</v>
      </c>
      <c r="DB361">
        <v>0</v>
      </c>
    </row>
    <row r="362" spans="1:106" x14ac:dyDescent="0.2">
      <c r="A362">
        <f>ROW(Source!A130)</f>
        <v>130</v>
      </c>
      <c r="B362">
        <v>39272396</v>
      </c>
      <c r="C362">
        <v>39272884</v>
      </c>
      <c r="D362">
        <v>36883554</v>
      </c>
      <c r="E362">
        <v>1</v>
      </c>
      <c r="F362">
        <v>1</v>
      </c>
      <c r="G362">
        <v>1</v>
      </c>
      <c r="H362">
        <v>2</v>
      </c>
      <c r="I362" t="s">
        <v>554</v>
      </c>
      <c r="J362" t="s">
        <v>555</v>
      </c>
      <c r="K362" t="s">
        <v>556</v>
      </c>
      <c r="L362">
        <v>1368</v>
      </c>
      <c r="N362">
        <v>1011</v>
      </c>
      <c r="O362" t="s">
        <v>518</v>
      </c>
      <c r="P362" t="s">
        <v>518</v>
      </c>
      <c r="Q362">
        <v>1</v>
      </c>
      <c r="W362">
        <v>0</v>
      </c>
      <c r="X362">
        <v>1372534845</v>
      </c>
      <c r="Y362">
        <v>0.1875</v>
      </c>
      <c r="AA362">
        <v>0</v>
      </c>
      <c r="AB362">
        <v>65.709999999999994</v>
      </c>
      <c r="AC362">
        <v>11.6</v>
      </c>
      <c r="AD362">
        <v>0</v>
      </c>
      <c r="AE362">
        <v>0</v>
      </c>
      <c r="AF362">
        <v>65.709999999999994</v>
      </c>
      <c r="AG362">
        <v>11.6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3</v>
      </c>
      <c r="AT362">
        <v>0.15</v>
      </c>
      <c r="AU362" t="s">
        <v>49</v>
      </c>
      <c r="AV362">
        <v>0</v>
      </c>
      <c r="AW362">
        <v>2</v>
      </c>
      <c r="AX362">
        <v>39272895</v>
      </c>
      <c r="AY362">
        <v>1</v>
      </c>
      <c r="AZ362">
        <v>0</v>
      </c>
      <c r="BA362">
        <v>346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Y362*Source!I130</f>
        <v>4.2299999999999997E-2</v>
      </c>
      <c r="CY362">
        <f>AB362</f>
        <v>65.709999999999994</v>
      </c>
      <c r="CZ362">
        <f>AF362</f>
        <v>65.709999999999994</v>
      </c>
      <c r="DA362">
        <f>AJ362</f>
        <v>1</v>
      </c>
      <c r="DB362">
        <v>0</v>
      </c>
    </row>
    <row r="363" spans="1:106" x14ac:dyDescent="0.2">
      <c r="A363">
        <f>ROW(Source!A130)</f>
        <v>130</v>
      </c>
      <c r="B363">
        <v>39272396</v>
      </c>
      <c r="C363">
        <v>39272884</v>
      </c>
      <c r="D363">
        <v>36832125</v>
      </c>
      <c r="E363">
        <v>1</v>
      </c>
      <c r="F363">
        <v>1</v>
      </c>
      <c r="G363">
        <v>1</v>
      </c>
      <c r="H363">
        <v>3</v>
      </c>
      <c r="I363" t="s">
        <v>244</v>
      </c>
      <c r="J363" t="s">
        <v>247</v>
      </c>
      <c r="K363" t="s">
        <v>245</v>
      </c>
      <c r="L363">
        <v>1301</v>
      </c>
      <c r="N363">
        <v>1003</v>
      </c>
      <c r="O363" t="s">
        <v>246</v>
      </c>
      <c r="P363" t="s">
        <v>246</v>
      </c>
      <c r="Q363">
        <v>1</v>
      </c>
      <c r="W363">
        <v>0</v>
      </c>
      <c r="X363">
        <v>-191619500</v>
      </c>
      <c r="Y363">
        <v>100</v>
      </c>
      <c r="AA363">
        <v>87.42</v>
      </c>
      <c r="AB363">
        <v>0</v>
      </c>
      <c r="AC363">
        <v>0</v>
      </c>
      <c r="AD363">
        <v>0</v>
      </c>
      <c r="AE363">
        <v>87.42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3</v>
      </c>
      <c r="AT363">
        <v>100</v>
      </c>
      <c r="AU363" t="s">
        <v>3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Y363*Source!I130</f>
        <v>22.56</v>
      </c>
      <c r="CY363">
        <f>AA363</f>
        <v>87.42</v>
      </c>
      <c r="CZ363">
        <f>AE363</f>
        <v>87.42</v>
      </c>
      <c r="DA363">
        <f>AI363</f>
        <v>1</v>
      </c>
      <c r="DB363">
        <v>0</v>
      </c>
    </row>
    <row r="364" spans="1:106" x14ac:dyDescent="0.2">
      <c r="A364">
        <f>ROW(Source!A130)</f>
        <v>130</v>
      </c>
      <c r="B364">
        <v>39272396</v>
      </c>
      <c r="C364">
        <v>39272884</v>
      </c>
      <c r="D364">
        <v>36832273</v>
      </c>
      <c r="E364">
        <v>1</v>
      </c>
      <c r="F364">
        <v>1</v>
      </c>
      <c r="G364">
        <v>1</v>
      </c>
      <c r="H364">
        <v>3</v>
      </c>
      <c r="I364" t="s">
        <v>709</v>
      </c>
      <c r="J364" t="s">
        <v>710</v>
      </c>
      <c r="K364" t="s">
        <v>711</v>
      </c>
      <c r="L364">
        <v>1355</v>
      </c>
      <c r="N364">
        <v>1010</v>
      </c>
      <c r="O364" t="s">
        <v>380</v>
      </c>
      <c r="P364" t="s">
        <v>380</v>
      </c>
      <c r="Q364">
        <v>100</v>
      </c>
      <c r="W364">
        <v>0</v>
      </c>
      <c r="X364">
        <v>1709713925</v>
      </c>
      <c r="Y364">
        <v>4</v>
      </c>
      <c r="AA364">
        <v>50</v>
      </c>
      <c r="AB364">
        <v>0</v>
      </c>
      <c r="AC364">
        <v>0</v>
      </c>
      <c r="AD364">
        <v>0</v>
      </c>
      <c r="AE364">
        <v>50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4</v>
      </c>
      <c r="AU364" t="s">
        <v>3</v>
      </c>
      <c r="AV364">
        <v>0</v>
      </c>
      <c r="AW364">
        <v>2</v>
      </c>
      <c r="AX364">
        <v>39272897</v>
      </c>
      <c r="AY364">
        <v>1</v>
      </c>
      <c r="AZ364">
        <v>0</v>
      </c>
      <c r="BA364">
        <v>348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Y364*Source!I130</f>
        <v>0.90239999999999998</v>
      </c>
      <c r="CY364">
        <f>AA364</f>
        <v>50</v>
      </c>
      <c r="CZ364">
        <f>AE364</f>
        <v>50</v>
      </c>
      <c r="DA364">
        <f>AI364</f>
        <v>1</v>
      </c>
      <c r="DB364">
        <v>0</v>
      </c>
    </row>
    <row r="365" spans="1:106" x14ac:dyDescent="0.2">
      <c r="A365">
        <f>ROW(Source!A130)</f>
        <v>130</v>
      </c>
      <c r="B365">
        <v>39272396</v>
      </c>
      <c r="C365">
        <v>39272884</v>
      </c>
      <c r="D365">
        <v>36838722</v>
      </c>
      <c r="E365">
        <v>1</v>
      </c>
      <c r="F365">
        <v>1</v>
      </c>
      <c r="G365">
        <v>1</v>
      </c>
      <c r="H365">
        <v>3</v>
      </c>
      <c r="I365" t="s">
        <v>712</v>
      </c>
      <c r="J365" t="s">
        <v>713</v>
      </c>
      <c r="K365" t="s">
        <v>714</v>
      </c>
      <c r="L365">
        <v>1354</v>
      </c>
      <c r="N365">
        <v>1010</v>
      </c>
      <c r="O365" t="s">
        <v>206</v>
      </c>
      <c r="P365" t="s">
        <v>206</v>
      </c>
      <c r="Q365">
        <v>1</v>
      </c>
      <c r="W365">
        <v>0</v>
      </c>
      <c r="X365">
        <v>-1018551266</v>
      </c>
      <c r="Y365">
        <v>56.6</v>
      </c>
      <c r="AA365">
        <v>67</v>
      </c>
      <c r="AB365">
        <v>0</v>
      </c>
      <c r="AC365">
        <v>0</v>
      </c>
      <c r="AD365">
        <v>0</v>
      </c>
      <c r="AE365">
        <v>67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56.6</v>
      </c>
      <c r="AU365" t="s">
        <v>3</v>
      </c>
      <c r="AV365">
        <v>0</v>
      </c>
      <c r="AW365">
        <v>2</v>
      </c>
      <c r="AX365">
        <v>39272898</v>
      </c>
      <c r="AY365">
        <v>1</v>
      </c>
      <c r="AZ365">
        <v>0</v>
      </c>
      <c r="BA365">
        <v>349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Y365*Source!I130</f>
        <v>12.76896</v>
      </c>
      <c r="CY365">
        <f>AA365</f>
        <v>67</v>
      </c>
      <c r="CZ365">
        <f>AE365</f>
        <v>67</v>
      </c>
      <c r="DA365">
        <f>AI365</f>
        <v>1</v>
      </c>
      <c r="DB365">
        <v>0</v>
      </c>
    </row>
    <row r="366" spans="1:106" x14ac:dyDescent="0.2">
      <c r="A366">
        <f>ROW(Source!A131)</f>
        <v>131</v>
      </c>
      <c r="B366">
        <v>39272397</v>
      </c>
      <c r="C366">
        <v>39272884</v>
      </c>
      <c r="D366">
        <v>37065248</v>
      </c>
      <c r="E366">
        <v>1</v>
      </c>
      <c r="F366">
        <v>1</v>
      </c>
      <c r="G366">
        <v>1</v>
      </c>
      <c r="H366">
        <v>1</v>
      </c>
      <c r="I366" t="s">
        <v>675</v>
      </c>
      <c r="J366" t="s">
        <v>3</v>
      </c>
      <c r="K366" t="s">
        <v>676</v>
      </c>
      <c r="L366">
        <v>1191</v>
      </c>
      <c r="N366">
        <v>1013</v>
      </c>
      <c r="O366" t="s">
        <v>512</v>
      </c>
      <c r="P366" t="s">
        <v>512</v>
      </c>
      <c r="Q366">
        <v>1</v>
      </c>
      <c r="W366">
        <v>0</v>
      </c>
      <c r="X366">
        <v>-400197608</v>
      </c>
      <c r="Y366">
        <v>24.368500000000001</v>
      </c>
      <c r="AA366">
        <v>0</v>
      </c>
      <c r="AB366">
        <v>0</v>
      </c>
      <c r="AC366">
        <v>0</v>
      </c>
      <c r="AD366">
        <v>64.739999999999995</v>
      </c>
      <c r="AE366">
        <v>0</v>
      </c>
      <c r="AF366">
        <v>0</v>
      </c>
      <c r="AG366">
        <v>0</v>
      </c>
      <c r="AH366">
        <v>8.5299999999999994</v>
      </c>
      <c r="AI366">
        <v>1</v>
      </c>
      <c r="AJ366">
        <v>1</v>
      </c>
      <c r="AK366">
        <v>1</v>
      </c>
      <c r="AL366">
        <v>7.59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21.19</v>
      </c>
      <c r="AU366" t="s">
        <v>50</v>
      </c>
      <c r="AV366">
        <v>1</v>
      </c>
      <c r="AW366">
        <v>2</v>
      </c>
      <c r="AX366">
        <v>39272892</v>
      </c>
      <c r="AY366">
        <v>1</v>
      </c>
      <c r="AZ366">
        <v>0</v>
      </c>
      <c r="BA366">
        <v>350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Y366*Source!I131</f>
        <v>5.4975335999999997</v>
      </c>
      <c r="CY366">
        <f>AD366</f>
        <v>64.739999999999995</v>
      </c>
      <c r="CZ366">
        <f>AH366</f>
        <v>8.5299999999999994</v>
      </c>
      <c r="DA366">
        <f>AL366</f>
        <v>7.59</v>
      </c>
      <c r="DB366">
        <v>0</v>
      </c>
    </row>
    <row r="367" spans="1:106" x14ac:dyDescent="0.2">
      <c r="A367">
        <f>ROW(Source!A131)</f>
        <v>131</v>
      </c>
      <c r="B367">
        <v>39272397</v>
      </c>
      <c r="C367">
        <v>39272884</v>
      </c>
      <c r="D367">
        <v>37064876</v>
      </c>
      <c r="E367">
        <v>1</v>
      </c>
      <c r="F367">
        <v>1</v>
      </c>
      <c r="G367">
        <v>1</v>
      </c>
      <c r="H367">
        <v>1</v>
      </c>
      <c r="I367" t="s">
        <v>513</v>
      </c>
      <c r="J367" t="s">
        <v>3</v>
      </c>
      <c r="K367" t="s">
        <v>514</v>
      </c>
      <c r="L367">
        <v>1191</v>
      </c>
      <c r="N367">
        <v>1013</v>
      </c>
      <c r="O367" t="s">
        <v>512</v>
      </c>
      <c r="P367" t="s">
        <v>512</v>
      </c>
      <c r="Q367">
        <v>1</v>
      </c>
      <c r="W367">
        <v>0</v>
      </c>
      <c r="X367">
        <v>-1417349443</v>
      </c>
      <c r="Y367">
        <v>0.19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7.59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0.19</v>
      </c>
      <c r="AU367" t="s">
        <v>3</v>
      </c>
      <c r="AV367">
        <v>2</v>
      </c>
      <c r="AW367">
        <v>2</v>
      </c>
      <c r="AX367">
        <v>39272893</v>
      </c>
      <c r="AY367">
        <v>1</v>
      </c>
      <c r="AZ367">
        <v>2048</v>
      </c>
      <c r="BA367">
        <v>351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Y367*Source!I131</f>
        <v>4.2863999999999999E-2</v>
      </c>
      <c r="CY367">
        <f>AD367</f>
        <v>0</v>
      </c>
      <c r="CZ367">
        <f>AH367</f>
        <v>0</v>
      </c>
      <c r="DA367">
        <f>AL367</f>
        <v>1</v>
      </c>
      <c r="DB367">
        <v>0</v>
      </c>
    </row>
    <row r="368" spans="1:106" x14ac:dyDescent="0.2">
      <c r="A368">
        <f>ROW(Source!A131)</f>
        <v>131</v>
      </c>
      <c r="B368">
        <v>39272397</v>
      </c>
      <c r="C368">
        <v>39272884</v>
      </c>
      <c r="D368">
        <v>36882452</v>
      </c>
      <c r="E368">
        <v>1</v>
      </c>
      <c r="F368">
        <v>1</v>
      </c>
      <c r="G368">
        <v>1</v>
      </c>
      <c r="H368">
        <v>2</v>
      </c>
      <c r="I368" t="s">
        <v>515</v>
      </c>
      <c r="J368" t="s">
        <v>516</v>
      </c>
      <c r="K368" t="s">
        <v>517</v>
      </c>
      <c r="L368">
        <v>1368</v>
      </c>
      <c r="N368">
        <v>1011</v>
      </c>
      <c r="O368" t="s">
        <v>518</v>
      </c>
      <c r="P368" t="s">
        <v>518</v>
      </c>
      <c r="Q368">
        <v>1</v>
      </c>
      <c r="W368">
        <v>0</v>
      </c>
      <c r="X368">
        <v>1188625873</v>
      </c>
      <c r="Y368">
        <v>0.05</v>
      </c>
      <c r="AA368">
        <v>0</v>
      </c>
      <c r="AB368">
        <v>237.26</v>
      </c>
      <c r="AC368">
        <v>13.5</v>
      </c>
      <c r="AD368">
        <v>0</v>
      </c>
      <c r="AE368">
        <v>0</v>
      </c>
      <c r="AF368">
        <v>31.26</v>
      </c>
      <c r="AG368">
        <v>13.5</v>
      </c>
      <c r="AH368">
        <v>0</v>
      </c>
      <c r="AI368">
        <v>1</v>
      </c>
      <c r="AJ368">
        <v>7.59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0.04</v>
      </c>
      <c r="AU368" t="s">
        <v>49</v>
      </c>
      <c r="AV368">
        <v>0</v>
      </c>
      <c r="AW368">
        <v>2</v>
      </c>
      <c r="AX368">
        <v>39272894</v>
      </c>
      <c r="AY368">
        <v>1</v>
      </c>
      <c r="AZ368">
        <v>0</v>
      </c>
      <c r="BA368">
        <v>352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Y368*Source!I131</f>
        <v>1.128E-2</v>
      </c>
      <c r="CY368">
        <f>AB368</f>
        <v>237.26</v>
      </c>
      <c r="CZ368">
        <f>AF368</f>
        <v>31.26</v>
      </c>
      <c r="DA368">
        <f>AJ368</f>
        <v>7.59</v>
      </c>
      <c r="DB368">
        <v>0</v>
      </c>
    </row>
    <row r="369" spans="1:106" x14ac:dyDescent="0.2">
      <c r="A369">
        <f>ROW(Source!A131)</f>
        <v>131</v>
      </c>
      <c r="B369">
        <v>39272397</v>
      </c>
      <c r="C369">
        <v>39272884</v>
      </c>
      <c r="D369">
        <v>36883554</v>
      </c>
      <c r="E369">
        <v>1</v>
      </c>
      <c r="F369">
        <v>1</v>
      </c>
      <c r="G369">
        <v>1</v>
      </c>
      <c r="H369">
        <v>2</v>
      </c>
      <c r="I369" t="s">
        <v>554</v>
      </c>
      <c r="J369" t="s">
        <v>555</v>
      </c>
      <c r="K369" t="s">
        <v>556</v>
      </c>
      <c r="L369">
        <v>1368</v>
      </c>
      <c r="N369">
        <v>1011</v>
      </c>
      <c r="O369" t="s">
        <v>518</v>
      </c>
      <c r="P369" t="s">
        <v>518</v>
      </c>
      <c r="Q369">
        <v>1</v>
      </c>
      <c r="W369">
        <v>0</v>
      </c>
      <c r="X369">
        <v>1372534845</v>
      </c>
      <c r="Y369">
        <v>0.1875</v>
      </c>
      <c r="AA369">
        <v>0</v>
      </c>
      <c r="AB369">
        <v>498.74</v>
      </c>
      <c r="AC369">
        <v>11.6</v>
      </c>
      <c r="AD369">
        <v>0</v>
      </c>
      <c r="AE369">
        <v>0</v>
      </c>
      <c r="AF369">
        <v>65.709999999999994</v>
      </c>
      <c r="AG369">
        <v>11.6</v>
      </c>
      <c r="AH369">
        <v>0</v>
      </c>
      <c r="AI369">
        <v>1</v>
      </c>
      <c r="AJ369">
        <v>7.59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0.15</v>
      </c>
      <c r="AU369" t="s">
        <v>49</v>
      </c>
      <c r="AV369">
        <v>0</v>
      </c>
      <c r="AW369">
        <v>2</v>
      </c>
      <c r="AX369">
        <v>39272895</v>
      </c>
      <c r="AY369">
        <v>1</v>
      </c>
      <c r="AZ369">
        <v>0</v>
      </c>
      <c r="BA369">
        <v>353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Y369*Source!I131</f>
        <v>4.2299999999999997E-2</v>
      </c>
      <c r="CY369">
        <f>AB369</f>
        <v>498.74</v>
      </c>
      <c r="CZ369">
        <f>AF369</f>
        <v>65.709999999999994</v>
      </c>
      <c r="DA369">
        <f>AJ369</f>
        <v>7.59</v>
      </c>
      <c r="DB369">
        <v>0</v>
      </c>
    </row>
    <row r="370" spans="1:106" x14ac:dyDescent="0.2">
      <c r="A370">
        <f>ROW(Source!A131)</f>
        <v>131</v>
      </c>
      <c r="B370">
        <v>39272397</v>
      </c>
      <c r="C370">
        <v>39272884</v>
      </c>
      <c r="D370">
        <v>36832125</v>
      </c>
      <c r="E370">
        <v>1</v>
      </c>
      <c r="F370">
        <v>1</v>
      </c>
      <c r="G370">
        <v>1</v>
      </c>
      <c r="H370">
        <v>3</v>
      </c>
      <c r="I370" t="s">
        <v>244</v>
      </c>
      <c r="J370" t="s">
        <v>247</v>
      </c>
      <c r="K370" t="s">
        <v>245</v>
      </c>
      <c r="L370">
        <v>1301</v>
      </c>
      <c r="N370">
        <v>1003</v>
      </c>
      <c r="O370" t="s">
        <v>246</v>
      </c>
      <c r="P370" t="s">
        <v>246</v>
      </c>
      <c r="Q370">
        <v>1</v>
      </c>
      <c r="W370">
        <v>0</v>
      </c>
      <c r="X370">
        <v>-191619500</v>
      </c>
      <c r="Y370">
        <v>100</v>
      </c>
      <c r="AA370">
        <v>663.52</v>
      </c>
      <c r="AB370">
        <v>0</v>
      </c>
      <c r="AC370">
        <v>0</v>
      </c>
      <c r="AD370">
        <v>0</v>
      </c>
      <c r="AE370">
        <v>87.42</v>
      </c>
      <c r="AF370">
        <v>0</v>
      </c>
      <c r="AG370">
        <v>0</v>
      </c>
      <c r="AH370">
        <v>0</v>
      </c>
      <c r="AI370">
        <v>7.59</v>
      </c>
      <c r="AJ370">
        <v>1</v>
      </c>
      <c r="AK370">
        <v>1</v>
      </c>
      <c r="AL370">
        <v>1</v>
      </c>
      <c r="AN370">
        <v>0</v>
      </c>
      <c r="AO370">
        <v>0</v>
      </c>
      <c r="AP370">
        <v>0</v>
      </c>
      <c r="AQ370">
        <v>0</v>
      </c>
      <c r="AR370">
        <v>0</v>
      </c>
      <c r="AS370" t="s">
        <v>3</v>
      </c>
      <c r="AT370">
        <v>100</v>
      </c>
      <c r="AU370" t="s">
        <v>3</v>
      </c>
      <c r="AV370">
        <v>0</v>
      </c>
      <c r="AW370">
        <v>1</v>
      </c>
      <c r="AX370">
        <v>-1</v>
      </c>
      <c r="AY370">
        <v>0</v>
      </c>
      <c r="AZ370">
        <v>0</v>
      </c>
      <c r="BA370" t="s">
        <v>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Y370*Source!I131</f>
        <v>22.56</v>
      </c>
      <c r="CY370">
        <f>AA370</f>
        <v>663.52</v>
      </c>
      <c r="CZ370">
        <f>AE370</f>
        <v>87.42</v>
      </c>
      <c r="DA370">
        <f>AI370</f>
        <v>7.59</v>
      </c>
      <c r="DB370">
        <v>0</v>
      </c>
    </row>
    <row r="371" spans="1:106" x14ac:dyDescent="0.2">
      <c r="A371">
        <f>ROW(Source!A131)</f>
        <v>131</v>
      </c>
      <c r="B371">
        <v>39272397</v>
      </c>
      <c r="C371">
        <v>39272884</v>
      </c>
      <c r="D371">
        <v>36832273</v>
      </c>
      <c r="E371">
        <v>1</v>
      </c>
      <c r="F371">
        <v>1</v>
      </c>
      <c r="G371">
        <v>1</v>
      </c>
      <c r="H371">
        <v>3</v>
      </c>
      <c r="I371" t="s">
        <v>709</v>
      </c>
      <c r="J371" t="s">
        <v>710</v>
      </c>
      <c r="K371" t="s">
        <v>711</v>
      </c>
      <c r="L371">
        <v>1355</v>
      </c>
      <c r="N371">
        <v>1010</v>
      </c>
      <c r="O371" t="s">
        <v>380</v>
      </c>
      <c r="P371" t="s">
        <v>380</v>
      </c>
      <c r="Q371">
        <v>100</v>
      </c>
      <c r="W371">
        <v>0</v>
      </c>
      <c r="X371">
        <v>1709713925</v>
      </c>
      <c r="Y371">
        <v>4</v>
      </c>
      <c r="AA371">
        <v>379.5</v>
      </c>
      <c r="AB371">
        <v>0</v>
      </c>
      <c r="AC371">
        <v>0</v>
      </c>
      <c r="AD371">
        <v>0</v>
      </c>
      <c r="AE371">
        <v>50</v>
      </c>
      <c r="AF371">
        <v>0</v>
      </c>
      <c r="AG371">
        <v>0</v>
      </c>
      <c r="AH371">
        <v>0</v>
      </c>
      <c r="AI371">
        <v>7.59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4</v>
      </c>
      <c r="AU371" t="s">
        <v>3</v>
      </c>
      <c r="AV371">
        <v>0</v>
      </c>
      <c r="AW371">
        <v>2</v>
      </c>
      <c r="AX371">
        <v>39272897</v>
      </c>
      <c r="AY371">
        <v>1</v>
      </c>
      <c r="AZ371">
        <v>0</v>
      </c>
      <c r="BA371">
        <v>355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Y371*Source!I131</f>
        <v>0.90239999999999998</v>
      </c>
      <c r="CY371">
        <f>AA371</f>
        <v>379.5</v>
      </c>
      <c r="CZ371">
        <f>AE371</f>
        <v>50</v>
      </c>
      <c r="DA371">
        <f>AI371</f>
        <v>7.59</v>
      </c>
      <c r="DB371">
        <v>0</v>
      </c>
    </row>
    <row r="372" spans="1:106" x14ac:dyDescent="0.2">
      <c r="A372">
        <f>ROW(Source!A131)</f>
        <v>131</v>
      </c>
      <c r="B372">
        <v>39272397</v>
      </c>
      <c r="C372">
        <v>39272884</v>
      </c>
      <c r="D372">
        <v>36838722</v>
      </c>
      <c r="E372">
        <v>1</v>
      </c>
      <c r="F372">
        <v>1</v>
      </c>
      <c r="G372">
        <v>1</v>
      </c>
      <c r="H372">
        <v>3</v>
      </c>
      <c r="I372" t="s">
        <v>712</v>
      </c>
      <c r="J372" t="s">
        <v>713</v>
      </c>
      <c r="K372" t="s">
        <v>714</v>
      </c>
      <c r="L372">
        <v>1354</v>
      </c>
      <c r="N372">
        <v>1010</v>
      </c>
      <c r="O372" t="s">
        <v>206</v>
      </c>
      <c r="P372" t="s">
        <v>206</v>
      </c>
      <c r="Q372">
        <v>1</v>
      </c>
      <c r="W372">
        <v>0</v>
      </c>
      <c r="X372">
        <v>-1018551266</v>
      </c>
      <c r="Y372">
        <v>56.6</v>
      </c>
      <c r="AA372">
        <v>508.53</v>
      </c>
      <c r="AB372">
        <v>0</v>
      </c>
      <c r="AC372">
        <v>0</v>
      </c>
      <c r="AD372">
        <v>0</v>
      </c>
      <c r="AE372">
        <v>67</v>
      </c>
      <c r="AF372">
        <v>0</v>
      </c>
      <c r="AG372">
        <v>0</v>
      </c>
      <c r="AH372">
        <v>0</v>
      </c>
      <c r="AI372">
        <v>7.59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56.6</v>
      </c>
      <c r="AU372" t="s">
        <v>3</v>
      </c>
      <c r="AV372">
        <v>0</v>
      </c>
      <c r="AW372">
        <v>2</v>
      </c>
      <c r="AX372">
        <v>39272898</v>
      </c>
      <c r="AY372">
        <v>1</v>
      </c>
      <c r="AZ372">
        <v>0</v>
      </c>
      <c r="BA372">
        <v>356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Y372*Source!I131</f>
        <v>12.76896</v>
      </c>
      <c r="CY372">
        <f>AA372</f>
        <v>508.53</v>
      </c>
      <c r="CZ372">
        <f>AE372</f>
        <v>67</v>
      </c>
      <c r="DA372">
        <f>AI372</f>
        <v>7.59</v>
      </c>
      <c r="DB372">
        <v>0</v>
      </c>
    </row>
    <row r="373" spans="1:106" x14ac:dyDescent="0.2">
      <c r="A373">
        <f>ROW(Source!A172)</f>
        <v>172</v>
      </c>
      <c r="B373">
        <v>39272396</v>
      </c>
      <c r="C373">
        <v>39273794</v>
      </c>
      <c r="D373">
        <v>37064998</v>
      </c>
      <c r="E373">
        <v>1</v>
      </c>
      <c r="F373">
        <v>1</v>
      </c>
      <c r="G373">
        <v>1</v>
      </c>
      <c r="H373">
        <v>1</v>
      </c>
      <c r="I373" t="s">
        <v>519</v>
      </c>
      <c r="J373" t="s">
        <v>3</v>
      </c>
      <c r="K373" t="s">
        <v>520</v>
      </c>
      <c r="L373">
        <v>1191</v>
      </c>
      <c r="N373">
        <v>1013</v>
      </c>
      <c r="O373" t="s">
        <v>512</v>
      </c>
      <c r="P373" t="s">
        <v>512</v>
      </c>
      <c r="Q373">
        <v>1</v>
      </c>
      <c r="W373">
        <v>0</v>
      </c>
      <c r="X373">
        <v>735429535</v>
      </c>
      <c r="Y373">
        <v>9.64</v>
      </c>
      <c r="AA373">
        <v>0</v>
      </c>
      <c r="AB373">
        <v>0</v>
      </c>
      <c r="AC373">
        <v>0</v>
      </c>
      <c r="AD373">
        <v>7.8</v>
      </c>
      <c r="AE373">
        <v>0</v>
      </c>
      <c r="AF373">
        <v>0</v>
      </c>
      <c r="AG373">
        <v>0</v>
      </c>
      <c r="AH373">
        <v>7.8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9.64</v>
      </c>
      <c r="AU373" t="s">
        <v>3</v>
      </c>
      <c r="AV373">
        <v>1</v>
      </c>
      <c r="AW373">
        <v>2</v>
      </c>
      <c r="AX373">
        <v>39273795</v>
      </c>
      <c r="AY373">
        <v>1</v>
      </c>
      <c r="AZ373">
        <v>0</v>
      </c>
      <c r="BA373">
        <v>357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Y373*Source!I172</f>
        <v>37.017600000000002</v>
      </c>
      <c r="CY373">
        <f>AD373</f>
        <v>7.8</v>
      </c>
      <c r="CZ373">
        <f>AH373</f>
        <v>7.8</v>
      </c>
      <c r="DA373">
        <f>AL373</f>
        <v>1</v>
      </c>
      <c r="DB373">
        <v>0</v>
      </c>
    </row>
    <row r="374" spans="1:106" x14ac:dyDescent="0.2">
      <c r="A374">
        <f>ROW(Source!A172)</f>
        <v>172</v>
      </c>
      <c r="B374">
        <v>39272396</v>
      </c>
      <c r="C374">
        <v>39273794</v>
      </c>
      <c r="D374">
        <v>37064876</v>
      </c>
      <c r="E374">
        <v>1</v>
      </c>
      <c r="F374">
        <v>1</v>
      </c>
      <c r="G374">
        <v>1</v>
      </c>
      <c r="H374">
        <v>1</v>
      </c>
      <c r="I374" t="s">
        <v>513</v>
      </c>
      <c r="J374" t="s">
        <v>3</v>
      </c>
      <c r="K374" t="s">
        <v>514</v>
      </c>
      <c r="L374">
        <v>1191</v>
      </c>
      <c r="N374">
        <v>1013</v>
      </c>
      <c r="O374" t="s">
        <v>512</v>
      </c>
      <c r="P374" t="s">
        <v>512</v>
      </c>
      <c r="Q374">
        <v>1</v>
      </c>
      <c r="W374">
        <v>0</v>
      </c>
      <c r="X374">
        <v>-1417349443</v>
      </c>
      <c r="Y374">
        <v>0.01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0.01</v>
      </c>
      <c r="AU374" t="s">
        <v>3</v>
      </c>
      <c r="AV374">
        <v>2</v>
      </c>
      <c r="AW374">
        <v>2</v>
      </c>
      <c r="AX374">
        <v>39273796</v>
      </c>
      <c r="AY374">
        <v>1</v>
      </c>
      <c r="AZ374">
        <v>0</v>
      </c>
      <c r="BA374">
        <v>358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Y374*Source!I172</f>
        <v>3.8399999999999997E-2</v>
      </c>
      <c r="CY374">
        <f>AD374</f>
        <v>0</v>
      </c>
      <c r="CZ374">
        <f>AH374</f>
        <v>0</v>
      </c>
      <c r="DA374">
        <f>AL374</f>
        <v>1</v>
      </c>
      <c r="DB374">
        <v>0</v>
      </c>
    </row>
    <row r="375" spans="1:106" x14ac:dyDescent="0.2">
      <c r="A375">
        <f>ROW(Source!A172)</f>
        <v>172</v>
      </c>
      <c r="B375">
        <v>39272396</v>
      </c>
      <c r="C375">
        <v>39273794</v>
      </c>
      <c r="D375">
        <v>36882452</v>
      </c>
      <c r="E375">
        <v>1</v>
      </c>
      <c r="F375">
        <v>1</v>
      </c>
      <c r="G375">
        <v>1</v>
      </c>
      <c r="H375">
        <v>2</v>
      </c>
      <c r="I375" t="s">
        <v>515</v>
      </c>
      <c r="J375" t="s">
        <v>516</v>
      </c>
      <c r="K375" t="s">
        <v>517</v>
      </c>
      <c r="L375">
        <v>1368</v>
      </c>
      <c r="N375">
        <v>1011</v>
      </c>
      <c r="O375" t="s">
        <v>518</v>
      </c>
      <c r="P375" t="s">
        <v>518</v>
      </c>
      <c r="Q375">
        <v>1</v>
      </c>
      <c r="W375">
        <v>0</v>
      </c>
      <c r="X375">
        <v>1188625873</v>
      </c>
      <c r="Y375">
        <v>0.01</v>
      </c>
      <c r="AA375">
        <v>0</v>
      </c>
      <c r="AB375">
        <v>31.26</v>
      </c>
      <c r="AC375">
        <v>13.5</v>
      </c>
      <c r="AD375">
        <v>0</v>
      </c>
      <c r="AE375">
        <v>0</v>
      </c>
      <c r="AF375">
        <v>31.26</v>
      </c>
      <c r="AG375">
        <v>13.5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0.01</v>
      </c>
      <c r="AU375" t="s">
        <v>3</v>
      </c>
      <c r="AV375">
        <v>0</v>
      </c>
      <c r="AW375">
        <v>2</v>
      </c>
      <c r="AX375">
        <v>39273797</v>
      </c>
      <c r="AY375">
        <v>1</v>
      </c>
      <c r="AZ375">
        <v>0</v>
      </c>
      <c r="BA375">
        <v>359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Y375*Source!I172</f>
        <v>3.8399999999999997E-2</v>
      </c>
      <c r="CY375">
        <f>AB375</f>
        <v>31.26</v>
      </c>
      <c r="CZ375">
        <f>AF375</f>
        <v>31.26</v>
      </c>
      <c r="DA375">
        <f>AJ375</f>
        <v>1</v>
      </c>
      <c r="DB375">
        <v>0</v>
      </c>
    </row>
    <row r="376" spans="1:106" x14ac:dyDescent="0.2">
      <c r="A376">
        <f>ROW(Source!A173)</f>
        <v>173</v>
      </c>
      <c r="B376">
        <v>39272397</v>
      </c>
      <c r="C376">
        <v>39273794</v>
      </c>
      <c r="D376">
        <v>37064998</v>
      </c>
      <c r="E376">
        <v>1</v>
      </c>
      <c r="F376">
        <v>1</v>
      </c>
      <c r="G376">
        <v>1</v>
      </c>
      <c r="H376">
        <v>1</v>
      </c>
      <c r="I376" t="s">
        <v>519</v>
      </c>
      <c r="J376" t="s">
        <v>3</v>
      </c>
      <c r="K376" t="s">
        <v>520</v>
      </c>
      <c r="L376">
        <v>1191</v>
      </c>
      <c r="N376">
        <v>1013</v>
      </c>
      <c r="O376" t="s">
        <v>512</v>
      </c>
      <c r="P376" t="s">
        <v>512</v>
      </c>
      <c r="Q376">
        <v>1</v>
      </c>
      <c r="W376">
        <v>0</v>
      </c>
      <c r="X376">
        <v>735429535</v>
      </c>
      <c r="Y376">
        <v>9.64</v>
      </c>
      <c r="AA376">
        <v>0</v>
      </c>
      <c r="AB376">
        <v>0</v>
      </c>
      <c r="AC376">
        <v>0</v>
      </c>
      <c r="AD376">
        <v>59.2</v>
      </c>
      <c r="AE376">
        <v>0</v>
      </c>
      <c r="AF376">
        <v>0</v>
      </c>
      <c r="AG376">
        <v>0</v>
      </c>
      <c r="AH376">
        <v>7.8</v>
      </c>
      <c r="AI376">
        <v>1</v>
      </c>
      <c r="AJ376">
        <v>1</v>
      </c>
      <c r="AK376">
        <v>1</v>
      </c>
      <c r="AL376">
        <v>7.59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9.64</v>
      </c>
      <c r="AU376" t="s">
        <v>3</v>
      </c>
      <c r="AV376">
        <v>1</v>
      </c>
      <c r="AW376">
        <v>2</v>
      </c>
      <c r="AX376">
        <v>39273795</v>
      </c>
      <c r="AY376">
        <v>1</v>
      </c>
      <c r="AZ376">
        <v>0</v>
      </c>
      <c r="BA376">
        <v>360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Y376*Source!I173</f>
        <v>37.017600000000002</v>
      </c>
      <c r="CY376">
        <f>AD376</f>
        <v>59.2</v>
      </c>
      <c r="CZ376">
        <f>AH376</f>
        <v>7.8</v>
      </c>
      <c r="DA376">
        <f>AL376</f>
        <v>7.59</v>
      </c>
      <c r="DB376">
        <v>0</v>
      </c>
    </row>
    <row r="377" spans="1:106" x14ac:dyDescent="0.2">
      <c r="A377">
        <f>ROW(Source!A173)</f>
        <v>173</v>
      </c>
      <c r="B377">
        <v>39272397</v>
      </c>
      <c r="C377">
        <v>39273794</v>
      </c>
      <c r="D377">
        <v>37064876</v>
      </c>
      <c r="E377">
        <v>1</v>
      </c>
      <c r="F377">
        <v>1</v>
      </c>
      <c r="G377">
        <v>1</v>
      </c>
      <c r="H377">
        <v>1</v>
      </c>
      <c r="I377" t="s">
        <v>513</v>
      </c>
      <c r="J377" t="s">
        <v>3</v>
      </c>
      <c r="K377" t="s">
        <v>514</v>
      </c>
      <c r="L377">
        <v>1191</v>
      </c>
      <c r="N377">
        <v>1013</v>
      </c>
      <c r="O377" t="s">
        <v>512</v>
      </c>
      <c r="P377" t="s">
        <v>512</v>
      </c>
      <c r="Q377">
        <v>1</v>
      </c>
      <c r="W377">
        <v>0</v>
      </c>
      <c r="X377">
        <v>-1417349443</v>
      </c>
      <c r="Y377">
        <v>0.01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7.59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0.01</v>
      </c>
      <c r="AU377" t="s">
        <v>3</v>
      </c>
      <c r="AV377">
        <v>2</v>
      </c>
      <c r="AW377">
        <v>2</v>
      </c>
      <c r="AX377">
        <v>39273796</v>
      </c>
      <c r="AY377">
        <v>1</v>
      </c>
      <c r="AZ377">
        <v>0</v>
      </c>
      <c r="BA377">
        <v>361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Y377*Source!I173</f>
        <v>3.8399999999999997E-2</v>
      </c>
      <c r="CY377">
        <f>AD377</f>
        <v>0</v>
      </c>
      <c r="CZ377">
        <f>AH377</f>
        <v>0</v>
      </c>
      <c r="DA377">
        <f>AL377</f>
        <v>1</v>
      </c>
      <c r="DB377">
        <v>0</v>
      </c>
    </row>
    <row r="378" spans="1:106" x14ac:dyDescent="0.2">
      <c r="A378">
        <f>ROW(Source!A173)</f>
        <v>173</v>
      </c>
      <c r="B378">
        <v>39272397</v>
      </c>
      <c r="C378">
        <v>39273794</v>
      </c>
      <c r="D378">
        <v>36882452</v>
      </c>
      <c r="E378">
        <v>1</v>
      </c>
      <c r="F378">
        <v>1</v>
      </c>
      <c r="G378">
        <v>1</v>
      </c>
      <c r="H378">
        <v>2</v>
      </c>
      <c r="I378" t="s">
        <v>515</v>
      </c>
      <c r="J378" t="s">
        <v>516</v>
      </c>
      <c r="K378" t="s">
        <v>517</v>
      </c>
      <c r="L378">
        <v>1368</v>
      </c>
      <c r="N378">
        <v>1011</v>
      </c>
      <c r="O378" t="s">
        <v>518</v>
      </c>
      <c r="P378" t="s">
        <v>518</v>
      </c>
      <c r="Q378">
        <v>1</v>
      </c>
      <c r="W378">
        <v>0</v>
      </c>
      <c r="X378">
        <v>1188625873</v>
      </c>
      <c r="Y378">
        <v>0.01</v>
      </c>
      <c r="AA378">
        <v>0</v>
      </c>
      <c r="AB378">
        <v>237.26</v>
      </c>
      <c r="AC378">
        <v>13.5</v>
      </c>
      <c r="AD378">
        <v>0</v>
      </c>
      <c r="AE378">
        <v>0</v>
      </c>
      <c r="AF378">
        <v>31.26</v>
      </c>
      <c r="AG378">
        <v>13.5</v>
      </c>
      <c r="AH378">
        <v>0</v>
      </c>
      <c r="AI378">
        <v>1</v>
      </c>
      <c r="AJ378">
        <v>7.59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0.01</v>
      </c>
      <c r="AU378" t="s">
        <v>3</v>
      </c>
      <c r="AV378">
        <v>0</v>
      </c>
      <c r="AW378">
        <v>2</v>
      </c>
      <c r="AX378">
        <v>39273797</v>
      </c>
      <c r="AY378">
        <v>1</v>
      </c>
      <c r="AZ378">
        <v>0</v>
      </c>
      <c r="BA378">
        <v>362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Y378*Source!I173</f>
        <v>3.8399999999999997E-2</v>
      </c>
      <c r="CY378">
        <f>AB378</f>
        <v>237.26</v>
      </c>
      <c r="CZ378">
        <f>AF378</f>
        <v>31.26</v>
      </c>
      <c r="DA378">
        <f>AJ378</f>
        <v>7.59</v>
      </c>
      <c r="DB378">
        <v>0</v>
      </c>
    </row>
    <row r="379" spans="1:106" x14ac:dyDescent="0.2">
      <c r="A379">
        <f>ROW(Source!A174)</f>
        <v>174</v>
      </c>
      <c r="B379">
        <v>39272396</v>
      </c>
      <c r="C379">
        <v>39273798</v>
      </c>
      <c r="D379">
        <v>37066491</v>
      </c>
      <c r="E379">
        <v>1</v>
      </c>
      <c r="F379">
        <v>1</v>
      </c>
      <c r="G379">
        <v>1</v>
      </c>
      <c r="H379">
        <v>1</v>
      </c>
      <c r="I379" t="s">
        <v>715</v>
      </c>
      <c r="J379" t="s">
        <v>3</v>
      </c>
      <c r="K379" t="s">
        <v>716</v>
      </c>
      <c r="L379">
        <v>1191</v>
      </c>
      <c r="N379">
        <v>1013</v>
      </c>
      <c r="O379" t="s">
        <v>512</v>
      </c>
      <c r="P379" t="s">
        <v>512</v>
      </c>
      <c r="Q379">
        <v>1</v>
      </c>
      <c r="W379">
        <v>0</v>
      </c>
      <c r="X379">
        <v>-228054128</v>
      </c>
      <c r="Y379">
        <v>17.89</v>
      </c>
      <c r="AA379">
        <v>0</v>
      </c>
      <c r="AB379">
        <v>0</v>
      </c>
      <c r="AC379">
        <v>0</v>
      </c>
      <c r="AD379">
        <v>8.02</v>
      </c>
      <c r="AE379">
        <v>0</v>
      </c>
      <c r="AF379">
        <v>0</v>
      </c>
      <c r="AG379">
        <v>0</v>
      </c>
      <c r="AH379">
        <v>8.02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17.89</v>
      </c>
      <c r="AU379" t="s">
        <v>3</v>
      </c>
      <c r="AV379">
        <v>1</v>
      </c>
      <c r="AW379">
        <v>2</v>
      </c>
      <c r="AX379">
        <v>39273799</v>
      </c>
      <c r="AY379">
        <v>1</v>
      </c>
      <c r="AZ379">
        <v>0</v>
      </c>
      <c r="BA379">
        <v>363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Y379*Source!I174</f>
        <v>14.848699999999999</v>
      </c>
      <c r="CY379">
        <f>AD379</f>
        <v>8.02</v>
      </c>
      <c r="CZ379">
        <f>AH379</f>
        <v>8.02</v>
      </c>
      <c r="DA379">
        <f>AL379</f>
        <v>1</v>
      </c>
      <c r="DB379">
        <v>0</v>
      </c>
    </row>
    <row r="380" spans="1:106" x14ac:dyDescent="0.2">
      <c r="A380">
        <f>ROW(Source!A174)</f>
        <v>174</v>
      </c>
      <c r="B380">
        <v>39272396</v>
      </c>
      <c r="C380">
        <v>39273798</v>
      </c>
      <c r="D380">
        <v>37064876</v>
      </c>
      <c r="E380">
        <v>1</v>
      </c>
      <c r="F380">
        <v>1</v>
      </c>
      <c r="G380">
        <v>1</v>
      </c>
      <c r="H380">
        <v>1</v>
      </c>
      <c r="I380" t="s">
        <v>513</v>
      </c>
      <c r="J380" t="s">
        <v>3</v>
      </c>
      <c r="K380" t="s">
        <v>514</v>
      </c>
      <c r="L380">
        <v>1191</v>
      </c>
      <c r="N380">
        <v>1013</v>
      </c>
      <c r="O380" t="s">
        <v>512</v>
      </c>
      <c r="P380" t="s">
        <v>512</v>
      </c>
      <c r="Q380">
        <v>1</v>
      </c>
      <c r="W380">
        <v>0</v>
      </c>
      <c r="X380">
        <v>-1417349443</v>
      </c>
      <c r="Y380">
        <v>0.08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0.08</v>
      </c>
      <c r="AU380" t="s">
        <v>3</v>
      </c>
      <c r="AV380">
        <v>2</v>
      </c>
      <c r="AW380">
        <v>2</v>
      </c>
      <c r="AX380">
        <v>39273800</v>
      </c>
      <c r="AY380">
        <v>1</v>
      </c>
      <c r="AZ380">
        <v>0</v>
      </c>
      <c r="BA380">
        <v>364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Y380*Source!I174</f>
        <v>6.6400000000000001E-2</v>
      </c>
      <c r="CY380">
        <f>AD380</f>
        <v>0</v>
      </c>
      <c r="CZ380">
        <f>AH380</f>
        <v>0</v>
      </c>
      <c r="DA380">
        <f>AL380</f>
        <v>1</v>
      </c>
      <c r="DB380">
        <v>0</v>
      </c>
    </row>
    <row r="381" spans="1:106" x14ac:dyDescent="0.2">
      <c r="A381">
        <f>ROW(Source!A174)</f>
        <v>174</v>
      </c>
      <c r="B381">
        <v>39272396</v>
      </c>
      <c r="C381">
        <v>39273798</v>
      </c>
      <c r="D381">
        <v>36882452</v>
      </c>
      <c r="E381">
        <v>1</v>
      </c>
      <c r="F381">
        <v>1</v>
      </c>
      <c r="G381">
        <v>1</v>
      </c>
      <c r="H381">
        <v>2</v>
      </c>
      <c r="I381" t="s">
        <v>515</v>
      </c>
      <c r="J381" t="s">
        <v>516</v>
      </c>
      <c r="K381" t="s">
        <v>517</v>
      </c>
      <c r="L381">
        <v>1368</v>
      </c>
      <c r="N381">
        <v>1011</v>
      </c>
      <c r="O381" t="s">
        <v>518</v>
      </c>
      <c r="P381" t="s">
        <v>518</v>
      </c>
      <c r="Q381">
        <v>1</v>
      </c>
      <c r="W381">
        <v>0</v>
      </c>
      <c r="X381">
        <v>1188625873</v>
      </c>
      <c r="Y381">
        <v>0.08</v>
      </c>
      <c r="AA381">
        <v>0</v>
      </c>
      <c r="AB381">
        <v>31.26</v>
      </c>
      <c r="AC381">
        <v>13.5</v>
      </c>
      <c r="AD381">
        <v>0</v>
      </c>
      <c r="AE381">
        <v>0</v>
      </c>
      <c r="AF381">
        <v>31.26</v>
      </c>
      <c r="AG381">
        <v>13.5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0.08</v>
      </c>
      <c r="AU381" t="s">
        <v>3</v>
      </c>
      <c r="AV381">
        <v>0</v>
      </c>
      <c r="AW381">
        <v>2</v>
      </c>
      <c r="AX381">
        <v>39273801</v>
      </c>
      <c r="AY381">
        <v>1</v>
      </c>
      <c r="AZ381">
        <v>0</v>
      </c>
      <c r="BA381">
        <v>365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Y381*Source!I174</f>
        <v>6.6400000000000001E-2</v>
      </c>
      <c r="CY381">
        <f>AB381</f>
        <v>31.26</v>
      </c>
      <c r="CZ381">
        <f>AF381</f>
        <v>31.26</v>
      </c>
      <c r="DA381">
        <f>AJ381</f>
        <v>1</v>
      </c>
      <c r="DB381">
        <v>0</v>
      </c>
    </row>
    <row r="382" spans="1:106" x14ac:dyDescent="0.2">
      <c r="A382">
        <f>ROW(Source!A175)</f>
        <v>175</v>
      </c>
      <c r="B382">
        <v>39272397</v>
      </c>
      <c r="C382">
        <v>39273798</v>
      </c>
      <c r="D382">
        <v>37066491</v>
      </c>
      <c r="E382">
        <v>1</v>
      </c>
      <c r="F382">
        <v>1</v>
      </c>
      <c r="G382">
        <v>1</v>
      </c>
      <c r="H382">
        <v>1</v>
      </c>
      <c r="I382" t="s">
        <v>715</v>
      </c>
      <c r="J382" t="s">
        <v>3</v>
      </c>
      <c r="K382" t="s">
        <v>716</v>
      </c>
      <c r="L382">
        <v>1191</v>
      </c>
      <c r="N382">
        <v>1013</v>
      </c>
      <c r="O382" t="s">
        <v>512</v>
      </c>
      <c r="P382" t="s">
        <v>512</v>
      </c>
      <c r="Q382">
        <v>1</v>
      </c>
      <c r="W382">
        <v>0</v>
      </c>
      <c r="X382">
        <v>-228054128</v>
      </c>
      <c r="Y382">
        <v>17.89</v>
      </c>
      <c r="AA382">
        <v>0</v>
      </c>
      <c r="AB382">
        <v>0</v>
      </c>
      <c r="AC382">
        <v>0</v>
      </c>
      <c r="AD382">
        <v>60.87</v>
      </c>
      <c r="AE382">
        <v>0</v>
      </c>
      <c r="AF382">
        <v>0</v>
      </c>
      <c r="AG382">
        <v>0</v>
      </c>
      <c r="AH382">
        <v>8.02</v>
      </c>
      <c r="AI382">
        <v>1</v>
      </c>
      <c r="AJ382">
        <v>1</v>
      </c>
      <c r="AK382">
        <v>1</v>
      </c>
      <c r="AL382">
        <v>7.59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17.89</v>
      </c>
      <c r="AU382" t="s">
        <v>3</v>
      </c>
      <c r="AV382">
        <v>1</v>
      </c>
      <c r="AW382">
        <v>2</v>
      </c>
      <c r="AX382">
        <v>39273799</v>
      </c>
      <c r="AY382">
        <v>1</v>
      </c>
      <c r="AZ382">
        <v>0</v>
      </c>
      <c r="BA382">
        <v>366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Y382*Source!I175</f>
        <v>14.848699999999999</v>
      </c>
      <c r="CY382">
        <f>AD382</f>
        <v>60.87</v>
      </c>
      <c r="CZ382">
        <f>AH382</f>
        <v>8.02</v>
      </c>
      <c r="DA382">
        <f>AL382</f>
        <v>7.59</v>
      </c>
      <c r="DB382">
        <v>0</v>
      </c>
    </row>
    <row r="383" spans="1:106" x14ac:dyDescent="0.2">
      <c r="A383">
        <f>ROW(Source!A175)</f>
        <v>175</v>
      </c>
      <c r="B383">
        <v>39272397</v>
      </c>
      <c r="C383">
        <v>39273798</v>
      </c>
      <c r="D383">
        <v>37064876</v>
      </c>
      <c r="E383">
        <v>1</v>
      </c>
      <c r="F383">
        <v>1</v>
      </c>
      <c r="G383">
        <v>1</v>
      </c>
      <c r="H383">
        <v>1</v>
      </c>
      <c r="I383" t="s">
        <v>513</v>
      </c>
      <c r="J383" t="s">
        <v>3</v>
      </c>
      <c r="K383" t="s">
        <v>514</v>
      </c>
      <c r="L383">
        <v>1191</v>
      </c>
      <c r="N383">
        <v>1013</v>
      </c>
      <c r="O383" t="s">
        <v>512</v>
      </c>
      <c r="P383" t="s">
        <v>512</v>
      </c>
      <c r="Q383">
        <v>1</v>
      </c>
      <c r="W383">
        <v>0</v>
      </c>
      <c r="X383">
        <v>-1417349443</v>
      </c>
      <c r="Y383">
        <v>0.08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7.59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0.08</v>
      </c>
      <c r="AU383" t="s">
        <v>3</v>
      </c>
      <c r="AV383">
        <v>2</v>
      </c>
      <c r="AW383">
        <v>2</v>
      </c>
      <c r="AX383">
        <v>39273800</v>
      </c>
      <c r="AY383">
        <v>1</v>
      </c>
      <c r="AZ383">
        <v>0</v>
      </c>
      <c r="BA383">
        <v>367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Y383*Source!I175</f>
        <v>6.6400000000000001E-2</v>
      </c>
      <c r="CY383">
        <f>AD383</f>
        <v>0</v>
      </c>
      <c r="CZ383">
        <f>AH383</f>
        <v>0</v>
      </c>
      <c r="DA383">
        <f>AL383</f>
        <v>1</v>
      </c>
      <c r="DB383">
        <v>0</v>
      </c>
    </row>
    <row r="384" spans="1:106" x14ac:dyDescent="0.2">
      <c r="A384">
        <f>ROW(Source!A175)</f>
        <v>175</v>
      </c>
      <c r="B384">
        <v>39272397</v>
      </c>
      <c r="C384">
        <v>39273798</v>
      </c>
      <c r="D384">
        <v>36882452</v>
      </c>
      <c r="E384">
        <v>1</v>
      </c>
      <c r="F384">
        <v>1</v>
      </c>
      <c r="G384">
        <v>1</v>
      </c>
      <c r="H384">
        <v>2</v>
      </c>
      <c r="I384" t="s">
        <v>515</v>
      </c>
      <c r="J384" t="s">
        <v>516</v>
      </c>
      <c r="K384" t="s">
        <v>517</v>
      </c>
      <c r="L384">
        <v>1368</v>
      </c>
      <c r="N384">
        <v>1011</v>
      </c>
      <c r="O384" t="s">
        <v>518</v>
      </c>
      <c r="P384" t="s">
        <v>518</v>
      </c>
      <c r="Q384">
        <v>1</v>
      </c>
      <c r="W384">
        <v>0</v>
      </c>
      <c r="X384">
        <v>1188625873</v>
      </c>
      <c r="Y384">
        <v>0.08</v>
      </c>
      <c r="AA384">
        <v>0</v>
      </c>
      <c r="AB384">
        <v>237.26</v>
      </c>
      <c r="AC384">
        <v>13.5</v>
      </c>
      <c r="AD384">
        <v>0</v>
      </c>
      <c r="AE384">
        <v>0</v>
      </c>
      <c r="AF384">
        <v>31.26</v>
      </c>
      <c r="AG384">
        <v>13.5</v>
      </c>
      <c r="AH384">
        <v>0</v>
      </c>
      <c r="AI384">
        <v>1</v>
      </c>
      <c r="AJ384">
        <v>7.59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0.08</v>
      </c>
      <c r="AU384" t="s">
        <v>3</v>
      </c>
      <c r="AV384">
        <v>0</v>
      </c>
      <c r="AW384">
        <v>2</v>
      </c>
      <c r="AX384">
        <v>39273801</v>
      </c>
      <c r="AY384">
        <v>1</v>
      </c>
      <c r="AZ384">
        <v>0</v>
      </c>
      <c r="BA384">
        <v>368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Y384*Source!I175</f>
        <v>6.6400000000000001E-2</v>
      </c>
      <c r="CY384">
        <f>AB384</f>
        <v>237.26</v>
      </c>
      <c r="CZ384">
        <f>AF384</f>
        <v>31.26</v>
      </c>
      <c r="DA384">
        <f>AJ384</f>
        <v>7.59</v>
      </c>
      <c r="DB384">
        <v>0</v>
      </c>
    </row>
    <row r="385" spans="1:106" x14ac:dyDescent="0.2">
      <c r="A385">
        <f>ROW(Source!A176)</f>
        <v>176</v>
      </c>
      <c r="B385">
        <v>39272396</v>
      </c>
      <c r="C385">
        <v>39273802</v>
      </c>
      <c r="D385">
        <v>37064998</v>
      </c>
      <c r="E385">
        <v>1</v>
      </c>
      <c r="F385">
        <v>1</v>
      </c>
      <c r="G385">
        <v>1</v>
      </c>
      <c r="H385">
        <v>1</v>
      </c>
      <c r="I385" t="s">
        <v>519</v>
      </c>
      <c r="J385" t="s">
        <v>3</v>
      </c>
      <c r="K385" t="s">
        <v>520</v>
      </c>
      <c r="L385">
        <v>1191</v>
      </c>
      <c r="N385">
        <v>1013</v>
      </c>
      <c r="O385" t="s">
        <v>512</v>
      </c>
      <c r="P385" t="s">
        <v>512</v>
      </c>
      <c r="Q385">
        <v>1</v>
      </c>
      <c r="W385">
        <v>0</v>
      </c>
      <c r="X385">
        <v>735429535</v>
      </c>
      <c r="Y385">
        <v>5.84</v>
      </c>
      <c r="AA385">
        <v>0</v>
      </c>
      <c r="AB385">
        <v>0</v>
      </c>
      <c r="AC385">
        <v>0</v>
      </c>
      <c r="AD385">
        <v>7.8</v>
      </c>
      <c r="AE385">
        <v>0</v>
      </c>
      <c r="AF385">
        <v>0</v>
      </c>
      <c r="AG385">
        <v>0</v>
      </c>
      <c r="AH385">
        <v>7.8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5.84</v>
      </c>
      <c r="AU385" t="s">
        <v>3</v>
      </c>
      <c r="AV385">
        <v>1</v>
      </c>
      <c r="AW385">
        <v>2</v>
      </c>
      <c r="AX385">
        <v>39273803</v>
      </c>
      <c r="AY385">
        <v>1</v>
      </c>
      <c r="AZ385">
        <v>0</v>
      </c>
      <c r="BA385">
        <v>369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Y385*Source!I176</f>
        <v>1.9856</v>
      </c>
      <c r="CY385">
        <f>AD385</f>
        <v>7.8</v>
      </c>
      <c r="CZ385">
        <f>AH385</f>
        <v>7.8</v>
      </c>
      <c r="DA385">
        <f>AL385</f>
        <v>1</v>
      </c>
      <c r="DB385">
        <v>0</v>
      </c>
    </row>
    <row r="386" spans="1:106" x14ac:dyDescent="0.2">
      <c r="A386">
        <f>ROW(Source!A177)</f>
        <v>177</v>
      </c>
      <c r="B386">
        <v>39272397</v>
      </c>
      <c r="C386">
        <v>39273802</v>
      </c>
      <c r="D386">
        <v>37064998</v>
      </c>
      <c r="E386">
        <v>1</v>
      </c>
      <c r="F386">
        <v>1</v>
      </c>
      <c r="G386">
        <v>1</v>
      </c>
      <c r="H386">
        <v>1</v>
      </c>
      <c r="I386" t="s">
        <v>519</v>
      </c>
      <c r="J386" t="s">
        <v>3</v>
      </c>
      <c r="K386" t="s">
        <v>520</v>
      </c>
      <c r="L386">
        <v>1191</v>
      </c>
      <c r="N386">
        <v>1013</v>
      </c>
      <c r="O386" t="s">
        <v>512</v>
      </c>
      <c r="P386" t="s">
        <v>512</v>
      </c>
      <c r="Q386">
        <v>1</v>
      </c>
      <c r="W386">
        <v>0</v>
      </c>
      <c r="X386">
        <v>735429535</v>
      </c>
      <c r="Y386">
        <v>5.84</v>
      </c>
      <c r="AA386">
        <v>0</v>
      </c>
      <c r="AB386">
        <v>0</v>
      </c>
      <c r="AC386">
        <v>0</v>
      </c>
      <c r="AD386">
        <v>59.2</v>
      </c>
      <c r="AE386">
        <v>0</v>
      </c>
      <c r="AF386">
        <v>0</v>
      </c>
      <c r="AG386">
        <v>0</v>
      </c>
      <c r="AH386">
        <v>7.8</v>
      </c>
      <c r="AI386">
        <v>1</v>
      </c>
      <c r="AJ386">
        <v>1</v>
      </c>
      <c r="AK386">
        <v>1</v>
      </c>
      <c r="AL386">
        <v>7.59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5.84</v>
      </c>
      <c r="AU386" t="s">
        <v>3</v>
      </c>
      <c r="AV386">
        <v>1</v>
      </c>
      <c r="AW386">
        <v>2</v>
      </c>
      <c r="AX386">
        <v>39273803</v>
      </c>
      <c r="AY386">
        <v>1</v>
      </c>
      <c r="AZ386">
        <v>0</v>
      </c>
      <c r="BA386">
        <v>370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Y386*Source!I177</f>
        <v>1.9856</v>
      </c>
      <c r="CY386">
        <f>AD386</f>
        <v>59.2</v>
      </c>
      <c r="CZ386">
        <f>AH386</f>
        <v>7.8</v>
      </c>
      <c r="DA386">
        <f>AL386</f>
        <v>7.59</v>
      </c>
      <c r="DB386">
        <v>0</v>
      </c>
    </row>
    <row r="387" spans="1:106" x14ac:dyDescent="0.2">
      <c r="A387">
        <f>ROW(Source!A178)</f>
        <v>178</v>
      </c>
      <c r="B387">
        <v>39272396</v>
      </c>
      <c r="C387">
        <v>39273804</v>
      </c>
      <c r="D387">
        <v>37072767</v>
      </c>
      <c r="E387">
        <v>1</v>
      </c>
      <c r="F387">
        <v>1</v>
      </c>
      <c r="G387">
        <v>1</v>
      </c>
      <c r="H387">
        <v>1</v>
      </c>
      <c r="I387" t="s">
        <v>567</v>
      </c>
      <c r="J387" t="s">
        <v>3</v>
      </c>
      <c r="K387" t="s">
        <v>568</v>
      </c>
      <c r="L387">
        <v>1191</v>
      </c>
      <c r="N387">
        <v>1013</v>
      </c>
      <c r="O387" t="s">
        <v>512</v>
      </c>
      <c r="P387" t="s">
        <v>512</v>
      </c>
      <c r="Q387">
        <v>1</v>
      </c>
      <c r="W387">
        <v>0</v>
      </c>
      <c r="X387">
        <v>-1027537862</v>
      </c>
      <c r="Y387">
        <v>15.2</v>
      </c>
      <c r="AA387">
        <v>0</v>
      </c>
      <c r="AB387">
        <v>0</v>
      </c>
      <c r="AC387">
        <v>0</v>
      </c>
      <c r="AD387">
        <v>9.18</v>
      </c>
      <c r="AE387">
        <v>0</v>
      </c>
      <c r="AF387">
        <v>0</v>
      </c>
      <c r="AG387">
        <v>0</v>
      </c>
      <c r="AH387">
        <v>9.18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15.2</v>
      </c>
      <c r="AU387" t="s">
        <v>3</v>
      </c>
      <c r="AV387">
        <v>1</v>
      </c>
      <c r="AW387">
        <v>2</v>
      </c>
      <c r="AX387">
        <v>39273805</v>
      </c>
      <c r="AY387">
        <v>1</v>
      </c>
      <c r="AZ387">
        <v>0</v>
      </c>
      <c r="BA387">
        <v>371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Y387*Source!I178</f>
        <v>98.8</v>
      </c>
      <c r="CY387">
        <f>AD387</f>
        <v>9.18</v>
      </c>
      <c r="CZ387">
        <f>AH387</f>
        <v>9.18</v>
      </c>
      <c r="DA387">
        <f>AL387</f>
        <v>1</v>
      </c>
      <c r="DB387">
        <v>0</v>
      </c>
    </row>
    <row r="388" spans="1:106" x14ac:dyDescent="0.2">
      <c r="A388">
        <f>ROW(Source!A178)</f>
        <v>178</v>
      </c>
      <c r="B388">
        <v>39272396</v>
      </c>
      <c r="C388">
        <v>39273804</v>
      </c>
      <c r="D388">
        <v>36804661</v>
      </c>
      <c r="E388">
        <v>1</v>
      </c>
      <c r="F388">
        <v>1</v>
      </c>
      <c r="G388">
        <v>1</v>
      </c>
      <c r="H388">
        <v>3</v>
      </c>
      <c r="I388" t="s">
        <v>613</v>
      </c>
      <c r="J388" t="s">
        <v>614</v>
      </c>
      <c r="K388" t="s">
        <v>615</v>
      </c>
      <c r="L388">
        <v>1355</v>
      </c>
      <c r="N388">
        <v>1010</v>
      </c>
      <c r="O388" t="s">
        <v>380</v>
      </c>
      <c r="P388" t="s">
        <v>380</v>
      </c>
      <c r="Q388">
        <v>100</v>
      </c>
      <c r="W388">
        <v>0</v>
      </c>
      <c r="X388">
        <v>1135215184</v>
      </c>
      <c r="Y388">
        <v>1.75</v>
      </c>
      <c r="AA388">
        <v>8</v>
      </c>
      <c r="AB388">
        <v>0</v>
      </c>
      <c r="AC388">
        <v>0</v>
      </c>
      <c r="AD388">
        <v>0</v>
      </c>
      <c r="AE388">
        <v>8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3</v>
      </c>
      <c r="AT388">
        <v>1.75</v>
      </c>
      <c r="AU388" t="s">
        <v>3</v>
      </c>
      <c r="AV388">
        <v>0</v>
      </c>
      <c r="AW388">
        <v>2</v>
      </c>
      <c r="AX388">
        <v>39273806</v>
      </c>
      <c r="AY388">
        <v>1</v>
      </c>
      <c r="AZ388">
        <v>0</v>
      </c>
      <c r="BA388">
        <v>372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Y388*Source!I178</f>
        <v>11.375</v>
      </c>
      <c r="CY388">
        <f>AA388</f>
        <v>8</v>
      </c>
      <c r="CZ388">
        <f>AE388</f>
        <v>8</v>
      </c>
      <c r="DA388">
        <f>AI388</f>
        <v>1</v>
      </c>
      <c r="DB388">
        <v>0</v>
      </c>
    </row>
    <row r="389" spans="1:106" x14ac:dyDescent="0.2">
      <c r="A389">
        <f>ROW(Source!A178)</f>
        <v>178</v>
      </c>
      <c r="B389">
        <v>39272396</v>
      </c>
      <c r="C389">
        <v>39273804</v>
      </c>
      <c r="D389">
        <v>36867815</v>
      </c>
      <c r="E389">
        <v>1</v>
      </c>
      <c r="F389">
        <v>1</v>
      </c>
      <c r="G389">
        <v>1</v>
      </c>
      <c r="H389">
        <v>3</v>
      </c>
      <c r="I389" t="s">
        <v>339</v>
      </c>
      <c r="J389" t="s">
        <v>342</v>
      </c>
      <c r="K389" t="s">
        <v>340</v>
      </c>
      <c r="L389">
        <v>1302</v>
      </c>
      <c r="N389">
        <v>1003</v>
      </c>
      <c r="O389" t="s">
        <v>341</v>
      </c>
      <c r="P389" t="s">
        <v>341</v>
      </c>
      <c r="Q389">
        <v>10</v>
      </c>
      <c r="W389">
        <v>0</v>
      </c>
      <c r="X389">
        <v>-819900352</v>
      </c>
      <c r="Y389">
        <v>4.6153849999999998</v>
      </c>
      <c r="AA389">
        <v>16.11</v>
      </c>
      <c r="AB389">
        <v>0</v>
      </c>
      <c r="AC389">
        <v>0</v>
      </c>
      <c r="AD389">
        <v>0</v>
      </c>
      <c r="AE389">
        <v>16.11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3</v>
      </c>
      <c r="AT389">
        <v>4.6153849999999998</v>
      </c>
      <c r="AU389" t="s">
        <v>3</v>
      </c>
      <c r="AV389">
        <v>0</v>
      </c>
      <c r="AW389">
        <v>1</v>
      </c>
      <c r="AX389">
        <v>-1</v>
      </c>
      <c r="AY389">
        <v>0</v>
      </c>
      <c r="AZ389">
        <v>0</v>
      </c>
      <c r="BA389" t="s">
        <v>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Y389*Source!I178</f>
        <v>30.000002500000001</v>
      </c>
      <c r="CY389">
        <f>AA389</f>
        <v>16.11</v>
      </c>
      <c r="CZ389">
        <f>AE389</f>
        <v>16.11</v>
      </c>
      <c r="DA389">
        <f>AI389</f>
        <v>1</v>
      </c>
      <c r="DB389">
        <v>0</v>
      </c>
    </row>
    <row r="390" spans="1:106" x14ac:dyDescent="0.2">
      <c r="A390">
        <f>ROW(Source!A178)</f>
        <v>178</v>
      </c>
      <c r="B390">
        <v>39272396</v>
      </c>
      <c r="C390">
        <v>39273804</v>
      </c>
      <c r="D390">
        <v>36867816</v>
      </c>
      <c r="E390">
        <v>1</v>
      </c>
      <c r="F390">
        <v>1</v>
      </c>
      <c r="G390">
        <v>1</v>
      </c>
      <c r="H390">
        <v>3</v>
      </c>
      <c r="I390" t="s">
        <v>344</v>
      </c>
      <c r="J390" t="s">
        <v>346</v>
      </c>
      <c r="K390" t="s">
        <v>345</v>
      </c>
      <c r="L390">
        <v>1302</v>
      </c>
      <c r="N390">
        <v>1003</v>
      </c>
      <c r="O390" t="s">
        <v>341</v>
      </c>
      <c r="P390" t="s">
        <v>341</v>
      </c>
      <c r="Q390">
        <v>10</v>
      </c>
      <c r="W390">
        <v>0</v>
      </c>
      <c r="X390">
        <v>-595881781</v>
      </c>
      <c r="Y390">
        <v>5.3846150000000002</v>
      </c>
      <c r="AA390">
        <v>21.2</v>
      </c>
      <c r="AB390">
        <v>0</v>
      </c>
      <c r="AC390">
        <v>0</v>
      </c>
      <c r="AD390">
        <v>0</v>
      </c>
      <c r="AE390">
        <v>21.2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3</v>
      </c>
      <c r="AT390">
        <v>5.3846150000000002</v>
      </c>
      <c r="AU390" t="s">
        <v>3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Y390*Source!I178</f>
        <v>34.999997499999999</v>
      </c>
      <c r="CY390">
        <f>AA390</f>
        <v>21.2</v>
      </c>
      <c r="CZ390">
        <f>AE390</f>
        <v>21.2</v>
      </c>
      <c r="DA390">
        <f>AI390</f>
        <v>1</v>
      </c>
      <c r="DB390">
        <v>0</v>
      </c>
    </row>
    <row r="391" spans="1:106" x14ac:dyDescent="0.2">
      <c r="A391">
        <f>ROW(Source!A178)</f>
        <v>178</v>
      </c>
      <c r="B391">
        <v>39272396</v>
      </c>
      <c r="C391">
        <v>39273804</v>
      </c>
      <c r="D391">
        <v>36799065</v>
      </c>
      <c r="E391">
        <v>17</v>
      </c>
      <c r="F391">
        <v>1</v>
      </c>
      <c r="G391">
        <v>1</v>
      </c>
      <c r="H391">
        <v>3</v>
      </c>
      <c r="I391" t="s">
        <v>717</v>
      </c>
      <c r="J391" t="s">
        <v>3</v>
      </c>
      <c r="K391" t="s">
        <v>718</v>
      </c>
      <c r="L391">
        <v>1374</v>
      </c>
      <c r="N391">
        <v>1013</v>
      </c>
      <c r="O391" t="s">
        <v>719</v>
      </c>
      <c r="P391" t="s">
        <v>719</v>
      </c>
      <c r="Q391">
        <v>1</v>
      </c>
      <c r="W391">
        <v>0</v>
      </c>
      <c r="X391">
        <v>-1731369543</v>
      </c>
      <c r="Y391">
        <v>2.79</v>
      </c>
      <c r="AA391">
        <v>1</v>
      </c>
      <c r="AB391">
        <v>0</v>
      </c>
      <c r="AC391">
        <v>0</v>
      </c>
      <c r="AD391">
        <v>0</v>
      </c>
      <c r="AE391">
        <v>1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2.79</v>
      </c>
      <c r="AU391" t="s">
        <v>3</v>
      </c>
      <c r="AV391">
        <v>0</v>
      </c>
      <c r="AW391">
        <v>2</v>
      </c>
      <c r="AX391">
        <v>39273807</v>
      </c>
      <c r="AY391">
        <v>1</v>
      </c>
      <c r="AZ391">
        <v>0</v>
      </c>
      <c r="BA391">
        <v>373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Y391*Source!I178</f>
        <v>18.135000000000002</v>
      </c>
      <c r="CY391">
        <f>AA391</f>
        <v>1</v>
      </c>
      <c r="CZ391">
        <f>AE391</f>
        <v>1</v>
      </c>
      <c r="DA391">
        <f>AI391</f>
        <v>1</v>
      </c>
      <c r="DB391">
        <v>0</v>
      </c>
    </row>
    <row r="392" spans="1:106" x14ac:dyDescent="0.2">
      <c r="A392">
        <f>ROW(Source!A179)</f>
        <v>179</v>
      </c>
      <c r="B392">
        <v>39272397</v>
      </c>
      <c r="C392">
        <v>39273804</v>
      </c>
      <c r="D392">
        <v>37072767</v>
      </c>
      <c r="E392">
        <v>1</v>
      </c>
      <c r="F392">
        <v>1</v>
      </c>
      <c r="G392">
        <v>1</v>
      </c>
      <c r="H392">
        <v>1</v>
      </c>
      <c r="I392" t="s">
        <v>567</v>
      </c>
      <c r="J392" t="s">
        <v>3</v>
      </c>
      <c r="K392" t="s">
        <v>568</v>
      </c>
      <c r="L392">
        <v>1191</v>
      </c>
      <c r="N392">
        <v>1013</v>
      </c>
      <c r="O392" t="s">
        <v>512</v>
      </c>
      <c r="P392" t="s">
        <v>512</v>
      </c>
      <c r="Q392">
        <v>1</v>
      </c>
      <c r="W392">
        <v>0</v>
      </c>
      <c r="X392">
        <v>-1027537862</v>
      </c>
      <c r="Y392">
        <v>15.2</v>
      </c>
      <c r="AA392">
        <v>0</v>
      </c>
      <c r="AB392">
        <v>0</v>
      </c>
      <c r="AC392">
        <v>0</v>
      </c>
      <c r="AD392">
        <v>69.680000000000007</v>
      </c>
      <c r="AE392">
        <v>0</v>
      </c>
      <c r="AF392">
        <v>0</v>
      </c>
      <c r="AG392">
        <v>0</v>
      </c>
      <c r="AH392">
        <v>9.18</v>
      </c>
      <c r="AI392">
        <v>1</v>
      </c>
      <c r="AJ392">
        <v>1</v>
      </c>
      <c r="AK392">
        <v>1</v>
      </c>
      <c r="AL392">
        <v>7.59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15.2</v>
      </c>
      <c r="AU392" t="s">
        <v>3</v>
      </c>
      <c r="AV392">
        <v>1</v>
      </c>
      <c r="AW392">
        <v>2</v>
      </c>
      <c r="AX392">
        <v>39273805</v>
      </c>
      <c r="AY392">
        <v>1</v>
      </c>
      <c r="AZ392">
        <v>0</v>
      </c>
      <c r="BA392">
        <v>374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Y392*Source!I179</f>
        <v>98.8</v>
      </c>
      <c r="CY392">
        <f>AD392</f>
        <v>69.680000000000007</v>
      </c>
      <c r="CZ392">
        <f>AH392</f>
        <v>9.18</v>
      </c>
      <c r="DA392">
        <f>AL392</f>
        <v>7.59</v>
      </c>
      <c r="DB392">
        <v>0</v>
      </c>
    </row>
    <row r="393" spans="1:106" x14ac:dyDescent="0.2">
      <c r="A393">
        <f>ROW(Source!A179)</f>
        <v>179</v>
      </c>
      <c r="B393">
        <v>39272397</v>
      </c>
      <c r="C393">
        <v>39273804</v>
      </c>
      <c r="D393">
        <v>36804661</v>
      </c>
      <c r="E393">
        <v>1</v>
      </c>
      <c r="F393">
        <v>1</v>
      </c>
      <c r="G393">
        <v>1</v>
      </c>
      <c r="H393">
        <v>3</v>
      </c>
      <c r="I393" t="s">
        <v>613</v>
      </c>
      <c r="J393" t="s">
        <v>614</v>
      </c>
      <c r="K393" t="s">
        <v>615</v>
      </c>
      <c r="L393">
        <v>1355</v>
      </c>
      <c r="N393">
        <v>1010</v>
      </c>
      <c r="O393" t="s">
        <v>380</v>
      </c>
      <c r="P393" t="s">
        <v>380</v>
      </c>
      <c r="Q393">
        <v>100</v>
      </c>
      <c r="W393">
        <v>0</v>
      </c>
      <c r="X393">
        <v>1135215184</v>
      </c>
      <c r="Y393">
        <v>1.75</v>
      </c>
      <c r="AA393">
        <v>60.72</v>
      </c>
      <c r="AB393">
        <v>0</v>
      </c>
      <c r="AC393">
        <v>0</v>
      </c>
      <c r="AD393">
        <v>0</v>
      </c>
      <c r="AE393">
        <v>8</v>
      </c>
      <c r="AF393">
        <v>0</v>
      </c>
      <c r="AG393">
        <v>0</v>
      </c>
      <c r="AH393">
        <v>0</v>
      </c>
      <c r="AI393">
        <v>7.59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1.75</v>
      </c>
      <c r="AU393" t="s">
        <v>3</v>
      </c>
      <c r="AV393">
        <v>0</v>
      </c>
      <c r="AW393">
        <v>2</v>
      </c>
      <c r="AX393">
        <v>39273806</v>
      </c>
      <c r="AY393">
        <v>1</v>
      </c>
      <c r="AZ393">
        <v>0</v>
      </c>
      <c r="BA393">
        <v>375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Y393*Source!I179</f>
        <v>11.375</v>
      </c>
      <c r="CY393">
        <f>AA393</f>
        <v>60.72</v>
      </c>
      <c r="CZ393">
        <f>AE393</f>
        <v>8</v>
      </c>
      <c r="DA393">
        <f>AI393</f>
        <v>7.59</v>
      </c>
      <c r="DB393">
        <v>0</v>
      </c>
    </row>
    <row r="394" spans="1:106" x14ac:dyDescent="0.2">
      <c r="A394">
        <f>ROW(Source!A179)</f>
        <v>179</v>
      </c>
      <c r="B394">
        <v>39272397</v>
      </c>
      <c r="C394">
        <v>39273804</v>
      </c>
      <c r="D394">
        <v>36867815</v>
      </c>
      <c r="E394">
        <v>1</v>
      </c>
      <c r="F394">
        <v>1</v>
      </c>
      <c r="G394">
        <v>1</v>
      </c>
      <c r="H394">
        <v>3</v>
      </c>
      <c r="I394" t="s">
        <v>339</v>
      </c>
      <c r="J394" t="s">
        <v>342</v>
      </c>
      <c r="K394" t="s">
        <v>340</v>
      </c>
      <c r="L394">
        <v>1302</v>
      </c>
      <c r="N394">
        <v>1003</v>
      </c>
      <c r="O394" t="s">
        <v>341</v>
      </c>
      <c r="P394" t="s">
        <v>341</v>
      </c>
      <c r="Q394">
        <v>10</v>
      </c>
      <c r="W394">
        <v>0</v>
      </c>
      <c r="X394">
        <v>-819900352</v>
      </c>
      <c r="Y394">
        <v>4.6153849999999998</v>
      </c>
      <c r="AA394">
        <v>122.27</v>
      </c>
      <c r="AB394">
        <v>0</v>
      </c>
      <c r="AC394">
        <v>0</v>
      </c>
      <c r="AD394">
        <v>0</v>
      </c>
      <c r="AE394">
        <v>16.11</v>
      </c>
      <c r="AF394">
        <v>0</v>
      </c>
      <c r="AG394">
        <v>0</v>
      </c>
      <c r="AH394">
        <v>0</v>
      </c>
      <c r="AI394">
        <v>7.59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3</v>
      </c>
      <c r="AT394">
        <v>4.6153849999999998</v>
      </c>
      <c r="AU394" t="s">
        <v>3</v>
      </c>
      <c r="AV394">
        <v>0</v>
      </c>
      <c r="AW394">
        <v>1</v>
      </c>
      <c r="AX394">
        <v>-1</v>
      </c>
      <c r="AY394">
        <v>0</v>
      </c>
      <c r="AZ394">
        <v>0</v>
      </c>
      <c r="BA394" t="s">
        <v>3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Y394*Source!I179</f>
        <v>30.000002500000001</v>
      </c>
      <c r="CY394">
        <f>AA394</f>
        <v>122.27</v>
      </c>
      <c r="CZ394">
        <f>AE394</f>
        <v>16.11</v>
      </c>
      <c r="DA394">
        <f>AI394</f>
        <v>7.59</v>
      </c>
      <c r="DB394">
        <v>0</v>
      </c>
    </row>
    <row r="395" spans="1:106" x14ac:dyDescent="0.2">
      <c r="A395">
        <f>ROW(Source!A179)</f>
        <v>179</v>
      </c>
      <c r="B395">
        <v>39272397</v>
      </c>
      <c r="C395">
        <v>39273804</v>
      </c>
      <c r="D395">
        <v>36867816</v>
      </c>
      <c r="E395">
        <v>1</v>
      </c>
      <c r="F395">
        <v>1</v>
      </c>
      <c r="G395">
        <v>1</v>
      </c>
      <c r="H395">
        <v>3</v>
      </c>
      <c r="I395" t="s">
        <v>344</v>
      </c>
      <c r="J395" t="s">
        <v>346</v>
      </c>
      <c r="K395" t="s">
        <v>345</v>
      </c>
      <c r="L395">
        <v>1302</v>
      </c>
      <c r="N395">
        <v>1003</v>
      </c>
      <c r="O395" t="s">
        <v>341</v>
      </c>
      <c r="P395" t="s">
        <v>341</v>
      </c>
      <c r="Q395">
        <v>10</v>
      </c>
      <c r="W395">
        <v>0</v>
      </c>
      <c r="X395">
        <v>-595881781</v>
      </c>
      <c r="Y395">
        <v>5.3846150000000002</v>
      </c>
      <c r="AA395">
        <v>160.91</v>
      </c>
      <c r="AB395">
        <v>0</v>
      </c>
      <c r="AC395">
        <v>0</v>
      </c>
      <c r="AD395">
        <v>0</v>
      </c>
      <c r="AE395">
        <v>21.2</v>
      </c>
      <c r="AF395">
        <v>0</v>
      </c>
      <c r="AG395">
        <v>0</v>
      </c>
      <c r="AH395">
        <v>0</v>
      </c>
      <c r="AI395">
        <v>7.59</v>
      </c>
      <c r="AJ395">
        <v>1</v>
      </c>
      <c r="AK395">
        <v>1</v>
      </c>
      <c r="AL395">
        <v>1</v>
      </c>
      <c r="AN395">
        <v>0</v>
      </c>
      <c r="AO395">
        <v>0</v>
      </c>
      <c r="AP395">
        <v>0</v>
      </c>
      <c r="AQ395">
        <v>0</v>
      </c>
      <c r="AR395">
        <v>0</v>
      </c>
      <c r="AS395" t="s">
        <v>3</v>
      </c>
      <c r="AT395">
        <v>5.3846150000000002</v>
      </c>
      <c r="AU395" t="s">
        <v>3</v>
      </c>
      <c r="AV395">
        <v>0</v>
      </c>
      <c r="AW395">
        <v>1</v>
      </c>
      <c r="AX395">
        <v>-1</v>
      </c>
      <c r="AY395">
        <v>0</v>
      </c>
      <c r="AZ395">
        <v>0</v>
      </c>
      <c r="BA395" t="s">
        <v>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Y395*Source!I179</f>
        <v>34.999997499999999</v>
      </c>
      <c r="CY395">
        <f>AA395</f>
        <v>160.91</v>
      </c>
      <c r="CZ395">
        <f>AE395</f>
        <v>21.2</v>
      </c>
      <c r="DA395">
        <f>AI395</f>
        <v>7.59</v>
      </c>
      <c r="DB395">
        <v>0</v>
      </c>
    </row>
    <row r="396" spans="1:106" x14ac:dyDescent="0.2">
      <c r="A396">
        <f>ROW(Source!A179)</f>
        <v>179</v>
      </c>
      <c r="B396">
        <v>39272397</v>
      </c>
      <c r="C396">
        <v>39273804</v>
      </c>
      <c r="D396">
        <v>36799065</v>
      </c>
      <c r="E396">
        <v>17</v>
      </c>
      <c r="F396">
        <v>1</v>
      </c>
      <c r="G396">
        <v>1</v>
      </c>
      <c r="H396">
        <v>3</v>
      </c>
      <c r="I396" t="s">
        <v>717</v>
      </c>
      <c r="J396" t="s">
        <v>3</v>
      </c>
      <c r="K396" t="s">
        <v>718</v>
      </c>
      <c r="L396">
        <v>1374</v>
      </c>
      <c r="N396">
        <v>1013</v>
      </c>
      <c r="O396" t="s">
        <v>719</v>
      </c>
      <c r="P396" t="s">
        <v>719</v>
      </c>
      <c r="Q396">
        <v>1</v>
      </c>
      <c r="W396">
        <v>0</v>
      </c>
      <c r="X396">
        <v>-1731369543</v>
      </c>
      <c r="Y396">
        <v>2.79</v>
      </c>
      <c r="AA396">
        <v>1</v>
      </c>
      <c r="AB396">
        <v>0</v>
      </c>
      <c r="AC396">
        <v>0</v>
      </c>
      <c r="AD396">
        <v>0</v>
      </c>
      <c r="AE396">
        <v>1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2.79</v>
      </c>
      <c r="AU396" t="s">
        <v>3</v>
      </c>
      <c r="AV396">
        <v>0</v>
      </c>
      <c r="AW396">
        <v>2</v>
      </c>
      <c r="AX396">
        <v>39273807</v>
      </c>
      <c r="AY396">
        <v>1</v>
      </c>
      <c r="AZ396">
        <v>0</v>
      </c>
      <c r="BA396">
        <v>376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Y396*Source!I179</f>
        <v>18.135000000000002</v>
      </c>
      <c r="CY396">
        <f>AA396</f>
        <v>1</v>
      </c>
      <c r="CZ396">
        <f>AE396</f>
        <v>1</v>
      </c>
      <c r="DA396">
        <f>AI396</f>
        <v>1</v>
      </c>
      <c r="DB396">
        <v>0</v>
      </c>
    </row>
    <row r="397" spans="1:106" x14ac:dyDescent="0.2">
      <c r="A397">
        <f>ROW(Source!A184)</f>
        <v>184</v>
      </c>
      <c r="B397">
        <v>39272396</v>
      </c>
      <c r="C397">
        <v>39273808</v>
      </c>
      <c r="D397">
        <v>37064878</v>
      </c>
      <c r="E397">
        <v>1</v>
      </c>
      <c r="F397">
        <v>1</v>
      </c>
      <c r="G397">
        <v>1</v>
      </c>
      <c r="H397">
        <v>1</v>
      </c>
      <c r="I397" t="s">
        <v>575</v>
      </c>
      <c r="J397" t="s">
        <v>3</v>
      </c>
      <c r="K397" t="s">
        <v>576</v>
      </c>
      <c r="L397">
        <v>1191</v>
      </c>
      <c r="N397">
        <v>1013</v>
      </c>
      <c r="O397" t="s">
        <v>512</v>
      </c>
      <c r="P397" t="s">
        <v>512</v>
      </c>
      <c r="Q397">
        <v>1</v>
      </c>
      <c r="W397">
        <v>0</v>
      </c>
      <c r="X397">
        <v>-1081351934</v>
      </c>
      <c r="Y397">
        <v>5.39</v>
      </c>
      <c r="AA397">
        <v>0</v>
      </c>
      <c r="AB397">
        <v>0</v>
      </c>
      <c r="AC397">
        <v>0</v>
      </c>
      <c r="AD397">
        <v>9.4</v>
      </c>
      <c r="AE397">
        <v>0</v>
      </c>
      <c r="AF397">
        <v>0</v>
      </c>
      <c r="AG397">
        <v>0</v>
      </c>
      <c r="AH397">
        <v>9.4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5.39</v>
      </c>
      <c r="AU397" t="s">
        <v>3</v>
      </c>
      <c r="AV397">
        <v>1</v>
      </c>
      <c r="AW397">
        <v>2</v>
      </c>
      <c r="AX397">
        <v>39273809</v>
      </c>
      <c r="AY397">
        <v>1</v>
      </c>
      <c r="AZ397">
        <v>0</v>
      </c>
      <c r="BA397">
        <v>377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Y397*Source!I184</f>
        <v>16.169999999999998</v>
      </c>
      <c r="CY397">
        <f>AD397</f>
        <v>9.4</v>
      </c>
      <c r="CZ397">
        <f>AH397</f>
        <v>9.4</v>
      </c>
      <c r="DA397">
        <f>AL397</f>
        <v>1</v>
      </c>
      <c r="DB397">
        <v>0</v>
      </c>
    </row>
    <row r="398" spans="1:106" x14ac:dyDescent="0.2">
      <c r="A398">
        <f>ROW(Source!A184)</f>
        <v>184</v>
      </c>
      <c r="B398">
        <v>39272396</v>
      </c>
      <c r="C398">
        <v>39273808</v>
      </c>
      <c r="D398">
        <v>37064876</v>
      </c>
      <c r="E398">
        <v>1</v>
      </c>
      <c r="F398">
        <v>1</v>
      </c>
      <c r="G398">
        <v>1</v>
      </c>
      <c r="H398">
        <v>1</v>
      </c>
      <c r="I398" t="s">
        <v>513</v>
      </c>
      <c r="J398" t="s">
        <v>3</v>
      </c>
      <c r="K398" t="s">
        <v>514</v>
      </c>
      <c r="L398">
        <v>1191</v>
      </c>
      <c r="N398">
        <v>1013</v>
      </c>
      <c r="O398" t="s">
        <v>512</v>
      </c>
      <c r="P398" t="s">
        <v>512</v>
      </c>
      <c r="Q398">
        <v>1</v>
      </c>
      <c r="W398">
        <v>0</v>
      </c>
      <c r="X398">
        <v>-1417349443</v>
      </c>
      <c r="Y398">
        <v>0.04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0.04</v>
      </c>
      <c r="AU398" t="s">
        <v>3</v>
      </c>
      <c r="AV398">
        <v>2</v>
      </c>
      <c r="AW398">
        <v>2</v>
      </c>
      <c r="AX398">
        <v>39273810</v>
      </c>
      <c r="AY398">
        <v>1</v>
      </c>
      <c r="AZ398">
        <v>0</v>
      </c>
      <c r="BA398">
        <v>378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Y398*Source!I184</f>
        <v>0.12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ROW(Source!A184)</f>
        <v>184</v>
      </c>
      <c r="B399">
        <v>39272396</v>
      </c>
      <c r="C399">
        <v>39273808</v>
      </c>
      <c r="D399">
        <v>36882159</v>
      </c>
      <c r="E399">
        <v>1</v>
      </c>
      <c r="F399">
        <v>1</v>
      </c>
      <c r="G399">
        <v>1</v>
      </c>
      <c r="H399">
        <v>2</v>
      </c>
      <c r="I399" t="s">
        <v>720</v>
      </c>
      <c r="J399" t="s">
        <v>721</v>
      </c>
      <c r="K399" t="s">
        <v>722</v>
      </c>
      <c r="L399">
        <v>1368</v>
      </c>
      <c r="N399">
        <v>1011</v>
      </c>
      <c r="O399" t="s">
        <v>518</v>
      </c>
      <c r="P399" t="s">
        <v>518</v>
      </c>
      <c r="Q399">
        <v>1</v>
      </c>
      <c r="W399">
        <v>0</v>
      </c>
      <c r="X399">
        <v>-1718674368</v>
      </c>
      <c r="Y399">
        <v>0.02</v>
      </c>
      <c r="AA399">
        <v>0</v>
      </c>
      <c r="AB399">
        <v>111.99</v>
      </c>
      <c r="AC399">
        <v>13.5</v>
      </c>
      <c r="AD399">
        <v>0</v>
      </c>
      <c r="AE399">
        <v>0</v>
      </c>
      <c r="AF399">
        <v>111.99</v>
      </c>
      <c r="AG399">
        <v>13.5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0.02</v>
      </c>
      <c r="AU399" t="s">
        <v>3</v>
      </c>
      <c r="AV399">
        <v>0</v>
      </c>
      <c r="AW399">
        <v>2</v>
      </c>
      <c r="AX399">
        <v>39273811</v>
      </c>
      <c r="AY399">
        <v>1</v>
      </c>
      <c r="AZ399">
        <v>0</v>
      </c>
      <c r="BA399">
        <v>379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Y399*Source!I184</f>
        <v>0.06</v>
      </c>
      <c r="CY399">
        <f>AB399</f>
        <v>111.99</v>
      </c>
      <c r="CZ399">
        <f>AF399</f>
        <v>111.99</v>
      </c>
      <c r="DA399">
        <f>AJ399</f>
        <v>1</v>
      </c>
      <c r="DB399">
        <v>0</v>
      </c>
    </row>
    <row r="400" spans="1:106" x14ac:dyDescent="0.2">
      <c r="A400">
        <f>ROW(Source!A184)</f>
        <v>184</v>
      </c>
      <c r="B400">
        <v>39272396</v>
      </c>
      <c r="C400">
        <v>39273808</v>
      </c>
      <c r="D400">
        <v>36883554</v>
      </c>
      <c r="E400">
        <v>1</v>
      </c>
      <c r="F400">
        <v>1</v>
      </c>
      <c r="G400">
        <v>1</v>
      </c>
      <c r="H400">
        <v>2</v>
      </c>
      <c r="I400" t="s">
        <v>554</v>
      </c>
      <c r="J400" t="s">
        <v>555</v>
      </c>
      <c r="K400" t="s">
        <v>556</v>
      </c>
      <c r="L400">
        <v>1368</v>
      </c>
      <c r="N400">
        <v>1011</v>
      </c>
      <c r="O400" t="s">
        <v>518</v>
      </c>
      <c r="P400" t="s">
        <v>518</v>
      </c>
      <c r="Q400">
        <v>1</v>
      </c>
      <c r="W400">
        <v>0</v>
      </c>
      <c r="X400">
        <v>1372534845</v>
      </c>
      <c r="Y400">
        <v>0.02</v>
      </c>
      <c r="AA400">
        <v>0</v>
      </c>
      <c r="AB400">
        <v>65.709999999999994</v>
      </c>
      <c r="AC400">
        <v>11.6</v>
      </c>
      <c r="AD400">
        <v>0</v>
      </c>
      <c r="AE400">
        <v>0</v>
      </c>
      <c r="AF400">
        <v>65.709999999999994</v>
      </c>
      <c r="AG400">
        <v>11.6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0.02</v>
      </c>
      <c r="AU400" t="s">
        <v>3</v>
      </c>
      <c r="AV400">
        <v>0</v>
      </c>
      <c r="AW400">
        <v>2</v>
      </c>
      <c r="AX400">
        <v>39273812</v>
      </c>
      <c r="AY400">
        <v>1</v>
      </c>
      <c r="AZ400">
        <v>0</v>
      </c>
      <c r="BA400">
        <v>380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Y400*Source!I184</f>
        <v>0.06</v>
      </c>
      <c r="CY400">
        <f>AB400</f>
        <v>65.709999999999994</v>
      </c>
      <c r="CZ400">
        <f>AF400</f>
        <v>65.709999999999994</v>
      </c>
      <c r="DA400">
        <f>AJ400</f>
        <v>1</v>
      </c>
      <c r="DB400">
        <v>0</v>
      </c>
    </row>
    <row r="401" spans="1:106" x14ac:dyDescent="0.2">
      <c r="A401">
        <f>ROW(Source!A184)</f>
        <v>184</v>
      </c>
      <c r="B401">
        <v>39272396</v>
      </c>
      <c r="C401">
        <v>39273808</v>
      </c>
      <c r="D401">
        <v>36802094</v>
      </c>
      <c r="E401">
        <v>1</v>
      </c>
      <c r="F401">
        <v>1</v>
      </c>
      <c r="G401">
        <v>1</v>
      </c>
      <c r="H401">
        <v>3</v>
      </c>
      <c r="I401" t="s">
        <v>723</v>
      </c>
      <c r="J401" t="s">
        <v>724</v>
      </c>
      <c r="K401" t="s">
        <v>725</v>
      </c>
      <c r="L401">
        <v>1346</v>
      </c>
      <c r="N401">
        <v>1009</v>
      </c>
      <c r="O401" t="s">
        <v>566</v>
      </c>
      <c r="P401" t="s">
        <v>566</v>
      </c>
      <c r="Q401">
        <v>1</v>
      </c>
      <c r="W401">
        <v>0</v>
      </c>
      <c r="X401">
        <v>-1088866022</v>
      </c>
      <c r="Y401">
        <v>0.16</v>
      </c>
      <c r="AA401">
        <v>30.4</v>
      </c>
      <c r="AB401">
        <v>0</v>
      </c>
      <c r="AC401">
        <v>0</v>
      </c>
      <c r="AD401">
        <v>0</v>
      </c>
      <c r="AE401">
        <v>30.4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0.16</v>
      </c>
      <c r="AU401" t="s">
        <v>3</v>
      </c>
      <c r="AV401">
        <v>0</v>
      </c>
      <c r="AW401">
        <v>2</v>
      </c>
      <c r="AX401">
        <v>39273813</v>
      </c>
      <c r="AY401">
        <v>1</v>
      </c>
      <c r="AZ401">
        <v>0</v>
      </c>
      <c r="BA401">
        <v>381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Y401*Source!I184</f>
        <v>0.48</v>
      </c>
      <c r="CY401">
        <f t="shared" ref="CY401:CY407" si="51">AA401</f>
        <v>30.4</v>
      </c>
      <c r="CZ401">
        <f t="shared" ref="CZ401:CZ407" si="52">AE401</f>
        <v>30.4</v>
      </c>
      <c r="DA401">
        <f t="shared" ref="DA401:DA407" si="53">AI401</f>
        <v>1</v>
      </c>
      <c r="DB401">
        <v>0</v>
      </c>
    </row>
    <row r="402" spans="1:106" x14ac:dyDescent="0.2">
      <c r="A402">
        <f>ROW(Source!A184)</f>
        <v>184</v>
      </c>
      <c r="B402">
        <v>39272396</v>
      </c>
      <c r="C402">
        <v>39273808</v>
      </c>
      <c r="D402">
        <v>36802373</v>
      </c>
      <c r="E402">
        <v>1</v>
      </c>
      <c r="F402">
        <v>1</v>
      </c>
      <c r="G402">
        <v>1</v>
      </c>
      <c r="H402">
        <v>3</v>
      </c>
      <c r="I402" t="s">
        <v>726</v>
      </c>
      <c r="J402" t="s">
        <v>727</v>
      </c>
      <c r="K402" t="s">
        <v>728</v>
      </c>
      <c r="L402">
        <v>1348</v>
      </c>
      <c r="N402">
        <v>1009</v>
      </c>
      <c r="O402" t="s">
        <v>141</v>
      </c>
      <c r="P402" t="s">
        <v>141</v>
      </c>
      <c r="Q402">
        <v>1000</v>
      </c>
      <c r="W402">
        <v>0</v>
      </c>
      <c r="X402">
        <v>1012095217</v>
      </c>
      <c r="Y402">
        <v>5.9999999999999995E-4</v>
      </c>
      <c r="AA402">
        <v>1820</v>
      </c>
      <c r="AB402">
        <v>0</v>
      </c>
      <c r="AC402">
        <v>0</v>
      </c>
      <c r="AD402">
        <v>0</v>
      </c>
      <c r="AE402">
        <v>1820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5.9999999999999995E-4</v>
      </c>
      <c r="AU402" t="s">
        <v>3</v>
      </c>
      <c r="AV402">
        <v>0</v>
      </c>
      <c r="AW402">
        <v>2</v>
      </c>
      <c r="AX402">
        <v>39273814</v>
      </c>
      <c r="AY402">
        <v>1</v>
      </c>
      <c r="AZ402">
        <v>0</v>
      </c>
      <c r="BA402">
        <v>382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Y402*Source!I184</f>
        <v>1.8E-3</v>
      </c>
      <c r="CY402">
        <f t="shared" si="51"/>
        <v>1820</v>
      </c>
      <c r="CZ402">
        <f t="shared" si="52"/>
        <v>1820</v>
      </c>
      <c r="DA402">
        <f t="shared" si="53"/>
        <v>1</v>
      </c>
      <c r="DB402">
        <v>0</v>
      </c>
    </row>
    <row r="403" spans="1:106" x14ac:dyDescent="0.2">
      <c r="A403">
        <f>ROW(Source!A184)</f>
        <v>184</v>
      </c>
      <c r="B403">
        <v>39272396</v>
      </c>
      <c r="C403">
        <v>39273808</v>
      </c>
      <c r="D403">
        <v>36838317</v>
      </c>
      <c r="E403">
        <v>1</v>
      </c>
      <c r="F403">
        <v>1</v>
      </c>
      <c r="G403">
        <v>1</v>
      </c>
      <c r="H403">
        <v>3</v>
      </c>
      <c r="I403" t="s">
        <v>729</v>
      </c>
      <c r="J403" t="s">
        <v>730</v>
      </c>
      <c r="K403" t="s">
        <v>731</v>
      </c>
      <c r="L403">
        <v>1346</v>
      </c>
      <c r="N403">
        <v>1009</v>
      </c>
      <c r="O403" t="s">
        <v>566</v>
      </c>
      <c r="P403" t="s">
        <v>566</v>
      </c>
      <c r="Q403">
        <v>1</v>
      </c>
      <c r="W403">
        <v>0</v>
      </c>
      <c r="X403">
        <v>210558753</v>
      </c>
      <c r="Y403">
        <v>0.02</v>
      </c>
      <c r="AA403">
        <v>28.6</v>
      </c>
      <c r="AB403">
        <v>0</v>
      </c>
      <c r="AC403">
        <v>0</v>
      </c>
      <c r="AD403">
        <v>0</v>
      </c>
      <c r="AE403">
        <v>28.6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0.02</v>
      </c>
      <c r="AU403" t="s">
        <v>3</v>
      </c>
      <c r="AV403">
        <v>0</v>
      </c>
      <c r="AW403">
        <v>2</v>
      </c>
      <c r="AX403">
        <v>39273815</v>
      </c>
      <c r="AY403">
        <v>1</v>
      </c>
      <c r="AZ403">
        <v>0</v>
      </c>
      <c r="BA403">
        <v>383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Y403*Source!I184</f>
        <v>0.06</v>
      </c>
      <c r="CY403">
        <f t="shared" si="51"/>
        <v>28.6</v>
      </c>
      <c r="CZ403">
        <f t="shared" si="52"/>
        <v>28.6</v>
      </c>
      <c r="DA403">
        <f t="shared" si="53"/>
        <v>1</v>
      </c>
      <c r="DB403">
        <v>0</v>
      </c>
    </row>
    <row r="404" spans="1:106" x14ac:dyDescent="0.2">
      <c r="A404">
        <f>ROW(Source!A184)</f>
        <v>184</v>
      </c>
      <c r="B404">
        <v>39272396</v>
      </c>
      <c r="C404">
        <v>39273808</v>
      </c>
      <c r="D404">
        <v>36852009</v>
      </c>
      <c r="E404">
        <v>1</v>
      </c>
      <c r="F404">
        <v>1</v>
      </c>
      <c r="G404">
        <v>1</v>
      </c>
      <c r="H404">
        <v>3</v>
      </c>
      <c r="I404" t="s">
        <v>732</v>
      </c>
      <c r="J404" t="s">
        <v>733</v>
      </c>
      <c r="K404" t="s">
        <v>734</v>
      </c>
      <c r="L404">
        <v>1355</v>
      </c>
      <c r="N404">
        <v>1010</v>
      </c>
      <c r="O404" t="s">
        <v>380</v>
      </c>
      <c r="P404" t="s">
        <v>380</v>
      </c>
      <c r="Q404">
        <v>100</v>
      </c>
      <c r="W404">
        <v>0</v>
      </c>
      <c r="X404">
        <v>-423136440</v>
      </c>
      <c r="Y404">
        <v>0.05</v>
      </c>
      <c r="AA404">
        <v>110</v>
      </c>
      <c r="AB404">
        <v>0</v>
      </c>
      <c r="AC404">
        <v>0</v>
      </c>
      <c r="AD404">
        <v>0</v>
      </c>
      <c r="AE404">
        <v>110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0.05</v>
      </c>
      <c r="AU404" t="s">
        <v>3</v>
      </c>
      <c r="AV404">
        <v>0</v>
      </c>
      <c r="AW404">
        <v>2</v>
      </c>
      <c r="AX404">
        <v>39273816</v>
      </c>
      <c r="AY404">
        <v>1</v>
      </c>
      <c r="AZ404">
        <v>0</v>
      </c>
      <c r="BA404">
        <v>384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Y404*Source!I184</f>
        <v>0.15000000000000002</v>
      </c>
      <c r="CY404">
        <f t="shared" si="51"/>
        <v>110</v>
      </c>
      <c r="CZ404">
        <f t="shared" si="52"/>
        <v>110</v>
      </c>
      <c r="DA404">
        <f t="shared" si="53"/>
        <v>1</v>
      </c>
      <c r="DB404">
        <v>0</v>
      </c>
    </row>
    <row r="405" spans="1:106" x14ac:dyDescent="0.2">
      <c r="A405">
        <f>ROW(Source!A184)</f>
        <v>184</v>
      </c>
      <c r="B405">
        <v>39272396</v>
      </c>
      <c r="C405">
        <v>39273808</v>
      </c>
      <c r="D405">
        <v>36852060</v>
      </c>
      <c r="E405">
        <v>1</v>
      </c>
      <c r="F405">
        <v>1</v>
      </c>
      <c r="G405">
        <v>1</v>
      </c>
      <c r="H405">
        <v>3</v>
      </c>
      <c r="I405" t="s">
        <v>735</v>
      </c>
      <c r="J405" t="s">
        <v>736</v>
      </c>
      <c r="K405" t="s">
        <v>737</v>
      </c>
      <c r="L405">
        <v>1356</v>
      </c>
      <c r="N405">
        <v>1010</v>
      </c>
      <c r="O405" t="s">
        <v>96</v>
      </c>
      <c r="P405" t="s">
        <v>96</v>
      </c>
      <c r="Q405">
        <v>1000</v>
      </c>
      <c r="W405">
        <v>0</v>
      </c>
      <c r="X405">
        <v>537827188</v>
      </c>
      <c r="Y405">
        <v>1.2200000000000001E-2</v>
      </c>
      <c r="AA405">
        <v>119</v>
      </c>
      <c r="AB405">
        <v>0</v>
      </c>
      <c r="AC405">
        <v>0</v>
      </c>
      <c r="AD405">
        <v>0</v>
      </c>
      <c r="AE405">
        <v>119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1.2200000000000001E-2</v>
      </c>
      <c r="AU405" t="s">
        <v>3</v>
      </c>
      <c r="AV405">
        <v>0</v>
      </c>
      <c r="AW405">
        <v>2</v>
      </c>
      <c r="AX405">
        <v>39273817</v>
      </c>
      <c r="AY405">
        <v>1</v>
      </c>
      <c r="AZ405">
        <v>0</v>
      </c>
      <c r="BA405">
        <v>385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Y405*Source!I184</f>
        <v>3.6600000000000001E-2</v>
      </c>
      <c r="CY405">
        <f t="shared" si="51"/>
        <v>119</v>
      </c>
      <c r="CZ405">
        <f t="shared" si="52"/>
        <v>119</v>
      </c>
      <c r="DA405">
        <f t="shared" si="53"/>
        <v>1</v>
      </c>
      <c r="DB405">
        <v>0</v>
      </c>
    </row>
    <row r="406" spans="1:106" x14ac:dyDescent="0.2">
      <c r="A406">
        <f>ROW(Source!A184)</f>
        <v>184</v>
      </c>
      <c r="B406">
        <v>39272396</v>
      </c>
      <c r="C406">
        <v>39273808</v>
      </c>
      <c r="D406">
        <v>36857510</v>
      </c>
      <c r="E406">
        <v>1</v>
      </c>
      <c r="F406">
        <v>1</v>
      </c>
      <c r="G406">
        <v>1</v>
      </c>
      <c r="H406">
        <v>3</v>
      </c>
      <c r="I406" t="s">
        <v>352</v>
      </c>
      <c r="J406" t="s">
        <v>355</v>
      </c>
      <c r="K406" t="s">
        <v>353</v>
      </c>
      <c r="L406">
        <v>1477</v>
      </c>
      <c r="N406">
        <v>1013</v>
      </c>
      <c r="O406" t="s">
        <v>354</v>
      </c>
      <c r="P406" t="s">
        <v>356</v>
      </c>
      <c r="Q406">
        <v>1</v>
      </c>
      <c r="W406">
        <v>0</v>
      </c>
      <c r="X406">
        <v>-1479501953</v>
      </c>
      <c r="Y406">
        <v>0.1</v>
      </c>
      <c r="AA406">
        <v>4832.12</v>
      </c>
      <c r="AB406">
        <v>0</v>
      </c>
      <c r="AC406">
        <v>0</v>
      </c>
      <c r="AD406">
        <v>0</v>
      </c>
      <c r="AE406">
        <v>4832.12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3</v>
      </c>
      <c r="AT406">
        <v>0.1</v>
      </c>
      <c r="AU406" t="s">
        <v>3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Y406*Source!I184</f>
        <v>0.30000000000000004</v>
      </c>
      <c r="CY406">
        <f t="shared" si="51"/>
        <v>4832.12</v>
      </c>
      <c r="CZ406">
        <f t="shared" si="52"/>
        <v>4832.12</v>
      </c>
      <c r="DA406">
        <f t="shared" si="53"/>
        <v>1</v>
      </c>
      <c r="DB406">
        <v>0</v>
      </c>
    </row>
    <row r="407" spans="1:106" x14ac:dyDescent="0.2">
      <c r="A407">
        <f>ROW(Source!A184)</f>
        <v>184</v>
      </c>
      <c r="B407">
        <v>39272396</v>
      </c>
      <c r="C407">
        <v>39273808</v>
      </c>
      <c r="D407">
        <v>36799065</v>
      </c>
      <c r="E407">
        <v>17</v>
      </c>
      <c r="F407">
        <v>1</v>
      </c>
      <c r="G407">
        <v>1</v>
      </c>
      <c r="H407">
        <v>3</v>
      </c>
      <c r="I407" t="s">
        <v>717</v>
      </c>
      <c r="J407" t="s">
        <v>3</v>
      </c>
      <c r="K407" t="s">
        <v>718</v>
      </c>
      <c r="L407">
        <v>1374</v>
      </c>
      <c r="N407">
        <v>1013</v>
      </c>
      <c r="O407" t="s">
        <v>719</v>
      </c>
      <c r="P407" t="s">
        <v>719</v>
      </c>
      <c r="Q407">
        <v>1</v>
      </c>
      <c r="W407">
        <v>0</v>
      </c>
      <c r="X407">
        <v>-1731369543</v>
      </c>
      <c r="Y407">
        <v>1.01</v>
      </c>
      <c r="AA407">
        <v>1</v>
      </c>
      <c r="AB407">
        <v>0</v>
      </c>
      <c r="AC407">
        <v>0</v>
      </c>
      <c r="AD407">
        <v>0</v>
      </c>
      <c r="AE407">
        <v>1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1.01</v>
      </c>
      <c r="AU407" t="s">
        <v>3</v>
      </c>
      <c r="AV407">
        <v>0</v>
      </c>
      <c r="AW407">
        <v>2</v>
      </c>
      <c r="AX407">
        <v>39273818</v>
      </c>
      <c r="AY407">
        <v>1</v>
      </c>
      <c r="AZ407">
        <v>0</v>
      </c>
      <c r="BA407">
        <v>386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Y407*Source!I184</f>
        <v>3.0300000000000002</v>
      </c>
      <c r="CY407">
        <f t="shared" si="51"/>
        <v>1</v>
      </c>
      <c r="CZ407">
        <f t="shared" si="52"/>
        <v>1</v>
      </c>
      <c r="DA407">
        <f t="shared" si="53"/>
        <v>1</v>
      </c>
      <c r="DB407">
        <v>0</v>
      </c>
    </row>
    <row r="408" spans="1:106" x14ac:dyDescent="0.2">
      <c r="A408">
        <f>ROW(Source!A185)</f>
        <v>185</v>
      </c>
      <c r="B408">
        <v>39272397</v>
      </c>
      <c r="C408">
        <v>39273808</v>
      </c>
      <c r="D408">
        <v>37064878</v>
      </c>
      <c r="E408">
        <v>1</v>
      </c>
      <c r="F408">
        <v>1</v>
      </c>
      <c r="G408">
        <v>1</v>
      </c>
      <c r="H408">
        <v>1</v>
      </c>
      <c r="I408" t="s">
        <v>575</v>
      </c>
      <c r="J408" t="s">
        <v>3</v>
      </c>
      <c r="K408" t="s">
        <v>576</v>
      </c>
      <c r="L408">
        <v>1191</v>
      </c>
      <c r="N408">
        <v>1013</v>
      </c>
      <c r="O408" t="s">
        <v>512</v>
      </c>
      <c r="P408" t="s">
        <v>512</v>
      </c>
      <c r="Q408">
        <v>1</v>
      </c>
      <c r="W408">
        <v>0</v>
      </c>
      <c r="X408">
        <v>-1081351934</v>
      </c>
      <c r="Y408">
        <v>5.39</v>
      </c>
      <c r="AA408">
        <v>0</v>
      </c>
      <c r="AB408">
        <v>0</v>
      </c>
      <c r="AC408">
        <v>0</v>
      </c>
      <c r="AD408">
        <v>71.349999999999994</v>
      </c>
      <c r="AE408">
        <v>0</v>
      </c>
      <c r="AF408">
        <v>0</v>
      </c>
      <c r="AG408">
        <v>0</v>
      </c>
      <c r="AH408">
        <v>9.4</v>
      </c>
      <c r="AI408">
        <v>1</v>
      </c>
      <c r="AJ408">
        <v>1</v>
      </c>
      <c r="AK408">
        <v>1</v>
      </c>
      <c r="AL408">
        <v>7.59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5.39</v>
      </c>
      <c r="AU408" t="s">
        <v>3</v>
      </c>
      <c r="AV408">
        <v>1</v>
      </c>
      <c r="AW408">
        <v>2</v>
      </c>
      <c r="AX408">
        <v>39273809</v>
      </c>
      <c r="AY408">
        <v>1</v>
      </c>
      <c r="AZ408">
        <v>0</v>
      </c>
      <c r="BA408">
        <v>387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Y408*Source!I185</f>
        <v>16.169999999999998</v>
      </c>
      <c r="CY408">
        <f>AD408</f>
        <v>71.349999999999994</v>
      </c>
      <c r="CZ408">
        <f>AH408</f>
        <v>9.4</v>
      </c>
      <c r="DA408">
        <f>AL408</f>
        <v>7.59</v>
      </c>
      <c r="DB408">
        <v>0</v>
      </c>
    </row>
    <row r="409" spans="1:106" x14ac:dyDescent="0.2">
      <c r="A409">
        <f>ROW(Source!A185)</f>
        <v>185</v>
      </c>
      <c r="B409">
        <v>39272397</v>
      </c>
      <c r="C409">
        <v>39273808</v>
      </c>
      <c r="D409">
        <v>37064876</v>
      </c>
      <c r="E409">
        <v>1</v>
      </c>
      <c r="F409">
        <v>1</v>
      </c>
      <c r="G409">
        <v>1</v>
      </c>
      <c r="H409">
        <v>1</v>
      </c>
      <c r="I409" t="s">
        <v>513</v>
      </c>
      <c r="J409" t="s">
        <v>3</v>
      </c>
      <c r="K409" t="s">
        <v>514</v>
      </c>
      <c r="L409">
        <v>1191</v>
      </c>
      <c r="N409">
        <v>1013</v>
      </c>
      <c r="O409" t="s">
        <v>512</v>
      </c>
      <c r="P409" t="s">
        <v>512</v>
      </c>
      <c r="Q409">
        <v>1</v>
      </c>
      <c r="W409">
        <v>0</v>
      </c>
      <c r="X409">
        <v>-1417349443</v>
      </c>
      <c r="Y409">
        <v>0.04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7.59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0.04</v>
      </c>
      <c r="AU409" t="s">
        <v>3</v>
      </c>
      <c r="AV409">
        <v>2</v>
      </c>
      <c r="AW409">
        <v>2</v>
      </c>
      <c r="AX409">
        <v>39273810</v>
      </c>
      <c r="AY409">
        <v>1</v>
      </c>
      <c r="AZ409">
        <v>0</v>
      </c>
      <c r="BA409">
        <v>388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Y409*Source!I185</f>
        <v>0.12</v>
      </c>
      <c r="CY409">
        <f>AD409</f>
        <v>0</v>
      </c>
      <c r="CZ409">
        <f>AH409</f>
        <v>0</v>
      </c>
      <c r="DA409">
        <f>AL409</f>
        <v>1</v>
      </c>
      <c r="DB409">
        <v>0</v>
      </c>
    </row>
    <row r="410" spans="1:106" x14ac:dyDescent="0.2">
      <c r="A410">
        <f>ROW(Source!A185)</f>
        <v>185</v>
      </c>
      <c r="B410">
        <v>39272397</v>
      </c>
      <c r="C410">
        <v>39273808</v>
      </c>
      <c r="D410">
        <v>36882159</v>
      </c>
      <c r="E410">
        <v>1</v>
      </c>
      <c r="F410">
        <v>1</v>
      </c>
      <c r="G410">
        <v>1</v>
      </c>
      <c r="H410">
        <v>2</v>
      </c>
      <c r="I410" t="s">
        <v>720</v>
      </c>
      <c r="J410" t="s">
        <v>721</v>
      </c>
      <c r="K410" t="s">
        <v>722</v>
      </c>
      <c r="L410">
        <v>1368</v>
      </c>
      <c r="N410">
        <v>1011</v>
      </c>
      <c r="O410" t="s">
        <v>518</v>
      </c>
      <c r="P410" t="s">
        <v>518</v>
      </c>
      <c r="Q410">
        <v>1</v>
      </c>
      <c r="W410">
        <v>0</v>
      </c>
      <c r="X410">
        <v>-1718674368</v>
      </c>
      <c r="Y410">
        <v>0.02</v>
      </c>
      <c r="AA410">
        <v>0</v>
      </c>
      <c r="AB410">
        <v>850</v>
      </c>
      <c r="AC410">
        <v>13.5</v>
      </c>
      <c r="AD410">
        <v>0</v>
      </c>
      <c r="AE410">
        <v>0</v>
      </c>
      <c r="AF410">
        <v>111.99</v>
      </c>
      <c r="AG410">
        <v>13.5</v>
      </c>
      <c r="AH410">
        <v>0</v>
      </c>
      <c r="AI410">
        <v>1</v>
      </c>
      <c r="AJ410">
        <v>7.59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0.02</v>
      </c>
      <c r="AU410" t="s">
        <v>3</v>
      </c>
      <c r="AV410">
        <v>0</v>
      </c>
      <c r="AW410">
        <v>2</v>
      </c>
      <c r="AX410">
        <v>39273811</v>
      </c>
      <c r="AY410">
        <v>1</v>
      </c>
      <c r="AZ410">
        <v>0</v>
      </c>
      <c r="BA410">
        <v>389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Y410*Source!I185</f>
        <v>0.06</v>
      </c>
      <c r="CY410">
        <f>AB410</f>
        <v>850</v>
      </c>
      <c r="CZ410">
        <f>AF410</f>
        <v>111.99</v>
      </c>
      <c r="DA410">
        <f>AJ410</f>
        <v>7.59</v>
      </c>
      <c r="DB410">
        <v>0</v>
      </c>
    </row>
    <row r="411" spans="1:106" x14ac:dyDescent="0.2">
      <c r="A411">
        <f>ROW(Source!A185)</f>
        <v>185</v>
      </c>
      <c r="B411">
        <v>39272397</v>
      </c>
      <c r="C411">
        <v>39273808</v>
      </c>
      <c r="D411">
        <v>36883554</v>
      </c>
      <c r="E411">
        <v>1</v>
      </c>
      <c r="F411">
        <v>1</v>
      </c>
      <c r="G411">
        <v>1</v>
      </c>
      <c r="H411">
        <v>2</v>
      </c>
      <c r="I411" t="s">
        <v>554</v>
      </c>
      <c r="J411" t="s">
        <v>555</v>
      </c>
      <c r="K411" t="s">
        <v>556</v>
      </c>
      <c r="L411">
        <v>1368</v>
      </c>
      <c r="N411">
        <v>1011</v>
      </c>
      <c r="O411" t="s">
        <v>518</v>
      </c>
      <c r="P411" t="s">
        <v>518</v>
      </c>
      <c r="Q411">
        <v>1</v>
      </c>
      <c r="W411">
        <v>0</v>
      </c>
      <c r="X411">
        <v>1372534845</v>
      </c>
      <c r="Y411">
        <v>0.02</v>
      </c>
      <c r="AA411">
        <v>0</v>
      </c>
      <c r="AB411">
        <v>498.74</v>
      </c>
      <c r="AC411">
        <v>11.6</v>
      </c>
      <c r="AD411">
        <v>0</v>
      </c>
      <c r="AE411">
        <v>0</v>
      </c>
      <c r="AF411">
        <v>65.709999999999994</v>
      </c>
      <c r="AG411">
        <v>11.6</v>
      </c>
      <c r="AH411">
        <v>0</v>
      </c>
      <c r="AI411">
        <v>1</v>
      </c>
      <c r="AJ411">
        <v>7.59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0.02</v>
      </c>
      <c r="AU411" t="s">
        <v>3</v>
      </c>
      <c r="AV411">
        <v>0</v>
      </c>
      <c r="AW411">
        <v>2</v>
      </c>
      <c r="AX411">
        <v>39273812</v>
      </c>
      <c r="AY411">
        <v>1</v>
      </c>
      <c r="AZ411">
        <v>0</v>
      </c>
      <c r="BA411">
        <v>390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Y411*Source!I185</f>
        <v>0.06</v>
      </c>
      <c r="CY411">
        <f>AB411</f>
        <v>498.74</v>
      </c>
      <c r="CZ411">
        <f>AF411</f>
        <v>65.709999999999994</v>
      </c>
      <c r="DA411">
        <f>AJ411</f>
        <v>7.59</v>
      </c>
      <c r="DB411">
        <v>0</v>
      </c>
    </row>
    <row r="412" spans="1:106" x14ac:dyDescent="0.2">
      <c r="A412">
        <f>ROW(Source!A185)</f>
        <v>185</v>
      </c>
      <c r="B412">
        <v>39272397</v>
      </c>
      <c r="C412">
        <v>39273808</v>
      </c>
      <c r="D412">
        <v>36802094</v>
      </c>
      <c r="E412">
        <v>1</v>
      </c>
      <c r="F412">
        <v>1</v>
      </c>
      <c r="G412">
        <v>1</v>
      </c>
      <c r="H412">
        <v>3</v>
      </c>
      <c r="I412" t="s">
        <v>723</v>
      </c>
      <c r="J412" t="s">
        <v>724</v>
      </c>
      <c r="K412" t="s">
        <v>725</v>
      </c>
      <c r="L412">
        <v>1346</v>
      </c>
      <c r="N412">
        <v>1009</v>
      </c>
      <c r="O412" t="s">
        <v>566</v>
      </c>
      <c r="P412" t="s">
        <v>566</v>
      </c>
      <c r="Q412">
        <v>1</v>
      </c>
      <c r="W412">
        <v>0</v>
      </c>
      <c r="X412">
        <v>-1088866022</v>
      </c>
      <c r="Y412">
        <v>0.16</v>
      </c>
      <c r="AA412">
        <v>230.74</v>
      </c>
      <c r="AB412">
        <v>0</v>
      </c>
      <c r="AC412">
        <v>0</v>
      </c>
      <c r="AD412">
        <v>0</v>
      </c>
      <c r="AE412">
        <v>30.4</v>
      </c>
      <c r="AF412">
        <v>0</v>
      </c>
      <c r="AG412">
        <v>0</v>
      </c>
      <c r="AH412">
        <v>0</v>
      </c>
      <c r="AI412">
        <v>7.59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0.16</v>
      </c>
      <c r="AU412" t="s">
        <v>3</v>
      </c>
      <c r="AV412">
        <v>0</v>
      </c>
      <c r="AW412">
        <v>2</v>
      </c>
      <c r="AX412">
        <v>39273813</v>
      </c>
      <c r="AY412">
        <v>1</v>
      </c>
      <c r="AZ412">
        <v>0</v>
      </c>
      <c r="BA412">
        <v>391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Y412*Source!I185</f>
        <v>0.48</v>
      </c>
      <c r="CY412">
        <f t="shared" ref="CY412:CY418" si="54">AA412</f>
        <v>230.74</v>
      </c>
      <c r="CZ412">
        <f t="shared" ref="CZ412:CZ418" si="55">AE412</f>
        <v>30.4</v>
      </c>
      <c r="DA412">
        <f t="shared" ref="DA412:DA418" si="56">AI412</f>
        <v>7.59</v>
      </c>
      <c r="DB412">
        <v>0</v>
      </c>
    </row>
    <row r="413" spans="1:106" x14ac:dyDescent="0.2">
      <c r="A413">
        <f>ROW(Source!A185)</f>
        <v>185</v>
      </c>
      <c r="B413">
        <v>39272397</v>
      </c>
      <c r="C413">
        <v>39273808</v>
      </c>
      <c r="D413">
        <v>36802373</v>
      </c>
      <c r="E413">
        <v>1</v>
      </c>
      <c r="F413">
        <v>1</v>
      </c>
      <c r="G413">
        <v>1</v>
      </c>
      <c r="H413">
        <v>3</v>
      </c>
      <c r="I413" t="s">
        <v>726</v>
      </c>
      <c r="J413" t="s">
        <v>727</v>
      </c>
      <c r="K413" t="s">
        <v>728</v>
      </c>
      <c r="L413">
        <v>1348</v>
      </c>
      <c r="N413">
        <v>1009</v>
      </c>
      <c r="O413" t="s">
        <v>141</v>
      </c>
      <c r="P413" t="s">
        <v>141</v>
      </c>
      <c r="Q413">
        <v>1000</v>
      </c>
      <c r="W413">
        <v>0</v>
      </c>
      <c r="X413">
        <v>1012095217</v>
      </c>
      <c r="Y413">
        <v>5.9999999999999995E-4</v>
      </c>
      <c r="AA413">
        <v>13813.8</v>
      </c>
      <c r="AB413">
        <v>0</v>
      </c>
      <c r="AC413">
        <v>0</v>
      </c>
      <c r="AD413">
        <v>0</v>
      </c>
      <c r="AE413">
        <v>1820</v>
      </c>
      <c r="AF413">
        <v>0</v>
      </c>
      <c r="AG413">
        <v>0</v>
      </c>
      <c r="AH413">
        <v>0</v>
      </c>
      <c r="AI413">
        <v>7.59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5.9999999999999995E-4</v>
      </c>
      <c r="AU413" t="s">
        <v>3</v>
      </c>
      <c r="AV413">
        <v>0</v>
      </c>
      <c r="AW413">
        <v>2</v>
      </c>
      <c r="AX413">
        <v>39273814</v>
      </c>
      <c r="AY413">
        <v>1</v>
      </c>
      <c r="AZ413">
        <v>0</v>
      </c>
      <c r="BA413">
        <v>392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Y413*Source!I185</f>
        <v>1.8E-3</v>
      </c>
      <c r="CY413">
        <f t="shared" si="54"/>
        <v>13813.8</v>
      </c>
      <c r="CZ413">
        <f t="shared" si="55"/>
        <v>1820</v>
      </c>
      <c r="DA413">
        <f t="shared" si="56"/>
        <v>7.59</v>
      </c>
      <c r="DB413">
        <v>0</v>
      </c>
    </row>
    <row r="414" spans="1:106" x14ac:dyDescent="0.2">
      <c r="A414">
        <f>ROW(Source!A185)</f>
        <v>185</v>
      </c>
      <c r="B414">
        <v>39272397</v>
      </c>
      <c r="C414">
        <v>39273808</v>
      </c>
      <c r="D414">
        <v>36838317</v>
      </c>
      <c r="E414">
        <v>1</v>
      </c>
      <c r="F414">
        <v>1</v>
      </c>
      <c r="G414">
        <v>1</v>
      </c>
      <c r="H414">
        <v>3</v>
      </c>
      <c r="I414" t="s">
        <v>729</v>
      </c>
      <c r="J414" t="s">
        <v>730</v>
      </c>
      <c r="K414" t="s">
        <v>731</v>
      </c>
      <c r="L414">
        <v>1346</v>
      </c>
      <c r="N414">
        <v>1009</v>
      </c>
      <c r="O414" t="s">
        <v>566</v>
      </c>
      <c r="P414" t="s">
        <v>566</v>
      </c>
      <c r="Q414">
        <v>1</v>
      </c>
      <c r="W414">
        <v>0</v>
      </c>
      <c r="X414">
        <v>210558753</v>
      </c>
      <c r="Y414">
        <v>0.02</v>
      </c>
      <c r="AA414">
        <v>217.07</v>
      </c>
      <c r="AB414">
        <v>0</v>
      </c>
      <c r="AC414">
        <v>0</v>
      </c>
      <c r="AD414">
        <v>0</v>
      </c>
      <c r="AE414">
        <v>28.6</v>
      </c>
      <c r="AF414">
        <v>0</v>
      </c>
      <c r="AG414">
        <v>0</v>
      </c>
      <c r="AH414">
        <v>0</v>
      </c>
      <c r="AI414">
        <v>7.59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0.02</v>
      </c>
      <c r="AU414" t="s">
        <v>3</v>
      </c>
      <c r="AV414">
        <v>0</v>
      </c>
      <c r="AW414">
        <v>2</v>
      </c>
      <c r="AX414">
        <v>39273815</v>
      </c>
      <c r="AY414">
        <v>1</v>
      </c>
      <c r="AZ414">
        <v>0</v>
      </c>
      <c r="BA414">
        <v>393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Y414*Source!I185</f>
        <v>0.06</v>
      </c>
      <c r="CY414">
        <f t="shared" si="54"/>
        <v>217.07</v>
      </c>
      <c r="CZ414">
        <f t="shared" si="55"/>
        <v>28.6</v>
      </c>
      <c r="DA414">
        <f t="shared" si="56"/>
        <v>7.59</v>
      </c>
      <c r="DB414">
        <v>0</v>
      </c>
    </row>
    <row r="415" spans="1:106" x14ac:dyDescent="0.2">
      <c r="A415">
        <f>ROW(Source!A185)</f>
        <v>185</v>
      </c>
      <c r="B415">
        <v>39272397</v>
      </c>
      <c r="C415">
        <v>39273808</v>
      </c>
      <c r="D415">
        <v>36852009</v>
      </c>
      <c r="E415">
        <v>1</v>
      </c>
      <c r="F415">
        <v>1</v>
      </c>
      <c r="G415">
        <v>1</v>
      </c>
      <c r="H415">
        <v>3</v>
      </c>
      <c r="I415" t="s">
        <v>732</v>
      </c>
      <c r="J415" t="s">
        <v>733</v>
      </c>
      <c r="K415" t="s">
        <v>734</v>
      </c>
      <c r="L415">
        <v>1355</v>
      </c>
      <c r="N415">
        <v>1010</v>
      </c>
      <c r="O415" t="s">
        <v>380</v>
      </c>
      <c r="P415" t="s">
        <v>380</v>
      </c>
      <c r="Q415">
        <v>100</v>
      </c>
      <c r="W415">
        <v>0</v>
      </c>
      <c r="X415">
        <v>-423136440</v>
      </c>
      <c r="Y415">
        <v>0.05</v>
      </c>
      <c r="AA415">
        <v>834.9</v>
      </c>
      <c r="AB415">
        <v>0</v>
      </c>
      <c r="AC415">
        <v>0</v>
      </c>
      <c r="AD415">
        <v>0</v>
      </c>
      <c r="AE415">
        <v>110</v>
      </c>
      <c r="AF415">
        <v>0</v>
      </c>
      <c r="AG415">
        <v>0</v>
      </c>
      <c r="AH415">
        <v>0</v>
      </c>
      <c r="AI415">
        <v>7.59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0.05</v>
      </c>
      <c r="AU415" t="s">
        <v>3</v>
      </c>
      <c r="AV415">
        <v>0</v>
      </c>
      <c r="AW415">
        <v>2</v>
      </c>
      <c r="AX415">
        <v>39273816</v>
      </c>
      <c r="AY415">
        <v>1</v>
      </c>
      <c r="AZ415">
        <v>0</v>
      </c>
      <c r="BA415">
        <v>394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Y415*Source!I185</f>
        <v>0.15000000000000002</v>
      </c>
      <c r="CY415">
        <f t="shared" si="54"/>
        <v>834.9</v>
      </c>
      <c r="CZ415">
        <f t="shared" si="55"/>
        <v>110</v>
      </c>
      <c r="DA415">
        <f t="shared" si="56"/>
        <v>7.59</v>
      </c>
      <c r="DB415">
        <v>0</v>
      </c>
    </row>
    <row r="416" spans="1:106" x14ac:dyDescent="0.2">
      <c r="A416">
        <f>ROW(Source!A185)</f>
        <v>185</v>
      </c>
      <c r="B416">
        <v>39272397</v>
      </c>
      <c r="C416">
        <v>39273808</v>
      </c>
      <c r="D416">
        <v>36852060</v>
      </c>
      <c r="E416">
        <v>1</v>
      </c>
      <c r="F416">
        <v>1</v>
      </c>
      <c r="G416">
        <v>1</v>
      </c>
      <c r="H416">
        <v>3</v>
      </c>
      <c r="I416" t="s">
        <v>735</v>
      </c>
      <c r="J416" t="s">
        <v>736</v>
      </c>
      <c r="K416" t="s">
        <v>737</v>
      </c>
      <c r="L416">
        <v>1356</v>
      </c>
      <c r="N416">
        <v>1010</v>
      </c>
      <c r="O416" t="s">
        <v>96</v>
      </c>
      <c r="P416" t="s">
        <v>96</v>
      </c>
      <c r="Q416">
        <v>1000</v>
      </c>
      <c r="W416">
        <v>0</v>
      </c>
      <c r="X416">
        <v>537827188</v>
      </c>
      <c r="Y416">
        <v>1.2200000000000001E-2</v>
      </c>
      <c r="AA416">
        <v>903.21</v>
      </c>
      <c r="AB416">
        <v>0</v>
      </c>
      <c r="AC416">
        <v>0</v>
      </c>
      <c r="AD416">
        <v>0</v>
      </c>
      <c r="AE416">
        <v>119</v>
      </c>
      <c r="AF416">
        <v>0</v>
      </c>
      <c r="AG416">
        <v>0</v>
      </c>
      <c r="AH416">
        <v>0</v>
      </c>
      <c r="AI416">
        <v>7.59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1.2200000000000001E-2</v>
      </c>
      <c r="AU416" t="s">
        <v>3</v>
      </c>
      <c r="AV416">
        <v>0</v>
      </c>
      <c r="AW416">
        <v>2</v>
      </c>
      <c r="AX416">
        <v>39273817</v>
      </c>
      <c r="AY416">
        <v>1</v>
      </c>
      <c r="AZ416">
        <v>0</v>
      </c>
      <c r="BA416">
        <v>395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Y416*Source!I185</f>
        <v>3.6600000000000001E-2</v>
      </c>
      <c r="CY416">
        <f t="shared" si="54"/>
        <v>903.21</v>
      </c>
      <c r="CZ416">
        <f t="shared" si="55"/>
        <v>119</v>
      </c>
      <c r="DA416">
        <f t="shared" si="56"/>
        <v>7.59</v>
      </c>
      <c r="DB416">
        <v>0</v>
      </c>
    </row>
    <row r="417" spans="1:106" x14ac:dyDescent="0.2">
      <c r="A417">
        <f>ROW(Source!A185)</f>
        <v>185</v>
      </c>
      <c r="B417">
        <v>39272397</v>
      </c>
      <c r="C417">
        <v>39273808</v>
      </c>
      <c r="D417">
        <v>36857510</v>
      </c>
      <c r="E417">
        <v>1</v>
      </c>
      <c r="F417">
        <v>1</v>
      </c>
      <c r="G417">
        <v>1</v>
      </c>
      <c r="H417">
        <v>3</v>
      </c>
      <c r="I417" t="s">
        <v>352</v>
      </c>
      <c r="J417" t="s">
        <v>355</v>
      </c>
      <c r="K417" t="s">
        <v>353</v>
      </c>
      <c r="L417">
        <v>1477</v>
      </c>
      <c r="N417">
        <v>1013</v>
      </c>
      <c r="O417" t="s">
        <v>354</v>
      </c>
      <c r="P417" t="s">
        <v>356</v>
      </c>
      <c r="Q417">
        <v>1</v>
      </c>
      <c r="W417">
        <v>0</v>
      </c>
      <c r="X417">
        <v>-1479501953</v>
      </c>
      <c r="Y417">
        <v>0.1</v>
      </c>
      <c r="AA417">
        <v>36675.79</v>
      </c>
      <c r="AB417">
        <v>0</v>
      </c>
      <c r="AC417">
        <v>0</v>
      </c>
      <c r="AD417">
        <v>0</v>
      </c>
      <c r="AE417">
        <v>4832.12</v>
      </c>
      <c r="AF417">
        <v>0</v>
      </c>
      <c r="AG417">
        <v>0</v>
      </c>
      <c r="AH417">
        <v>0</v>
      </c>
      <c r="AI417">
        <v>7.59</v>
      </c>
      <c r="AJ417">
        <v>1</v>
      </c>
      <c r="AK417">
        <v>1</v>
      </c>
      <c r="AL417">
        <v>1</v>
      </c>
      <c r="AN417">
        <v>0</v>
      </c>
      <c r="AO417">
        <v>0</v>
      </c>
      <c r="AP417">
        <v>0</v>
      </c>
      <c r="AQ417">
        <v>0</v>
      </c>
      <c r="AR417">
        <v>0</v>
      </c>
      <c r="AS417" t="s">
        <v>3</v>
      </c>
      <c r="AT417">
        <v>0.1</v>
      </c>
      <c r="AU417" t="s">
        <v>3</v>
      </c>
      <c r="AV417">
        <v>0</v>
      </c>
      <c r="AW417">
        <v>1</v>
      </c>
      <c r="AX417">
        <v>-1</v>
      </c>
      <c r="AY417">
        <v>0</v>
      </c>
      <c r="AZ417">
        <v>0</v>
      </c>
      <c r="BA417" t="s">
        <v>3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Y417*Source!I185</f>
        <v>0.30000000000000004</v>
      </c>
      <c r="CY417">
        <f t="shared" si="54"/>
        <v>36675.79</v>
      </c>
      <c r="CZ417">
        <f t="shared" si="55"/>
        <v>4832.12</v>
      </c>
      <c r="DA417">
        <f t="shared" si="56"/>
        <v>7.59</v>
      </c>
      <c r="DB417">
        <v>0</v>
      </c>
    </row>
    <row r="418" spans="1:106" x14ac:dyDescent="0.2">
      <c r="A418">
        <f>ROW(Source!A185)</f>
        <v>185</v>
      </c>
      <c r="B418">
        <v>39272397</v>
      </c>
      <c r="C418">
        <v>39273808</v>
      </c>
      <c r="D418">
        <v>36799065</v>
      </c>
      <c r="E418">
        <v>17</v>
      </c>
      <c r="F418">
        <v>1</v>
      </c>
      <c r="G418">
        <v>1</v>
      </c>
      <c r="H418">
        <v>3</v>
      </c>
      <c r="I418" t="s">
        <v>717</v>
      </c>
      <c r="J418" t="s">
        <v>3</v>
      </c>
      <c r="K418" t="s">
        <v>718</v>
      </c>
      <c r="L418">
        <v>1374</v>
      </c>
      <c r="N418">
        <v>1013</v>
      </c>
      <c r="O418" t="s">
        <v>719</v>
      </c>
      <c r="P418" t="s">
        <v>719</v>
      </c>
      <c r="Q418">
        <v>1</v>
      </c>
      <c r="W418">
        <v>0</v>
      </c>
      <c r="X418">
        <v>-1731369543</v>
      </c>
      <c r="Y418">
        <v>1.01</v>
      </c>
      <c r="AA418">
        <v>1</v>
      </c>
      <c r="AB418">
        <v>0</v>
      </c>
      <c r="AC418">
        <v>0</v>
      </c>
      <c r="AD418">
        <v>0</v>
      </c>
      <c r="AE418">
        <v>1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1.01</v>
      </c>
      <c r="AU418" t="s">
        <v>3</v>
      </c>
      <c r="AV418">
        <v>0</v>
      </c>
      <c r="AW418">
        <v>2</v>
      </c>
      <c r="AX418">
        <v>39273818</v>
      </c>
      <c r="AY418">
        <v>1</v>
      </c>
      <c r="AZ418">
        <v>0</v>
      </c>
      <c r="BA418">
        <v>396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Y418*Source!I185</f>
        <v>3.0300000000000002</v>
      </c>
      <c r="CY418">
        <f t="shared" si="54"/>
        <v>1</v>
      </c>
      <c r="CZ418">
        <f t="shared" si="55"/>
        <v>1</v>
      </c>
      <c r="DA418">
        <f t="shared" si="56"/>
        <v>1</v>
      </c>
      <c r="DB418">
        <v>0</v>
      </c>
    </row>
    <row r="419" spans="1:106" x14ac:dyDescent="0.2">
      <c r="A419">
        <f>ROW(Source!A188)</f>
        <v>188</v>
      </c>
      <c r="B419">
        <v>39272396</v>
      </c>
      <c r="C419">
        <v>39273819</v>
      </c>
      <c r="D419">
        <v>37064878</v>
      </c>
      <c r="E419">
        <v>1</v>
      </c>
      <c r="F419">
        <v>1</v>
      </c>
      <c r="G419">
        <v>1</v>
      </c>
      <c r="H419">
        <v>1</v>
      </c>
      <c r="I419" t="s">
        <v>575</v>
      </c>
      <c r="J419" t="s">
        <v>3</v>
      </c>
      <c r="K419" t="s">
        <v>576</v>
      </c>
      <c r="L419">
        <v>1191</v>
      </c>
      <c r="N419">
        <v>1013</v>
      </c>
      <c r="O419" t="s">
        <v>512</v>
      </c>
      <c r="P419" t="s">
        <v>512</v>
      </c>
      <c r="Q419">
        <v>1</v>
      </c>
      <c r="W419">
        <v>0</v>
      </c>
      <c r="X419">
        <v>-1081351934</v>
      </c>
      <c r="Y419">
        <v>6.29</v>
      </c>
      <c r="AA419">
        <v>0</v>
      </c>
      <c r="AB419">
        <v>0</v>
      </c>
      <c r="AC419">
        <v>0</v>
      </c>
      <c r="AD419">
        <v>9.4</v>
      </c>
      <c r="AE419">
        <v>0</v>
      </c>
      <c r="AF419">
        <v>0</v>
      </c>
      <c r="AG419">
        <v>0</v>
      </c>
      <c r="AH419">
        <v>9.4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6.29</v>
      </c>
      <c r="AU419" t="s">
        <v>3</v>
      </c>
      <c r="AV419">
        <v>1</v>
      </c>
      <c r="AW419">
        <v>2</v>
      </c>
      <c r="AX419">
        <v>39273820</v>
      </c>
      <c r="AY419">
        <v>1</v>
      </c>
      <c r="AZ419">
        <v>0</v>
      </c>
      <c r="BA419">
        <v>397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Y419*Source!I188</f>
        <v>22.015000000000001</v>
      </c>
      <c r="CY419">
        <f>AD419</f>
        <v>9.4</v>
      </c>
      <c r="CZ419">
        <f>AH419</f>
        <v>9.4</v>
      </c>
      <c r="DA419">
        <f>AL419</f>
        <v>1</v>
      </c>
      <c r="DB419">
        <v>0</v>
      </c>
    </row>
    <row r="420" spans="1:106" x14ac:dyDescent="0.2">
      <c r="A420">
        <f>ROW(Source!A188)</f>
        <v>188</v>
      </c>
      <c r="B420">
        <v>39272396</v>
      </c>
      <c r="C420">
        <v>39273819</v>
      </c>
      <c r="D420">
        <v>37064876</v>
      </c>
      <c r="E420">
        <v>1</v>
      </c>
      <c r="F420">
        <v>1</v>
      </c>
      <c r="G420">
        <v>1</v>
      </c>
      <c r="H420">
        <v>1</v>
      </c>
      <c r="I420" t="s">
        <v>513</v>
      </c>
      <c r="J420" t="s">
        <v>3</v>
      </c>
      <c r="K420" t="s">
        <v>514</v>
      </c>
      <c r="L420">
        <v>1191</v>
      </c>
      <c r="N420">
        <v>1013</v>
      </c>
      <c r="O420" t="s">
        <v>512</v>
      </c>
      <c r="P420" t="s">
        <v>512</v>
      </c>
      <c r="Q420">
        <v>1</v>
      </c>
      <c r="W420">
        <v>0</v>
      </c>
      <c r="X420">
        <v>-1417349443</v>
      </c>
      <c r="Y420">
        <v>0.06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0.06</v>
      </c>
      <c r="AU420" t="s">
        <v>3</v>
      </c>
      <c r="AV420">
        <v>2</v>
      </c>
      <c r="AW420">
        <v>2</v>
      </c>
      <c r="AX420">
        <v>39273821</v>
      </c>
      <c r="AY420">
        <v>1</v>
      </c>
      <c r="AZ420">
        <v>0</v>
      </c>
      <c r="BA420">
        <v>398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Y420*Source!I188</f>
        <v>0.21</v>
      </c>
      <c r="CY420">
        <f>AD420</f>
        <v>0</v>
      </c>
      <c r="CZ420">
        <f>AH420</f>
        <v>0</v>
      </c>
      <c r="DA420">
        <f>AL420</f>
        <v>1</v>
      </c>
      <c r="DB420">
        <v>0</v>
      </c>
    </row>
    <row r="421" spans="1:106" x14ac:dyDescent="0.2">
      <c r="A421">
        <f>ROW(Source!A188)</f>
        <v>188</v>
      </c>
      <c r="B421">
        <v>39272396</v>
      </c>
      <c r="C421">
        <v>39273819</v>
      </c>
      <c r="D421">
        <v>36882159</v>
      </c>
      <c r="E421">
        <v>1</v>
      </c>
      <c r="F421">
        <v>1</v>
      </c>
      <c r="G421">
        <v>1</v>
      </c>
      <c r="H421">
        <v>2</v>
      </c>
      <c r="I421" t="s">
        <v>720</v>
      </c>
      <c r="J421" t="s">
        <v>721</v>
      </c>
      <c r="K421" t="s">
        <v>722</v>
      </c>
      <c r="L421">
        <v>1368</v>
      </c>
      <c r="N421">
        <v>1011</v>
      </c>
      <c r="O421" t="s">
        <v>518</v>
      </c>
      <c r="P421" t="s">
        <v>518</v>
      </c>
      <c r="Q421">
        <v>1</v>
      </c>
      <c r="W421">
        <v>0</v>
      </c>
      <c r="X421">
        <v>-1718674368</v>
      </c>
      <c r="Y421">
        <v>0.03</v>
      </c>
      <c r="AA421">
        <v>0</v>
      </c>
      <c r="AB421">
        <v>111.99</v>
      </c>
      <c r="AC421">
        <v>13.5</v>
      </c>
      <c r="AD421">
        <v>0</v>
      </c>
      <c r="AE421">
        <v>0</v>
      </c>
      <c r="AF421">
        <v>111.99</v>
      </c>
      <c r="AG421">
        <v>13.5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0.03</v>
      </c>
      <c r="AU421" t="s">
        <v>3</v>
      </c>
      <c r="AV421">
        <v>0</v>
      </c>
      <c r="AW421">
        <v>2</v>
      </c>
      <c r="AX421">
        <v>39273822</v>
      </c>
      <c r="AY421">
        <v>1</v>
      </c>
      <c r="AZ421">
        <v>0</v>
      </c>
      <c r="BA421">
        <v>399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Y421*Source!I188</f>
        <v>0.105</v>
      </c>
      <c r="CY421">
        <f>AB421</f>
        <v>111.99</v>
      </c>
      <c r="CZ421">
        <f>AF421</f>
        <v>111.99</v>
      </c>
      <c r="DA421">
        <f>AJ421</f>
        <v>1</v>
      </c>
      <c r="DB421">
        <v>0</v>
      </c>
    </row>
    <row r="422" spans="1:106" x14ac:dyDescent="0.2">
      <c r="A422">
        <f>ROW(Source!A188)</f>
        <v>188</v>
      </c>
      <c r="B422">
        <v>39272396</v>
      </c>
      <c r="C422">
        <v>39273819</v>
      </c>
      <c r="D422">
        <v>36883554</v>
      </c>
      <c r="E422">
        <v>1</v>
      </c>
      <c r="F422">
        <v>1</v>
      </c>
      <c r="G422">
        <v>1</v>
      </c>
      <c r="H422">
        <v>2</v>
      </c>
      <c r="I422" t="s">
        <v>554</v>
      </c>
      <c r="J422" t="s">
        <v>555</v>
      </c>
      <c r="K422" t="s">
        <v>556</v>
      </c>
      <c r="L422">
        <v>1368</v>
      </c>
      <c r="N422">
        <v>1011</v>
      </c>
      <c r="O422" t="s">
        <v>518</v>
      </c>
      <c r="P422" t="s">
        <v>518</v>
      </c>
      <c r="Q422">
        <v>1</v>
      </c>
      <c r="W422">
        <v>0</v>
      </c>
      <c r="X422">
        <v>1372534845</v>
      </c>
      <c r="Y422">
        <v>0.03</v>
      </c>
      <c r="AA422">
        <v>0</v>
      </c>
      <c r="AB422">
        <v>65.709999999999994</v>
      </c>
      <c r="AC422">
        <v>11.6</v>
      </c>
      <c r="AD422">
        <v>0</v>
      </c>
      <c r="AE422">
        <v>0</v>
      </c>
      <c r="AF422">
        <v>65.709999999999994</v>
      </c>
      <c r="AG422">
        <v>11.6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0.03</v>
      </c>
      <c r="AU422" t="s">
        <v>3</v>
      </c>
      <c r="AV422">
        <v>0</v>
      </c>
      <c r="AW422">
        <v>2</v>
      </c>
      <c r="AX422">
        <v>39273823</v>
      </c>
      <c r="AY422">
        <v>1</v>
      </c>
      <c r="AZ422">
        <v>0</v>
      </c>
      <c r="BA422">
        <v>400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Y422*Source!I188</f>
        <v>0.105</v>
      </c>
      <c r="CY422">
        <f>AB422</f>
        <v>65.709999999999994</v>
      </c>
      <c r="CZ422">
        <f>AF422</f>
        <v>65.709999999999994</v>
      </c>
      <c r="DA422">
        <f>AJ422</f>
        <v>1</v>
      </c>
      <c r="DB422">
        <v>0</v>
      </c>
    </row>
    <row r="423" spans="1:106" x14ac:dyDescent="0.2">
      <c r="A423">
        <f>ROW(Source!A188)</f>
        <v>188</v>
      </c>
      <c r="B423">
        <v>39272396</v>
      </c>
      <c r="C423">
        <v>39273819</v>
      </c>
      <c r="D423">
        <v>36802094</v>
      </c>
      <c r="E423">
        <v>1</v>
      </c>
      <c r="F423">
        <v>1</v>
      </c>
      <c r="G423">
        <v>1</v>
      </c>
      <c r="H423">
        <v>3</v>
      </c>
      <c r="I423" t="s">
        <v>723</v>
      </c>
      <c r="J423" t="s">
        <v>724</v>
      </c>
      <c r="K423" t="s">
        <v>725</v>
      </c>
      <c r="L423">
        <v>1346</v>
      </c>
      <c r="N423">
        <v>1009</v>
      </c>
      <c r="O423" t="s">
        <v>566</v>
      </c>
      <c r="P423" t="s">
        <v>566</v>
      </c>
      <c r="Q423">
        <v>1</v>
      </c>
      <c r="W423">
        <v>0</v>
      </c>
      <c r="X423">
        <v>-1088866022</v>
      </c>
      <c r="Y423">
        <v>0.32</v>
      </c>
      <c r="AA423">
        <v>30.4</v>
      </c>
      <c r="AB423">
        <v>0</v>
      </c>
      <c r="AC423">
        <v>0</v>
      </c>
      <c r="AD423">
        <v>0</v>
      </c>
      <c r="AE423">
        <v>30.4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0.32</v>
      </c>
      <c r="AU423" t="s">
        <v>3</v>
      </c>
      <c r="AV423">
        <v>0</v>
      </c>
      <c r="AW423">
        <v>2</v>
      </c>
      <c r="AX423">
        <v>39273824</v>
      </c>
      <c r="AY423">
        <v>1</v>
      </c>
      <c r="AZ423">
        <v>0</v>
      </c>
      <c r="BA423">
        <v>401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Y423*Source!I188</f>
        <v>1.1200000000000001</v>
      </c>
      <c r="CY423">
        <f t="shared" ref="CY423:CY429" si="57">AA423</f>
        <v>30.4</v>
      </c>
      <c r="CZ423">
        <f t="shared" ref="CZ423:CZ429" si="58">AE423</f>
        <v>30.4</v>
      </c>
      <c r="DA423">
        <f t="shared" ref="DA423:DA429" si="59">AI423</f>
        <v>1</v>
      </c>
      <c r="DB423">
        <v>0</v>
      </c>
    </row>
    <row r="424" spans="1:106" x14ac:dyDescent="0.2">
      <c r="A424">
        <f>ROW(Source!A188)</f>
        <v>188</v>
      </c>
      <c r="B424">
        <v>39272396</v>
      </c>
      <c r="C424">
        <v>39273819</v>
      </c>
      <c r="D424">
        <v>36802373</v>
      </c>
      <c r="E424">
        <v>1</v>
      </c>
      <c r="F424">
        <v>1</v>
      </c>
      <c r="G424">
        <v>1</v>
      </c>
      <c r="H424">
        <v>3</v>
      </c>
      <c r="I424" t="s">
        <v>726</v>
      </c>
      <c r="J424" t="s">
        <v>727</v>
      </c>
      <c r="K424" t="s">
        <v>728</v>
      </c>
      <c r="L424">
        <v>1348</v>
      </c>
      <c r="N424">
        <v>1009</v>
      </c>
      <c r="O424" t="s">
        <v>141</v>
      </c>
      <c r="P424" t="s">
        <v>141</v>
      </c>
      <c r="Q424">
        <v>1000</v>
      </c>
      <c r="W424">
        <v>0</v>
      </c>
      <c r="X424">
        <v>1012095217</v>
      </c>
      <c r="Y424">
        <v>1.0499999999999999E-3</v>
      </c>
      <c r="AA424">
        <v>1820</v>
      </c>
      <c r="AB424">
        <v>0</v>
      </c>
      <c r="AC424">
        <v>0</v>
      </c>
      <c r="AD424">
        <v>0</v>
      </c>
      <c r="AE424">
        <v>1820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1.0499999999999999E-3</v>
      </c>
      <c r="AU424" t="s">
        <v>3</v>
      </c>
      <c r="AV424">
        <v>0</v>
      </c>
      <c r="AW424">
        <v>2</v>
      </c>
      <c r="AX424">
        <v>39273825</v>
      </c>
      <c r="AY424">
        <v>1</v>
      </c>
      <c r="AZ424">
        <v>0</v>
      </c>
      <c r="BA424">
        <v>402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Y424*Source!I188</f>
        <v>3.6749999999999999E-3</v>
      </c>
      <c r="CY424">
        <f t="shared" si="57"/>
        <v>1820</v>
      </c>
      <c r="CZ424">
        <f t="shared" si="58"/>
        <v>1820</v>
      </c>
      <c r="DA424">
        <f t="shared" si="59"/>
        <v>1</v>
      </c>
      <c r="DB424">
        <v>0</v>
      </c>
    </row>
    <row r="425" spans="1:106" x14ac:dyDescent="0.2">
      <c r="A425">
        <f>ROW(Source!A188)</f>
        <v>188</v>
      </c>
      <c r="B425">
        <v>39272396</v>
      </c>
      <c r="C425">
        <v>39273819</v>
      </c>
      <c r="D425">
        <v>36838317</v>
      </c>
      <c r="E425">
        <v>1</v>
      </c>
      <c r="F425">
        <v>1</v>
      </c>
      <c r="G425">
        <v>1</v>
      </c>
      <c r="H425">
        <v>3</v>
      </c>
      <c r="I425" t="s">
        <v>729</v>
      </c>
      <c r="J425" t="s">
        <v>730</v>
      </c>
      <c r="K425" t="s">
        <v>731</v>
      </c>
      <c r="L425">
        <v>1346</v>
      </c>
      <c r="N425">
        <v>1009</v>
      </c>
      <c r="O425" t="s">
        <v>566</v>
      </c>
      <c r="P425" t="s">
        <v>566</v>
      </c>
      <c r="Q425">
        <v>1</v>
      </c>
      <c r="W425">
        <v>0</v>
      </c>
      <c r="X425">
        <v>210558753</v>
      </c>
      <c r="Y425">
        <v>0.02</v>
      </c>
      <c r="AA425">
        <v>28.6</v>
      </c>
      <c r="AB425">
        <v>0</v>
      </c>
      <c r="AC425">
        <v>0</v>
      </c>
      <c r="AD425">
        <v>0</v>
      </c>
      <c r="AE425">
        <v>28.6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0.02</v>
      </c>
      <c r="AU425" t="s">
        <v>3</v>
      </c>
      <c r="AV425">
        <v>0</v>
      </c>
      <c r="AW425">
        <v>2</v>
      </c>
      <c r="AX425">
        <v>39273826</v>
      </c>
      <c r="AY425">
        <v>1</v>
      </c>
      <c r="AZ425">
        <v>0</v>
      </c>
      <c r="BA425">
        <v>403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Y425*Source!I188</f>
        <v>7.0000000000000007E-2</v>
      </c>
      <c r="CY425">
        <f t="shared" si="57"/>
        <v>28.6</v>
      </c>
      <c r="CZ425">
        <f t="shared" si="58"/>
        <v>28.6</v>
      </c>
      <c r="DA425">
        <f t="shared" si="59"/>
        <v>1</v>
      </c>
      <c r="DB425">
        <v>0</v>
      </c>
    </row>
    <row r="426" spans="1:106" x14ac:dyDescent="0.2">
      <c r="A426">
        <f>ROW(Source!A188)</f>
        <v>188</v>
      </c>
      <c r="B426">
        <v>39272396</v>
      </c>
      <c r="C426">
        <v>39273819</v>
      </c>
      <c r="D426">
        <v>36852011</v>
      </c>
      <c r="E426">
        <v>1</v>
      </c>
      <c r="F426">
        <v>1</v>
      </c>
      <c r="G426">
        <v>1</v>
      </c>
      <c r="H426">
        <v>3</v>
      </c>
      <c r="I426" t="s">
        <v>738</v>
      </c>
      <c r="J426" t="s">
        <v>739</v>
      </c>
      <c r="K426" t="s">
        <v>740</v>
      </c>
      <c r="L426">
        <v>1355</v>
      </c>
      <c r="N426">
        <v>1010</v>
      </c>
      <c r="O426" t="s">
        <v>380</v>
      </c>
      <c r="P426" t="s">
        <v>380</v>
      </c>
      <c r="Q426">
        <v>100</v>
      </c>
      <c r="W426">
        <v>0</v>
      </c>
      <c r="X426">
        <v>-1427219203</v>
      </c>
      <c r="Y426">
        <v>0.05</v>
      </c>
      <c r="AA426">
        <v>143</v>
      </c>
      <c r="AB426">
        <v>0</v>
      </c>
      <c r="AC426">
        <v>0</v>
      </c>
      <c r="AD426">
        <v>0</v>
      </c>
      <c r="AE426">
        <v>143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0.05</v>
      </c>
      <c r="AU426" t="s">
        <v>3</v>
      </c>
      <c r="AV426">
        <v>0</v>
      </c>
      <c r="AW426">
        <v>2</v>
      </c>
      <c r="AX426">
        <v>39273827</v>
      </c>
      <c r="AY426">
        <v>1</v>
      </c>
      <c r="AZ426">
        <v>0</v>
      </c>
      <c r="BA426">
        <v>404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Y426*Source!I188</f>
        <v>0.17500000000000002</v>
      </c>
      <c r="CY426">
        <f t="shared" si="57"/>
        <v>143</v>
      </c>
      <c r="CZ426">
        <f t="shared" si="58"/>
        <v>143</v>
      </c>
      <c r="DA426">
        <f t="shared" si="59"/>
        <v>1</v>
      </c>
      <c r="DB426">
        <v>0</v>
      </c>
    </row>
    <row r="427" spans="1:106" x14ac:dyDescent="0.2">
      <c r="A427">
        <f>ROW(Source!A188)</f>
        <v>188</v>
      </c>
      <c r="B427">
        <v>39272396</v>
      </c>
      <c r="C427">
        <v>39273819</v>
      </c>
      <c r="D427">
        <v>36852061</v>
      </c>
      <c r="E427">
        <v>1</v>
      </c>
      <c r="F427">
        <v>1</v>
      </c>
      <c r="G427">
        <v>1</v>
      </c>
      <c r="H427">
        <v>3</v>
      </c>
      <c r="I427" t="s">
        <v>741</v>
      </c>
      <c r="J427" t="s">
        <v>742</v>
      </c>
      <c r="K427" t="s">
        <v>743</v>
      </c>
      <c r="L427">
        <v>1356</v>
      </c>
      <c r="N427">
        <v>1010</v>
      </c>
      <c r="O427" t="s">
        <v>96</v>
      </c>
      <c r="P427" t="s">
        <v>96</v>
      </c>
      <c r="Q427">
        <v>1000</v>
      </c>
      <c r="W427">
        <v>0</v>
      </c>
      <c r="X427">
        <v>2033598199</v>
      </c>
      <c r="Y427">
        <v>1.2200000000000001E-2</v>
      </c>
      <c r="AA427">
        <v>176.21</v>
      </c>
      <c r="AB427">
        <v>0</v>
      </c>
      <c r="AC427">
        <v>0</v>
      </c>
      <c r="AD427">
        <v>0</v>
      </c>
      <c r="AE427">
        <v>176.21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1.2200000000000001E-2</v>
      </c>
      <c r="AU427" t="s">
        <v>3</v>
      </c>
      <c r="AV427">
        <v>0</v>
      </c>
      <c r="AW427">
        <v>2</v>
      </c>
      <c r="AX427">
        <v>39273828</v>
      </c>
      <c r="AY427">
        <v>1</v>
      </c>
      <c r="AZ427">
        <v>0</v>
      </c>
      <c r="BA427">
        <v>405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Y427*Source!I188</f>
        <v>4.2700000000000002E-2</v>
      </c>
      <c r="CY427">
        <f t="shared" si="57"/>
        <v>176.21</v>
      </c>
      <c r="CZ427">
        <f t="shared" si="58"/>
        <v>176.21</v>
      </c>
      <c r="DA427">
        <f t="shared" si="59"/>
        <v>1</v>
      </c>
      <c r="DB427">
        <v>0</v>
      </c>
    </row>
    <row r="428" spans="1:106" x14ac:dyDescent="0.2">
      <c r="A428">
        <f>ROW(Source!A188)</f>
        <v>188</v>
      </c>
      <c r="B428">
        <v>39272396</v>
      </c>
      <c r="C428">
        <v>39273819</v>
      </c>
      <c r="D428">
        <v>36857511</v>
      </c>
      <c r="E428">
        <v>1</v>
      </c>
      <c r="F428">
        <v>1</v>
      </c>
      <c r="G428">
        <v>1</v>
      </c>
      <c r="H428">
        <v>3</v>
      </c>
      <c r="I428" t="s">
        <v>362</v>
      </c>
      <c r="J428" t="s">
        <v>364</v>
      </c>
      <c r="K428" t="s">
        <v>363</v>
      </c>
      <c r="L428">
        <v>1477</v>
      </c>
      <c r="N428">
        <v>1013</v>
      </c>
      <c r="O428" t="s">
        <v>354</v>
      </c>
      <c r="P428" t="s">
        <v>356</v>
      </c>
      <c r="Q428">
        <v>1</v>
      </c>
      <c r="W428">
        <v>0</v>
      </c>
      <c r="X428">
        <v>559331636</v>
      </c>
      <c r="Y428">
        <v>0.1</v>
      </c>
      <c r="AA428">
        <v>6920.41</v>
      </c>
      <c r="AB428">
        <v>0</v>
      </c>
      <c r="AC428">
        <v>0</v>
      </c>
      <c r="AD428">
        <v>0</v>
      </c>
      <c r="AE428">
        <v>6920.41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3</v>
      </c>
      <c r="AT428">
        <v>0.1</v>
      </c>
      <c r="AU428" t="s">
        <v>3</v>
      </c>
      <c r="AV428">
        <v>0</v>
      </c>
      <c r="AW428">
        <v>1</v>
      </c>
      <c r="AX428">
        <v>-1</v>
      </c>
      <c r="AY428">
        <v>0</v>
      </c>
      <c r="AZ428">
        <v>0</v>
      </c>
      <c r="BA428" t="s">
        <v>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Y428*Source!I188</f>
        <v>0.35000000000000003</v>
      </c>
      <c r="CY428">
        <f t="shared" si="57"/>
        <v>6920.41</v>
      </c>
      <c r="CZ428">
        <f t="shared" si="58"/>
        <v>6920.41</v>
      </c>
      <c r="DA428">
        <f t="shared" si="59"/>
        <v>1</v>
      </c>
      <c r="DB428">
        <v>0</v>
      </c>
    </row>
    <row r="429" spans="1:106" x14ac:dyDescent="0.2">
      <c r="A429">
        <f>ROW(Source!A188)</f>
        <v>188</v>
      </c>
      <c r="B429">
        <v>39272396</v>
      </c>
      <c r="C429">
        <v>39273819</v>
      </c>
      <c r="D429">
        <v>36799065</v>
      </c>
      <c r="E429">
        <v>17</v>
      </c>
      <c r="F429">
        <v>1</v>
      </c>
      <c r="G429">
        <v>1</v>
      </c>
      <c r="H429">
        <v>3</v>
      </c>
      <c r="I429" t="s">
        <v>717</v>
      </c>
      <c r="J429" t="s">
        <v>3</v>
      </c>
      <c r="K429" t="s">
        <v>718</v>
      </c>
      <c r="L429">
        <v>1374</v>
      </c>
      <c r="N429">
        <v>1013</v>
      </c>
      <c r="O429" t="s">
        <v>719</v>
      </c>
      <c r="P429" t="s">
        <v>719</v>
      </c>
      <c r="Q429">
        <v>1</v>
      </c>
      <c r="W429">
        <v>0</v>
      </c>
      <c r="X429">
        <v>-1731369543</v>
      </c>
      <c r="Y429">
        <v>1.18</v>
      </c>
      <c r="AA429">
        <v>1</v>
      </c>
      <c r="AB429">
        <v>0</v>
      </c>
      <c r="AC429">
        <v>0</v>
      </c>
      <c r="AD429">
        <v>0</v>
      </c>
      <c r="AE429">
        <v>1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3</v>
      </c>
      <c r="AT429">
        <v>1.18</v>
      </c>
      <c r="AU429" t="s">
        <v>3</v>
      </c>
      <c r="AV429">
        <v>0</v>
      </c>
      <c r="AW429">
        <v>2</v>
      </c>
      <c r="AX429">
        <v>39273829</v>
      </c>
      <c r="AY429">
        <v>1</v>
      </c>
      <c r="AZ429">
        <v>0</v>
      </c>
      <c r="BA429">
        <v>406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Y429*Source!I188</f>
        <v>4.13</v>
      </c>
      <c r="CY429">
        <f t="shared" si="57"/>
        <v>1</v>
      </c>
      <c r="CZ429">
        <f t="shared" si="58"/>
        <v>1</v>
      </c>
      <c r="DA429">
        <f t="shared" si="59"/>
        <v>1</v>
      </c>
      <c r="DB429">
        <v>0</v>
      </c>
    </row>
    <row r="430" spans="1:106" x14ac:dyDescent="0.2">
      <c r="A430">
        <f>ROW(Source!A189)</f>
        <v>189</v>
      </c>
      <c r="B430">
        <v>39272397</v>
      </c>
      <c r="C430">
        <v>39273819</v>
      </c>
      <c r="D430">
        <v>37064878</v>
      </c>
      <c r="E430">
        <v>1</v>
      </c>
      <c r="F430">
        <v>1</v>
      </c>
      <c r="G430">
        <v>1</v>
      </c>
      <c r="H430">
        <v>1</v>
      </c>
      <c r="I430" t="s">
        <v>575</v>
      </c>
      <c r="J430" t="s">
        <v>3</v>
      </c>
      <c r="K430" t="s">
        <v>576</v>
      </c>
      <c r="L430">
        <v>1191</v>
      </c>
      <c r="N430">
        <v>1013</v>
      </c>
      <c r="O430" t="s">
        <v>512</v>
      </c>
      <c r="P430" t="s">
        <v>512</v>
      </c>
      <c r="Q430">
        <v>1</v>
      </c>
      <c r="W430">
        <v>0</v>
      </c>
      <c r="X430">
        <v>-1081351934</v>
      </c>
      <c r="Y430">
        <v>6.29</v>
      </c>
      <c r="AA430">
        <v>0</v>
      </c>
      <c r="AB430">
        <v>0</v>
      </c>
      <c r="AC430">
        <v>0</v>
      </c>
      <c r="AD430">
        <v>71.349999999999994</v>
      </c>
      <c r="AE430">
        <v>0</v>
      </c>
      <c r="AF430">
        <v>0</v>
      </c>
      <c r="AG430">
        <v>0</v>
      </c>
      <c r="AH430">
        <v>9.4</v>
      </c>
      <c r="AI430">
        <v>1</v>
      </c>
      <c r="AJ430">
        <v>1</v>
      </c>
      <c r="AK430">
        <v>1</v>
      </c>
      <c r="AL430">
        <v>7.59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3</v>
      </c>
      <c r="AT430">
        <v>6.29</v>
      </c>
      <c r="AU430" t="s">
        <v>3</v>
      </c>
      <c r="AV430">
        <v>1</v>
      </c>
      <c r="AW430">
        <v>2</v>
      </c>
      <c r="AX430">
        <v>39273820</v>
      </c>
      <c r="AY430">
        <v>1</v>
      </c>
      <c r="AZ430">
        <v>0</v>
      </c>
      <c r="BA430">
        <v>407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Y430*Source!I189</f>
        <v>22.015000000000001</v>
      </c>
      <c r="CY430">
        <f>AD430</f>
        <v>71.349999999999994</v>
      </c>
      <c r="CZ430">
        <f>AH430</f>
        <v>9.4</v>
      </c>
      <c r="DA430">
        <f>AL430</f>
        <v>7.59</v>
      </c>
      <c r="DB430">
        <v>0</v>
      </c>
    </row>
    <row r="431" spans="1:106" x14ac:dyDescent="0.2">
      <c r="A431">
        <f>ROW(Source!A189)</f>
        <v>189</v>
      </c>
      <c r="B431">
        <v>39272397</v>
      </c>
      <c r="C431">
        <v>39273819</v>
      </c>
      <c r="D431">
        <v>37064876</v>
      </c>
      <c r="E431">
        <v>1</v>
      </c>
      <c r="F431">
        <v>1</v>
      </c>
      <c r="G431">
        <v>1</v>
      </c>
      <c r="H431">
        <v>1</v>
      </c>
      <c r="I431" t="s">
        <v>513</v>
      </c>
      <c r="J431" t="s">
        <v>3</v>
      </c>
      <c r="K431" t="s">
        <v>514</v>
      </c>
      <c r="L431">
        <v>1191</v>
      </c>
      <c r="N431">
        <v>1013</v>
      </c>
      <c r="O431" t="s">
        <v>512</v>
      </c>
      <c r="P431" t="s">
        <v>512</v>
      </c>
      <c r="Q431">
        <v>1</v>
      </c>
      <c r="W431">
        <v>0</v>
      </c>
      <c r="X431">
        <v>-1417349443</v>
      </c>
      <c r="Y431">
        <v>0.06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7.59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3</v>
      </c>
      <c r="AT431">
        <v>0.06</v>
      </c>
      <c r="AU431" t="s">
        <v>3</v>
      </c>
      <c r="AV431">
        <v>2</v>
      </c>
      <c r="AW431">
        <v>2</v>
      </c>
      <c r="AX431">
        <v>39273821</v>
      </c>
      <c r="AY431">
        <v>1</v>
      </c>
      <c r="AZ431">
        <v>0</v>
      </c>
      <c r="BA431">
        <v>408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Y431*Source!I189</f>
        <v>0.21</v>
      </c>
      <c r="CY431">
        <f>AD431</f>
        <v>0</v>
      </c>
      <c r="CZ431">
        <f>AH431</f>
        <v>0</v>
      </c>
      <c r="DA431">
        <f>AL431</f>
        <v>1</v>
      </c>
      <c r="DB431">
        <v>0</v>
      </c>
    </row>
    <row r="432" spans="1:106" x14ac:dyDescent="0.2">
      <c r="A432">
        <f>ROW(Source!A189)</f>
        <v>189</v>
      </c>
      <c r="B432">
        <v>39272397</v>
      </c>
      <c r="C432">
        <v>39273819</v>
      </c>
      <c r="D432">
        <v>36882159</v>
      </c>
      <c r="E432">
        <v>1</v>
      </c>
      <c r="F432">
        <v>1</v>
      </c>
      <c r="G432">
        <v>1</v>
      </c>
      <c r="H432">
        <v>2</v>
      </c>
      <c r="I432" t="s">
        <v>720</v>
      </c>
      <c r="J432" t="s">
        <v>721</v>
      </c>
      <c r="K432" t="s">
        <v>722</v>
      </c>
      <c r="L432">
        <v>1368</v>
      </c>
      <c r="N432">
        <v>1011</v>
      </c>
      <c r="O432" t="s">
        <v>518</v>
      </c>
      <c r="P432" t="s">
        <v>518</v>
      </c>
      <c r="Q432">
        <v>1</v>
      </c>
      <c r="W432">
        <v>0</v>
      </c>
      <c r="X432">
        <v>-1718674368</v>
      </c>
      <c r="Y432">
        <v>0.03</v>
      </c>
      <c r="AA432">
        <v>0</v>
      </c>
      <c r="AB432">
        <v>850</v>
      </c>
      <c r="AC432">
        <v>13.5</v>
      </c>
      <c r="AD432">
        <v>0</v>
      </c>
      <c r="AE432">
        <v>0</v>
      </c>
      <c r="AF432">
        <v>111.99</v>
      </c>
      <c r="AG432">
        <v>13.5</v>
      </c>
      <c r="AH432">
        <v>0</v>
      </c>
      <c r="AI432">
        <v>1</v>
      </c>
      <c r="AJ432">
        <v>7.59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0.03</v>
      </c>
      <c r="AU432" t="s">
        <v>3</v>
      </c>
      <c r="AV432">
        <v>0</v>
      </c>
      <c r="AW432">
        <v>2</v>
      </c>
      <c r="AX432">
        <v>39273822</v>
      </c>
      <c r="AY432">
        <v>1</v>
      </c>
      <c r="AZ432">
        <v>0</v>
      </c>
      <c r="BA432">
        <v>409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Y432*Source!I189</f>
        <v>0.105</v>
      </c>
      <c r="CY432">
        <f>AB432</f>
        <v>850</v>
      </c>
      <c r="CZ432">
        <f>AF432</f>
        <v>111.99</v>
      </c>
      <c r="DA432">
        <f>AJ432</f>
        <v>7.59</v>
      </c>
      <c r="DB432">
        <v>0</v>
      </c>
    </row>
    <row r="433" spans="1:106" x14ac:dyDescent="0.2">
      <c r="A433">
        <f>ROW(Source!A189)</f>
        <v>189</v>
      </c>
      <c r="B433">
        <v>39272397</v>
      </c>
      <c r="C433">
        <v>39273819</v>
      </c>
      <c r="D433">
        <v>36883554</v>
      </c>
      <c r="E433">
        <v>1</v>
      </c>
      <c r="F433">
        <v>1</v>
      </c>
      <c r="G433">
        <v>1</v>
      </c>
      <c r="H433">
        <v>2</v>
      </c>
      <c r="I433" t="s">
        <v>554</v>
      </c>
      <c r="J433" t="s">
        <v>555</v>
      </c>
      <c r="K433" t="s">
        <v>556</v>
      </c>
      <c r="L433">
        <v>1368</v>
      </c>
      <c r="N433">
        <v>1011</v>
      </c>
      <c r="O433" t="s">
        <v>518</v>
      </c>
      <c r="P433" t="s">
        <v>518</v>
      </c>
      <c r="Q433">
        <v>1</v>
      </c>
      <c r="W433">
        <v>0</v>
      </c>
      <c r="X433">
        <v>1372534845</v>
      </c>
      <c r="Y433">
        <v>0.03</v>
      </c>
      <c r="AA433">
        <v>0</v>
      </c>
      <c r="AB433">
        <v>498.74</v>
      </c>
      <c r="AC433">
        <v>11.6</v>
      </c>
      <c r="AD433">
        <v>0</v>
      </c>
      <c r="AE433">
        <v>0</v>
      </c>
      <c r="AF433">
        <v>65.709999999999994</v>
      </c>
      <c r="AG433">
        <v>11.6</v>
      </c>
      <c r="AH433">
        <v>0</v>
      </c>
      <c r="AI433">
        <v>1</v>
      </c>
      <c r="AJ433">
        <v>7.59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3</v>
      </c>
      <c r="AT433">
        <v>0.03</v>
      </c>
      <c r="AU433" t="s">
        <v>3</v>
      </c>
      <c r="AV433">
        <v>0</v>
      </c>
      <c r="AW433">
        <v>2</v>
      </c>
      <c r="AX433">
        <v>39273823</v>
      </c>
      <c r="AY433">
        <v>1</v>
      </c>
      <c r="AZ433">
        <v>0</v>
      </c>
      <c r="BA433">
        <v>410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Y433*Source!I189</f>
        <v>0.105</v>
      </c>
      <c r="CY433">
        <f>AB433</f>
        <v>498.74</v>
      </c>
      <c r="CZ433">
        <f>AF433</f>
        <v>65.709999999999994</v>
      </c>
      <c r="DA433">
        <f>AJ433</f>
        <v>7.59</v>
      </c>
      <c r="DB433">
        <v>0</v>
      </c>
    </row>
    <row r="434" spans="1:106" x14ac:dyDescent="0.2">
      <c r="A434">
        <f>ROW(Source!A189)</f>
        <v>189</v>
      </c>
      <c r="B434">
        <v>39272397</v>
      </c>
      <c r="C434">
        <v>39273819</v>
      </c>
      <c r="D434">
        <v>36802094</v>
      </c>
      <c r="E434">
        <v>1</v>
      </c>
      <c r="F434">
        <v>1</v>
      </c>
      <c r="G434">
        <v>1</v>
      </c>
      <c r="H434">
        <v>3</v>
      </c>
      <c r="I434" t="s">
        <v>723</v>
      </c>
      <c r="J434" t="s">
        <v>724</v>
      </c>
      <c r="K434" t="s">
        <v>725</v>
      </c>
      <c r="L434">
        <v>1346</v>
      </c>
      <c r="N434">
        <v>1009</v>
      </c>
      <c r="O434" t="s">
        <v>566</v>
      </c>
      <c r="P434" t="s">
        <v>566</v>
      </c>
      <c r="Q434">
        <v>1</v>
      </c>
      <c r="W434">
        <v>0</v>
      </c>
      <c r="X434">
        <v>-1088866022</v>
      </c>
      <c r="Y434">
        <v>0.32</v>
      </c>
      <c r="AA434">
        <v>230.74</v>
      </c>
      <c r="AB434">
        <v>0</v>
      </c>
      <c r="AC434">
        <v>0</v>
      </c>
      <c r="AD434">
        <v>0</v>
      </c>
      <c r="AE434">
        <v>30.4</v>
      </c>
      <c r="AF434">
        <v>0</v>
      </c>
      <c r="AG434">
        <v>0</v>
      </c>
      <c r="AH434">
        <v>0</v>
      </c>
      <c r="AI434">
        <v>7.59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3</v>
      </c>
      <c r="AT434">
        <v>0.32</v>
      </c>
      <c r="AU434" t="s">
        <v>3</v>
      </c>
      <c r="AV434">
        <v>0</v>
      </c>
      <c r="AW434">
        <v>2</v>
      </c>
      <c r="AX434">
        <v>39273824</v>
      </c>
      <c r="AY434">
        <v>1</v>
      </c>
      <c r="AZ434">
        <v>0</v>
      </c>
      <c r="BA434">
        <v>411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Y434*Source!I189</f>
        <v>1.1200000000000001</v>
      </c>
      <c r="CY434">
        <f t="shared" ref="CY434:CY440" si="60">AA434</f>
        <v>230.74</v>
      </c>
      <c r="CZ434">
        <f t="shared" ref="CZ434:CZ440" si="61">AE434</f>
        <v>30.4</v>
      </c>
      <c r="DA434">
        <f t="shared" ref="DA434:DA440" si="62">AI434</f>
        <v>7.59</v>
      </c>
      <c r="DB434">
        <v>0</v>
      </c>
    </row>
    <row r="435" spans="1:106" x14ac:dyDescent="0.2">
      <c r="A435">
        <f>ROW(Source!A189)</f>
        <v>189</v>
      </c>
      <c r="B435">
        <v>39272397</v>
      </c>
      <c r="C435">
        <v>39273819</v>
      </c>
      <c r="D435">
        <v>36802373</v>
      </c>
      <c r="E435">
        <v>1</v>
      </c>
      <c r="F435">
        <v>1</v>
      </c>
      <c r="G435">
        <v>1</v>
      </c>
      <c r="H435">
        <v>3</v>
      </c>
      <c r="I435" t="s">
        <v>726</v>
      </c>
      <c r="J435" t="s">
        <v>727</v>
      </c>
      <c r="K435" t="s">
        <v>728</v>
      </c>
      <c r="L435">
        <v>1348</v>
      </c>
      <c r="N435">
        <v>1009</v>
      </c>
      <c r="O435" t="s">
        <v>141</v>
      </c>
      <c r="P435" t="s">
        <v>141</v>
      </c>
      <c r="Q435">
        <v>1000</v>
      </c>
      <c r="W435">
        <v>0</v>
      </c>
      <c r="X435">
        <v>1012095217</v>
      </c>
      <c r="Y435">
        <v>1.0499999999999999E-3</v>
      </c>
      <c r="AA435">
        <v>13813.8</v>
      </c>
      <c r="AB435">
        <v>0</v>
      </c>
      <c r="AC435">
        <v>0</v>
      </c>
      <c r="AD435">
        <v>0</v>
      </c>
      <c r="AE435">
        <v>1820</v>
      </c>
      <c r="AF435">
        <v>0</v>
      </c>
      <c r="AG435">
        <v>0</v>
      </c>
      <c r="AH435">
        <v>0</v>
      </c>
      <c r="AI435">
        <v>7.59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1.0499999999999999E-3</v>
      </c>
      <c r="AU435" t="s">
        <v>3</v>
      </c>
      <c r="AV435">
        <v>0</v>
      </c>
      <c r="AW435">
        <v>2</v>
      </c>
      <c r="AX435">
        <v>39273825</v>
      </c>
      <c r="AY435">
        <v>1</v>
      </c>
      <c r="AZ435">
        <v>0</v>
      </c>
      <c r="BA435">
        <v>412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Y435*Source!I189</f>
        <v>3.6749999999999999E-3</v>
      </c>
      <c r="CY435">
        <f t="shared" si="60"/>
        <v>13813.8</v>
      </c>
      <c r="CZ435">
        <f t="shared" si="61"/>
        <v>1820</v>
      </c>
      <c r="DA435">
        <f t="shared" si="62"/>
        <v>7.59</v>
      </c>
      <c r="DB435">
        <v>0</v>
      </c>
    </row>
    <row r="436" spans="1:106" x14ac:dyDescent="0.2">
      <c r="A436">
        <f>ROW(Source!A189)</f>
        <v>189</v>
      </c>
      <c r="B436">
        <v>39272397</v>
      </c>
      <c r="C436">
        <v>39273819</v>
      </c>
      <c r="D436">
        <v>36838317</v>
      </c>
      <c r="E436">
        <v>1</v>
      </c>
      <c r="F436">
        <v>1</v>
      </c>
      <c r="G436">
        <v>1</v>
      </c>
      <c r="H436">
        <v>3</v>
      </c>
      <c r="I436" t="s">
        <v>729</v>
      </c>
      <c r="J436" t="s">
        <v>730</v>
      </c>
      <c r="K436" t="s">
        <v>731</v>
      </c>
      <c r="L436">
        <v>1346</v>
      </c>
      <c r="N436">
        <v>1009</v>
      </c>
      <c r="O436" t="s">
        <v>566</v>
      </c>
      <c r="P436" t="s">
        <v>566</v>
      </c>
      <c r="Q436">
        <v>1</v>
      </c>
      <c r="W436">
        <v>0</v>
      </c>
      <c r="X436">
        <v>210558753</v>
      </c>
      <c r="Y436">
        <v>0.02</v>
      </c>
      <c r="AA436">
        <v>217.07</v>
      </c>
      <c r="AB436">
        <v>0</v>
      </c>
      <c r="AC436">
        <v>0</v>
      </c>
      <c r="AD436">
        <v>0</v>
      </c>
      <c r="AE436">
        <v>28.6</v>
      </c>
      <c r="AF436">
        <v>0</v>
      </c>
      <c r="AG436">
        <v>0</v>
      </c>
      <c r="AH436">
        <v>0</v>
      </c>
      <c r="AI436">
        <v>7.59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3</v>
      </c>
      <c r="AT436">
        <v>0.02</v>
      </c>
      <c r="AU436" t="s">
        <v>3</v>
      </c>
      <c r="AV436">
        <v>0</v>
      </c>
      <c r="AW436">
        <v>2</v>
      </c>
      <c r="AX436">
        <v>39273826</v>
      </c>
      <c r="AY436">
        <v>1</v>
      </c>
      <c r="AZ436">
        <v>0</v>
      </c>
      <c r="BA436">
        <v>413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Y436*Source!I189</f>
        <v>7.0000000000000007E-2</v>
      </c>
      <c r="CY436">
        <f t="shared" si="60"/>
        <v>217.07</v>
      </c>
      <c r="CZ436">
        <f t="shared" si="61"/>
        <v>28.6</v>
      </c>
      <c r="DA436">
        <f t="shared" si="62"/>
        <v>7.59</v>
      </c>
      <c r="DB436">
        <v>0</v>
      </c>
    </row>
    <row r="437" spans="1:106" x14ac:dyDescent="0.2">
      <c r="A437">
        <f>ROW(Source!A189)</f>
        <v>189</v>
      </c>
      <c r="B437">
        <v>39272397</v>
      </c>
      <c r="C437">
        <v>39273819</v>
      </c>
      <c r="D437">
        <v>36852011</v>
      </c>
      <c r="E437">
        <v>1</v>
      </c>
      <c r="F437">
        <v>1</v>
      </c>
      <c r="G437">
        <v>1</v>
      </c>
      <c r="H437">
        <v>3</v>
      </c>
      <c r="I437" t="s">
        <v>738</v>
      </c>
      <c r="J437" t="s">
        <v>739</v>
      </c>
      <c r="K437" t="s">
        <v>740</v>
      </c>
      <c r="L437">
        <v>1355</v>
      </c>
      <c r="N437">
        <v>1010</v>
      </c>
      <c r="O437" t="s">
        <v>380</v>
      </c>
      <c r="P437" t="s">
        <v>380</v>
      </c>
      <c r="Q437">
        <v>100</v>
      </c>
      <c r="W437">
        <v>0</v>
      </c>
      <c r="X437">
        <v>-1427219203</v>
      </c>
      <c r="Y437">
        <v>0.05</v>
      </c>
      <c r="AA437">
        <v>1085.3699999999999</v>
      </c>
      <c r="AB437">
        <v>0</v>
      </c>
      <c r="AC437">
        <v>0</v>
      </c>
      <c r="AD437">
        <v>0</v>
      </c>
      <c r="AE437">
        <v>143</v>
      </c>
      <c r="AF437">
        <v>0</v>
      </c>
      <c r="AG437">
        <v>0</v>
      </c>
      <c r="AH437">
        <v>0</v>
      </c>
      <c r="AI437">
        <v>7.59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3</v>
      </c>
      <c r="AT437">
        <v>0.05</v>
      </c>
      <c r="AU437" t="s">
        <v>3</v>
      </c>
      <c r="AV437">
        <v>0</v>
      </c>
      <c r="AW437">
        <v>2</v>
      </c>
      <c r="AX437">
        <v>39273827</v>
      </c>
      <c r="AY437">
        <v>1</v>
      </c>
      <c r="AZ437">
        <v>0</v>
      </c>
      <c r="BA437">
        <v>414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Y437*Source!I189</f>
        <v>0.17500000000000002</v>
      </c>
      <c r="CY437">
        <f t="shared" si="60"/>
        <v>1085.3699999999999</v>
      </c>
      <c r="CZ437">
        <f t="shared" si="61"/>
        <v>143</v>
      </c>
      <c r="DA437">
        <f t="shared" si="62"/>
        <v>7.59</v>
      </c>
      <c r="DB437">
        <v>0</v>
      </c>
    </row>
    <row r="438" spans="1:106" x14ac:dyDescent="0.2">
      <c r="A438">
        <f>ROW(Source!A189)</f>
        <v>189</v>
      </c>
      <c r="B438">
        <v>39272397</v>
      </c>
      <c r="C438">
        <v>39273819</v>
      </c>
      <c r="D438">
        <v>36852061</v>
      </c>
      <c r="E438">
        <v>1</v>
      </c>
      <c r="F438">
        <v>1</v>
      </c>
      <c r="G438">
        <v>1</v>
      </c>
      <c r="H438">
        <v>3</v>
      </c>
      <c r="I438" t="s">
        <v>741</v>
      </c>
      <c r="J438" t="s">
        <v>742</v>
      </c>
      <c r="K438" t="s">
        <v>743</v>
      </c>
      <c r="L438">
        <v>1356</v>
      </c>
      <c r="N438">
        <v>1010</v>
      </c>
      <c r="O438" t="s">
        <v>96</v>
      </c>
      <c r="P438" t="s">
        <v>96</v>
      </c>
      <c r="Q438">
        <v>1000</v>
      </c>
      <c r="W438">
        <v>0</v>
      </c>
      <c r="X438">
        <v>2033598199</v>
      </c>
      <c r="Y438">
        <v>1.2200000000000001E-2</v>
      </c>
      <c r="AA438">
        <v>1337.43</v>
      </c>
      <c r="AB438">
        <v>0</v>
      </c>
      <c r="AC438">
        <v>0</v>
      </c>
      <c r="AD438">
        <v>0</v>
      </c>
      <c r="AE438">
        <v>176.21</v>
      </c>
      <c r="AF438">
        <v>0</v>
      </c>
      <c r="AG438">
        <v>0</v>
      </c>
      <c r="AH438">
        <v>0</v>
      </c>
      <c r="AI438">
        <v>7.59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3</v>
      </c>
      <c r="AT438">
        <v>1.2200000000000001E-2</v>
      </c>
      <c r="AU438" t="s">
        <v>3</v>
      </c>
      <c r="AV438">
        <v>0</v>
      </c>
      <c r="AW438">
        <v>2</v>
      </c>
      <c r="AX438">
        <v>39273828</v>
      </c>
      <c r="AY438">
        <v>1</v>
      </c>
      <c r="AZ438">
        <v>0</v>
      </c>
      <c r="BA438">
        <v>415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Y438*Source!I189</f>
        <v>4.2700000000000002E-2</v>
      </c>
      <c r="CY438">
        <f t="shared" si="60"/>
        <v>1337.43</v>
      </c>
      <c r="CZ438">
        <f t="shared" si="61"/>
        <v>176.21</v>
      </c>
      <c r="DA438">
        <f t="shared" si="62"/>
        <v>7.59</v>
      </c>
      <c r="DB438">
        <v>0</v>
      </c>
    </row>
    <row r="439" spans="1:106" x14ac:dyDescent="0.2">
      <c r="A439">
        <f>ROW(Source!A189)</f>
        <v>189</v>
      </c>
      <c r="B439">
        <v>39272397</v>
      </c>
      <c r="C439">
        <v>39273819</v>
      </c>
      <c r="D439">
        <v>36857511</v>
      </c>
      <c r="E439">
        <v>1</v>
      </c>
      <c r="F439">
        <v>1</v>
      </c>
      <c r="G439">
        <v>1</v>
      </c>
      <c r="H439">
        <v>3</v>
      </c>
      <c r="I439" t="s">
        <v>362</v>
      </c>
      <c r="J439" t="s">
        <v>364</v>
      </c>
      <c r="K439" t="s">
        <v>363</v>
      </c>
      <c r="L439">
        <v>1477</v>
      </c>
      <c r="N439">
        <v>1013</v>
      </c>
      <c r="O439" t="s">
        <v>354</v>
      </c>
      <c r="P439" t="s">
        <v>356</v>
      </c>
      <c r="Q439">
        <v>1</v>
      </c>
      <c r="W439">
        <v>0</v>
      </c>
      <c r="X439">
        <v>559331636</v>
      </c>
      <c r="Y439">
        <v>0.1</v>
      </c>
      <c r="AA439">
        <v>52525.91</v>
      </c>
      <c r="AB439">
        <v>0</v>
      </c>
      <c r="AC439">
        <v>0</v>
      </c>
      <c r="AD439">
        <v>0</v>
      </c>
      <c r="AE439">
        <v>6920.41</v>
      </c>
      <c r="AF439">
        <v>0</v>
      </c>
      <c r="AG439">
        <v>0</v>
      </c>
      <c r="AH439">
        <v>0</v>
      </c>
      <c r="AI439">
        <v>7.59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3</v>
      </c>
      <c r="AT439">
        <v>0.1</v>
      </c>
      <c r="AU439" t="s">
        <v>3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Y439*Source!I189</f>
        <v>0.35000000000000003</v>
      </c>
      <c r="CY439">
        <f t="shared" si="60"/>
        <v>52525.91</v>
      </c>
      <c r="CZ439">
        <f t="shared" si="61"/>
        <v>6920.41</v>
      </c>
      <c r="DA439">
        <f t="shared" si="62"/>
        <v>7.59</v>
      </c>
      <c r="DB439">
        <v>0</v>
      </c>
    </row>
    <row r="440" spans="1:106" x14ac:dyDescent="0.2">
      <c r="A440">
        <f>ROW(Source!A189)</f>
        <v>189</v>
      </c>
      <c r="B440">
        <v>39272397</v>
      </c>
      <c r="C440">
        <v>39273819</v>
      </c>
      <c r="D440">
        <v>36799065</v>
      </c>
      <c r="E440">
        <v>17</v>
      </c>
      <c r="F440">
        <v>1</v>
      </c>
      <c r="G440">
        <v>1</v>
      </c>
      <c r="H440">
        <v>3</v>
      </c>
      <c r="I440" t="s">
        <v>717</v>
      </c>
      <c r="J440" t="s">
        <v>3</v>
      </c>
      <c r="K440" t="s">
        <v>718</v>
      </c>
      <c r="L440">
        <v>1374</v>
      </c>
      <c r="N440">
        <v>1013</v>
      </c>
      <c r="O440" t="s">
        <v>719</v>
      </c>
      <c r="P440" t="s">
        <v>719</v>
      </c>
      <c r="Q440">
        <v>1</v>
      </c>
      <c r="W440">
        <v>0</v>
      </c>
      <c r="X440">
        <v>-1731369543</v>
      </c>
      <c r="Y440">
        <v>1.18</v>
      </c>
      <c r="AA440">
        <v>1</v>
      </c>
      <c r="AB440">
        <v>0</v>
      </c>
      <c r="AC440">
        <v>0</v>
      </c>
      <c r="AD440">
        <v>0</v>
      </c>
      <c r="AE440">
        <v>1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1.18</v>
      </c>
      <c r="AU440" t="s">
        <v>3</v>
      </c>
      <c r="AV440">
        <v>0</v>
      </c>
      <c r="AW440">
        <v>2</v>
      </c>
      <c r="AX440">
        <v>39273829</v>
      </c>
      <c r="AY440">
        <v>1</v>
      </c>
      <c r="AZ440">
        <v>0</v>
      </c>
      <c r="BA440">
        <v>416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Y440*Source!I189</f>
        <v>4.13</v>
      </c>
      <c r="CY440">
        <f t="shared" si="60"/>
        <v>1</v>
      </c>
      <c r="CZ440">
        <f t="shared" si="61"/>
        <v>1</v>
      </c>
      <c r="DA440">
        <f t="shared" si="62"/>
        <v>1</v>
      </c>
      <c r="DB440">
        <v>0</v>
      </c>
    </row>
    <row r="441" spans="1:106" x14ac:dyDescent="0.2">
      <c r="A441">
        <f>ROW(Source!A192)</f>
        <v>192</v>
      </c>
      <c r="B441">
        <v>39272396</v>
      </c>
      <c r="C441">
        <v>39273832</v>
      </c>
      <c r="D441">
        <v>37071037</v>
      </c>
      <c r="E441">
        <v>1</v>
      </c>
      <c r="F441">
        <v>1</v>
      </c>
      <c r="G441">
        <v>1</v>
      </c>
      <c r="H441">
        <v>1</v>
      </c>
      <c r="I441" t="s">
        <v>535</v>
      </c>
      <c r="J441" t="s">
        <v>3</v>
      </c>
      <c r="K441" t="s">
        <v>536</v>
      </c>
      <c r="L441">
        <v>1191</v>
      </c>
      <c r="N441">
        <v>1013</v>
      </c>
      <c r="O441" t="s">
        <v>512</v>
      </c>
      <c r="P441" t="s">
        <v>512</v>
      </c>
      <c r="Q441">
        <v>1</v>
      </c>
      <c r="W441">
        <v>0</v>
      </c>
      <c r="X441">
        <v>1069510174</v>
      </c>
      <c r="Y441">
        <v>13.41</v>
      </c>
      <c r="AA441">
        <v>0</v>
      </c>
      <c r="AB441">
        <v>0</v>
      </c>
      <c r="AC441">
        <v>0</v>
      </c>
      <c r="AD441">
        <v>9.6199999999999992</v>
      </c>
      <c r="AE441">
        <v>0</v>
      </c>
      <c r="AF441">
        <v>0</v>
      </c>
      <c r="AG441">
        <v>0</v>
      </c>
      <c r="AH441">
        <v>9.6199999999999992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3</v>
      </c>
      <c r="AT441">
        <v>13.41</v>
      </c>
      <c r="AU441" t="s">
        <v>3</v>
      </c>
      <c r="AV441">
        <v>1</v>
      </c>
      <c r="AW441">
        <v>2</v>
      </c>
      <c r="AX441">
        <v>39273833</v>
      </c>
      <c r="AY441">
        <v>1</v>
      </c>
      <c r="AZ441">
        <v>0</v>
      </c>
      <c r="BA441">
        <v>417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Y441*Source!I192</f>
        <v>10.728000000000002</v>
      </c>
      <c r="CY441">
        <f>AD441</f>
        <v>9.6199999999999992</v>
      </c>
      <c r="CZ441">
        <f>AH441</f>
        <v>9.6199999999999992</v>
      </c>
      <c r="DA441">
        <f>AL441</f>
        <v>1</v>
      </c>
      <c r="DB441">
        <v>0</v>
      </c>
    </row>
    <row r="442" spans="1:106" x14ac:dyDescent="0.2">
      <c r="A442">
        <f>ROW(Source!A192)</f>
        <v>192</v>
      </c>
      <c r="B442">
        <v>39272396</v>
      </c>
      <c r="C442">
        <v>39273832</v>
      </c>
      <c r="D442">
        <v>37064876</v>
      </c>
      <c r="E442">
        <v>1</v>
      </c>
      <c r="F442">
        <v>1</v>
      </c>
      <c r="G442">
        <v>1</v>
      </c>
      <c r="H442">
        <v>1</v>
      </c>
      <c r="I442" t="s">
        <v>513</v>
      </c>
      <c r="J442" t="s">
        <v>3</v>
      </c>
      <c r="K442" t="s">
        <v>514</v>
      </c>
      <c r="L442">
        <v>1191</v>
      </c>
      <c r="N442">
        <v>1013</v>
      </c>
      <c r="O442" t="s">
        <v>512</v>
      </c>
      <c r="P442" t="s">
        <v>512</v>
      </c>
      <c r="Q442">
        <v>1</v>
      </c>
      <c r="W442">
        <v>0</v>
      </c>
      <c r="X442">
        <v>-1417349443</v>
      </c>
      <c r="Y442">
        <v>4.58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4.58</v>
      </c>
      <c r="AU442" t="s">
        <v>3</v>
      </c>
      <c r="AV442">
        <v>2</v>
      </c>
      <c r="AW442">
        <v>2</v>
      </c>
      <c r="AX442">
        <v>39273834</v>
      </c>
      <c r="AY442">
        <v>1</v>
      </c>
      <c r="AZ442">
        <v>0</v>
      </c>
      <c r="BA442">
        <v>418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Y442*Source!I192</f>
        <v>3.6640000000000001</v>
      </c>
      <c r="CY442">
        <f>AD442</f>
        <v>0</v>
      </c>
      <c r="CZ442">
        <f>AH442</f>
        <v>0</v>
      </c>
      <c r="DA442">
        <f>AL442</f>
        <v>1</v>
      </c>
      <c r="DB442">
        <v>0</v>
      </c>
    </row>
    <row r="443" spans="1:106" x14ac:dyDescent="0.2">
      <c r="A443">
        <f>ROW(Source!A192)</f>
        <v>192</v>
      </c>
      <c r="B443">
        <v>39272396</v>
      </c>
      <c r="C443">
        <v>39273832</v>
      </c>
      <c r="D443">
        <v>36882159</v>
      </c>
      <c r="E443">
        <v>1</v>
      </c>
      <c r="F443">
        <v>1</v>
      </c>
      <c r="G443">
        <v>1</v>
      </c>
      <c r="H443">
        <v>2</v>
      </c>
      <c r="I443" t="s">
        <v>720</v>
      </c>
      <c r="J443" t="s">
        <v>721</v>
      </c>
      <c r="K443" t="s">
        <v>722</v>
      </c>
      <c r="L443">
        <v>1368</v>
      </c>
      <c r="N443">
        <v>1011</v>
      </c>
      <c r="O443" t="s">
        <v>518</v>
      </c>
      <c r="P443" t="s">
        <v>518</v>
      </c>
      <c r="Q443">
        <v>1</v>
      </c>
      <c r="W443">
        <v>0</v>
      </c>
      <c r="X443">
        <v>-1718674368</v>
      </c>
      <c r="Y443">
        <v>0.2</v>
      </c>
      <c r="AA443">
        <v>0</v>
      </c>
      <c r="AB443">
        <v>111.99</v>
      </c>
      <c r="AC443">
        <v>13.5</v>
      </c>
      <c r="AD443">
        <v>0</v>
      </c>
      <c r="AE443">
        <v>0</v>
      </c>
      <c r="AF443">
        <v>111.99</v>
      </c>
      <c r="AG443">
        <v>13.5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0.2</v>
      </c>
      <c r="AU443" t="s">
        <v>3</v>
      </c>
      <c r="AV443">
        <v>0</v>
      </c>
      <c r="AW443">
        <v>2</v>
      </c>
      <c r="AX443">
        <v>39273835</v>
      </c>
      <c r="AY443">
        <v>1</v>
      </c>
      <c r="AZ443">
        <v>0</v>
      </c>
      <c r="BA443">
        <v>419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Y443*Source!I192</f>
        <v>0.16000000000000003</v>
      </c>
      <c r="CY443">
        <f>AB443</f>
        <v>111.99</v>
      </c>
      <c r="CZ443">
        <f>AF443</f>
        <v>111.99</v>
      </c>
      <c r="DA443">
        <f>AJ443</f>
        <v>1</v>
      </c>
      <c r="DB443">
        <v>0</v>
      </c>
    </row>
    <row r="444" spans="1:106" x14ac:dyDescent="0.2">
      <c r="A444">
        <f>ROW(Source!A192)</f>
        <v>192</v>
      </c>
      <c r="B444">
        <v>39272396</v>
      </c>
      <c r="C444">
        <v>39273832</v>
      </c>
      <c r="D444">
        <v>36882292</v>
      </c>
      <c r="E444">
        <v>1</v>
      </c>
      <c r="F444">
        <v>1</v>
      </c>
      <c r="G444">
        <v>1</v>
      </c>
      <c r="H444">
        <v>2</v>
      </c>
      <c r="I444" t="s">
        <v>744</v>
      </c>
      <c r="J444" t="s">
        <v>745</v>
      </c>
      <c r="K444" t="s">
        <v>746</v>
      </c>
      <c r="L444">
        <v>1368</v>
      </c>
      <c r="N444">
        <v>1011</v>
      </c>
      <c r="O444" t="s">
        <v>518</v>
      </c>
      <c r="P444" t="s">
        <v>518</v>
      </c>
      <c r="Q444">
        <v>1</v>
      </c>
      <c r="W444">
        <v>0</v>
      </c>
      <c r="X444">
        <v>-1692889495</v>
      </c>
      <c r="Y444">
        <v>3.13</v>
      </c>
      <c r="AA444">
        <v>0</v>
      </c>
      <c r="AB444">
        <v>0.9</v>
      </c>
      <c r="AC444">
        <v>0</v>
      </c>
      <c r="AD444">
        <v>0</v>
      </c>
      <c r="AE444">
        <v>0</v>
      </c>
      <c r="AF444">
        <v>0.9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3.13</v>
      </c>
      <c r="AU444" t="s">
        <v>3</v>
      </c>
      <c r="AV444">
        <v>0</v>
      </c>
      <c r="AW444">
        <v>2</v>
      </c>
      <c r="AX444">
        <v>39273836</v>
      </c>
      <c r="AY444">
        <v>1</v>
      </c>
      <c r="AZ444">
        <v>0</v>
      </c>
      <c r="BA444">
        <v>420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Y444*Source!I192</f>
        <v>2.504</v>
      </c>
      <c r="CY444">
        <f>AB444</f>
        <v>0.9</v>
      </c>
      <c r="CZ444">
        <f>AF444</f>
        <v>0.9</v>
      </c>
      <c r="DA444">
        <f>AJ444</f>
        <v>1</v>
      </c>
      <c r="DB444">
        <v>0</v>
      </c>
    </row>
    <row r="445" spans="1:106" x14ac:dyDescent="0.2">
      <c r="A445">
        <f>ROW(Source!A192)</f>
        <v>192</v>
      </c>
      <c r="B445">
        <v>39272396</v>
      </c>
      <c r="C445">
        <v>39273832</v>
      </c>
      <c r="D445">
        <v>36882357</v>
      </c>
      <c r="E445">
        <v>1</v>
      </c>
      <c r="F445">
        <v>1</v>
      </c>
      <c r="G445">
        <v>1</v>
      </c>
      <c r="H445">
        <v>2</v>
      </c>
      <c r="I445" t="s">
        <v>747</v>
      </c>
      <c r="J445" t="s">
        <v>748</v>
      </c>
      <c r="K445" t="s">
        <v>749</v>
      </c>
      <c r="L445">
        <v>1368</v>
      </c>
      <c r="N445">
        <v>1011</v>
      </c>
      <c r="O445" t="s">
        <v>518</v>
      </c>
      <c r="P445" t="s">
        <v>518</v>
      </c>
      <c r="Q445">
        <v>1</v>
      </c>
      <c r="W445">
        <v>0</v>
      </c>
      <c r="X445">
        <v>941837819</v>
      </c>
      <c r="Y445">
        <v>3.13</v>
      </c>
      <c r="AA445">
        <v>0</v>
      </c>
      <c r="AB445">
        <v>3.28</v>
      </c>
      <c r="AC445">
        <v>0</v>
      </c>
      <c r="AD445">
        <v>0</v>
      </c>
      <c r="AE445">
        <v>0</v>
      </c>
      <c r="AF445">
        <v>3.28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3.13</v>
      </c>
      <c r="AU445" t="s">
        <v>3</v>
      </c>
      <c r="AV445">
        <v>0</v>
      </c>
      <c r="AW445">
        <v>2</v>
      </c>
      <c r="AX445">
        <v>39273837</v>
      </c>
      <c r="AY445">
        <v>1</v>
      </c>
      <c r="AZ445">
        <v>0</v>
      </c>
      <c r="BA445">
        <v>421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Y445*Source!I192</f>
        <v>2.504</v>
      </c>
      <c r="CY445">
        <f>AB445</f>
        <v>3.28</v>
      </c>
      <c r="CZ445">
        <f>AF445</f>
        <v>3.28</v>
      </c>
      <c r="DA445">
        <f>AJ445</f>
        <v>1</v>
      </c>
      <c r="DB445">
        <v>0</v>
      </c>
    </row>
    <row r="446" spans="1:106" x14ac:dyDescent="0.2">
      <c r="A446">
        <f>ROW(Source!A192)</f>
        <v>192</v>
      </c>
      <c r="B446">
        <v>39272396</v>
      </c>
      <c r="C446">
        <v>39273832</v>
      </c>
      <c r="D446">
        <v>36882492</v>
      </c>
      <c r="E446">
        <v>1</v>
      </c>
      <c r="F446">
        <v>1</v>
      </c>
      <c r="G446">
        <v>1</v>
      </c>
      <c r="H446">
        <v>2</v>
      </c>
      <c r="I446" t="s">
        <v>750</v>
      </c>
      <c r="J446" t="s">
        <v>751</v>
      </c>
      <c r="K446" t="s">
        <v>752</v>
      </c>
      <c r="L446">
        <v>1368</v>
      </c>
      <c r="N446">
        <v>1011</v>
      </c>
      <c r="O446" t="s">
        <v>518</v>
      </c>
      <c r="P446" t="s">
        <v>518</v>
      </c>
      <c r="Q446">
        <v>1</v>
      </c>
      <c r="W446">
        <v>0</v>
      </c>
      <c r="X446">
        <v>1599745326</v>
      </c>
      <c r="Y446">
        <v>4.18</v>
      </c>
      <c r="AA446">
        <v>0</v>
      </c>
      <c r="AB446">
        <v>142.69999999999999</v>
      </c>
      <c r="AC446">
        <v>13.5</v>
      </c>
      <c r="AD446">
        <v>0</v>
      </c>
      <c r="AE446">
        <v>0</v>
      </c>
      <c r="AF446">
        <v>142.69999999999999</v>
      </c>
      <c r="AG446">
        <v>13.5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4.18</v>
      </c>
      <c r="AU446" t="s">
        <v>3</v>
      </c>
      <c r="AV446">
        <v>0</v>
      </c>
      <c r="AW446">
        <v>2</v>
      </c>
      <c r="AX446">
        <v>39273838</v>
      </c>
      <c r="AY446">
        <v>1</v>
      </c>
      <c r="AZ446">
        <v>0</v>
      </c>
      <c r="BA446">
        <v>422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Y446*Source!I192</f>
        <v>3.3439999999999999</v>
      </c>
      <c r="CY446">
        <f>AB446</f>
        <v>142.69999999999999</v>
      </c>
      <c r="CZ446">
        <f>AF446</f>
        <v>142.69999999999999</v>
      </c>
      <c r="DA446">
        <f>AJ446</f>
        <v>1</v>
      </c>
      <c r="DB446">
        <v>0</v>
      </c>
    </row>
    <row r="447" spans="1:106" x14ac:dyDescent="0.2">
      <c r="A447">
        <f>ROW(Source!A192)</f>
        <v>192</v>
      </c>
      <c r="B447">
        <v>39272396</v>
      </c>
      <c r="C447">
        <v>39273832</v>
      </c>
      <c r="D447">
        <v>36883554</v>
      </c>
      <c r="E447">
        <v>1</v>
      </c>
      <c r="F447">
        <v>1</v>
      </c>
      <c r="G447">
        <v>1</v>
      </c>
      <c r="H447">
        <v>2</v>
      </c>
      <c r="I447" t="s">
        <v>554</v>
      </c>
      <c r="J447" t="s">
        <v>555</v>
      </c>
      <c r="K447" t="s">
        <v>556</v>
      </c>
      <c r="L447">
        <v>1368</v>
      </c>
      <c r="N447">
        <v>1011</v>
      </c>
      <c r="O447" t="s">
        <v>518</v>
      </c>
      <c r="P447" t="s">
        <v>518</v>
      </c>
      <c r="Q447">
        <v>1</v>
      </c>
      <c r="W447">
        <v>0</v>
      </c>
      <c r="X447">
        <v>1372534845</v>
      </c>
      <c r="Y447">
        <v>0.2</v>
      </c>
      <c r="AA447">
        <v>0</v>
      </c>
      <c r="AB447">
        <v>65.709999999999994</v>
      </c>
      <c r="AC447">
        <v>11.6</v>
      </c>
      <c r="AD447">
        <v>0</v>
      </c>
      <c r="AE447">
        <v>0</v>
      </c>
      <c r="AF447">
        <v>65.709999999999994</v>
      </c>
      <c r="AG447">
        <v>11.6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0.2</v>
      </c>
      <c r="AU447" t="s">
        <v>3</v>
      </c>
      <c r="AV447">
        <v>0</v>
      </c>
      <c r="AW447">
        <v>2</v>
      </c>
      <c r="AX447">
        <v>39273839</v>
      </c>
      <c r="AY447">
        <v>1</v>
      </c>
      <c r="AZ447">
        <v>0</v>
      </c>
      <c r="BA447">
        <v>423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Y447*Source!I192</f>
        <v>0.16000000000000003</v>
      </c>
      <c r="CY447">
        <f>AB447</f>
        <v>65.709999999999994</v>
      </c>
      <c r="CZ447">
        <f>AF447</f>
        <v>65.709999999999994</v>
      </c>
      <c r="DA447">
        <f>AJ447</f>
        <v>1</v>
      </c>
      <c r="DB447">
        <v>0</v>
      </c>
    </row>
    <row r="448" spans="1:106" x14ac:dyDescent="0.2">
      <c r="A448">
        <f>ROW(Source!A192)</f>
        <v>192</v>
      </c>
      <c r="B448">
        <v>39272396</v>
      </c>
      <c r="C448">
        <v>39273832</v>
      </c>
      <c r="D448">
        <v>36802106</v>
      </c>
      <c r="E448">
        <v>1</v>
      </c>
      <c r="F448">
        <v>1</v>
      </c>
      <c r="G448">
        <v>1</v>
      </c>
      <c r="H448">
        <v>3</v>
      </c>
      <c r="I448" t="s">
        <v>753</v>
      </c>
      <c r="J448" t="s">
        <v>754</v>
      </c>
      <c r="K448" t="s">
        <v>755</v>
      </c>
      <c r="L448">
        <v>1308</v>
      </c>
      <c r="N448">
        <v>1003</v>
      </c>
      <c r="O448" t="s">
        <v>31</v>
      </c>
      <c r="P448" t="s">
        <v>31</v>
      </c>
      <c r="Q448">
        <v>100</v>
      </c>
      <c r="W448">
        <v>0</v>
      </c>
      <c r="X448">
        <v>568244124</v>
      </c>
      <c r="Y448">
        <v>2.4500000000000001E-2</v>
      </c>
      <c r="AA448">
        <v>120</v>
      </c>
      <c r="AB448">
        <v>0</v>
      </c>
      <c r="AC448">
        <v>0</v>
      </c>
      <c r="AD448">
        <v>0</v>
      </c>
      <c r="AE448">
        <v>120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2.4500000000000001E-2</v>
      </c>
      <c r="AU448" t="s">
        <v>3</v>
      </c>
      <c r="AV448">
        <v>0</v>
      </c>
      <c r="AW448">
        <v>2</v>
      </c>
      <c r="AX448">
        <v>39273840</v>
      </c>
      <c r="AY448">
        <v>1</v>
      </c>
      <c r="AZ448">
        <v>0</v>
      </c>
      <c r="BA448">
        <v>424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Y448*Source!I192</f>
        <v>1.9600000000000003E-2</v>
      </c>
      <c r="CY448">
        <f>AA448</f>
        <v>120</v>
      </c>
      <c r="CZ448">
        <f>AE448</f>
        <v>120</v>
      </c>
      <c r="DA448">
        <f>AI448</f>
        <v>1</v>
      </c>
      <c r="DB448">
        <v>0</v>
      </c>
    </row>
    <row r="449" spans="1:106" x14ac:dyDescent="0.2">
      <c r="A449">
        <f>ROW(Source!A192)</f>
        <v>192</v>
      </c>
      <c r="B449">
        <v>39272396</v>
      </c>
      <c r="C449">
        <v>39273832</v>
      </c>
      <c r="D449">
        <v>36829535</v>
      </c>
      <c r="E449">
        <v>1</v>
      </c>
      <c r="F449">
        <v>1</v>
      </c>
      <c r="G449">
        <v>1</v>
      </c>
      <c r="H449">
        <v>3</v>
      </c>
      <c r="I449" t="s">
        <v>756</v>
      </c>
      <c r="J449" t="s">
        <v>757</v>
      </c>
      <c r="K449" t="s">
        <v>758</v>
      </c>
      <c r="L449">
        <v>1346</v>
      </c>
      <c r="N449">
        <v>1009</v>
      </c>
      <c r="O449" t="s">
        <v>566</v>
      </c>
      <c r="P449" t="s">
        <v>566</v>
      </c>
      <c r="Q449">
        <v>1</v>
      </c>
      <c r="W449">
        <v>0</v>
      </c>
      <c r="X449">
        <v>1391681712</v>
      </c>
      <c r="Y449">
        <v>0.5</v>
      </c>
      <c r="AA449">
        <v>68.05</v>
      </c>
      <c r="AB449">
        <v>0</v>
      </c>
      <c r="AC449">
        <v>0</v>
      </c>
      <c r="AD449">
        <v>0</v>
      </c>
      <c r="AE449">
        <v>68.05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0.5</v>
      </c>
      <c r="AU449" t="s">
        <v>3</v>
      </c>
      <c r="AV449">
        <v>0</v>
      </c>
      <c r="AW449">
        <v>2</v>
      </c>
      <c r="AX449">
        <v>39273841</v>
      </c>
      <c r="AY449">
        <v>1</v>
      </c>
      <c r="AZ449">
        <v>0</v>
      </c>
      <c r="BA449">
        <v>425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Y449*Source!I192</f>
        <v>0.4</v>
      </c>
      <c r="CY449">
        <f>AA449</f>
        <v>68.05</v>
      </c>
      <c r="CZ449">
        <f>AE449</f>
        <v>68.05</v>
      </c>
      <c r="DA449">
        <f>AI449</f>
        <v>1</v>
      </c>
      <c r="DB449">
        <v>0</v>
      </c>
    </row>
    <row r="450" spans="1:106" x14ac:dyDescent="0.2">
      <c r="A450">
        <f>ROW(Source!A192)</f>
        <v>192</v>
      </c>
      <c r="B450">
        <v>39272396</v>
      </c>
      <c r="C450">
        <v>39273832</v>
      </c>
      <c r="D450">
        <v>36838354</v>
      </c>
      <c r="E450">
        <v>1</v>
      </c>
      <c r="F450">
        <v>1</v>
      </c>
      <c r="G450">
        <v>1</v>
      </c>
      <c r="H450">
        <v>3</v>
      </c>
      <c r="I450" t="s">
        <v>759</v>
      </c>
      <c r="J450" t="s">
        <v>760</v>
      </c>
      <c r="K450" t="s">
        <v>761</v>
      </c>
      <c r="L450">
        <v>1348</v>
      </c>
      <c r="N450">
        <v>1009</v>
      </c>
      <c r="O450" t="s">
        <v>141</v>
      </c>
      <c r="P450" t="s">
        <v>141</v>
      </c>
      <c r="Q450">
        <v>1000</v>
      </c>
      <c r="W450">
        <v>0</v>
      </c>
      <c r="X450">
        <v>-108263514</v>
      </c>
      <c r="Y450">
        <v>2.8800000000000002E-3</v>
      </c>
      <c r="AA450">
        <v>7826.9</v>
      </c>
      <c r="AB450">
        <v>0</v>
      </c>
      <c r="AC450">
        <v>0</v>
      </c>
      <c r="AD450">
        <v>0</v>
      </c>
      <c r="AE450">
        <v>7826.9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2.8800000000000002E-3</v>
      </c>
      <c r="AU450" t="s">
        <v>3</v>
      </c>
      <c r="AV450">
        <v>0</v>
      </c>
      <c r="AW450">
        <v>2</v>
      </c>
      <c r="AX450">
        <v>39273842</v>
      </c>
      <c r="AY450">
        <v>1</v>
      </c>
      <c r="AZ450">
        <v>0</v>
      </c>
      <c r="BA450">
        <v>426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Y450*Source!I192</f>
        <v>2.3040000000000001E-3</v>
      </c>
      <c r="CY450">
        <f>AA450</f>
        <v>7826.9</v>
      </c>
      <c r="CZ450">
        <f>AE450</f>
        <v>7826.9</v>
      </c>
      <c r="DA450">
        <f>AI450</f>
        <v>1</v>
      </c>
      <c r="DB450">
        <v>0</v>
      </c>
    </row>
    <row r="451" spans="1:106" x14ac:dyDescent="0.2">
      <c r="A451">
        <f>ROW(Source!A192)</f>
        <v>192</v>
      </c>
      <c r="B451">
        <v>39272396</v>
      </c>
      <c r="C451">
        <v>39273832</v>
      </c>
      <c r="D451">
        <v>36857537</v>
      </c>
      <c r="E451">
        <v>1</v>
      </c>
      <c r="F451">
        <v>1</v>
      </c>
      <c r="G451">
        <v>1</v>
      </c>
      <c r="H451">
        <v>3</v>
      </c>
      <c r="I451" t="s">
        <v>370</v>
      </c>
      <c r="J451" t="s">
        <v>372</v>
      </c>
      <c r="K451" t="s">
        <v>371</v>
      </c>
      <c r="L451">
        <v>1477</v>
      </c>
      <c r="N451">
        <v>1013</v>
      </c>
      <c r="O451" t="s">
        <v>354</v>
      </c>
      <c r="P451" t="s">
        <v>356</v>
      </c>
      <c r="Q451">
        <v>1</v>
      </c>
      <c r="W451">
        <v>0</v>
      </c>
      <c r="X451">
        <v>595716002</v>
      </c>
      <c r="Y451">
        <v>0.1</v>
      </c>
      <c r="AA451">
        <v>25431.81</v>
      </c>
      <c r="AB451">
        <v>0</v>
      </c>
      <c r="AC451">
        <v>0</v>
      </c>
      <c r="AD451">
        <v>0</v>
      </c>
      <c r="AE451">
        <v>25431.81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0</v>
      </c>
      <c r="AP451">
        <v>0</v>
      </c>
      <c r="AQ451">
        <v>0</v>
      </c>
      <c r="AR451">
        <v>0</v>
      </c>
      <c r="AS451" t="s">
        <v>3</v>
      </c>
      <c r="AT451">
        <v>0.1</v>
      </c>
      <c r="AU451" t="s">
        <v>3</v>
      </c>
      <c r="AV451">
        <v>0</v>
      </c>
      <c r="AW451">
        <v>1</v>
      </c>
      <c r="AX451">
        <v>-1</v>
      </c>
      <c r="AY451">
        <v>0</v>
      </c>
      <c r="AZ451">
        <v>0</v>
      </c>
      <c r="BA451" t="s">
        <v>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Y451*Source!I192</f>
        <v>8.0000000000000016E-2</v>
      </c>
      <c r="CY451">
        <f>AA451</f>
        <v>25431.81</v>
      </c>
      <c r="CZ451">
        <f>AE451</f>
        <v>25431.81</v>
      </c>
      <c r="DA451">
        <f>AI451</f>
        <v>1</v>
      </c>
      <c r="DB451">
        <v>0</v>
      </c>
    </row>
    <row r="452" spans="1:106" x14ac:dyDescent="0.2">
      <c r="A452">
        <f>ROW(Source!A192)</f>
        <v>192</v>
      </c>
      <c r="B452">
        <v>39272396</v>
      </c>
      <c r="C452">
        <v>39273832</v>
      </c>
      <c r="D452">
        <v>36799065</v>
      </c>
      <c r="E452">
        <v>17</v>
      </c>
      <c r="F452">
        <v>1</v>
      </c>
      <c r="G452">
        <v>1</v>
      </c>
      <c r="H452">
        <v>3</v>
      </c>
      <c r="I452" t="s">
        <v>717</v>
      </c>
      <c r="J452" t="s">
        <v>3</v>
      </c>
      <c r="K452" t="s">
        <v>718</v>
      </c>
      <c r="L452">
        <v>1374</v>
      </c>
      <c r="N452">
        <v>1013</v>
      </c>
      <c r="O452" t="s">
        <v>719</v>
      </c>
      <c r="P452" t="s">
        <v>719</v>
      </c>
      <c r="Q452">
        <v>1</v>
      </c>
      <c r="W452">
        <v>0</v>
      </c>
      <c r="X452">
        <v>-1731369543</v>
      </c>
      <c r="Y452">
        <v>2.58</v>
      </c>
      <c r="AA452">
        <v>1</v>
      </c>
      <c r="AB452">
        <v>0</v>
      </c>
      <c r="AC452">
        <v>0</v>
      </c>
      <c r="AD452">
        <v>0</v>
      </c>
      <c r="AE452">
        <v>1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2.58</v>
      </c>
      <c r="AU452" t="s">
        <v>3</v>
      </c>
      <c r="AV452">
        <v>0</v>
      </c>
      <c r="AW452">
        <v>2</v>
      </c>
      <c r="AX452">
        <v>39273843</v>
      </c>
      <c r="AY452">
        <v>1</v>
      </c>
      <c r="AZ452">
        <v>0</v>
      </c>
      <c r="BA452">
        <v>427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Y452*Source!I192</f>
        <v>2.0640000000000001</v>
      </c>
      <c r="CY452">
        <f>AA452</f>
        <v>1</v>
      </c>
      <c r="CZ452">
        <f>AE452</f>
        <v>1</v>
      </c>
      <c r="DA452">
        <f>AI452</f>
        <v>1</v>
      </c>
      <c r="DB452">
        <v>0</v>
      </c>
    </row>
    <row r="453" spans="1:106" x14ac:dyDescent="0.2">
      <c r="A453">
        <f>ROW(Source!A193)</f>
        <v>193</v>
      </c>
      <c r="B453">
        <v>39272397</v>
      </c>
      <c r="C453">
        <v>39273832</v>
      </c>
      <c r="D453">
        <v>37071037</v>
      </c>
      <c r="E453">
        <v>1</v>
      </c>
      <c r="F453">
        <v>1</v>
      </c>
      <c r="G453">
        <v>1</v>
      </c>
      <c r="H453">
        <v>1</v>
      </c>
      <c r="I453" t="s">
        <v>535</v>
      </c>
      <c r="J453" t="s">
        <v>3</v>
      </c>
      <c r="K453" t="s">
        <v>536</v>
      </c>
      <c r="L453">
        <v>1191</v>
      </c>
      <c r="N453">
        <v>1013</v>
      </c>
      <c r="O453" t="s">
        <v>512</v>
      </c>
      <c r="P453" t="s">
        <v>512</v>
      </c>
      <c r="Q453">
        <v>1</v>
      </c>
      <c r="W453">
        <v>0</v>
      </c>
      <c r="X453">
        <v>1069510174</v>
      </c>
      <c r="Y453">
        <v>13.41</v>
      </c>
      <c r="AA453">
        <v>0</v>
      </c>
      <c r="AB453">
        <v>0</v>
      </c>
      <c r="AC453">
        <v>0</v>
      </c>
      <c r="AD453">
        <v>73.02</v>
      </c>
      <c r="AE453">
        <v>0</v>
      </c>
      <c r="AF453">
        <v>0</v>
      </c>
      <c r="AG453">
        <v>0</v>
      </c>
      <c r="AH453">
        <v>9.6199999999999992</v>
      </c>
      <c r="AI453">
        <v>1</v>
      </c>
      <c r="AJ453">
        <v>1</v>
      </c>
      <c r="AK453">
        <v>1</v>
      </c>
      <c r="AL453">
        <v>7.59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3</v>
      </c>
      <c r="AT453">
        <v>13.41</v>
      </c>
      <c r="AU453" t="s">
        <v>3</v>
      </c>
      <c r="AV453">
        <v>1</v>
      </c>
      <c r="AW453">
        <v>2</v>
      </c>
      <c r="AX453">
        <v>39273833</v>
      </c>
      <c r="AY453">
        <v>1</v>
      </c>
      <c r="AZ453">
        <v>0</v>
      </c>
      <c r="BA453">
        <v>428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Y453*Source!I193</f>
        <v>10.728000000000002</v>
      </c>
      <c r="CY453">
        <f>AD453</f>
        <v>73.02</v>
      </c>
      <c r="CZ453">
        <f>AH453</f>
        <v>9.6199999999999992</v>
      </c>
      <c r="DA453">
        <f>AL453</f>
        <v>7.59</v>
      </c>
      <c r="DB453">
        <v>0</v>
      </c>
    </row>
    <row r="454" spans="1:106" x14ac:dyDescent="0.2">
      <c r="A454">
        <f>ROW(Source!A193)</f>
        <v>193</v>
      </c>
      <c r="B454">
        <v>39272397</v>
      </c>
      <c r="C454">
        <v>39273832</v>
      </c>
      <c r="D454">
        <v>37064876</v>
      </c>
      <c r="E454">
        <v>1</v>
      </c>
      <c r="F454">
        <v>1</v>
      </c>
      <c r="G454">
        <v>1</v>
      </c>
      <c r="H454">
        <v>1</v>
      </c>
      <c r="I454" t="s">
        <v>513</v>
      </c>
      <c r="J454" t="s">
        <v>3</v>
      </c>
      <c r="K454" t="s">
        <v>514</v>
      </c>
      <c r="L454">
        <v>1191</v>
      </c>
      <c r="N454">
        <v>1013</v>
      </c>
      <c r="O454" t="s">
        <v>512</v>
      </c>
      <c r="P454" t="s">
        <v>512</v>
      </c>
      <c r="Q454">
        <v>1</v>
      </c>
      <c r="W454">
        <v>0</v>
      </c>
      <c r="X454">
        <v>-1417349443</v>
      </c>
      <c r="Y454">
        <v>4.58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7.59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4.58</v>
      </c>
      <c r="AU454" t="s">
        <v>3</v>
      </c>
      <c r="AV454">
        <v>2</v>
      </c>
      <c r="AW454">
        <v>2</v>
      </c>
      <c r="AX454">
        <v>39273834</v>
      </c>
      <c r="AY454">
        <v>1</v>
      </c>
      <c r="AZ454">
        <v>0</v>
      </c>
      <c r="BA454">
        <v>429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Y454*Source!I193</f>
        <v>3.6640000000000001</v>
      </c>
      <c r="CY454">
        <f>AD454</f>
        <v>0</v>
      </c>
      <c r="CZ454">
        <f>AH454</f>
        <v>0</v>
      </c>
      <c r="DA454">
        <f>AL454</f>
        <v>1</v>
      </c>
      <c r="DB454">
        <v>0</v>
      </c>
    </row>
    <row r="455" spans="1:106" x14ac:dyDescent="0.2">
      <c r="A455">
        <f>ROW(Source!A193)</f>
        <v>193</v>
      </c>
      <c r="B455">
        <v>39272397</v>
      </c>
      <c r="C455">
        <v>39273832</v>
      </c>
      <c r="D455">
        <v>36882159</v>
      </c>
      <c r="E455">
        <v>1</v>
      </c>
      <c r="F455">
        <v>1</v>
      </c>
      <c r="G455">
        <v>1</v>
      </c>
      <c r="H455">
        <v>2</v>
      </c>
      <c r="I455" t="s">
        <v>720</v>
      </c>
      <c r="J455" t="s">
        <v>721</v>
      </c>
      <c r="K455" t="s">
        <v>722</v>
      </c>
      <c r="L455">
        <v>1368</v>
      </c>
      <c r="N455">
        <v>1011</v>
      </c>
      <c r="O455" t="s">
        <v>518</v>
      </c>
      <c r="P455" t="s">
        <v>518</v>
      </c>
      <c r="Q455">
        <v>1</v>
      </c>
      <c r="W455">
        <v>0</v>
      </c>
      <c r="X455">
        <v>-1718674368</v>
      </c>
      <c r="Y455">
        <v>0.2</v>
      </c>
      <c r="AA455">
        <v>0</v>
      </c>
      <c r="AB455">
        <v>850</v>
      </c>
      <c r="AC455">
        <v>13.5</v>
      </c>
      <c r="AD455">
        <v>0</v>
      </c>
      <c r="AE455">
        <v>0</v>
      </c>
      <c r="AF455">
        <v>111.99</v>
      </c>
      <c r="AG455">
        <v>13.5</v>
      </c>
      <c r="AH455">
        <v>0</v>
      </c>
      <c r="AI455">
        <v>1</v>
      </c>
      <c r="AJ455">
        <v>7.59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0.2</v>
      </c>
      <c r="AU455" t="s">
        <v>3</v>
      </c>
      <c r="AV455">
        <v>0</v>
      </c>
      <c r="AW455">
        <v>2</v>
      </c>
      <c r="AX455">
        <v>39273835</v>
      </c>
      <c r="AY455">
        <v>1</v>
      </c>
      <c r="AZ455">
        <v>0</v>
      </c>
      <c r="BA455">
        <v>430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Y455*Source!I193</f>
        <v>0.16000000000000003</v>
      </c>
      <c r="CY455">
        <f>AB455</f>
        <v>850</v>
      </c>
      <c r="CZ455">
        <f>AF455</f>
        <v>111.99</v>
      </c>
      <c r="DA455">
        <f>AJ455</f>
        <v>7.59</v>
      </c>
      <c r="DB455">
        <v>0</v>
      </c>
    </row>
    <row r="456" spans="1:106" x14ac:dyDescent="0.2">
      <c r="A456">
        <f>ROW(Source!A193)</f>
        <v>193</v>
      </c>
      <c r="B456">
        <v>39272397</v>
      </c>
      <c r="C456">
        <v>39273832</v>
      </c>
      <c r="D456">
        <v>36882292</v>
      </c>
      <c r="E456">
        <v>1</v>
      </c>
      <c r="F456">
        <v>1</v>
      </c>
      <c r="G456">
        <v>1</v>
      </c>
      <c r="H456">
        <v>2</v>
      </c>
      <c r="I456" t="s">
        <v>744</v>
      </c>
      <c r="J456" t="s">
        <v>745</v>
      </c>
      <c r="K456" t="s">
        <v>746</v>
      </c>
      <c r="L456">
        <v>1368</v>
      </c>
      <c r="N456">
        <v>1011</v>
      </c>
      <c r="O456" t="s">
        <v>518</v>
      </c>
      <c r="P456" t="s">
        <v>518</v>
      </c>
      <c r="Q456">
        <v>1</v>
      </c>
      <c r="W456">
        <v>0</v>
      </c>
      <c r="X456">
        <v>-1692889495</v>
      </c>
      <c r="Y456">
        <v>3.13</v>
      </c>
      <c r="AA456">
        <v>0</v>
      </c>
      <c r="AB456">
        <v>6.83</v>
      </c>
      <c r="AC456">
        <v>0</v>
      </c>
      <c r="AD456">
        <v>0</v>
      </c>
      <c r="AE456">
        <v>0</v>
      </c>
      <c r="AF456">
        <v>0.9</v>
      </c>
      <c r="AG456">
        <v>0</v>
      </c>
      <c r="AH456">
        <v>0</v>
      </c>
      <c r="AI456">
        <v>1</v>
      </c>
      <c r="AJ456">
        <v>7.59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3.13</v>
      </c>
      <c r="AU456" t="s">
        <v>3</v>
      </c>
      <c r="AV456">
        <v>0</v>
      </c>
      <c r="AW456">
        <v>2</v>
      </c>
      <c r="AX456">
        <v>39273836</v>
      </c>
      <c r="AY456">
        <v>1</v>
      </c>
      <c r="AZ456">
        <v>0</v>
      </c>
      <c r="BA456">
        <v>431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Y456*Source!I193</f>
        <v>2.504</v>
      </c>
      <c r="CY456">
        <f>AB456</f>
        <v>6.83</v>
      </c>
      <c r="CZ456">
        <f>AF456</f>
        <v>0.9</v>
      </c>
      <c r="DA456">
        <f>AJ456</f>
        <v>7.59</v>
      </c>
      <c r="DB456">
        <v>0</v>
      </c>
    </row>
    <row r="457" spans="1:106" x14ac:dyDescent="0.2">
      <c r="A457">
        <f>ROW(Source!A193)</f>
        <v>193</v>
      </c>
      <c r="B457">
        <v>39272397</v>
      </c>
      <c r="C457">
        <v>39273832</v>
      </c>
      <c r="D457">
        <v>36882357</v>
      </c>
      <c r="E457">
        <v>1</v>
      </c>
      <c r="F457">
        <v>1</v>
      </c>
      <c r="G457">
        <v>1</v>
      </c>
      <c r="H457">
        <v>2</v>
      </c>
      <c r="I457" t="s">
        <v>747</v>
      </c>
      <c r="J457" t="s">
        <v>748</v>
      </c>
      <c r="K457" t="s">
        <v>749</v>
      </c>
      <c r="L457">
        <v>1368</v>
      </c>
      <c r="N457">
        <v>1011</v>
      </c>
      <c r="O457" t="s">
        <v>518</v>
      </c>
      <c r="P457" t="s">
        <v>518</v>
      </c>
      <c r="Q457">
        <v>1</v>
      </c>
      <c r="W457">
        <v>0</v>
      </c>
      <c r="X457">
        <v>941837819</v>
      </c>
      <c r="Y457">
        <v>3.13</v>
      </c>
      <c r="AA457">
        <v>0</v>
      </c>
      <c r="AB457">
        <v>24.9</v>
      </c>
      <c r="AC457">
        <v>0</v>
      </c>
      <c r="AD457">
        <v>0</v>
      </c>
      <c r="AE457">
        <v>0</v>
      </c>
      <c r="AF457">
        <v>3.28</v>
      </c>
      <c r="AG457">
        <v>0</v>
      </c>
      <c r="AH457">
        <v>0</v>
      </c>
      <c r="AI457">
        <v>1</v>
      </c>
      <c r="AJ457">
        <v>7.59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3.13</v>
      </c>
      <c r="AU457" t="s">
        <v>3</v>
      </c>
      <c r="AV457">
        <v>0</v>
      </c>
      <c r="AW457">
        <v>2</v>
      </c>
      <c r="AX457">
        <v>39273837</v>
      </c>
      <c r="AY457">
        <v>1</v>
      </c>
      <c r="AZ457">
        <v>0</v>
      </c>
      <c r="BA457">
        <v>432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Y457*Source!I193</f>
        <v>2.504</v>
      </c>
      <c r="CY457">
        <f>AB457</f>
        <v>24.9</v>
      </c>
      <c r="CZ457">
        <f>AF457</f>
        <v>3.28</v>
      </c>
      <c r="DA457">
        <f>AJ457</f>
        <v>7.59</v>
      </c>
      <c r="DB457">
        <v>0</v>
      </c>
    </row>
    <row r="458" spans="1:106" x14ac:dyDescent="0.2">
      <c r="A458">
        <f>ROW(Source!A193)</f>
        <v>193</v>
      </c>
      <c r="B458">
        <v>39272397</v>
      </c>
      <c r="C458">
        <v>39273832</v>
      </c>
      <c r="D458">
        <v>36882492</v>
      </c>
      <c r="E458">
        <v>1</v>
      </c>
      <c r="F458">
        <v>1</v>
      </c>
      <c r="G458">
        <v>1</v>
      </c>
      <c r="H458">
        <v>2</v>
      </c>
      <c r="I458" t="s">
        <v>750</v>
      </c>
      <c r="J458" t="s">
        <v>751</v>
      </c>
      <c r="K458" t="s">
        <v>752</v>
      </c>
      <c r="L458">
        <v>1368</v>
      </c>
      <c r="N458">
        <v>1011</v>
      </c>
      <c r="O458" t="s">
        <v>518</v>
      </c>
      <c r="P458" t="s">
        <v>518</v>
      </c>
      <c r="Q458">
        <v>1</v>
      </c>
      <c r="W458">
        <v>0</v>
      </c>
      <c r="X458">
        <v>1599745326</v>
      </c>
      <c r="Y458">
        <v>4.18</v>
      </c>
      <c r="AA458">
        <v>0</v>
      </c>
      <c r="AB458">
        <v>1083.0899999999999</v>
      </c>
      <c r="AC458">
        <v>13.5</v>
      </c>
      <c r="AD458">
        <v>0</v>
      </c>
      <c r="AE458">
        <v>0</v>
      </c>
      <c r="AF458">
        <v>142.69999999999999</v>
      </c>
      <c r="AG458">
        <v>13.5</v>
      </c>
      <c r="AH458">
        <v>0</v>
      </c>
      <c r="AI458">
        <v>1</v>
      </c>
      <c r="AJ458">
        <v>7.59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4.18</v>
      </c>
      <c r="AU458" t="s">
        <v>3</v>
      </c>
      <c r="AV458">
        <v>0</v>
      </c>
      <c r="AW458">
        <v>2</v>
      </c>
      <c r="AX458">
        <v>39273838</v>
      </c>
      <c r="AY458">
        <v>1</v>
      </c>
      <c r="AZ458">
        <v>0</v>
      </c>
      <c r="BA458">
        <v>433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Y458*Source!I193</f>
        <v>3.3439999999999999</v>
      </c>
      <c r="CY458">
        <f>AB458</f>
        <v>1083.0899999999999</v>
      </c>
      <c r="CZ458">
        <f>AF458</f>
        <v>142.69999999999999</v>
      </c>
      <c r="DA458">
        <f>AJ458</f>
        <v>7.59</v>
      </c>
      <c r="DB458">
        <v>0</v>
      </c>
    </row>
    <row r="459" spans="1:106" x14ac:dyDescent="0.2">
      <c r="A459">
        <f>ROW(Source!A193)</f>
        <v>193</v>
      </c>
      <c r="B459">
        <v>39272397</v>
      </c>
      <c r="C459">
        <v>39273832</v>
      </c>
      <c r="D459">
        <v>36883554</v>
      </c>
      <c r="E459">
        <v>1</v>
      </c>
      <c r="F459">
        <v>1</v>
      </c>
      <c r="G459">
        <v>1</v>
      </c>
      <c r="H459">
        <v>2</v>
      </c>
      <c r="I459" t="s">
        <v>554</v>
      </c>
      <c r="J459" t="s">
        <v>555</v>
      </c>
      <c r="K459" t="s">
        <v>556</v>
      </c>
      <c r="L459">
        <v>1368</v>
      </c>
      <c r="N459">
        <v>1011</v>
      </c>
      <c r="O459" t="s">
        <v>518</v>
      </c>
      <c r="P459" t="s">
        <v>518</v>
      </c>
      <c r="Q459">
        <v>1</v>
      </c>
      <c r="W459">
        <v>0</v>
      </c>
      <c r="X459">
        <v>1372534845</v>
      </c>
      <c r="Y459">
        <v>0.2</v>
      </c>
      <c r="AA459">
        <v>0</v>
      </c>
      <c r="AB459">
        <v>498.74</v>
      </c>
      <c r="AC459">
        <v>11.6</v>
      </c>
      <c r="AD459">
        <v>0</v>
      </c>
      <c r="AE459">
        <v>0</v>
      </c>
      <c r="AF459">
        <v>65.709999999999994</v>
      </c>
      <c r="AG459">
        <v>11.6</v>
      </c>
      <c r="AH459">
        <v>0</v>
      </c>
      <c r="AI459">
        <v>1</v>
      </c>
      <c r="AJ459">
        <v>7.59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3</v>
      </c>
      <c r="AT459">
        <v>0.2</v>
      </c>
      <c r="AU459" t="s">
        <v>3</v>
      </c>
      <c r="AV459">
        <v>0</v>
      </c>
      <c r="AW459">
        <v>2</v>
      </c>
      <c r="AX459">
        <v>39273839</v>
      </c>
      <c r="AY459">
        <v>1</v>
      </c>
      <c r="AZ459">
        <v>0</v>
      </c>
      <c r="BA459">
        <v>434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Y459*Source!I193</f>
        <v>0.16000000000000003</v>
      </c>
      <c r="CY459">
        <f>AB459</f>
        <v>498.74</v>
      </c>
      <c r="CZ459">
        <f>AF459</f>
        <v>65.709999999999994</v>
      </c>
      <c r="DA459">
        <f>AJ459</f>
        <v>7.59</v>
      </c>
      <c r="DB459">
        <v>0</v>
      </c>
    </row>
    <row r="460" spans="1:106" x14ac:dyDescent="0.2">
      <c r="A460">
        <f>ROW(Source!A193)</f>
        <v>193</v>
      </c>
      <c r="B460">
        <v>39272397</v>
      </c>
      <c r="C460">
        <v>39273832</v>
      </c>
      <c r="D460">
        <v>36802106</v>
      </c>
      <c r="E460">
        <v>1</v>
      </c>
      <c r="F460">
        <v>1</v>
      </c>
      <c r="G460">
        <v>1</v>
      </c>
      <c r="H460">
        <v>3</v>
      </c>
      <c r="I460" t="s">
        <v>753</v>
      </c>
      <c r="J460" t="s">
        <v>754</v>
      </c>
      <c r="K460" t="s">
        <v>755</v>
      </c>
      <c r="L460">
        <v>1308</v>
      </c>
      <c r="N460">
        <v>1003</v>
      </c>
      <c r="O460" t="s">
        <v>31</v>
      </c>
      <c r="P460" t="s">
        <v>31</v>
      </c>
      <c r="Q460">
        <v>100</v>
      </c>
      <c r="W460">
        <v>0</v>
      </c>
      <c r="X460">
        <v>568244124</v>
      </c>
      <c r="Y460">
        <v>2.4500000000000001E-2</v>
      </c>
      <c r="AA460">
        <v>910.8</v>
      </c>
      <c r="AB460">
        <v>0</v>
      </c>
      <c r="AC460">
        <v>0</v>
      </c>
      <c r="AD460">
        <v>0</v>
      </c>
      <c r="AE460">
        <v>120</v>
      </c>
      <c r="AF460">
        <v>0</v>
      </c>
      <c r="AG460">
        <v>0</v>
      </c>
      <c r="AH460">
        <v>0</v>
      </c>
      <c r="AI460">
        <v>7.59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3</v>
      </c>
      <c r="AT460">
        <v>2.4500000000000001E-2</v>
      </c>
      <c r="AU460" t="s">
        <v>3</v>
      </c>
      <c r="AV460">
        <v>0</v>
      </c>
      <c r="AW460">
        <v>2</v>
      </c>
      <c r="AX460">
        <v>39273840</v>
      </c>
      <c r="AY460">
        <v>1</v>
      </c>
      <c r="AZ460">
        <v>0</v>
      </c>
      <c r="BA460">
        <v>435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Y460*Source!I193</f>
        <v>1.9600000000000003E-2</v>
      </c>
      <c r="CY460">
        <f>AA460</f>
        <v>910.8</v>
      </c>
      <c r="CZ460">
        <f>AE460</f>
        <v>120</v>
      </c>
      <c r="DA460">
        <f>AI460</f>
        <v>7.59</v>
      </c>
      <c r="DB460">
        <v>0</v>
      </c>
    </row>
    <row r="461" spans="1:106" x14ac:dyDescent="0.2">
      <c r="A461">
        <f>ROW(Source!A193)</f>
        <v>193</v>
      </c>
      <c r="B461">
        <v>39272397</v>
      </c>
      <c r="C461">
        <v>39273832</v>
      </c>
      <c r="D461">
        <v>36829535</v>
      </c>
      <c r="E461">
        <v>1</v>
      </c>
      <c r="F461">
        <v>1</v>
      </c>
      <c r="G461">
        <v>1</v>
      </c>
      <c r="H461">
        <v>3</v>
      </c>
      <c r="I461" t="s">
        <v>756</v>
      </c>
      <c r="J461" t="s">
        <v>757</v>
      </c>
      <c r="K461" t="s">
        <v>758</v>
      </c>
      <c r="L461">
        <v>1346</v>
      </c>
      <c r="N461">
        <v>1009</v>
      </c>
      <c r="O461" t="s">
        <v>566</v>
      </c>
      <c r="P461" t="s">
        <v>566</v>
      </c>
      <c r="Q461">
        <v>1</v>
      </c>
      <c r="W461">
        <v>0</v>
      </c>
      <c r="X461">
        <v>1391681712</v>
      </c>
      <c r="Y461">
        <v>0.5</v>
      </c>
      <c r="AA461">
        <v>516.5</v>
      </c>
      <c r="AB461">
        <v>0</v>
      </c>
      <c r="AC461">
        <v>0</v>
      </c>
      <c r="AD461">
        <v>0</v>
      </c>
      <c r="AE461">
        <v>68.05</v>
      </c>
      <c r="AF461">
        <v>0</v>
      </c>
      <c r="AG461">
        <v>0</v>
      </c>
      <c r="AH461">
        <v>0</v>
      </c>
      <c r="AI461">
        <v>7.59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0.5</v>
      </c>
      <c r="AU461" t="s">
        <v>3</v>
      </c>
      <c r="AV461">
        <v>0</v>
      </c>
      <c r="AW461">
        <v>2</v>
      </c>
      <c r="AX461">
        <v>39273841</v>
      </c>
      <c r="AY461">
        <v>1</v>
      </c>
      <c r="AZ461">
        <v>0</v>
      </c>
      <c r="BA461">
        <v>436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Y461*Source!I193</f>
        <v>0.4</v>
      </c>
      <c r="CY461">
        <f>AA461</f>
        <v>516.5</v>
      </c>
      <c r="CZ461">
        <f>AE461</f>
        <v>68.05</v>
      </c>
      <c r="DA461">
        <f>AI461</f>
        <v>7.59</v>
      </c>
      <c r="DB461">
        <v>0</v>
      </c>
    </row>
    <row r="462" spans="1:106" x14ac:dyDescent="0.2">
      <c r="A462">
        <f>ROW(Source!A193)</f>
        <v>193</v>
      </c>
      <c r="B462">
        <v>39272397</v>
      </c>
      <c r="C462">
        <v>39273832</v>
      </c>
      <c r="D462">
        <v>36838354</v>
      </c>
      <c r="E462">
        <v>1</v>
      </c>
      <c r="F462">
        <v>1</v>
      </c>
      <c r="G462">
        <v>1</v>
      </c>
      <c r="H462">
        <v>3</v>
      </c>
      <c r="I462" t="s">
        <v>759</v>
      </c>
      <c r="J462" t="s">
        <v>760</v>
      </c>
      <c r="K462" t="s">
        <v>761</v>
      </c>
      <c r="L462">
        <v>1348</v>
      </c>
      <c r="N462">
        <v>1009</v>
      </c>
      <c r="O462" t="s">
        <v>141</v>
      </c>
      <c r="P462" t="s">
        <v>141</v>
      </c>
      <c r="Q462">
        <v>1000</v>
      </c>
      <c r="W462">
        <v>0</v>
      </c>
      <c r="X462">
        <v>-108263514</v>
      </c>
      <c r="Y462">
        <v>2.8800000000000002E-3</v>
      </c>
      <c r="AA462">
        <v>59406.17</v>
      </c>
      <c r="AB462">
        <v>0</v>
      </c>
      <c r="AC462">
        <v>0</v>
      </c>
      <c r="AD462">
        <v>0</v>
      </c>
      <c r="AE462">
        <v>7826.9</v>
      </c>
      <c r="AF462">
        <v>0</v>
      </c>
      <c r="AG462">
        <v>0</v>
      </c>
      <c r="AH462">
        <v>0</v>
      </c>
      <c r="AI462">
        <v>7.59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2.8800000000000002E-3</v>
      </c>
      <c r="AU462" t="s">
        <v>3</v>
      </c>
      <c r="AV462">
        <v>0</v>
      </c>
      <c r="AW462">
        <v>2</v>
      </c>
      <c r="AX462">
        <v>39273842</v>
      </c>
      <c r="AY462">
        <v>1</v>
      </c>
      <c r="AZ462">
        <v>0</v>
      </c>
      <c r="BA462">
        <v>437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Y462*Source!I193</f>
        <v>2.3040000000000001E-3</v>
      </c>
      <c r="CY462">
        <f>AA462</f>
        <v>59406.17</v>
      </c>
      <c r="CZ462">
        <f>AE462</f>
        <v>7826.9</v>
      </c>
      <c r="DA462">
        <f>AI462</f>
        <v>7.59</v>
      </c>
      <c r="DB462">
        <v>0</v>
      </c>
    </row>
    <row r="463" spans="1:106" x14ac:dyDescent="0.2">
      <c r="A463">
        <f>ROW(Source!A193)</f>
        <v>193</v>
      </c>
      <c r="B463">
        <v>39272397</v>
      </c>
      <c r="C463">
        <v>39273832</v>
      </c>
      <c r="D463">
        <v>36857537</v>
      </c>
      <c r="E463">
        <v>1</v>
      </c>
      <c r="F463">
        <v>1</v>
      </c>
      <c r="G463">
        <v>1</v>
      </c>
      <c r="H463">
        <v>3</v>
      </c>
      <c r="I463" t="s">
        <v>370</v>
      </c>
      <c r="J463" t="s">
        <v>372</v>
      </c>
      <c r="K463" t="s">
        <v>371</v>
      </c>
      <c r="L463">
        <v>1477</v>
      </c>
      <c r="N463">
        <v>1013</v>
      </c>
      <c r="O463" t="s">
        <v>354</v>
      </c>
      <c r="P463" t="s">
        <v>356</v>
      </c>
      <c r="Q463">
        <v>1</v>
      </c>
      <c r="W463">
        <v>0</v>
      </c>
      <c r="X463">
        <v>595716002</v>
      </c>
      <c r="Y463">
        <v>0.1</v>
      </c>
      <c r="AA463">
        <v>193027.44</v>
      </c>
      <c r="AB463">
        <v>0</v>
      </c>
      <c r="AC463">
        <v>0</v>
      </c>
      <c r="AD463">
        <v>0</v>
      </c>
      <c r="AE463">
        <v>25431.81</v>
      </c>
      <c r="AF463">
        <v>0</v>
      </c>
      <c r="AG463">
        <v>0</v>
      </c>
      <c r="AH463">
        <v>0</v>
      </c>
      <c r="AI463">
        <v>7.59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3</v>
      </c>
      <c r="AT463">
        <v>0.1</v>
      </c>
      <c r="AU463" t="s">
        <v>3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Y463*Source!I193</f>
        <v>8.0000000000000016E-2</v>
      </c>
      <c r="CY463">
        <f>AA463</f>
        <v>193027.44</v>
      </c>
      <c r="CZ463">
        <f>AE463</f>
        <v>25431.81</v>
      </c>
      <c r="DA463">
        <f>AI463</f>
        <v>7.59</v>
      </c>
      <c r="DB463">
        <v>0</v>
      </c>
    </row>
    <row r="464" spans="1:106" x14ac:dyDescent="0.2">
      <c r="A464">
        <f>ROW(Source!A193)</f>
        <v>193</v>
      </c>
      <c r="B464">
        <v>39272397</v>
      </c>
      <c r="C464">
        <v>39273832</v>
      </c>
      <c r="D464">
        <v>36799065</v>
      </c>
      <c r="E464">
        <v>17</v>
      </c>
      <c r="F464">
        <v>1</v>
      </c>
      <c r="G464">
        <v>1</v>
      </c>
      <c r="H464">
        <v>3</v>
      </c>
      <c r="I464" t="s">
        <v>717</v>
      </c>
      <c r="J464" t="s">
        <v>3</v>
      </c>
      <c r="K464" t="s">
        <v>718</v>
      </c>
      <c r="L464">
        <v>1374</v>
      </c>
      <c r="N464">
        <v>1013</v>
      </c>
      <c r="O464" t="s">
        <v>719</v>
      </c>
      <c r="P464" t="s">
        <v>719</v>
      </c>
      <c r="Q464">
        <v>1</v>
      </c>
      <c r="W464">
        <v>0</v>
      </c>
      <c r="X464">
        <v>-1731369543</v>
      </c>
      <c r="Y464">
        <v>2.58</v>
      </c>
      <c r="AA464">
        <v>1</v>
      </c>
      <c r="AB464">
        <v>0</v>
      </c>
      <c r="AC464">
        <v>0</v>
      </c>
      <c r="AD464">
        <v>0</v>
      </c>
      <c r="AE464">
        <v>1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2.58</v>
      </c>
      <c r="AU464" t="s">
        <v>3</v>
      </c>
      <c r="AV464">
        <v>0</v>
      </c>
      <c r="AW464">
        <v>2</v>
      </c>
      <c r="AX464">
        <v>39273843</v>
      </c>
      <c r="AY464">
        <v>1</v>
      </c>
      <c r="AZ464">
        <v>0</v>
      </c>
      <c r="BA464">
        <v>438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Y464*Source!I193</f>
        <v>2.0640000000000001</v>
      </c>
      <c r="CY464">
        <f>AA464</f>
        <v>1</v>
      </c>
      <c r="CZ464">
        <f>AE464</f>
        <v>1</v>
      </c>
      <c r="DA464">
        <f>AI464</f>
        <v>1</v>
      </c>
      <c r="DB464">
        <v>0</v>
      </c>
    </row>
    <row r="465" spans="1:106" x14ac:dyDescent="0.2">
      <c r="A465">
        <f>ROW(Source!A196)</f>
        <v>196</v>
      </c>
      <c r="B465">
        <v>39272396</v>
      </c>
      <c r="C465">
        <v>39273844</v>
      </c>
      <c r="D465">
        <v>37080781</v>
      </c>
      <c r="E465">
        <v>1</v>
      </c>
      <c r="F465">
        <v>1</v>
      </c>
      <c r="G465">
        <v>1</v>
      </c>
      <c r="H465">
        <v>1</v>
      </c>
      <c r="I465" t="s">
        <v>762</v>
      </c>
      <c r="J465" t="s">
        <v>3</v>
      </c>
      <c r="K465" t="s">
        <v>763</v>
      </c>
      <c r="L465">
        <v>1191</v>
      </c>
      <c r="N465">
        <v>1013</v>
      </c>
      <c r="O465" t="s">
        <v>512</v>
      </c>
      <c r="P465" t="s">
        <v>512</v>
      </c>
      <c r="Q465">
        <v>1</v>
      </c>
      <c r="W465">
        <v>0</v>
      </c>
      <c r="X465">
        <v>912892513</v>
      </c>
      <c r="Y465">
        <v>30.48</v>
      </c>
      <c r="AA465">
        <v>0</v>
      </c>
      <c r="AB465">
        <v>0</v>
      </c>
      <c r="AC465">
        <v>0</v>
      </c>
      <c r="AD465">
        <v>9.92</v>
      </c>
      <c r="AE465">
        <v>0</v>
      </c>
      <c r="AF465">
        <v>0</v>
      </c>
      <c r="AG465">
        <v>0</v>
      </c>
      <c r="AH465">
        <v>9.92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30.48</v>
      </c>
      <c r="AU465" t="s">
        <v>3</v>
      </c>
      <c r="AV465">
        <v>1</v>
      </c>
      <c r="AW465">
        <v>2</v>
      </c>
      <c r="AX465">
        <v>39273845</v>
      </c>
      <c r="AY465">
        <v>1</v>
      </c>
      <c r="AZ465">
        <v>0</v>
      </c>
      <c r="BA465">
        <v>439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Y465*Source!I196</f>
        <v>8.5344000000000015</v>
      </c>
      <c r="CY465">
        <f>AD465</f>
        <v>9.92</v>
      </c>
      <c r="CZ465">
        <f>AH465</f>
        <v>9.92</v>
      </c>
      <c r="DA465">
        <f>AL465</f>
        <v>1</v>
      </c>
      <c r="DB465">
        <v>0</v>
      </c>
    </row>
    <row r="466" spans="1:106" x14ac:dyDescent="0.2">
      <c r="A466">
        <f>ROW(Source!A196)</f>
        <v>196</v>
      </c>
      <c r="B466">
        <v>39272396</v>
      </c>
      <c r="C466">
        <v>39273844</v>
      </c>
      <c r="D466">
        <v>37064876</v>
      </c>
      <c r="E466">
        <v>1</v>
      </c>
      <c r="F466">
        <v>1</v>
      </c>
      <c r="G466">
        <v>1</v>
      </c>
      <c r="H466">
        <v>1</v>
      </c>
      <c r="I466" t="s">
        <v>513</v>
      </c>
      <c r="J466" t="s">
        <v>3</v>
      </c>
      <c r="K466" t="s">
        <v>514</v>
      </c>
      <c r="L466">
        <v>1191</v>
      </c>
      <c r="N466">
        <v>1013</v>
      </c>
      <c r="O466" t="s">
        <v>512</v>
      </c>
      <c r="P466" t="s">
        <v>512</v>
      </c>
      <c r="Q466">
        <v>1</v>
      </c>
      <c r="W466">
        <v>0</v>
      </c>
      <c r="X466">
        <v>-1417349443</v>
      </c>
      <c r="Y466">
        <v>0.05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3</v>
      </c>
      <c r="AT466">
        <v>0.05</v>
      </c>
      <c r="AU466" t="s">
        <v>3</v>
      </c>
      <c r="AV466">
        <v>2</v>
      </c>
      <c r="AW466">
        <v>2</v>
      </c>
      <c r="AX466">
        <v>39273846</v>
      </c>
      <c r="AY466">
        <v>1</v>
      </c>
      <c r="AZ466">
        <v>0</v>
      </c>
      <c r="BA466">
        <v>440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Y466*Source!I196</f>
        <v>1.4000000000000002E-2</v>
      </c>
      <c r="CY466">
        <f>AD466</f>
        <v>0</v>
      </c>
      <c r="CZ466">
        <f>AH466</f>
        <v>0</v>
      </c>
      <c r="DA466">
        <f>AL466</f>
        <v>1</v>
      </c>
      <c r="DB466">
        <v>0</v>
      </c>
    </row>
    <row r="467" spans="1:106" x14ac:dyDescent="0.2">
      <c r="A467">
        <f>ROW(Source!A196)</f>
        <v>196</v>
      </c>
      <c r="B467">
        <v>39272396</v>
      </c>
      <c r="C467">
        <v>39273844</v>
      </c>
      <c r="D467">
        <v>36882159</v>
      </c>
      <c r="E467">
        <v>1</v>
      </c>
      <c r="F467">
        <v>1</v>
      </c>
      <c r="G467">
        <v>1</v>
      </c>
      <c r="H467">
        <v>2</v>
      </c>
      <c r="I467" t="s">
        <v>720</v>
      </c>
      <c r="J467" t="s">
        <v>721</v>
      </c>
      <c r="K467" t="s">
        <v>722</v>
      </c>
      <c r="L467">
        <v>1368</v>
      </c>
      <c r="N467">
        <v>1011</v>
      </c>
      <c r="O467" t="s">
        <v>518</v>
      </c>
      <c r="P467" t="s">
        <v>518</v>
      </c>
      <c r="Q467">
        <v>1</v>
      </c>
      <c r="W467">
        <v>0</v>
      </c>
      <c r="X467">
        <v>-1718674368</v>
      </c>
      <c r="Y467">
        <v>0.03</v>
      </c>
      <c r="AA467">
        <v>0</v>
      </c>
      <c r="AB467">
        <v>111.99</v>
      </c>
      <c r="AC467">
        <v>13.5</v>
      </c>
      <c r="AD467">
        <v>0</v>
      </c>
      <c r="AE467">
        <v>0</v>
      </c>
      <c r="AF467">
        <v>111.99</v>
      </c>
      <c r="AG467">
        <v>13.5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0.03</v>
      </c>
      <c r="AU467" t="s">
        <v>3</v>
      </c>
      <c r="AV467">
        <v>0</v>
      </c>
      <c r="AW467">
        <v>2</v>
      </c>
      <c r="AX467">
        <v>39273847</v>
      </c>
      <c r="AY467">
        <v>1</v>
      </c>
      <c r="AZ467">
        <v>0</v>
      </c>
      <c r="BA467">
        <v>441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Y467*Source!I196</f>
        <v>8.4000000000000012E-3</v>
      </c>
      <c r="CY467">
        <f>AB467</f>
        <v>111.99</v>
      </c>
      <c r="CZ467">
        <f>AF467</f>
        <v>111.99</v>
      </c>
      <c r="DA467">
        <f>AJ467</f>
        <v>1</v>
      </c>
      <c r="DB467">
        <v>0</v>
      </c>
    </row>
    <row r="468" spans="1:106" x14ac:dyDescent="0.2">
      <c r="A468">
        <f>ROW(Source!A196)</f>
        <v>196</v>
      </c>
      <c r="B468">
        <v>39272396</v>
      </c>
      <c r="C468">
        <v>39273844</v>
      </c>
      <c r="D468">
        <v>36883554</v>
      </c>
      <c r="E468">
        <v>1</v>
      </c>
      <c r="F468">
        <v>1</v>
      </c>
      <c r="G468">
        <v>1</v>
      </c>
      <c r="H468">
        <v>2</v>
      </c>
      <c r="I468" t="s">
        <v>554</v>
      </c>
      <c r="J468" t="s">
        <v>555</v>
      </c>
      <c r="K468" t="s">
        <v>556</v>
      </c>
      <c r="L468">
        <v>1368</v>
      </c>
      <c r="N468">
        <v>1011</v>
      </c>
      <c r="O468" t="s">
        <v>518</v>
      </c>
      <c r="P468" t="s">
        <v>518</v>
      </c>
      <c r="Q468">
        <v>1</v>
      </c>
      <c r="W468">
        <v>0</v>
      </c>
      <c r="X468">
        <v>1372534845</v>
      </c>
      <c r="Y468">
        <v>0.02</v>
      </c>
      <c r="AA468">
        <v>0</v>
      </c>
      <c r="AB468">
        <v>65.709999999999994</v>
      </c>
      <c r="AC468">
        <v>11.6</v>
      </c>
      <c r="AD468">
        <v>0</v>
      </c>
      <c r="AE468">
        <v>0</v>
      </c>
      <c r="AF468">
        <v>65.709999999999994</v>
      </c>
      <c r="AG468">
        <v>11.6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0.02</v>
      </c>
      <c r="AU468" t="s">
        <v>3</v>
      </c>
      <c r="AV468">
        <v>0</v>
      </c>
      <c r="AW468">
        <v>2</v>
      </c>
      <c r="AX468">
        <v>39273848</v>
      </c>
      <c r="AY468">
        <v>1</v>
      </c>
      <c r="AZ468">
        <v>0</v>
      </c>
      <c r="BA468">
        <v>442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Y468*Source!I196</f>
        <v>5.6000000000000008E-3</v>
      </c>
      <c r="CY468">
        <f>AB468</f>
        <v>65.709999999999994</v>
      </c>
      <c r="CZ468">
        <f>AF468</f>
        <v>65.709999999999994</v>
      </c>
      <c r="DA468">
        <f>AJ468</f>
        <v>1</v>
      </c>
      <c r="DB468">
        <v>0</v>
      </c>
    </row>
    <row r="469" spans="1:106" x14ac:dyDescent="0.2">
      <c r="A469">
        <f>ROW(Source!A196)</f>
        <v>196</v>
      </c>
      <c r="B469">
        <v>39272396</v>
      </c>
      <c r="C469">
        <v>39273844</v>
      </c>
      <c r="D469">
        <v>36802094</v>
      </c>
      <c r="E469">
        <v>1</v>
      </c>
      <c r="F469">
        <v>1</v>
      </c>
      <c r="G469">
        <v>1</v>
      </c>
      <c r="H469">
        <v>3</v>
      </c>
      <c r="I469" t="s">
        <v>723</v>
      </c>
      <c r="J469" t="s">
        <v>724</v>
      </c>
      <c r="K469" t="s">
        <v>725</v>
      </c>
      <c r="L469">
        <v>1346</v>
      </c>
      <c r="N469">
        <v>1009</v>
      </c>
      <c r="O469" t="s">
        <v>566</v>
      </c>
      <c r="P469" t="s">
        <v>566</v>
      </c>
      <c r="Q469">
        <v>1</v>
      </c>
      <c r="W469">
        <v>0</v>
      </c>
      <c r="X469">
        <v>-1088866022</v>
      </c>
      <c r="Y469">
        <v>0.42</v>
      </c>
      <c r="AA469">
        <v>30.4</v>
      </c>
      <c r="AB469">
        <v>0</v>
      </c>
      <c r="AC469">
        <v>0</v>
      </c>
      <c r="AD469">
        <v>0</v>
      </c>
      <c r="AE469">
        <v>30.4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0.42</v>
      </c>
      <c r="AU469" t="s">
        <v>3</v>
      </c>
      <c r="AV469">
        <v>0</v>
      </c>
      <c r="AW469">
        <v>2</v>
      </c>
      <c r="AX469">
        <v>39273849</v>
      </c>
      <c r="AY469">
        <v>1</v>
      </c>
      <c r="AZ469">
        <v>0</v>
      </c>
      <c r="BA469">
        <v>443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Y469*Source!I196</f>
        <v>0.11760000000000001</v>
      </c>
      <c r="CY469">
        <f t="shared" ref="CY469:CY474" si="63">AA469</f>
        <v>30.4</v>
      </c>
      <c r="CZ469">
        <f t="shared" ref="CZ469:CZ474" si="64">AE469</f>
        <v>30.4</v>
      </c>
      <c r="DA469">
        <f t="shared" ref="DA469:DA474" si="65">AI469</f>
        <v>1</v>
      </c>
      <c r="DB469">
        <v>0</v>
      </c>
    </row>
    <row r="470" spans="1:106" x14ac:dyDescent="0.2">
      <c r="A470">
        <f>ROW(Source!A196)</f>
        <v>196</v>
      </c>
      <c r="B470">
        <v>39272396</v>
      </c>
      <c r="C470">
        <v>39273844</v>
      </c>
      <c r="D470">
        <v>36804448</v>
      </c>
      <c r="E470">
        <v>1</v>
      </c>
      <c r="F470">
        <v>1</v>
      </c>
      <c r="G470">
        <v>1</v>
      </c>
      <c r="H470">
        <v>3</v>
      </c>
      <c r="I470" t="s">
        <v>764</v>
      </c>
      <c r="J470" t="s">
        <v>765</v>
      </c>
      <c r="K470" t="s">
        <v>766</v>
      </c>
      <c r="L470">
        <v>1346</v>
      </c>
      <c r="N470">
        <v>1009</v>
      </c>
      <c r="O470" t="s">
        <v>566</v>
      </c>
      <c r="P470" t="s">
        <v>566</v>
      </c>
      <c r="Q470">
        <v>1</v>
      </c>
      <c r="W470">
        <v>0</v>
      </c>
      <c r="X470">
        <v>103900845</v>
      </c>
      <c r="Y470">
        <v>1.5</v>
      </c>
      <c r="AA470">
        <v>9.0399999999999991</v>
      </c>
      <c r="AB470">
        <v>0</v>
      </c>
      <c r="AC470">
        <v>0</v>
      </c>
      <c r="AD470">
        <v>0</v>
      </c>
      <c r="AE470">
        <v>9.0399999999999991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1.5</v>
      </c>
      <c r="AU470" t="s">
        <v>3</v>
      </c>
      <c r="AV470">
        <v>0</v>
      </c>
      <c r="AW470">
        <v>2</v>
      </c>
      <c r="AX470">
        <v>39273850</v>
      </c>
      <c r="AY470">
        <v>1</v>
      </c>
      <c r="AZ470">
        <v>0</v>
      </c>
      <c r="BA470">
        <v>444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Y470*Source!I196</f>
        <v>0.42000000000000004</v>
      </c>
      <c r="CY470">
        <f t="shared" si="63"/>
        <v>9.0399999999999991</v>
      </c>
      <c r="CZ470">
        <f t="shared" si="64"/>
        <v>9.0399999999999991</v>
      </c>
      <c r="DA470">
        <f t="shared" si="65"/>
        <v>1</v>
      </c>
      <c r="DB470">
        <v>0</v>
      </c>
    </row>
    <row r="471" spans="1:106" x14ac:dyDescent="0.2">
      <c r="A471">
        <f>ROW(Source!A196)</f>
        <v>196</v>
      </c>
      <c r="B471">
        <v>39272396</v>
      </c>
      <c r="C471">
        <v>39273844</v>
      </c>
      <c r="D471">
        <v>36806488</v>
      </c>
      <c r="E471">
        <v>1</v>
      </c>
      <c r="F471">
        <v>1</v>
      </c>
      <c r="G471">
        <v>1</v>
      </c>
      <c r="H471">
        <v>3</v>
      </c>
      <c r="I471" t="s">
        <v>767</v>
      </c>
      <c r="J471" t="s">
        <v>768</v>
      </c>
      <c r="K471" t="s">
        <v>769</v>
      </c>
      <c r="L471">
        <v>1348</v>
      </c>
      <c r="N471">
        <v>1009</v>
      </c>
      <c r="O471" t="s">
        <v>141</v>
      </c>
      <c r="P471" t="s">
        <v>141</v>
      </c>
      <c r="Q471">
        <v>1000</v>
      </c>
      <c r="W471">
        <v>0</v>
      </c>
      <c r="X471">
        <v>-1421715385</v>
      </c>
      <c r="Y471">
        <v>3.15E-3</v>
      </c>
      <c r="AA471">
        <v>729.98</v>
      </c>
      <c r="AB471">
        <v>0</v>
      </c>
      <c r="AC471">
        <v>0</v>
      </c>
      <c r="AD471">
        <v>0</v>
      </c>
      <c r="AE471">
        <v>729.98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3</v>
      </c>
      <c r="AT471">
        <v>3.15E-3</v>
      </c>
      <c r="AU471" t="s">
        <v>3</v>
      </c>
      <c r="AV471">
        <v>0</v>
      </c>
      <c r="AW471">
        <v>2</v>
      </c>
      <c r="AX471">
        <v>39273851</v>
      </c>
      <c r="AY471">
        <v>1</v>
      </c>
      <c r="AZ471">
        <v>0</v>
      </c>
      <c r="BA471">
        <v>445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Y471*Source!I196</f>
        <v>8.8200000000000008E-4</v>
      </c>
      <c r="CY471">
        <f t="shared" si="63"/>
        <v>729.98</v>
      </c>
      <c r="CZ471">
        <f t="shared" si="64"/>
        <v>729.98</v>
      </c>
      <c r="DA471">
        <f t="shared" si="65"/>
        <v>1</v>
      </c>
      <c r="DB471">
        <v>0</v>
      </c>
    </row>
    <row r="472" spans="1:106" x14ac:dyDescent="0.2">
      <c r="A472">
        <f>ROW(Source!A196)</f>
        <v>196</v>
      </c>
      <c r="B472">
        <v>39272396</v>
      </c>
      <c r="C472">
        <v>39273844</v>
      </c>
      <c r="D472">
        <v>36852067</v>
      </c>
      <c r="E472">
        <v>1</v>
      </c>
      <c r="F472">
        <v>1</v>
      </c>
      <c r="G472">
        <v>1</v>
      </c>
      <c r="H472">
        <v>3</v>
      </c>
      <c r="I472" t="s">
        <v>770</v>
      </c>
      <c r="J472" t="s">
        <v>771</v>
      </c>
      <c r="K472" t="s">
        <v>772</v>
      </c>
      <c r="L472">
        <v>1356</v>
      </c>
      <c r="N472">
        <v>1010</v>
      </c>
      <c r="O472" t="s">
        <v>96</v>
      </c>
      <c r="P472" t="s">
        <v>96</v>
      </c>
      <c r="Q472">
        <v>1000</v>
      </c>
      <c r="W472">
        <v>0</v>
      </c>
      <c r="X472">
        <v>40709342</v>
      </c>
      <c r="Y472">
        <v>0.10199999999999999</v>
      </c>
      <c r="AA472">
        <v>270</v>
      </c>
      <c r="AB472">
        <v>0</v>
      </c>
      <c r="AC472">
        <v>0</v>
      </c>
      <c r="AD472">
        <v>0</v>
      </c>
      <c r="AE472">
        <v>270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0.10199999999999999</v>
      </c>
      <c r="AU472" t="s">
        <v>3</v>
      </c>
      <c r="AV472">
        <v>0</v>
      </c>
      <c r="AW472">
        <v>2</v>
      </c>
      <c r="AX472">
        <v>39273852</v>
      </c>
      <c r="AY472">
        <v>1</v>
      </c>
      <c r="AZ472">
        <v>0</v>
      </c>
      <c r="BA472">
        <v>446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Y472*Source!I196</f>
        <v>2.8560000000000002E-2</v>
      </c>
      <c r="CY472">
        <f t="shared" si="63"/>
        <v>270</v>
      </c>
      <c r="CZ472">
        <f t="shared" si="64"/>
        <v>270</v>
      </c>
      <c r="DA472">
        <f t="shared" si="65"/>
        <v>1</v>
      </c>
      <c r="DB472">
        <v>0</v>
      </c>
    </row>
    <row r="473" spans="1:106" x14ac:dyDescent="0.2">
      <c r="A473">
        <f>ROW(Source!A196)</f>
        <v>196</v>
      </c>
      <c r="B473">
        <v>39272396</v>
      </c>
      <c r="C473">
        <v>39273844</v>
      </c>
      <c r="D473">
        <v>36855285</v>
      </c>
      <c r="E473">
        <v>1</v>
      </c>
      <c r="F473">
        <v>1</v>
      </c>
      <c r="G473">
        <v>1</v>
      </c>
      <c r="H473">
        <v>3</v>
      </c>
      <c r="I473" t="s">
        <v>378</v>
      </c>
      <c r="J473" t="s">
        <v>381</v>
      </c>
      <c r="K473" t="s">
        <v>379</v>
      </c>
      <c r="L473">
        <v>1355</v>
      </c>
      <c r="N473">
        <v>1010</v>
      </c>
      <c r="O473" t="s">
        <v>380</v>
      </c>
      <c r="P473" t="s">
        <v>380</v>
      </c>
      <c r="Q473">
        <v>100</v>
      </c>
      <c r="W473">
        <v>0</v>
      </c>
      <c r="X473">
        <v>-460280147</v>
      </c>
      <c r="Y473">
        <v>1</v>
      </c>
      <c r="AA473">
        <v>930</v>
      </c>
      <c r="AB473">
        <v>0</v>
      </c>
      <c r="AC473">
        <v>0</v>
      </c>
      <c r="AD473">
        <v>0</v>
      </c>
      <c r="AE473">
        <v>930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0</v>
      </c>
      <c r="AP473">
        <v>0</v>
      </c>
      <c r="AQ473">
        <v>0</v>
      </c>
      <c r="AR473">
        <v>0</v>
      </c>
      <c r="AS473" t="s">
        <v>3</v>
      </c>
      <c r="AT473">
        <v>1</v>
      </c>
      <c r="AU473" t="s">
        <v>3</v>
      </c>
      <c r="AV473">
        <v>0</v>
      </c>
      <c r="AW473">
        <v>1</v>
      </c>
      <c r="AX473">
        <v>-1</v>
      </c>
      <c r="AY473">
        <v>0</v>
      </c>
      <c r="AZ473">
        <v>0</v>
      </c>
      <c r="BA473" t="s">
        <v>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Y473*Source!I196</f>
        <v>0.28000000000000003</v>
      </c>
      <c r="CY473">
        <f t="shared" si="63"/>
        <v>930</v>
      </c>
      <c r="CZ473">
        <f t="shared" si="64"/>
        <v>930</v>
      </c>
      <c r="DA473">
        <f t="shared" si="65"/>
        <v>1</v>
      </c>
      <c r="DB473">
        <v>0</v>
      </c>
    </row>
    <row r="474" spans="1:106" x14ac:dyDescent="0.2">
      <c r="A474">
        <f>ROW(Source!A196)</f>
        <v>196</v>
      </c>
      <c r="B474">
        <v>39272396</v>
      </c>
      <c r="C474">
        <v>39273844</v>
      </c>
      <c r="D474">
        <v>36799065</v>
      </c>
      <c r="E474">
        <v>17</v>
      </c>
      <c r="F474">
        <v>1</v>
      </c>
      <c r="G474">
        <v>1</v>
      </c>
      <c r="H474">
        <v>3</v>
      </c>
      <c r="I474" t="s">
        <v>717</v>
      </c>
      <c r="J474" t="s">
        <v>3</v>
      </c>
      <c r="K474" t="s">
        <v>718</v>
      </c>
      <c r="L474">
        <v>1374</v>
      </c>
      <c r="N474">
        <v>1013</v>
      </c>
      <c r="O474" t="s">
        <v>719</v>
      </c>
      <c r="P474" t="s">
        <v>719</v>
      </c>
      <c r="Q474">
        <v>1</v>
      </c>
      <c r="W474">
        <v>0</v>
      </c>
      <c r="X474">
        <v>-1731369543</v>
      </c>
      <c r="Y474">
        <v>6.05</v>
      </c>
      <c r="AA474">
        <v>1</v>
      </c>
      <c r="AB474">
        <v>0</v>
      </c>
      <c r="AC474">
        <v>0</v>
      </c>
      <c r="AD474">
        <v>0</v>
      </c>
      <c r="AE474">
        <v>1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6.05</v>
      </c>
      <c r="AU474" t="s">
        <v>3</v>
      </c>
      <c r="AV474">
        <v>0</v>
      </c>
      <c r="AW474">
        <v>2</v>
      </c>
      <c r="AX474">
        <v>39273853</v>
      </c>
      <c r="AY474">
        <v>1</v>
      </c>
      <c r="AZ474">
        <v>0</v>
      </c>
      <c r="BA474">
        <v>447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Y474*Source!I196</f>
        <v>1.6940000000000002</v>
      </c>
      <c r="CY474">
        <f t="shared" si="63"/>
        <v>1</v>
      </c>
      <c r="CZ474">
        <f t="shared" si="64"/>
        <v>1</v>
      </c>
      <c r="DA474">
        <f t="shared" si="65"/>
        <v>1</v>
      </c>
      <c r="DB474">
        <v>0</v>
      </c>
    </row>
    <row r="475" spans="1:106" x14ac:dyDescent="0.2">
      <c r="A475">
        <f>ROW(Source!A197)</f>
        <v>197</v>
      </c>
      <c r="B475">
        <v>39272397</v>
      </c>
      <c r="C475">
        <v>39273844</v>
      </c>
      <c r="D475">
        <v>37080781</v>
      </c>
      <c r="E475">
        <v>1</v>
      </c>
      <c r="F475">
        <v>1</v>
      </c>
      <c r="G475">
        <v>1</v>
      </c>
      <c r="H475">
        <v>1</v>
      </c>
      <c r="I475" t="s">
        <v>762</v>
      </c>
      <c r="J475" t="s">
        <v>3</v>
      </c>
      <c r="K475" t="s">
        <v>763</v>
      </c>
      <c r="L475">
        <v>1191</v>
      </c>
      <c r="N475">
        <v>1013</v>
      </c>
      <c r="O475" t="s">
        <v>512</v>
      </c>
      <c r="P475" t="s">
        <v>512</v>
      </c>
      <c r="Q475">
        <v>1</v>
      </c>
      <c r="W475">
        <v>0</v>
      </c>
      <c r="X475">
        <v>912892513</v>
      </c>
      <c r="Y475">
        <v>30.48</v>
      </c>
      <c r="AA475">
        <v>0</v>
      </c>
      <c r="AB475">
        <v>0</v>
      </c>
      <c r="AC475">
        <v>0</v>
      </c>
      <c r="AD475">
        <v>75.290000000000006</v>
      </c>
      <c r="AE475">
        <v>0</v>
      </c>
      <c r="AF475">
        <v>0</v>
      </c>
      <c r="AG475">
        <v>0</v>
      </c>
      <c r="AH475">
        <v>9.92</v>
      </c>
      <c r="AI475">
        <v>1</v>
      </c>
      <c r="AJ475">
        <v>1</v>
      </c>
      <c r="AK475">
        <v>1</v>
      </c>
      <c r="AL475">
        <v>7.59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30.48</v>
      </c>
      <c r="AU475" t="s">
        <v>3</v>
      </c>
      <c r="AV475">
        <v>1</v>
      </c>
      <c r="AW475">
        <v>2</v>
      </c>
      <c r="AX475">
        <v>39273845</v>
      </c>
      <c r="AY475">
        <v>1</v>
      </c>
      <c r="AZ475">
        <v>0</v>
      </c>
      <c r="BA475">
        <v>448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Y475*Source!I197</f>
        <v>8.5344000000000015</v>
      </c>
      <c r="CY475">
        <f>AD475</f>
        <v>75.290000000000006</v>
      </c>
      <c r="CZ475">
        <f>AH475</f>
        <v>9.92</v>
      </c>
      <c r="DA475">
        <f>AL475</f>
        <v>7.59</v>
      </c>
      <c r="DB475">
        <v>0</v>
      </c>
    </row>
    <row r="476" spans="1:106" x14ac:dyDescent="0.2">
      <c r="A476">
        <f>ROW(Source!A197)</f>
        <v>197</v>
      </c>
      <c r="B476">
        <v>39272397</v>
      </c>
      <c r="C476">
        <v>39273844</v>
      </c>
      <c r="D476">
        <v>37064876</v>
      </c>
      <c r="E476">
        <v>1</v>
      </c>
      <c r="F476">
        <v>1</v>
      </c>
      <c r="G476">
        <v>1</v>
      </c>
      <c r="H476">
        <v>1</v>
      </c>
      <c r="I476" t="s">
        <v>513</v>
      </c>
      <c r="J476" t="s">
        <v>3</v>
      </c>
      <c r="K476" t="s">
        <v>514</v>
      </c>
      <c r="L476">
        <v>1191</v>
      </c>
      <c r="N476">
        <v>1013</v>
      </c>
      <c r="O476" t="s">
        <v>512</v>
      </c>
      <c r="P476" t="s">
        <v>512</v>
      </c>
      <c r="Q476">
        <v>1</v>
      </c>
      <c r="W476">
        <v>0</v>
      </c>
      <c r="X476">
        <v>-1417349443</v>
      </c>
      <c r="Y476">
        <v>0.05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7.59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0.05</v>
      </c>
      <c r="AU476" t="s">
        <v>3</v>
      </c>
      <c r="AV476">
        <v>2</v>
      </c>
      <c r="AW476">
        <v>2</v>
      </c>
      <c r="AX476">
        <v>39273846</v>
      </c>
      <c r="AY476">
        <v>1</v>
      </c>
      <c r="AZ476">
        <v>0</v>
      </c>
      <c r="BA476">
        <v>449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Y476*Source!I197</f>
        <v>1.4000000000000002E-2</v>
      </c>
      <c r="CY476">
        <f>AD476</f>
        <v>0</v>
      </c>
      <c r="CZ476">
        <f>AH476</f>
        <v>0</v>
      </c>
      <c r="DA476">
        <f>AL476</f>
        <v>1</v>
      </c>
      <c r="DB476">
        <v>0</v>
      </c>
    </row>
    <row r="477" spans="1:106" x14ac:dyDescent="0.2">
      <c r="A477">
        <f>ROW(Source!A197)</f>
        <v>197</v>
      </c>
      <c r="B477">
        <v>39272397</v>
      </c>
      <c r="C477">
        <v>39273844</v>
      </c>
      <c r="D477">
        <v>36882159</v>
      </c>
      <c r="E477">
        <v>1</v>
      </c>
      <c r="F477">
        <v>1</v>
      </c>
      <c r="G477">
        <v>1</v>
      </c>
      <c r="H477">
        <v>2</v>
      </c>
      <c r="I477" t="s">
        <v>720</v>
      </c>
      <c r="J477" t="s">
        <v>721</v>
      </c>
      <c r="K477" t="s">
        <v>722</v>
      </c>
      <c r="L477">
        <v>1368</v>
      </c>
      <c r="N477">
        <v>1011</v>
      </c>
      <c r="O477" t="s">
        <v>518</v>
      </c>
      <c r="P477" t="s">
        <v>518</v>
      </c>
      <c r="Q477">
        <v>1</v>
      </c>
      <c r="W477">
        <v>0</v>
      </c>
      <c r="X477">
        <v>-1718674368</v>
      </c>
      <c r="Y477">
        <v>0.03</v>
      </c>
      <c r="AA477">
        <v>0</v>
      </c>
      <c r="AB477">
        <v>850</v>
      </c>
      <c r="AC477">
        <v>13.5</v>
      </c>
      <c r="AD477">
        <v>0</v>
      </c>
      <c r="AE477">
        <v>0</v>
      </c>
      <c r="AF477">
        <v>111.99</v>
      </c>
      <c r="AG477">
        <v>13.5</v>
      </c>
      <c r="AH477">
        <v>0</v>
      </c>
      <c r="AI477">
        <v>1</v>
      </c>
      <c r="AJ477">
        <v>7.59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0.03</v>
      </c>
      <c r="AU477" t="s">
        <v>3</v>
      </c>
      <c r="AV477">
        <v>0</v>
      </c>
      <c r="AW477">
        <v>2</v>
      </c>
      <c r="AX477">
        <v>39273847</v>
      </c>
      <c r="AY477">
        <v>1</v>
      </c>
      <c r="AZ477">
        <v>0</v>
      </c>
      <c r="BA477">
        <v>450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Y477*Source!I197</f>
        <v>8.4000000000000012E-3</v>
      </c>
      <c r="CY477">
        <f>AB477</f>
        <v>850</v>
      </c>
      <c r="CZ477">
        <f>AF477</f>
        <v>111.99</v>
      </c>
      <c r="DA477">
        <f>AJ477</f>
        <v>7.59</v>
      </c>
      <c r="DB477">
        <v>0</v>
      </c>
    </row>
    <row r="478" spans="1:106" x14ac:dyDescent="0.2">
      <c r="A478">
        <f>ROW(Source!A197)</f>
        <v>197</v>
      </c>
      <c r="B478">
        <v>39272397</v>
      </c>
      <c r="C478">
        <v>39273844</v>
      </c>
      <c r="D478">
        <v>36883554</v>
      </c>
      <c r="E478">
        <v>1</v>
      </c>
      <c r="F478">
        <v>1</v>
      </c>
      <c r="G478">
        <v>1</v>
      </c>
      <c r="H478">
        <v>2</v>
      </c>
      <c r="I478" t="s">
        <v>554</v>
      </c>
      <c r="J478" t="s">
        <v>555</v>
      </c>
      <c r="K478" t="s">
        <v>556</v>
      </c>
      <c r="L478">
        <v>1368</v>
      </c>
      <c r="N478">
        <v>1011</v>
      </c>
      <c r="O478" t="s">
        <v>518</v>
      </c>
      <c r="P478" t="s">
        <v>518</v>
      </c>
      <c r="Q478">
        <v>1</v>
      </c>
      <c r="W478">
        <v>0</v>
      </c>
      <c r="X478">
        <v>1372534845</v>
      </c>
      <c r="Y478">
        <v>0.02</v>
      </c>
      <c r="AA478">
        <v>0</v>
      </c>
      <c r="AB478">
        <v>498.74</v>
      </c>
      <c r="AC478">
        <v>11.6</v>
      </c>
      <c r="AD478">
        <v>0</v>
      </c>
      <c r="AE478">
        <v>0</v>
      </c>
      <c r="AF478">
        <v>65.709999999999994</v>
      </c>
      <c r="AG478">
        <v>11.6</v>
      </c>
      <c r="AH478">
        <v>0</v>
      </c>
      <c r="AI478">
        <v>1</v>
      </c>
      <c r="AJ478">
        <v>7.59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3</v>
      </c>
      <c r="AT478">
        <v>0.02</v>
      </c>
      <c r="AU478" t="s">
        <v>3</v>
      </c>
      <c r="AV478">
        <v>0</v>
      </c>
      <c r="AW478">
        <v>2</v>
      </c>
      <c r="AX478">
        <v>39273848</v>
      </c>
      <c r="AY478">
        <v>1</v>
      </c>
      <c r="AZ478">
        <v>0</v>
      </c>
      <c r="BA478">
        <v>451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Y478*Source!I197</f>
        <v>5.6000000000000008E-3</v>
      </c>
      <c r="CY478">
        <f>AB478</f>
        <v>498.74</v>
      </c>
      <c r="CZ478">
        <f>AF478</f>
        <v>65.709999999999994</v>
      </c>
      <c r="DA478">
        <f>AJ478</f>
        <v>7.59</v>
      </c>
      <c r="DB478">
        <v>0</v>
      </c>
    </row>
    <row r="479" spans="1:106" x14ac:dyDescent="0.2">
      <c r="A479">
        <f>ROW(Source!A197)</f>
        <v>197</v>
      </c>
      <c r="B479">
        <v>39272397</v>
      </c>
      <c r="C479">
        <v>39273844</v>
      </c>
      <c r="D479">
        <v>36802094</v>
      </c>
      <c r="E479">
        <v>1</v>
      </c>
      <c r="F479">
        <v>1</v>
      </c>
      <c r="G479">
        <v>1</v>
      </c>
      <c r="H479">
        <v>3</v>
      </c>
      <c r="I479" t="s">
        <v>723</v>
      </c>
      <c r="J479" t="s">
        <v>724</v>
      </c>
      <c r="K479" t="s">
        <v>725</v>
      </c>
      <c r="L479">
        <v>1346</v>
      </c>
      <c r="N479">
        <v>1009</v>
      </c>
      <c r="O479" t="s">
        <v>566</v>
      </c>
      <c r="P479" t="s">
        <v>566</v>
      </c>
      <c r="Q479">
        <v>1</v>
      </c>
      <c r="W479">
        <v>0</v>
      </c>
      <c r="X479">
        <v>-1088866022</v>
      </c>
      <c r="Y479">
        <v>0.42</v>
      </c>
      <c r="AA479">
        <v>230.74</v>
      </c>
      <c r="AB479">
        <v>0</v>
      </c>
      <c r="AC479">
        <v>0</v>
      </c>
      <c r="AD479">
        <v>0</v>
      </c>
      <c r="AE479">
        <v>30.4</v>
      </c>
      <c r="AF479">
        <v>0</v>
      </c>
      <c r="AG479">
        <v>0</v>
      </c>
      <c r="AH479">
        <v>0</v>
      </c>
      <c r="AI479">
        <v>7.59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3</v>
      </c>
      <c r="AT479">
        <v>0.42</v>
      </c>
      <c r="AU479" t="s">
        <v>3</v>
      </c>
      <c r="AV479">
        <v>0</v>
      </c>
      <c r="AW479">
        <v>2</v>
      </c>
      <c r="AX479">
        <v>39273849</v>
      </c>
      <c r="AY479">
        <v>1</v>
      </c>
      <c r="AZ479">
        <v>0</v>
      </c>
      <c r="BA479">
        <v>452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Y479*Source!I197</f>
        <v>0.11760000000000001</v>
      </c>
      <c r="CY479">
        <f t="shared" ref="CY479:CY484" si="66">AA479</f>
        <v>230.74</v>
      </c>
      <c r="CZ479">
        <f t="shared" ref="CZ479:CZ484" si="67">AE479</f>
        <v>30.4</v>
      </c>
      <c r="DA479">
        <f t="shared" ref="DA479:DA484" si="68">AI479</f>
        <v>7.59</v>
      </c>
      <c r="DB479">
        <v>0</v>
      </c>
    </row>
    <row r="480" spans="1:106" x14ac:dyDescent="0.2">
      <c r="A480">
        <f>ROW(Source!A197)</f>
        <v>197</v>
      </c>
      <c r="B480">
        <v>39272397</v>
      </c>
      <c r="C480">
        <v>39273844</v>
      </c>
      <c r="D480">
        <v>36804448</v>
      </c>
      <c r="E480">
        <v>1</v>
      </c>
      <c r="F480">
        <v>1</v>
      </c>
      <c r="G480">
        <v>1</v>
      </c>
      <c r="H480">
        <v>3</v>
      </c>
      <c r="I480" t="s">
        <v>764</v>
      </c>
      <c r="J480" t="s">
        <v>765</v>
      </c>
      <c r="K480" t="s">
        <v>766</v>
      </c>
      <c r="L480">
        <v>1346</v>
      </c>
      <c r="N480">
        <v>1009</v>
      </c>
      <c r="O480" t="s">
        <v>566</v>
      </c>
      <c r="P480" t="s">
        <v>566</v>
      </c>
      <c r="Q480">
        <v>1</v>
      </c>
      <c r="W480">
        <v>0</v>
      </c>
      <c r="X480">
        <v>103900845</v>
      </c>
      <c r="Y480">
        <v>1.5</v>
      </c>
      <c r="AA480">
        <v>68.61</v>
      </c>
      <c r="AB480">
        <v>0</v>
      </c>
      <c r="AC480">
        <v>0</v>
      </c>
      <c r="AD480">
        <v>0</v>
      </c>
      <c r="AE480">
        <v>9.0399999999999991</v>
      </c>
      <c r="AF480">
        <v>0</v>
      </c>
      <c r="AG480">
        <v>0</v>
      </c>
      <c r="AH480">
        <v>0</v>
      </c>
      <c r="AI480">
        <v>7.59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1.5</v>
      </c>
      <c r="AU480" t="s">
        <v>3</v>
      </c>
      <c r="AV480">
        <v>0</v>
      </c>
      <c r="AW480">
        <v>2</v>
      </c>
      <c r="AX480">
        <v>39273850</v>
      </c>
      <c r="AY480">
        <v>1</v>
      </c>
      <c r="AZ480">
        <v>0</v>
      </c>
      <c r="BA480">
        <v>453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Y480*Source!I197</f>
        <v>0.42000000000000004</v>
      </c>
      <c r="CY480">
        <f t="shared" si="66"/>
        <v>68.61</v>
      </c>
      <c r="CZ480">
        <f t="shared" si="67"/>
        <v>9.0399999999999991</v>
      </c>
      <c r="DA480">
        <f t="shared" si="68"/>
        <v>7.59</v>
      </c>
      <c r="DB480">
        <v>0</v>
      </c>
    </row>
    <row r="481" spans="1:106" x14ac:dyDescent="0.2">
      <c r="A481">
        <f>ROW(Source!A197)</f>
        <v>197</v>
      </c>
      <c r="B481">
        <v>39272397</v>
      </c>
      <c r="C481">
        <v>39273844</v>
      </c>
      <c r="D481">
        <v>36806488</v>
      </c>
      <c r="E481">
        <v>1</v>
      </c>
      <c r="F481">
        <v>1</v>
      </c>
      <c r="G481">
        <v>1</v>
      </c>
      <c r="H481">
        <v>3</v>
      </c>
      <c r="I481" t="s">
        <v>767</v>
      </c>
      <c r="J481" t="s">
        <v>768</v>
      </c>
      <c r="K481" t="s">
        <v>769</v>
      </c>
      <c r="L481">
        <v>1348</v>
      </c>
      <c r="N481">
        <v>1009</v>
      </c>
      <c r="O481" t="s">
        <v>141</v>
      </c>
      <c r="P481" t="s">
        <v>141</v>
      </c>
      <c r="Q481">
        <v>1000</v>
      </c>
      <c r="W481">
        <v>0</v>
      </c>
      <c r="X481">
        <v>-1421715385</v>
      </c>
      <c r="Y481">
        <v>3.15E-3</v>
      </c>
      <c r="AA481">
        <v>5540.55</v>
      </c>
      <c r="AB481">
        <v>0</v>
      </c>
      <c r="AC481">
        <v>0</v>
      </c>
      <c r="AD481">
        <v>0</v>
      </c>
      <c r="AE481">
        <v>729.98</v>
      </c>
      <c r="AF481">
        <v>0</v>
      </c>
      <c r="AG481">
        <v>0</v>
      </c>
      <c r="AH481">
        <v>0</v>
      </c>
      <c r="AI481">
        <v>7.59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3.15E-3</v>
      </c>
      <c r="AU481" t="s">
        <v>3</v>
      </c>
      <c r="AV481">
        <v>0</v>
      </c>
      <c r="AW481">
        <v>2</v>
      </c>
      <c r="AX481">
        <v>39273851</v>
      </c>
      <c r="AY481">
        <v>1</v>
      </c>
      <c r="AZ481">
        <v>0</v>
      </c>
      <c r="BA481">
        <v>454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Y481*Source!I197</f>
        <v>8.8200000000000008E-4</v>
      </c>
      <c r="CY481">
        <f t="shared" si="66"/>
        <v>5540.55</v>
      </c>
      <c r="CZ481">
        <f t="shared" si="67"/>
        <v>729.98</v>
      </c>
      <c r="DA481">
        <f t="shared" si="68"/>
        <v>7.59</v>
      </c>
      <c r="DB481">
        <v>0</v>
      </c>
    </row>
    <row r="482" spans="1:106" x14ac:dyDescent="0.2">
      <c r="A482">
        <f>ROW(Source!A197)</f>
        <v>197</v>
      </c>
      <c r="B482">
        <v>39272397</v>
      </c>
      <c r="C482">
        <v>39273844</v>
      </c>
      <c r="D482">
        <v>36852067</v>
      </c>
      <c r="E482">
        <v>1</v>
      </c>
      <c r="F482">
        <v>1</v>
      </c>
      <c r="G482">
        <v>1</v>
      </c>
      <c r="H482">
        <v>3</v>
      </c>
      <c r="I482" t="s">
        <v>770</v>
      </c>
      <c r="J482" t="s">
        <v>771</v>
      </c>
      <c r="K482" t="s">
        <v>772</v>
      </c>
      <c r="L482">
        <v>1356</v>
      </c>
      <c r="N482">
        <v>1010</v>
      </c>
      <c r="O482" t="s">
        <v>96</v>
      </c>
      <c r="P482" t="s">
        <v>96</v>
      </c>
      <c r="Q482">
        <v>1000</v>
      </c>
      <c r="W482">
        <v>0</v>
      </c>
      <c r="X482">
        <v>40709342</v>
      </c>
      <c r="Y482">
        <v>0.10199999999999999</v>
      </c>
      <c r="AA482">
        <v>2049.3000000000002</v>
      </c>
      <c r="AB482">
        <v>0</v>
      </c>
      <c r="AC482">
        <v>0</v>
      </c>
      <c r="AD482">
        <v>0</v>
      </c>
      <c r="AE482">
        <v>270</v>
      </c>
      <c r="AF482">
        <v>0</v>
      </c>
      <c r="AG482">
        <v>0</v>
      </c>
      <c r="AH482">
        <v>0</v>
      </c>
      <c r="AI482">
        <v>7.59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3</v>
      </c>
      <c r="AT482">
        <v>0.10199999999999999</v>
      </c>
      <c r="AU482" t="s">
        <v>3</v>
      </c>
      <c r="AV482">
        <v>0</v>
      </c>
      <c r="AW482">
        <v>2</v>
      </c>
      <c r="AX482">
        <v>39273852</v>
      </c>
      <c r="AY482">
        <v>1</v>
      </c>
      <c r="AZ482">
        <v>0</v>
      </c>
      <c r="BA482">
        <v>455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Y482*Source!I197</f>
        <v>2.8560000000000002E-2</v>
      </c>
      <c r="CY482">
        <f t="shared" si="66"/>
        <v>2049.3000000000002</v>
      </c>
      <c r="CZ482">
        <f t="shared" si="67"/>
        <v>270</v>
      </c>
      <c r="DA482">
        <f t="shared" si="68"/>
        <v>7.59</v>
      </c>
      <c r="DB482">
        <v>0</v>
      </c>
    </row>
    <row r="483" spans="1:106" x14ac:dyDescent="0.2">
      <c r="A483">
        <f>ROW(Source!A197)</f>
        <v>197</v>
      </c>
      <c r="B483">
        <v>39272397</v>
      </c>
      <c r="C483">
        <v>39273844</v>
      </c>
      <c r="D483">
        <v>36855285</v>
      </c>
      <c r="E483">
        <v>1</v>
      </c>
      <c r="F483">
        <v>1</v>
      </c>
      <c r="G483">
        <v>1</v>
      </c>
      <c r="H483">
        <v>3</v>
      </c>
      <c r="I483" t="s">
        <v>378</v>
      </c>
      <c r="J483" t="s">
        <v>381</v>
      </c>
      <c r="K483" t="s">
        <v>379</v>
      </c>
      <c r="L483">
        <v>1355</v>
      </c>
      <c r="N483">
        <v>1010</v>
      </c>
      <c r="O483" t="s">
        <v>380</v>
      </c>
      <c r="P483" t="s">
        <v>380</v>
      </c>
      <c r="Q483">
        <v>100</v>
      </c>
      <c r="W483">
        <v>0</v>
      </c>
      <c r="X483">
        <v>-460280147</v>
      </c>
      <c r="Y483">
        <v>1</v>
      </c>
      <c r="AA483">
        <v>7058.7</v>
      </c>
      <c r="AB483">
        <v>0</v>
      </c>
      <c r="AC483">
        <v>0</v>
      </c>
      <c r="AD483">
        <v>0</v>
      </c>
      <c r="AE483">
        <v>930</v>
      </c>
      <c r="AF483">
        <v>0</v>
      </c>
      <c r="AG483">
        <v>0</v>
      </c>
      <c r="AH483">
        <v>0</v>
      </c>
      <c r="AI483">
        <v>7.59</v>
      </c>
      <c r="AJ483">
        <v>1</v>
      </c>
      <c r="AK483">
        <v>1</v>
      </c>
      <c r="AL483">
        <v>1</v>
      </c>
      <c r="AN483">
        <v>0</v>
      </c>
      <c r="AO483">
        <v>0</v>
      </c>
      <c r="AP483">
        <v>0</v>
      </c>
      <c r="AQ483">
        <v>0</v>
      </c>
      <c r="AR483">
        <v>0</v>
      </c>
      <c r="AS483" t="s">
        <v>3</v>
      </c>
      <c r="AT483">
        <v>1</v>
      </c>
      <c r="AU483" t="s">
        <v>3</v>
      </c>
      <c r="AV483">
        <v>0</v>
      </c>
      <c r="AW483">
        <v>1</v>
      </c>
      <c r="AX483">
        <v>-1</v>
      </c>
      <c r="AY483">
        <v>0</v>
      </c>
      <c r="AZ483">
        <v>0</v>
      </c>
      <c r="BA483" t="s">
        <v>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Y483*Source!I197</f>
        <v>0.28000000000000003</v>
      </c>
      <c r="CY483">
        <f t="shared" si="66"/>
        <v>7058.7</v>
      </c>
      <c r="CZ483">
        <f t="shared" si="67"/>
        <v>930</v>
      </c>
      <c r="DA483">
        <f t="shared" si="68"/>
        <v>7.59</v>
      </c>
      <c r="DB483">
        <v>0</v>
      </c>
    </row>
    <row r="484" spans="1:106" x14ac:dyDescent="0.2">
      <c r="A484">
        <f>ROW(Source!A197)</f>
        <v>197</v>
      </c>
      <c r="B484">
        <v>39272397</v>
      </c>
      <c r="C484">
        <v>39273844</v>
      </c>
      <c r="D484">
        <v>36799065</v>
      </c>
      <c r="E484">
        <v>17</v>
      </c>
      <c r="F484">
        <v>1</v>
      </c>
      <c r="G484">
        <v>1</v>
      </c>
      <c r="H484">
        <v>3</v>
      </c>
      <c r="I484" t="s">
        <v>717</v>
      </c>
      <c r="J484" t="s">
        <v>3</v>
      </c>
      <c r="K484" t="s">
        <v>718</v>
      </c>
      <c r="L484">
        <v>1374</v>
      </c>
      <c r="N484">
        <v>1013</v>
      </c>
      <c r="O484" t="s">
        <v>719</v>
      </c>
      <c r="P484" t="s">
        <v>719</v>
      </c>
      <c r="Q484">
        <v>1</v>
      </c>
      <c r="W484">
        <v>0</v>
      </c>
      <c r="X484">
        <v>-1731369543</v>
      </c>
      <c r="Y484">
        <v>6.05</v>
      </c>
      <c r="AA484">
        <v>1</v>
      </c>
      <c r="AB484">
        <v>0</v>
      </c>
      <c r="AC484">
        <v>0</v>
      </c>
      <c r="AD484">
        <v>0</v>
      </c>
      <c r="AE484">
        <v>1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6.05</v>
      </c>
      <c r="AU484" t="s">
        <v>3</v>
      </c>
      <c r="AV484">
        <v>0</v>
      </c>
      <c r="AW484">
        <v>2</v>
      </c>
      <c r="AX484">
        <v>39273853</v>
      </c>
      <c r="AY484">
        <v>1</v>
      </c>
      <c r="AZ484">
        <v>0</v>
      </c>
      <c r="BA484">
        <v>456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Y484*Source!I197</f>
        <v>1.6940000000000002</v>
      </c>
      <c r="CY484">
        <f t="shared" si="66"/>
        <v>1</v>
      </c>
      <c r="CZ484">
        <f t="shared" si="67"/>
        <v>1</v>
      </c>
      <c r="DA484">
        <f t="shared" si="68"/>
        <v>1</v>
      </c>
      <c r="DB484">
        <v>0</v>
      </c>
    </row>
    <row r="485" spans="1:106" x14ac:dyDescent="0.2">
      <c r="A485">
        <f>ROW(Source!A200)</f>
        <v>200</v>
      </c>
      <c r="B485">
        <v>39272396</v>
      </c>
      <c r="C485">
        <v>39273863</v>
      </c>
      <c r="D485">
        <v>37080781</v>
      </c>
      <c r="E485">
        <v>1</v>
      </c>
      <c r="F485">
        <v>1</v>
      </c>
      <c r="G485">
        <v>1</v>
      </c>
      <c r="H485">
        <v>1</v>
      </c>
      <c r="I485" t="s">
        <v>762</v>
      </c>
      <c r="J485" t="s">
        <v>3</v>
      </c>
      <c r="K485" t="s">
        <v>763</v>
      </c>
      <c r="L485">
        <v>1191</v>
      </c>
      <c r="N485">
        <v>1013</v>
      </c>
      <c r="O485" t="s">
        <v>512</v>
      </c>
      <c r="P485" t="s">
        <v>512</v>
      </c>
      <c r="Q485">
        <v>1</v>
      </c>
      <c r="W485">
        <v>0</v>
      </c>
      <c r="X485">
        <v>912892513</v>
      </c>
      <c r="Y485">
        <v>26.24</v>
      </c>
      <c r="AA485">
        <v>0</v>
      </c>
      <c r="AB485">
        <v>0</v>
      </c>
      <c r="AC485">
        <v>0</v>
      </c>
      <c r="AD485">
        <v>9.92</v>
      </c>
      <c r="AE485">
        <v>0</v>
      </c>
      <c r="AF485">
        <v>0</v>
      </c>
      <c r="AG485">
        <v>0</v>
      </c>
      <c r="AH485">
        <v>9.92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26.24</v>
      </c>
      <c r="AU485" t="s">
        <v>3</v>
      </c>
      <c r="AV485">
        <v>1</v>
      </c>
      <c r="AW485">
        <v>2</v>
      </c>
      <c r="AX485">
        <v>39273864</v>
      </c>
      <c r="AY485">
        <v>1</v>
      </c>
      <c r="AZ485">
        <v>0</v>
      </c>
      <c r="BA485">
        <v>457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Y485*Source!I200</f>
        <v>3.6736</v>
      </c>
      <c r="CY485">
        <f>AD485</f>
        <v>9.92</v>
      </c>
      <c r="CZ485">
        <f>AH485</f>
        <v>9.92</v>
      </c>
      <c r="DA485">
        <f>AL485</f>
        <v>1</v>
      </c>
      <c r="DB485">
        <v>0</v>
      </c>
    </row>
    <row r="486" spans="1:106" x14ac:dyDescent="0.2">
      <c r="A486">
        <f>ROW(Source!A200)</f>
        <v>200</v>
      </c>
      <c r="B486">
        <v>39272396</v>
      </c>
      <c r="C486">
        <v>39273863</v>
      </c>
      <c r="D486">
        <v>37064876</v>
      </c>
      <c r="E486">
        <v>1</v>
      </c>
      <c r="F486">
        <v>1</v>
      </c>
      <c r="G486">
        <v>1</v>
      </c>
      <c r="H486">
        <v>1</v>
      </c>
      <c r="I486" t="s">
        <v>513</v>
      </c>
      <c r="J486" t="s">
        <v>3</v>
      </c>
      <c r="K486" t="s">
        <v>514</v>
      </c>
      <c r="L486">
        <v>1191</v>
      </c>
      <c r="N486">
        <v>1013</v>
      </c>
      <c r="O486" t="s">
        <v>512</v>
      </c>
      <c r="P486" t="s">
        <v>512</v>
      </c>
      <c r="Q486">
        <v>1</v>
      </c>
      <c r="W486">
        <v>0</v>
      </c>
      <c r="X486">
        <v>-1417349443</v>
      </c>
      <c r="Y486">
        <v>0.05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0.05</v>
      </c>
      <c r="AU486" t="s">
        <v>3</v>
      </c>
      <c r="AV486">
        <v>2</v>
      </c>
      <c r="AW486">
        <v>2</v>
      </c>
      <c r="AX486">
        <v>39273865</v>
      </c>
      <c r="AY486">
        <v>1</v>
      </c>
      <c r="AZ486">
        <v>0</v>
      </c>
      <c r="BA486">
        <v>458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Y486*Source!I200</f>
        <v>7.000000000000001E-3</v>
      </c>
      <c r="CY486">
        <f>AD486</f>
        <v>0</v>
      </c>
      <c r="CZ486">
        <f>AH486</f>
        <v>0</v>
      </c>
      <c r="DA486">
        <f>AL486</f>
        <v>1</v>
      </c>
      <c r="DB486">
        <v>0</v>
      </c>
    </row>
    <row r="487" spans="1:106" x14ac:dyDescent="0.2">
      <c r="A487">
        <f>ROW(Source!A200)</f>
        <v>200</v>
      </c>
      <c r="B487">
        <v>39272396</v>
      </c>
      <c r="C487">
        <v>39273863</v>
      </c>
      <c r="D487">
        <v>36882159</v>
      </c>
      <c r="E487">
        <v>1</v>
      </c>
      <c r="F487">
        <v>1</v>
      </c>
      <c r="G487">
        <v>1</v>
      </c>
      <c r="H487">
        <v>2</v>
      </c>
      <c r="I487" t="s">
        <v>720</v>
      </c>
      <c r="J487" t="s">
        <v>721</v>
      </c>
      <c r="K487" t="s">
        <v>722</v>
      </c>
      <c r="L487">
        <v>1368</v>
      </c>
      <c r="N487">
        <v>1011</v>
      </c>
      <c r="O487" t="s">
        <v>518</v>
      </c>
      <c r="P487" t="s">
        <v>518</v>
      </c>
      <c r="Q487">
        <v>1</v>
      </c>
      <c r="W487">
        <v>0</v>
      </c>
      <c r="X487">
        <v>-1718674368</v>
      </c>
      <c r="Y487">
        <v>0.03</v>
      </c>
      <c r="AA487">
        <v>0</v>
      </c>
      <c r="AB487">
        <v>111.99</v>
      </c>
      <c r="AC487">
        <v>13.5</v>
      </c>
      <c r="AD487">
        <v>0</v>
      </c>
      <c r="AE487">
        <v>0</v>
      </c>
      <c r="AF487">
        <v>111.99</v>
      </c>
      <c r="AG487">
        <v>13.5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0.03</v>
      </c>
      <c r="AU487" t="s">
        <v>3</v>
      </c>
      <c r="AV487">
        <v>0</v>
      </c>
      <c r="AW487">
        <v>2</v>
      </c>
      <c r="AX487">
        <v>39273866</v>
      </c>
      <c r="AY487">
        <v>1</v>
      </c>
      <c r="AZ487">
        <v>0</v>
      </c>
      <c r="BA487">
        <v>459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Y487*Source!I200</f>
        <v>4.2000000000000006E-3</v>
      </c>
      <c r="CY487">
        <f>AB487</f>
        <v>111.99</v>
      </c>
      <c r="CZ487">
        <f>AF487</f>
        <v>111.99</v>
      </c>
      <c r="DA487">
        <f>AJ487</f>
        <v>1</v>
      </c>
      <c r="DB487">
        <v>0</v>
      </c>
    </row>
    <row r="488" spans="1:106" x14ac:dyDescent="0.2">
      <c r="A488">
        <f>ROW(Source!A200)</f>
        <v>200</v>
      </c>
      <c r="B488">
        <v>39272396</v>
      </c>
      <c r="C488">
        <v>39273863</v>
      </c>
      <c r="D488">
        <v>36883554</v>
      </c>
      <c r="E488">
        <v>1</v>
      </c>
      <c r="F488">
        <v>1</v>
      </c>
      <c r="G488">
        <v>1</v>
      </c>
      <c r="H488">
        <v>2</v>
      </c>
      <c r="I488" t="s">
        <v>554</v>
      </c>
      <c r="J488" t="s">
        <v>555</v>
      </c>
      <c r="K488" t="s">
        <v>556</v>
      </c>
      <c r="L488">
        <v>1368</v>
      </c>
      <c r="N488">
        <v>1011</v>
      </c>
      <c r="O488" t="s">
        <v>518</v>
      </c>
      <c r="P488" t="s">
        <v>518</v>
      </c>
      <c r="Q488">
        <v>1</v>
      </c>
      <c r="W488">
        <v>0</v>
      </c>
      <c r="X488">
        <v>1372534845</v>
      </c>
      <c r="Y488">
        <v>0.02</v>
      </c>
      <c r="AA488">
        <v>0</v>
      </c>
      <c r="AB488">
        <v>65.709999999999994</v>
      </c>
      <c r="AC488">
        <v>11.6</v>
      </c>
      <c r="AD488">
        <v>0</v>
      </c>
      <c r="AE488">
        <v>0</v>
      </c>
      <c r="AF488">
        <v>65.709999999999994</v>
      </c>
      <c r="AG488">
        <v>11.6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0.02</v>
      </c>
      <c r="AU488" t="s">
        <v>3</v>
      </c>
      <c r="AV488">
        <v>0</v>
      </c>
      <c r="AW488">
        <v>2</v>
      </c>
      <c r="AX488">
        <v>39273867</v>
      </c>
      <c r="AY488">
        <v>1</v>
      </c>
      <c r="AZ488">
        <v>0</v>
      </c>
      <c r="BA488">
        <v>460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Y488*Source!I200</f>
        <v>2.8000000000000004E-3</v>
      </c>
      <c r="CY488">
        <f>AB488</f>
        <v>65.709999999999994</v>
      </c>
      <c r="CZ488">
        <f>AF488</f>
        <v>65.709999999999994</v>
      </c>
      <c r="DA488">
        <f>AJ488</f>
        <v>1</v>
      </c>
      <c r="DB488">
        <v>0</v>
      </c>
    </row>
    <row r="489" spans="1:106" x14ac:dyDescent="0.2">
      <c r="A489">
        <f>ROW(Source!A200)</f>
        <v>200</v>
      </c>
      <c r="B489">
        <v>39272396</v>
      </c>
      <c r="C489">
        <v>39273863</v>
      </c>
      <c r="D489">
        <v>36806488</v>
      </c>
      <c r="E489">
        <v>1</v>
      </c>
      <c r="F489">
        <v>1</v>
      </c>
      <c r="G489">
        <v>1</v>
      </c>
      <c r="H489">
        <v>3</v>
      </c>
      <c r="I489" t="s">
        <v>767</v>
      </c>
      <c r="J489" t="s">
        <v>768</v>
      </c>
      <c r="K489" t="s">
        <v>769</v>
      </c>
      <c r="L489">
        <v>1348</v>
      </c>
      <c r="N489">
        <v>1009</v>
      </c>
      <c r="O489" t="s">
        <v>141</v>
      </c>
      <c r="P489" t="s">
        <v>141</v>
      </c>
      <c r="Q489">
        <v>1000</v>
      </c>
      <c r="W489">
        <v>0</v>
      </c>
      <c r="X489">
        <v>-1421715385</v>
      </c>
      <c r="Y489">
        <v>3.15E-3</v>
      </c>
      <c r="AA489">
        <v>729.98</v>
      </c>
      <c r="AB489">
        <v>0</v>
      </c>
      <c r="AC489">
        <v>0</v>
      </c>
      <c r="AD489">
        <v>0</v>
      </c>
      <c r="AE489">
        <v>729.98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3.15E-3</v>
      </c>
      <c r="AU489" t="s">
        <v>3</v>
      </c>
      <c r="AV489">
        <v>0</v>
      </c>
      <c r="AW489">
        <v>2</v>
      </c>
      <c r="AX489">
        <v>39273868</v>
      </c>
      <c r="AY489">
        <v>1</v>
      </c>
      <c r="AZ489">
        <v>0</v>
      </c>
      <c r="BA489">
        <v>461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Y489*Source!I200</f>
        <v>4.4100000000000004E-4</v>
      </c>
      <c r="CY489">
        <f>AA489</f>
        <v>729.98</v>
      </c>
      <c r="CZ489">
        <f>AE489</f>
        <v>729.98</v>
      </c>
      <c r="DA489">
        <f>AI489</f>
        <v>1</v>
      </c>
      <c r="DB489">
        <v>0</v>
      </c>
    </row>
    <row r="490" spans="1:106" x14ac:dyDescent="0.2">
      <c r="A490">
        <f>ROW(Source!A200)</f>
        <v>200</v>
      </c>
      <c r="B490">
        <v>39272396</v>
      </c>
      <c r="C490">
        <v>39273863</v>
      </c>
      <c r="D490">
        <v>36852067</v>
      </c>
      <c r="E490">
        <v>1</v>
      </c>
      <c r="F490">
        <v>1</v>
      </c>
      <c r="G490">
        <v>1</v>
      </c>
      <c r="H490">
        <v>3</v>
      </c>
      <c r="I490" t="s">
        <v>770</v>
      </c>
      <c r="J490" t="s">
        <v>771</v>
      </c>
      <c r="K490" t="s">
        <v>772</v>
      </c>
      <c r="L490">
        <v>1356</v>
      </c>
      <c r="N490">
        <v>1010</v>
      </c>
      <c r="O490" t="s">
        <v>96</v>
      </c>
      <c r="P490" t="s">
        <v>96</v>
      </c>
      <c r="Q490">
        <v>1000</v>
      </c>
      <c r="W490">
        <v>0</v>
      </c>
      <c r="X490">
        <v>40709342</v>
      </c>
      <c r="Y490">
        <v>0.10199999999999999</v>
      </c>
      <c r="AA490">
        <v>270</v>
      </c>
      <c r="AB490">
        <v>0</v>
      </c>
      <c r="AC490">
        <v>0</v>
      </c>
      <c r="AD490">
        <v>0</v>
      </c>
      <c r="AE490">
        <v>270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0.10199999999999999</v>
      </c>
      <c r="AU490" t="s">
        <v>3</v>
      </c>
      <c r="AV490">
        <v>0</v>
      </c>
      <c r="AW490">
        <v>2</v>
      </c>
      <c r="AX490">
        <v>39273869</v>
      </c>
      <c r="AY490">
        <v>1</v>
      </c>
      <c r="AZ490">
        <v>0</v>
      </c>
      <c r="BA490">
        <v>462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Y490*Source!I200</f>
        <v>1.4280000000000001E-2</v>
      </c>
      <c r="CY490">
        <f>AA490</f>
        <v>270</v>
      </c>
      <c r="CZ490">
        <f>AE490</f>
        <v>270</v>
      </c>
      <c r="DA490">
        <f>AI490</f>
        <v>1</v>
      </c>
      <c r="DB490">
        <v>0</v>
      </c>
    </row>
    <row r="491" spans="1:106" x14ac:dyDescent="0.2">
      <c r="A491">
        <f>ROW(Source!A200)</f>
        <v>200</v>
      </c>
      <c r="B491">
        <v>39272396</v>
      </c>
      <c r="C491">
        <v>39273863</v>
      </c>
      <c r="D491">
        <v>36855067</v>
      </c>
      <c r="E491">
        <v>1</v>
      </c>
      <c r="F491">
        <v>1</v>
      </c>
      <c r="G491">
        <v>1</v>
      </c>
      <c r="H491">
        <v>3</v>
      </c>
      <c r="I491" t="s">
        <v>387</v>
      </c>
      <c r="J491" t="s">
        <v>390</v>
      </c>
      <c r="K491" t="s">
        <v>388</v>
      </c>
      <c r="L491">
        <v>1358</v>
      </c>
      <c r="N491">
        <v>1010</v>
      </c>
      <c r="O491" t="s">
        <v>389</v>
      </c>
      <c r="P491" t="s">
        <v>389</v>
      </c>
      <c r="Q491">
        <v>10</v>
      </c>
      <c r="W491">
        <v>0</v>
      </c>
      <c r="X491">
        <v>-1729910427</v>
      </c>
      <c r="Y491">
        <v>10</v>
      </c>
      <c r="AA491">
        <v>87.2</v>
      </c>
      <c r="AB491">
        <v>0</v>
      </c>
      <c r="AC491">
        <v>0</v>
      </c>
      <c r="AD491">
        <v>0</v>
      </c>
      <c r="AE491">
        <v>87.2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3</v>
      </c>
      <c r="AT491">
        <v>10</v>
      </c>
      <c r="AU491" t="s">
        <v>3</v>
      </c>
      <c r="AV491">
        <v>0</v>
      </c>
      <c r="AW491">
        <v>1</v>
      </c>
      <c r="AX491">
        <v>-1</v>
      </c>
      <c r="AY491">
        <v>0</v>
      </c>
      <c r="AZ491">
        <v>0</v>
      </c>
      <c r="BA491" t="s">
        <v>3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Y491*Source!I200</f>
        <v>1.4000000000000001</v>
      </c>
      <c r="CY491">
        <f>AA491</f>
        <v>87.2</v>
      </c>
      <c r="CZ491">
        <f>AE491</f>
        <v>87.2</v>
      </c>
      <c r="DA491">
        <f>AI491</f>
        <v>1</v>
      </c>
      <c r="DB491">
        <v>0</v>
      </c>
    </row>
    <row r="492" spans="1:106" x14ac:dyDescent="0.2">
      <c r="A492">
        <f>ROW(Source!A200)</f>
        <v>200</v>
      </c>
      <c r="B492">
        <v>39272396</v>
      </c>
      <c r="C492">
        <v>39273863</v>
      </c>
      <c r="D492">
        <v>36799065</v>
      </c>
      <c r="E492">
        <v>17</v>
      </c>
      <c r="F492">
        <v>1</v>
      </c>
      <c r="G492">
        <v>1</v>
      </c>
      <c r="H492">
        <v>3</v>
      </c>
      <c r="I492" t="s">
        <v>717</v>
      </c>
      <c r="J492" t="s">
        <v>3</v>
      </c>
      <c r="K492" t="s">
        <v>718</v>
      </c>
      <c r="L492">
        <v>1374</v>
      </c>
      <c r="N492">
        <v>1013</v>
      </c>
      <c r="O492" t="s">
        <v>719</v>
      </c>
      <c r="P492" t="s">
        <v>719</v>
      </c>
      <c r="Q492">
        <v>1</v>
      </c>
      <c r="W492">
        <v>0</v>
      </c>
      <c r="X492">
        <v>-1731369543</v>
      </c>
      <c r="Y492">
        <v>5.21</v>
      </c>
      <c r="AA492">
        <v>1</v>
      </c>
      <c r="AB492">
        <v>0</v>
      </c>
      <c r="AC492">
        <v>0</v>
      </c>
      <c r="AD492">
        <v>0</v>
      </c>
      <c r="AE492">
        <v>1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5.21</v>
      </c>
      <c r="AU492" t="s">
        <v>3</v>
      </c>
      <c r="AV492">
        <v>0</v>
      </c>
      <c r="AW492">
        <v>2</v>
      </c>
      <c r="AX492">
        <v>39273870</v>
      </c>
      <c r="AY492">
        <v>1</v>
      </c>
      <c r="AZ492">
        <v>0</v>
      </c>
      <c r="BA492">
        <v>463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Y492*Source!I200</f>
        <v>0.72940000000000005</v>
      </c>
      <c r="CY492">
        <f>AA492</f>
        <v>1</v>
      </c>
      <c r="CZ492">
        <f>AE492</f>
        <v>1</v>
      </c>
      <c r="DA492">
        <f>AI492</f>
        <v>1</v>
      </c>
      <c r="DB492">
        <v>0</v>
      </c>
    </row>
    <row r="493" spans="1:106" x14ac:dyDescent="0.2">
      <c r="A493">
        <f>ROW(Source!A201)</f>
        <v>201</v>
      </c>
      <c r="B493">
        <v>39272397</v>
      </c>
      <c r="C493">
        <v>39273863</v>
      </c>
      <c r="D493">
        <v>37080781</v>
      </c>
      <c r="E493">
        <v>1</v>
      </c>
      <c r="F493">
        <v>1</v>
      </c>
      <c r="G493">
        <v>1</v>
      </c>
      <c r="H493">
        <v>1</v>
      </c>
      <c r="I493" t="s">
        <v>762</v>
      </c>
      <c r="J493" t="s">
        <v>3</v>
      </c>
      <c r="K493" t="s">
        <v>763</v>
      </c>
      <c r="L493">
        <v>1191</v>
      </c>
      <c r="N493">
        <v>1013</v>
      </c>
      <c r="O493" t="s">
        <v>512</v>
      </c>
      <c r="P493" t="s">
        <v>512</v>
      </c>
      <c r="Q493">
        <v>1</v>
      </c>
      <c r="W493">
        <v>0</v>
      </c>
      <c r="X493">
        <v>912892513</v>
      </c>
      <c r="Y493">
        <v>26.24</v>
      </c>
      <c r="AA493">
        <v>0</v>
      </c>
      <c r="AB493">
        <v>0</v>
      </c>
      <c r="AC493">
        <v>0</v>
      </c>
      <c r="AD493">
        <v>75.290000000000006</v>
      </c>
      <c r="AE493">
        <v>0</v>
      </c>
      <c r="AF493">
        <v>0</v>
      </c>
      <c r="AG493">
        <v>0</v>
      </c>
      <c r="AH493">
        <v>9.92</v>
      </c>
      <c r="AI493">
        <v>1</v>
      </c>
      <c r="AJ493">
        <v>1</v>
      </c>
      <c r="AK493">
        <v>1</v>
      </c>
      <c r="AL493">
        <v>7.59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3</v>
      </c>
      <c r="AT493">
        <v>26.24</v>
      </c>
      <c r="AU493" t="s">
        <v>3</v>
      </c>
      <c r="AV493">
        <v>1</v>
      </c>
      <c r="AW493">
        <v>2</v>
      </c>
      <c r="AX493">
        <v>39273864</v>
      </c>
      <c r="AY493">
        <v>1</v>
      </c>
      <c r="AZ493">
        <v>0</v>
      </c>
      <c r="BA493">
        <v>464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Y493*Source!I201</f>
        <v>3.6736</v>
      </c>
      <c r="CY493">
        <f>AD493</f>
        <v>75.290000000000006</v>
      </c>
      <c r="CZ493">
        <f>AH493</f>
        <v>9.92</v>
      </c>
      <c r="DA493">
        <f>AL493</f>
        <v>7.59</v>
      </c>
      <c r="DB493">
        <v>0</v>
      </c>
    </row>
    <row r="494" spans="1:106" x14ac:dyDescent="0.2">
      <c r="A494">
        <f>ROW(Source!A201)</f>
        <v>201</v>
      </c>
      <c r="B494">
        <v>39272397</v>
      </c>
      <c r="C494">
        <v>39273863</v>
      </c>
      <c r="D494">
        <v>37064876</v>
      </c>
      <c r="E494">
        <v>1</v>
      </c>
      <c r="F494">
        <v>1</v>
      </c>
      <c r="G494">
        <v>1</v>
      </c>
      <c r="H494">
        <v>1</v>
      </c>
      <c r="I494" t="s">
        <v>513</v>
      </c>
      <c r="J494" t="s">
        <v>3</v>
      </c>
      <c r="K494" t="s">
        <v>514</v>
      </c>
      <c r="L494">
        <v>1191</v>
      </c>
      <c r="N494">
        <v>1013</v>
      </c>
      <c r="O494" t="s">
        <v>512</v>
      </c>
      <c r="P494" t="s">
        <v>512</v>
      </c>
      <c r="Q494">
        <v>1</v>
      </c>
      <c r="W494">
        <v>0</v>
      </c>
      <c r="X494">
        <v>-1417349443</v>
      </c>
      <c r="Y494">
        <v>0.05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7.59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0.05</v>
      </c>
      <c r="AU494" t="s">
        <v>3</v>
      </c>
      <c r="AV494">
        <v>2</v>
      </c>
      <c r="AW494">
        <v>2</v>
      </c>
      <c r="AX494">
        <v>39273865</v>
      </c>
      <c r="AY494">
        <v>1</v>
      </c>
      <c r="AZ494">
        <v>0</v>
      </c>
      <c r="BA494">
        <v>465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Y494*Source!I201</f>
        <v>7.000000000000001E-3</v>
      </c>
      <c r="CY494">
        <f>AD494</f>
        <v>0</v>
      </c>
      <c r="CZ494">
        <f>AH494</f>
        <v>0</v>
      </c>
      <c r="DA494">
        <f>AL494</f>
        <v>1</v>
      </c>
      <c r="DB494">
        <v>0</v>
      </c>
    </row>
    <row r="495" spans="1:106" x14ac:dyDescent="0.2">
      <c r="A495">
        <f>ROW(Source!A201)</f>
        <v>201</v>
      </c>
      <c r="B495">
        <v>39272397</v>
      </c>
      <c r="C495">
        <v>39273863</v>
      </c>
      <c r="D495">
        <v>36882159</v>
      </c>
      <c r="E495">
        <v>1</v>
      </c>
      <c r="F495">
        <v>1</v>
      </c>
      <c r="G495">
        <v>1</v>
      </c>
      <c r="H495">
        <v>2</v>
      </c>
      <c r="I495" t="s">
        <v>720</v>
      </c>
      <c r="J495" t="s">
        <v>721</v>
      </c>
      <c r="K495" t="s">
        <v>722</v>
      </c>
      <c r="L495">
        <v>1368</v>
      </c>
      <c r="N495">
        <v>1011</v>
      </c>
      <c r="O495" t="s">
        <v>518</v>
      </c>
      <c r="P495" t="s">
        <v>518</v>
      </c>
      <c r="Q495">
        <v>1</v>
      </c>
      <c r="W495">
        <v>0</v>
      </c>
      <c r="X495">
        <v>-1718674368</v>
      </c>
      <c r="Y495">
        <v>0.03</v>
      </c>
      <c r="AA495">
        <v>0</v>
      </c>
      <c r="AB495">
        <v>850</v>
      </c>
      <c r="AC495">
        <v>13.5</v>
      </c>
      <c r="AD495">
        <v>0</v>
      </c>
      <c r="AE495">
        <v>0</v>
      </c>
      <c r="AF495">
        <v>111.99</v>
      </c>
      <c r="AG495">
        <v>13.5</v>
      </c>
      <c r="AH495">
        <v>0</v>
      </c>
      <c r="AI495">
        <v>1</v>
      </c>
      <c r="AJ495">
        <v>7.59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0.03</v>
      </c>
      <c r="AU495" t="s">
        <v>3</v>
      </c>
      <c r="AV495">
        <v>0</v>
      </c>
      <c r="AW495">
        <v>2</v>
      </c>
      <c r="AX495">
        <v>39273866</v>
      </c>
      <c r="AY495">
        <v>1</v>
      </c>
      <c r="AZ495">
        <v>0</v>
      </c>
      <c r="BA495">
        <v>466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Y495*Source!I201</f>
        <v>4.2000000000000006E-3</v>
      </c>
      <c r="CY495">
        <f>AB495</f>
        <v>850</v>
      </c>
      <c r="CZ495">
        <f>AF495</f>
        <v>111.99</v>
      </c>
      <c r="DA495">
        <f>AJ495</f>
        <v>7.59</v>
      </c>
      <c r="DB495">
        <v>0</v>
      </c>
    </row>
    <row r="496" spans="1:106" x14ac:dyDescent="0.2">
      <c r="A496">
        <f>ROW(Source!A201)</f>
        <v>201</v>
      </c>
      <c r="B496">
        <v>39272397</v>
      </c>
      <c r="C496">
        <v>39273863</v>
      </c>
      <c r="D496">
        <v>36883554</v>
      </c>
      <c r="E496">
        <v>1</v>
      </c>
      <c r="F496">
        <v>1</v>
      </c>
      <c r="G496">
        <v>1</v>
      </c>
      <c r="H496">
        <v>2</v>
      </c>
      <c r="I496" t="s">
        <v>554</v>
      </c>
      <c r="J496" t="s">
        <v>555</v>
      </c>
      <c r="K496" t="s">
        <v>556</v>
      </c>
      <c r="L496">
        <v>1368</v>
      </c>
      <c r="N496">
        <v>1011</v>
      </c>
      <c r="O496" t="s">
        <v>518</v>
      </c>
      <c r="P496" t="s">
        <v>518</v>
      </c>
      <c r="Q496">
        <v>1</v>
      </c>
      <c r="W496">
        <v>0</v>
      </c>
      <c r="X496">
        <v>1372534845</v>
      </c>
      <c r="Y496">
        <v>0.02</v>
      </c>
      <c r="AA496">
        <v>0</v>
      </c>
      <c r="AB496">
        <v>498.74</v>
      </c>
      <c r="AC496">
        <v>11.6</v>
      </c>
      <c r="AD496">
        <v>0</v>
      </c>
      <c r="AE496">
        <v>0</v>
      </c>
      <c r="AF496">
        <v>65.709999999999994</v>
      </c>
      <c r="AG496">
        <v>11.6</v>
      </c>
      <c r="AH496">
        <v>0</v>
      </c>
      <c r="AI496">
        <v>1</v>
      </c>
      <c r="AJ496">
        <v>7.59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0.02</v>
      </c>
      <c r="AU496" t="s">
        <v>3</v>
      </c>
      <c r="AV496">
        <v>0</v>
      </c>
      <c r="AW496">
        <v>2</v>
      </c>
      <c r="AX496">
        <v>39273867</v>
      </c>
      <c r="AY496">
        <v>1</v>
      </c>
      <c r="AZ496">
        <v>0</v>
      </c>
      <c r="BA496">
        <v>467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Y496*Source!I201</f>
        <v>2.8000000000000004E-3</v>
      </c>
      <c r="CY496">
        <f>AB496</f>
        <v>498.74</v>
      </c>
      <c r="CZ496">
        <f>AF496</f>
        <v>65.709999999999994</v>
      </c>
      <c r="DA496">
        <f>AJ496</f>
        <v>7.59</v>
      </c>
      <c r="DB496">
        <v>0</v>
      </c>
    </row>
    <row r="497" spans="1:106" x14ac:dyDescent="0.2">
      <c r="A497">
        <f>ROW(Source!A201)</f>
        <v>201</v>
      </c>
      <c r="B497">
        <v>39272397</v>
      </c>
      <c r="C497">
        <v>39273863</v>
      </c>
      <c r="D497">
        <v>36806488</v>
      </c>
      <c r="E497">
        <v>1</v>
      </c>
      <c r="F497">
        <v>1</v>
      </c>
      <c r="G497">
        <v>1</v>
      </c>
      <c r="H497">
        <v>3</v>
      </c>
      <c r="I497" t="s">
        <v>767</v>
      </c>
      <c r="J497" t="s">
        <v>768</v>
      </c>
      <c r="K497" t="s">
        <v>769</v>
      </c>
      <c r="L497">
        <v>1348</v>
      </c>
      <c r="N497">
        <v>1009</v>
      </c>
      <c r="O497" t="s">
        <v>141</v>
      </c>
      <c r="P497" t="s">
        <v>141</v>
      </c>
      <c r="Q497">
        <v>1000</v>
      </c>
      <c r="W497">
        <v>0</v>
      </c>
      <c r="X497">
        <v>-1421715385</v>
      </c>
      <c r="Y497">
        <v>3.15E-3</v>
      </c>
      <c r="AA497">
        <v>5540.55</v>
      </c>
      <c r="AB497">
        <v>0</v>
      </c>
      <c r="AC497">
        <v>0</v>
      </c>
      <c r="AD497">
        <v>0</v>
      </c>
      <c r="AE497">
        <v>729.98</v>
      </c>
      <c r="AF497">
        <v>0</v>
      </c>
      <c r="AG497">
        <v>0</v>
      </c>
      <c r="AH497">
        <v>0</v>
      </c>
      <c r="AI497">
        <v>7.59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3.15E-3</v>
      </c>
      <c r="AU497" t="s">
        <v>3</v>
      </c>
      <c r="AV497">
        <v>0</v>
      </c>
      <c r="AW497">
        <v>2</v>
      </c>
      <c r="AX497">
        <v>39273868</v>
      </c>
      <c r="AY497">
        <v>1</v>
      </c>
      <c r="AZ497">
        <v>0</v>
      </c>
      <c r="BA497">
        <v>468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Y497*Source!I201</f>
        <v>4.4100000000000004E-4</v>
      </c>
      <c r="CY497">
        <f>AA497</f>
        <v>5540.55</v>
      </c>
      <c r="CZ497">
        <f>AE497</f>
        <v>729.98</v>
      </c>
      <c r="DA497">
        <f>AI497</f>
        <v>7.59</v>
      </c>
      <c r="DB497">
        <v>0</v>
      </c>
    </row>
    <row r="498" spans="1:106" x14ac:dyDescent="0.2">
      <c r="A498">
        <f>ROW(Source!A201)</f>
        <v>201</v>
      </c>
      <c r="B498">
        <v>39272397</v>
      </c>
      <c r="C498">
        <v>39273863</v>
      </c>
      <c r="D498">
        <v>36852067</v>
      </c>
      <c r="E498">
        <v>1</v>
      </c>
      <c r="F498">
        <v>1</v>
      </c>
      <c r="G498">
        <v>1</v>
      </c>
      <c r="H498">
        <v>3</v>
      </c>
      <c r="I498" t="s">
        <v>770</v>
      </c>
      <c r="J498" t="s">
        <v>771</v>
      </c>
      <c r="K498" t="s">
        <v>772</v>
      </c>
      <c r="L498">
        <v>1356</v>
      </c>
      <c r="N498">
        <v>1010</v>
      </c>
      <c r="O498" t="s">
        <v>96</v>
      </c>
      <c r="P498" t="s">
        <v>96</v>
      </c>
      <c r="Q498">
        <v>1000</v>
      </c>
      <c r="W498">
        <v>0</v>
      </c>
      <c r="X498">
        <v>40709342</v>
      </c>
      <c r="Y498">
        <v>0.10199999999999999</v>
      </c>
      <c r="AA498">
        <v>2049.3000000000002</v>
      </c>
      <c r="AB498">
        <v>0</v>
      </c>
      <c r="AC498">
        <v>0</v>
      </c>
      <c r="AD498">
        <v>0</v>
      </c>
      <c r="AE498">
        <v>270</v>
      </c>
      <c r="AF498">
        <v>0</v>
      </c>
      <c r="AG498">
        <v>0</v>
      </c>
      <c r="AH498">
        <v>0</v>
      </c>
      <c r="AI498">
        <v>7.59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0.10199999999999999</v>
      </c>
      <c r="AU498" t="s">
        <v>3</v>
      </c>
      <c r="AV498">
        <v>0</v>
      </c>
      <c r="AW498">
        <v>2</v>
      </c>
      <c r="AX498">
        <v>39273869</v>
      </c>
      <c r="AY498">
        <v>1</v>
      </c>
      <c r="AZ498">
        <v>0</v>
      </c>
      <c r="BA498">
        <v>469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Y498*Source!I201</f>
        <v>1.4280000000000001E-2</v>
      </c>
      <c r="CY498">
        <f>AA498</f>
        <v>2049.3000000000002</v>
      </c>
      <c r="CZ498">
        <f>AE498</f>
        <v>270</v>
      </c>
      <c r="DA498">
        <f>AI498</f>
        <v>7.59</v>
      </c>
      <c r="DB498">
        <v>0</v>
      </c>
    </row>
    <row r="499" spans="1:106" x14ac:dyDescent="0.2">
      <c r="A499">
        <f>ROW(Source!A201)</f>
        <v>201</v>
      </c>
      <c r="B499">
        <v>39272397</v>
      </c>
      <c r="C499">
        <v>39273863</v>
      </c>
      <c r="D499">
        <v>36855067</v>
      </c>
      <c r="E499">
        <v>1</v>
      </c>
      <c r="F499">
        <v>1</v>
      </c>
      <c r="G499">
        <v>1</v>
      </c>
      <c r="H499">
        <v>3</v>
      </c>
      <c r="I499" t="s">
        <v>387</v>
      </c>
      <c r="J499" t="s">
        <v>390</v>
      </c>
      <c r="K499" t="s">
        <v>388</v>
      </c>
      <c r="L499">
        <v>1358</v>
      </c>
      <c r="N499">
        <v>1010</v>
      </c>
      <c r="O499" t="s">
        <v>389</v>
      </c>
      <c r="P499" t="s">
        <v>389</v>
      </c>
      <c r="Q499">
        <v>10</v>
      </c>
      <c r="W499">
        <v>0</v>
      </c>
      <c r="X499">
        <v>-1729910427</v>
      </c>
      <c r="Y499">
        <v>10</v>
      </c>
      <c r="AA499">
        <v>661.85</v>
      </c>
      <c r="AB499">
        <v>0</v>
      </c>
      <c r="AC499">
        <v>0</v>
      </c>
      <c r="AD499">
        <v>0</v>
      </c>
      <c r="AE499">
        <v>87.2</v>
      </c>
      <c r="AF499">
        <v>0</v>
      </c>
      <c r="AG499">
        <v>0</v>
      </c>
      <c r="AH499">
        <v>0</v>
      </c>
      <c r="AI499">
        <v>7.59</v>
      </c>
      <c r="AJ499">
        <v>1</v>
      </c>
      <c r="AK499">
        <v>1</v>
      </c>
      <c r="AL499">
        <v>1</v>
      </c>
      <c r="AN499">
        <v>0</v>
      </c>
      <c r="AO499">
        <v>0</v>
      </c>
      <c r="AP499">
        <v>0</v>
      </c>
      <c r="AQ499">
        <v>0</v>
      </c>
      <c r="AR499">
        <v>0</v>
      </c>
      <c r="AS499" t="s">
        <v>3</v>
      </c>
      <c r="AT499">
        <v>10</v>
      </c>
      <c r="AU499" t="s">
        <v>3</v>
      </c>
      <c r="AV499">
        <v>0</v>
      </c>
      <c r="AW499">
        <v>1</v>
      </c>
      <c r="AX499">
        <v>-1</v>
      </c>
      <c r="AY499">
        <v>0</v>
      </c>
      <c r="AZ499">
        <v>0</v>
      </c>
      <c r="BA499" t="s">
        <v>3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Y499*Source!I201</f>
        <v>1.4000000000000001</v>
      </c>
      <c r="CY499">
        <f>AA499</f>
        <v>661.85</v>
      </c>
      <c r="CZ499">
        <f>AE499</f>
        <v>87.2</v>
      </c>
      <c r="DA499">
        <f>AI499</f>
        <v>7.59</v>
      </c>
      <c r="DB499">
        <v>0</v>
      </c>
    </row>
    <row r="500" spans="1:106" x14ac:dyDescent="0.2">
      <c r="A500">
        <f>ROW(Source!A201)</f>
        <v>201</v>
      </c>
      <c r="B500">
        <v>39272397</v>
      </c>
      <c r="C500">
        <v>39273863</v>
      </c>
      <c r="D500">
        <v>36799065</v>
      </c>
      <c r="E500">
        <v>17</v>
      </c>
      <c r="F500">
        <v>1</v>
      </c>
      <c r="G500">
        <v>1</v>
      </c>
      <c r="H500">
        <v>3</v>
      </c>
      <c r="I500" t="s">
        <v>717</v>
      </c>
      <c r="J500" t="s">
        <v>3</v>
      </c>
      <c r="K500" t="s">
        <v>718</v>
      </c>
      <c r="L500">
        <v>1374</v>
      </c>
      <c r="N500">
        <v>1013</v>
      </c>
      <c r="O500" t="s">
        <v>719</v>
      </c>
      <c r="P500" t="s">
        <v>719</v>
      </c>
      <c r="Q500">
        <v>1</v>
      </c>
      <c r="W500">
        <v>0</v>
      </c>
      <c r="X500">
        <v>-1731369543</v>
      </c>
      <c r="Y500">
        <v>5.21</v>
      </c>
      <c r="AA500">
        <v>1</v>
      </c>
      <c r="AB500">
        <v>0</v>
      </c>
      <c r="AC500">
        <v>0</v>
      </c>
      <c r="AD500">
        <v>0</v>
      </c>
      <c r="AE500">
        <v>1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5.21</v>
      </c>
      <c r="AU500" t="s">
        <v>3</v>
      </c>
      <c r="AV500">
        <v>0</v>
      </c>
      <c r="AW500">
        <v>2</v>
      </c>
      <c r="AX500">
        <v>39273870</v>
      </c>
      <c r="AY500">
        <v>1</v>
      </c>
      <c r="AZ500">
        <v>0</v>
      </c>
      <c r="BA500">
        <v>470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Y500*Source!I201</f>
        <v>0.72940000000000005</v>
      </c>
      <c r="CY500">
        <f>AA500</f>
        <v>1</v>
      </c>
      <c r="CZ500">
        <f>AE500</f>
        <v>1</v>
      </c>
      <c r="DA500">
        <f>AI500</f>
        <v>1</v>
      </c>
      <c r="DB500">
        <v>0</v>
      </c>
    </row>
    <row r="501" spans="1:106" x14ac:dyDescent="0.2">
      <c r="A501">
        <f>ROW(Source!A204)</f>
        <v>204</v>
      </c>
      <c r="B501">
        <v>39272396</v>
      </c>
      <c r="C501">
        <v>39273893</v>
      </c>
      <c r="D501">
        <v>37077359</v>
      </c>
      <c r="E501">
        <v>1</v>
      </c>
      <c r="F501">
        <v>1</v>
      </c>
      <c r="G501">
        <v>1</v>
      </c>
      <c r="H501">
        <v>1</v>
      </c>
      <c r="I501" t="s">
        <v>773</v>
      </c>
      <c r="J501" t="s">
        <v>3</v>
      </c>
      <c r="K501" t="s">
        <v>774</v>
      </c>
      <c r="L501">
        <v>1191</v>
      </c>
      <c r="N501">
        <v>1013</v>
      </c>
      <c r="O501" t="s">
        <v>512</v>
      </c>
      <c r="P501" t="s">
        <v>512</v>
      </c>
      <c r="Q501">
        <v>1</v>
      </c>
      <c r="W501">
        <v>0</v>
      </c>
      <c r="X501">
        <v>-362667798</v>
      </c>
      <c r="Y501">
        <v>0.9</v>
      </c>
      <c r="AA501">
        <v>0</v>
      </c>
      <c r="AB501">
        <v>0</v>
      </c>
      <c r="AC501">
        <v>0</v>
      </c>
      <c r="AD501">
        <v>10.5</v>
      </c>
      <c r="AE501">
        <v>0</v>
      </c>
      <c r="AF501">
        <v>0</v>
      </c>
      <c r="AG501">
        <v>0</v>
      </c>
      <c r="AH501">
        <v>10.5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0.9</v>
      </c>
      <c r="AU501" t="s">
        <v>3</v>
      </c>
      <c r="AV501">
        <v>1</v>
      </c>
      <c r="AW501">
        <v>2</v>
      </c>
      <c r="AX501">
        <v>39273894</v>
      </c>
      <c r="AY501">
        <v>1</v>
      </c>
      <c r="AZ501">
        <v>0</v>
      </c>
      <c r="BA501">
        <v>471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Y501*Source!I204</f>
        <v>0.9</v>
      </c>
      <c r="CY501">
        <f>AD501</f>
        <v>10.5</v>
      </c>
      <c r="CZ501">
        <f>AH501</f>
        <v>10.5</v>
      </c>
      <c r="DA501">
        <f>AL501</f>
        <v>1</v>
      </c>
      <c r="DB501">
        <v>0</v>
      </c>
    </row>
    <row r="502" spans="1:106" x14ac:dyDescent="0.2">
      <c r="A502">
        <f>ROW(Source!A204)</f>
        <v>204</v>
      </c>
      <c r="B502">
        <v>39272396</v>
      </c>
      <c r="C502">
        <v>39273893</v>
      </c>
      <c r="D502">
        <v>37064876</v>
      </c>
      <c r="E502">
        <v>1</v>
      </c>
      <c r="F502">
        <v>1</v>
      </c>
      <c r="G502">
        <v>1</v>
      </c>
      <c r="H502">
        <v>1</v>
      </c>
      <c r="I502" t="s">
        <v>513</v>
      </c>
      <c r="J502" t="s">
        <v>3</v>
      </c>
      <c r="K502" t="s">
        <v>514</v>
      </c>
      <c r="L502">
        <v>1191</v>
      </c>
      <c r="N502">
        <v>1013</v>
      </c>
      <c r="O502" t="s">
        <v>512</v>
      </c>
      <c r="P502" t="s">
        <v>512</v>
      </c>
      <c r="Q502">
        <v>1</v>
      </c>
      <c r="W502">
        <v>0</v>
      </c>
      <c r="X502">
        <v>-1417349443</v>
      </c>
      <c r="Y502">
        <v>0.2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0.2</v>
      </c>
      <c r="AU502" t="s">
        <v>3</v>
      </c>
      <c r="AV502">
        <v>2</v>
      </c>
      <c r="AW502">
        <v>2</v>
      </c>
      <c r="AX502">
        <v>39273895</v>
      </c>
      <c r="AY502">
        <v>1</v>
      </c>
      <c r="AZ502">
        <v>0</v>
      </c>
      <c r="BA502">
        <v>472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Y502*Source!I204</f>
        <v>0.2</v>
      </c>
      <c r="CY502">
        <f>AD502</f>
        <v>0</v>
      </c>
      <c r="CZ502">
        <f>AH502</f>
        <v>0</v>
      </c>
      <c r="DA502">
        <f>AL502</f>
        <v>1</v>
      </c>
      <c r="DB502">
        <v>0</v>
      </c>
    </row>
    <row r="503" spans="1:106" x14ac:dyDescent="0.2">
      <c r="A503">
        <f>ROW(Source!A204)</f>
        <v>204</v>
      </c>
      <c r="B503">
        <v>39272396</v>
      </c>
      <c r="C503">
        <v>39273893</v>
      </c>
      <c r="D503">
        <v>36882159</v>
      </c>
      <c r="E503">
        <v>1</v>
      </c>
      <c r="F503">
        <v>1</v>
      </c>
      <c r="G503">
        <v>1</v>
      </c>
      <c r="H503">
        <v>2</v>
      </c>
      <c r="I503" t="s">
        <v>720</v>
      </c>
      <c r="J503" t="s">
        <v>721</v>
      </c>
      <c r="K503" t="s">
        <v>722</v>
      </c>
      <c r="L503">
        <v>1368</v>
      </c>
      <c r="N503">
        <v>1011</v>
      </c>
      <c r="O503" t="s">
        <v>518</v>
      </c>
      <c r="P503" t="s">
        <v>518</v>
      </c>
      <c r="Q503">
        <v>1</v>
      </c>
      <c r="W503">
        <v>0</v>
      </c>
      <c r="X503">
        <v>-1718674368</v>
      </c>
      <c r="Y503">
        <v>0.1</v>
      </c>
      <c r="AA503">
        <v>0</v>
      </c>
      <c r="AB503">
        <v>111.99</v>
      </c>
      <c r="AC503">
        <v>13.5</v>
      </c>
      <c r="AD503">
        <v>0</v>
      </c>
      <c r="AE503">
        <v>0</v>
      </c>
      <c r="AF503">
        <v>111.99</v>
      </c>
      <c r="AG503">
        <v>13.5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3</v>
      </c>
      <c r="AT503">
        <v>0.1</v>
      </c>
      <c r="AU503" t="s">
        <v>3</v>
      </c>
      <c r="AV503">
        <v>0</v>
      </c>
      <c r="AW503">
        <v>2</v>
      </c>
      <c r="AX503">
        <v>39273896</v>
      </c>
      <c r="AY503">
        <v>1</v>
      </c>
      <c r="AZ503">
        <v>0</v>
      </c>
      <c r="BA503">
        <v>473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Y503*Source!I204</f>
        <v>0.1</v>
      </c>
      <c r="CY503">
        <f>AB503</f>
        <v>111.99</v>
      </c>
      <c r="CZ503">
        <f>AF503</f>
        <v>111.99</v>
      </c>
      <c r="DA503">
        <f>AJ503</f>
        <v>1</v>
      </c>
      <c r="DB503">
        <v>0</v>
      </c>
    </row>
    <row r="504" spans="1:106" x14ac:dyDescent="0.2">
      <c r="A504">
        <f>ROW(Source!A204)</f>
        <v>204</v>
      </c>
      <c r="B504">
        <v>39272396</v>
      </c>
      <c r="C504">
        <v>39273893</v>
      </c>
      <c r="D504">
        <v>36883554</v>
      </c>
      <c r="E504">
        <v>1</v>
      </c>
      <c r="F504">
        <v>1</v>
      </c>
      <c r="G504">
        <v>1</v>
      </c>
      <c r="H504">
        <v>2</v>
      </c>
      <c r="I504" t="s">
        <v>554</v>
      </c>
      <c r="J504" t="s">
        <v>555</v>
      </c>
      <c r="K504" t="s">
        <v>556</v>
      </c>
      <c r="L504">
        <v>1368</v>
      </c>
      <c r="N504">
        <v>1011</v>
      </c>
      <c r="O504" t="s">
        <v>518</v>
      </c>
      <c r="P504" t="s">
        <v>518</v>
      </c>
      <c r="Q504">
        <v>1</v>
      </c>
      <c r="W504">
        <v>0</v>
      </c>
      <c r="X504">
        <v>1372534845</v>
      </c>
      <c r="Y504">
        <v>0.1</v>
      </c>
      <c r="AA504">
        <v>0</v>
      </c>
      <c r="AB504">
        <v>65.709999999999994</v>
      </c>
      <c r="AC504">
        <v>11.6</v>
      </c>
      <c r="AD504">
        <v>0</v>
      </c>
      <c r="AE504">
        <v>0</v>
      </c>
      <c r="AF504">
        <v>65.709999999999994</v>
      </c>
      <c r="AG504">
        <v>11.6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0.1</v>
      </c>
      <c r="AU504" t="s">
        <v>3</v>
      </c>
      <c r="AV504">
        <v>0</v>
      </c>
      <c r="AW504">
        <v>2</v>
      </c>
      <c r="AX504">
        <v>39273897</v>
      </c>
      <c r="AY504">
        <v>1</v>
      </c>
      <c r="AZ504">
        <v>0</v>
      </c>
      <c r="BA504">
        <v>474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Y504*Source!I204</f>
        <v>0.1</v>
      </c>
      <c r="CY504">
        <f>AB504</f>
        <v>65.709999999999994</v>
      </c>
      <c r="CZ504">
        <f>AF504</f>
        <v>65.709999999999994</v>
      </c>
      <c r="DA504">
        <f>AJ504</f>
        <v>1</v>
      </c>
      <c r="DB504">
        <v>0</v>
      </c>
    </row>
    <row r="505" spans="1:106" x14ac:dyDescent="0.2">
      <c r="A505">
        <f>ROW(Source!A204)</f>
        <v>204</v>
      </c>
      <c r="B505">
        <v>39272396</v>
      </c>
      <c r="C505">
        <v>39273893</v>
      </c>
      <c r="D505">
        <v>36802094</v>
      </c>
      <c r="E505">
        <v>1</v>
      </c>
      <c r="F505">
        <v>1</v>
      </c>
      <c r="G505">
        <v>1</v>
      </c>
      <c r="H505">
        <v>3</v>
      </c>
      <c r="I505" t="s">
        <v>723</v>
      </c>
      <c r="J505" t="s">
        <v>724</v>
      </c>
      <c r="K505" t="s">
        <v>725</v>
      </c>
      <c r="L505">
        <v>1346</v>
      </c>
      <c r="N505">
        <v>1009</v>
      </c>
      <c r="O505" t="s">
        <v>566</v>
      </c>
      <c r="P505" t="s">
        <v>566</v>
      </c>
      <c r="Q505">
        <v>1</v>
      </c>
      <c r="W505">
        <v>0</v>
      </c>
      <c r="X505">
        <v>-1088866022</v>
      </c>
      <c r="Y505">
        <v>0.01</v>
      </c>
      <c r="AA505">
        <v>30.4</v>
      </c>
      <c r="AB505">
        <v>0</v>
      </c>
      <c r="AC505">
        <v>0</v>
      </c>
      <c r="AD505">
        <v>0</v>
      </c>
      <c r="AE505">
        <v>30.4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0.01</v>
      </c>
      <c r="AU505" t="s">
        <v>3</v>
      </c>
      <c r="AV505">
        <v>0</v>
      </c>
      <c r="AW505">
        <v>2</v>
      </c>
      <c r="AX505">
        <v>39273898</v>
      </c>
      <c r="AY505">
        <v>1</v>
      </c>
      <c r="AZ505">
        <v>0</v>
      </c>
      <c r="BA505">
        <v>475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Y505*Source!I204</f>
        <v>0.01</v>
      </c>
      <c r="CY505">
        <f>AA505</f>
        <v>30.4</v>
      </c>
      <c r="CZ505">
        <f>AE505</f>
        <v>30.4</v>
      </c>
      <c r="DA505">
        <f>AI505</f>
        <v>1</v>
      </c>
      <c r="DB505">
        <v>0</v>
      </c>
    </row>
    <row r="506" spans="1:106" x14ac:dyDescent="0.2">
      <c r="A506">
        <f>ROW(Source!A204)</f>
        <v>204</v>
      </c>
      <c r="B506">
        <v>39272396</v>
      </c>
      <c r="C506">
        <v>39273893</v>
      </c>
      <c r="D506">
        <v>36804448</v>
      </c>
      <c r="E506">
        <v>1</v>
      </c>
      <c r="F506">
        <v>1</v>
      </c>
      <c r="G506">
        <v>1</v>
      </c>
      <c r="H506">
        <v>3</v>
      </c>
      <c r="I506" t="s">
        <v>764</v>
      </c>
      <c r="J506" t="s">
        <v>765</v>
      </c>
      <c r="K506" t="s">
        <v>766</v>
      </c>
      <c r="L506">
        <v>1346</v>
      </c>
      <c r="N506">
        <v>1009</v>
      </c>
      <c r="O506" t="s">
        <v>566</v>
      </c>
      <c r="P506" t="s">
        <v>566</v>
      </c>
      <c r="Q506">
        <v>1</v>
      </c>
      <c r="W506">
        <v>0</v>
      </c>
      <c r="X506">
        <v>103900845</v>
      </c>
      <c r="Y506">
        <v>0.3</v>
      </c>
      <c r="AA506">
        <v>9.0399999999999991</v>
      </c>
      <c r="AB506">
        <v>0</v>
      </c>
      <c r="AC506">
        <v>0</v>
      </c>
      <c r="AD506">
        <v>0</v>
      </c>
      <c r="AE506">
        <v>9.0399999999999991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0.3</v>
      </c>
      <c r="AU506" t="s">
        <v>3</v>
      </c>
      <c r="AV506">
        <v>0</v>
      </c>
      <c r="AW506">
        <v>2</v>
      </c>
      <c r="AX506">
        <v>39273899</v>
      </c>
      <c r="AY506">
        <v>1</v>
      </c>
      <c r="AZ506">
        <v>0</v>
      </c>
      <c r="BA506">
        <v>476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Y506*Source!I204</f>
        <v>0.3</v>
      </c>
      <c r="CY506">
        <f>AA506</f>
        <v>9.0399999999999991</v>
      </c>
      <c r="CZ506">
        <f>AE506</f>
        <v>9.0399999999999991</v>
      </c>
      <c r="DA506">
        <f>AI506</f>
        <v>1</v>
      </c>
      <c r="DB506">
        <v>0</v>
      </c>
    </row>
    <row r="507" spans="1:106" x14ac:dyDescent="0.2">
      <c r="A507">
        <f>ROW(Source!A204)</f>
        <v>204</v>
      </c>
      <c r="B507">
        <v>39272396</v>
      </c>
      <c r="C507">
        <v>39273893</v>
      </c>
      <c r="D507">
        <v>36825981</v>
      </c>
      <c r="E507">
        <v>1</v>
      </c>
      <c r="F507">
        <v>1</v>
      </c>
      <c r="G507">
        <v>1</v>
      </c>
      <c r="H507">
        <v>3</v>
      </c>
      <c r="I507" t="s">
        <v>775</v>
      </c>
      <c r="J507" t="s">
        <v>776</v>
      </c>
      <c r="K507" t="s">
        <v>777</v>
      </c>
      <c r="L507">
        <v>1348</v>
      </c>
      <c r="N507">
        <v>1009</v>
      </c>
      <c r="O507" t="s">
        <v>141</v>
      </c>
      <c r="P507" t="s">
        <v>141</v>
      </c>
      <c r="Q507">
        <v>1000</v>
      </c>
      <c r="W507">
        <v>0</v>
      </c>
      <c r="X507">
        <v>-1598896989</v>
      </c>
      <c r="Y507">
        <v>5.9999999999999995E-4</v>
      </c>
      <c r="AA507">
        <v>5000</v>
      </c>
      <c r="AB507">
        <v>0</v>
      </c>
      <c r="AC507">
        <v>0</v>
      </c>
      <c r="AD507">
        <v>0</v>
      </c>
      <c r="AE507">
        <v>5000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3</v>
      </c>
      <c r="AT507">
        <v>5.9999999999999995E-4</v>
      </c>
      <c r="AU507" t="s">
        <v>3</v>
      </c>
      <c r="AV507">
        <v>0</v>
      </c>
      <c r="AW507">
        <v>2</v>
      </c>
      <c r="AX507">
        <v>39273900</v>
      </c>
      <c r="AY507">
        <v>1</v>
      </c>
      <c r="AZ507">
        <v>0</v>
      </c>
      <c r="BA507">
        <v>477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Y507*Source!I204</f>
        <v>5.9999999999999995E-4</v>
      </c>
      <c r="CY507">
        <f>AA507</f>
        <v>5000</v>
      </c>
      <c r="CZ507">
        <f>AE507</f>
        <v>5000</v>
      </c>
      <c r="DA507">
        <f>AI507</f>
        <v>1</v>
      </c>
      <c r="DB507">
        <v>0</v>
      </c>
    </row>
    <row r="508" spans="1:106" x14ac:dyDescent="0.2">
      <c r="A508">
        <f>ROW(Source!A204)</f>
        <v>204</v>
      </c>
      <c r="B508">
        <v>39272396</v>
      </c>
      <c r="C508">
        <v>39273893</v>
      </c>
      <c r="D508">
        <v>36855367</v>
      </c>
      <c r="E508">
        <v>1</v>
      </c>
      <c r="F508">
        <v>1</v>
      </c>
      <c r="G508">
        <v>1</v>
      </c>
      <c r="H508">
        <v>3</v>
      </c>
      <c r="I508" t="s">
        <v>397</v>
      </c>
      <c r="J508" t="s">
        <v>399</v>
      </c>
      <c r="K508" t="s">
        <v>398</v>
      </c>
      <c r="L508">
        <v>1354</v>
      </c>
      <c r="N508">
        <v>1010</v>
      </c>
      <c r="O508" t="s">
        <v>206</v>
      </c>
      <c r="P508" t="s">
        <v>206</v>
      </c>
      <c r="Q508">
        <v>1</v>
      </c>
      <c r="W508">
        <v>0</v>
      </c>
      <c r="X508">
        <v>-1373405590</v>
      </c>
      <c r="Y508">
        <v>1</v>
      </c>
      <c r="AA508">
        <v>1294</v>
      </c>
      <c r="AB508">
        <v>0</v>
      </c>
      <c r="AC508">
        <v>0</v>
      </c>
      <c r="AD508">
        <v>0</v>
      </c>
      <c r="AE508">
        <v>1294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0</v>
      </c>
      <c r="AP508">
        <v>0</v>
      </c>
      <c r="AQ508">
        <v>0</v>
      </c>
      <c r="AR508">
        <v>0</v>
      </c>
      <c r="AS508" t="s">
        <v>3</v>
      </c>
      <c r="AT508">
        <v>1</v>
      </c>
      <c r="AU508" t="s">
        <v>3</v>
      </c>
      <c r="AV508">
        <v>0</v>
      </c>
      <c r="AW508">
        <v>1</v>
      </c>
      <c r="AX508">
        <v>-1</v>
      </c>
      <c r="AY508">
        <v>0</v>
      </c>
      <c r="AZ508">
        <v>0</v>
      </c>
      <c r="BA508" t="s">
        <v>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Y508*Source!I204</f>
        <v>1</v>
      </c>
      <c r="CY508">
        <f>AA508</f>
        <v>1294</v>
      </c>
      <c r="CZ508">
        <f>AE508</f>
        <v>1294</v>
      </c>
      <c r="DA508">
        <f>AI508</f>
        <v>1</v>
      </c>
      <c r="DB508">
        <v>0</v>
      </c>
    </row>
    <row r="509" spans="1:106" x14ac:dyDescent="0.2">
      <c r="A509">
        <f>ROW(Source!A204)</f>
        <v>204</v>
      </c>
      <c r="B509">
        <v>39272396</v>
      </c>
      <c r="C509">
        <v>39273893</v>
      </c>
      <c r="D509">
        <v>36799065</v>
      </c>
      <c r="E509">
        <v>17</v>
      </c>
      <c r="F509">
        <v>1</v>
      </c>
      <c r="G509">
        <v>1</v>
      </c>
      <c r="H509">
        <v>3</v>
      </c>
      <c r="I509" t="s">
        <v>717</v>
      </c>
      <c r="J509" t="s">
        <v>3</v>
      </c>
      <c r="K509" t="s">
        <v>718</v>
      </c>
      <c r="L509">
        <v>1374</v>
      </c>
      <c r="N509">
        <v>1013</v>
      </c>
      <c r="O509" t="s">
        <v>719</v>
      </c>
      <c r="P509" t="s">
        <v>719</v>
      </c>
      <c r="Q509">
        <v>1</v>
      </c>
      <c r="W509">
        <v>0</v>
      </c>
      <c r="X509">
        <v>-1731369543</v>
      </c>
      <c r="Y509">
        <v>0.19</v>
      </c>
      <c r="AA509">
        <v>1</v>
      </c>
      <c r="AB509">
        <v>0</v>
      </c>
      <c r="AC509">
        <v>0</v>
      </c>
      <c r="AD509">
        <v>0</v>
      </c>
      <c r="AE509">
        <v>1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0.19</v>
      </c>
      <c r="AU509" t="s">
        <v>3</v>
      </c>
      <c r="AV509">
        <v>0</v>
      </c>
      <c r="AW509">
        <v>2</v>
      </c>
      <c r="AX509">
        <v>39273901</v>
      </c>
      <c r="AY509">
        <v>1</v>
      </c>
      <c r="AZ509">
        <v>0</v>
      </c>
      <c r="BA509">
        <v>478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Y509*Source!I204</f>
        <v>0.19</v>
      </c>
      <c r="CY509">
        <f>AA509</f>
        <v>1</v>
      </c>
      <c r="CZ509">
        <f>AE509</f>
        <v>1</v>
      </c>
      <c r="DA509">
        <f>AI509</f>
        <v>1</v>
      </c>
      <c r="DB509">
        <v>0</v>
      </c>
    </row>
    <row r="510" spans="1:106" x14ac:dyDescent="0.2">
      <c r="A510">
        <f>ROW(Source!A205)</f>
        <v>205</v>
      </c>
      <c r="B510">
        <v>39272397</v>
      </c>
      <c r="C510">
        <v>39273893</v>
      </c>
      <c r="D510">
        <v>37077359</v>
      </c>
      <c r="E510">
        <v>1</v>
      </c>
      <c r="F510">
        <v>1</v>
      </c>
      <c r="G510">
        <v>1</v>
      </c>
      <c r="H510">
        <v>1</v>
      </c>
      <c r="I510" t="s">
        <v>773</v>
      </c>
      <c r="J510" t="s">
        <v>3</v>
      </c>
      <c r="K510" t="s">
        <v>774</v>
      </c>
      <c r="L510">
        <v>1191</v>
      </c>
      <c r="N510">
        <v>1013</v>
      </c>
      <c r="O510" t="s">
        <v>512</v>
      </c>
      <c r="P510" t="s">
        <v>512</v>
      </c>
      <c r="Q510">
        <v>1</v>
      </c>
      <c r="W510">
        <v>0</v>
      </c>
      <c r="X510">
        <v>-362667798</v>
      </c>
      <c r="Y510">
        <v>0.9</v>
      </c>
      <c r="AA510">
        <v>0</v>
      </c>
      <c r="AB510">
        <v>0</v>
      </c>
      <c r="AC510">
        <v>0</v>
      </c>
      <c r="AD510">
        <v>79.7</v>
      </c>
      <c r="AE510">
        <v>0</v>
      </c>
      <c r="AF510">
        <v>0</v>
      </c>
      <c r="AG510">
        <v>0</v>
      </c>
      <c r="AH510">
        <v>10.5</v>
      </c>
      <c r="AI510">
        <v>1</v>
      </c>
      <c r="AJ510">
        <v>1</v>
      </c>
      <c r="AK510">
        <v>1</v>
      </c>
      <c r="AL510">
        <v>7.59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3</v>
      </c>
      <c r="AT510">
        <v>0.9</v>
      </c>
      <c r="AU510" t="s">
        <v>3</v>
      </c>
      <c r="AV510">
        <v>1</v>
      </c>
      <c r="AW510">
        <v>2</v>
      </c>
      <c r="AX510">
        <v>39273894</v>
      </c>
      <c r="AY510">
        <v>1</v>
      </c>
      <c r="AZ510">
        <v>0</v>
      </c>
      <c r="BA510">
        <v>479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Y510*Source!I205</f>
        <v>0.9</v>
      </c>
      <c r="CY510">
        <f>AD510</f>
        <v>79.7</v>
      </c>
      <c r="CZ510">
        <f>AH510</f>
        <v>10.5</v>
      </c>
      <c r="DA510">
        <f>AL510</f>
        <v>7.59</v>
      </c>
      <c r="DB510">
        <v>0</v>
      </c>
    </row>
    <row r="511" spans="1:106" x14ac:dyDescent="0.2">
      <c r="A511">
        <f>ROW(Source!A205)</f>
        <v>205</v>
      </c>
      <c r="B511">
        <v>39272397</v>
      </c>
      <c r="C511">
        <v>39273893</v>
      </c>
      <c r="D511">
        <v>37064876</v>
      </c>
      <c r="E511">
        <v>1</v>
      </c>
      <c r="F511">
        <v>1</v>
      </c>
      <c r="G511">
        <v>1</v>
      </c>
      <c r="H511">
        <v>1</v>
      </c>
      <c r="I511" t="s">
        <v>513</v>
      </c>
      <c r="J511" t="s">
        <v>3</v>
      </c>
      <c r="K511" t="s">
        <v>514</v>
      </c>
      <c r="L511">
        <v>1191</v>
      </c>
      <c r="N511">
        <v>1013</v>
      </c>
      <c r="O511" t="s">
        <v>512</v>
      </c>
      <c r="P511" t="s">
        <v>512</v>
      </c>
      <c r="Q511">
        <v>1</v>
      </c>
      <c r="W511">
        <v>0</v>
      </c>
      <c r="X511">
        <v>-1417349443</v>
      </c>
      <c r="Y511">
        <v>0.2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7.59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0.2</v>
      </c>
      <c r="AU511" t="s">
        <v>3</v>
      </c>
      <c r="AV511">
        <v>2</v>
      </c>
      <c r="AW511">
        <v>2</v>
      </c>
      <c r="AX511">
        <v>39273895</v>
      </c>
      <c r="AY511">
        <v>1</v>
      </c>
      <c r="AZ511">
        <v>0</v>
      </c>
      <c r="BA511">
        <v>480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Y511*Source!I205</f>
        <v>0.2</v>
      </c>
      <c r="CY511">
        <f>AD511</f>
        <v>0</v>
      </c>
      <c r="CZ511">
        <f>AH511</f>
        <v>0</v>
      </c>
      <c r="DA511">
        <f>AL511</f>
        <v>1</v>
      </c>
      <c r="DB511">
        <v>0</v>
      </c>
    </row>
    <row r="512" spans="1:106" x14ac:dyDescent="0.2">
      <c r="A512">
        <f>ROW(Source!A205)</f>
        <v>205</v>
      </c>
      <c r="B512">
        <v>39272397</v>
      </c>
      <c r="C512">
        <v>39273893</v>
      </c>
      <c r="D512">
        <v>36882159</v>
      </c>
      <c r="E512">
        <v>1</v>
      </c>
      <c r="F512">
        <v>1</v>
      </c>
      <c r="G512">
        <v>1</v>
      </c>
      <c r="H512">
        <v>2</v>
      </c>
      <c r="I512" t="s">
        <v>720</v>
      </c>
      <c r="J512" t="s">
        <v>721</v>
      </c>
      <c r="K512" t="s">
        <v>722</v>
      </c>
      <c r="L512">
        <v>1368</v>
      </c>
      <c r="N512">
        <v>1011</v>
      </c>
      <c r="O512" t="s">
        <v>518</v>
      </c>
      <c r="P512" t="s">
        <v>518</v>
      </c>
      <c r="Q512">
        <v>1</v>
      </c>
      <c r="W512">
        <v>0</v>
      </c>
      <c r="X512">
        <v>-1718674368</v>
      </c>
      <c r="Y512">
        <v>0.1</v>
      </c>
      <c r="AA512">
        <v>0</v>
      </c>
      <c r="AB512">
        <v>850</v>
      </c>
      <c r="AC512">
        <v>13.5</v>
      </c>
      <c r="AD512">
        <v>0</v>
      </c>
      <c r="AE512">
        <v>0</v>
      </c>
      <c r="AF512">
        <v>111.99</v>
      </c>
      <c r="AG512">
        <v>13.5</v>
      </c>
      <c r="AH512">
        <v>0</v>
      </c>
      <c r="AI512">
        <v>1</v>
      </c>
      <c r="AJ512">
        <v>7.59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0.1</v>
      </c>
      <c r="AU512" t="s">
        <v>3</v>
      </c>
      <c r="AV512">
        <v>0</v>
      </c>
      <c r="AW512">
        <v>2</v>
      </c>
      <c r="AX512">
        <v>39273896</v>
      </c>
      <c r="AY512">
        <v>1</v>
      </c>
      <c r="AZ512">
        <v>0</v>
      </c>
      <c r="BA512">
        <v>481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Y512*Source!I205</f>
        <v>0.1</v>
      </c>
      <c r="CY512">
        <f>AB512</f>
        <v>850</v>
      </c>
      <c r="CZ512">
        <f>AF512</f>
        <v>111.99</v>
      </c>
      <c r="DA512">
        <f>AJ512</f>
        <v>7.59</v>
      </c>
      <c r="DB512">
        <v>0</v>
      </c>
    </row>
    <row r="513" spans="1:106" x14ac:dyDescent="0.2">
      <c r="A513">
        <f>ROW(Source!A205)</f>
        <v>205</v>
      </c>
      <c r="B513">
        <v>39272397</v>
      </c>
      <c r="C513">
        <v>39273893</v>
      </c>
      <c r="D513">
        <v>36883554</v>
      </c>
      <c r="E513">
        <v>1</v>
      </c>
      <c r="F513">
        <v>1</v>
      </c>
      <c r="G513">
        <v>1</v>
      </c>
      <c r="H513">
        <v>2</v>
      </c>
      <c r="I513" t="s">
        <v>554</v>
      </c>
      <c r="J513" t="s">
        <v>555</v>
      </c>
      <c r="K513" t="s">
        <v>556</v>
      </c>
      <c r="L513">
        <v>1368</v>
      </c>
      <c r="N513">
        <v>1011</v>
      </c>
      <c r="O513" t="s">
        <v>518</v>
      </c>
      <c r="P513" t="s">
        <v>518</v>
      </c>
      <c r="Q513">
        <v>1</v>
      </c>
      <c r="W513">
        <v>0</v>
      </c>
      <c r="X513">
        <v>1372534845</v>
      </c>
      <c r="Y513">
        <v>0.1</v>
      </c>
      <c r="AA513">
        <v>0</v>
      </c>
      <c r="AB513">
        <v>498.74</v>
      </c>
      <c r="AC513">
        <v>11.6</v>
      </c>
      <c r="AD513">
        <v>0</v>
      </c>
      <c r="AE513">
        <v>0</v>
      </c>
      <c r="AF513">
        <v>65.709999999999994</v>
      </c>
      <c r="AG513">
        <v>11.6</v>
      </c>
      <c r="AH513">
        <v>0</v>
      </c>
      <c r="AI513">
        <v>1</v>
      </c>
      <c r="AJ513">
        <v>7.59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0.1</v>
      </c>
      <c r="AU513" t="s">
        <v>3</v>
      </c>
      <c r="AV513">
        <v>0</v>
      </c>
      <c r="AW513">
        <v>2</v>
      </c>
      <c r="AX513">
        <v>39273897</v>
      </c>
      <c r="AY513">
        <v>1</v>
      </c>
      <c r="AZ513">
        <v>0</v>
      </c>
      <c r="BA513">
        <v>482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Y513*Source!I205</f>
        <v>0.1</v>
      </c>
      <c r="CY513">
        <f>AB513</f>
        <v>498.74</v>
      </c>
      <c r="CZ513">
        <f>AF513</f>
        <v>65.709999999999994</v>
      </c>
      <c r="DA513">
        <f>AJ513</f>
        <v>7.59</v>
      </c>
      <c r="DB513">
        <v>0</v>
      </c>
    </row>
    <row r="514" spans="1:106" x14ac:dyDescent="0.2">
      <c r="A514">
        <f>ROW(Source!A205)</f>
        <v>205</v>
      </c>
      <c r="B514">
        <v>39272397</v>
      </c>
      <c r="C514">
        <v>39273893</v>
      </c>
      <c r="D514">
        <v>36802094</v>
      </c>
      <c r="E514">
        <v>1</v>
      </c>
      <c r="F514">
        <v>1</v>
      </c>
      <c r="G514">
        <v>1</v>
      </c>
      <c r="H514">
        <v>3</v>
      </c>
      <c r="I514" t="s">
        <v>723</v>
      </c>
      <c r="J514" t="s">
        <v>724</v>
      </c>
      <c r="K514" t="s">
        <v>725</v>
      </c>
      <c r="L514">
        <v>1346</v>
      </c>
      <c r="N514">
        <v>1009</v>
      </c>
      <c r="O514" t="s">
        <v>566</v>
      </c>
      <c r="P514" t="s">
        <v>566</v>
      </c>
      <c r="Q514">
        <v>1</v>
      </c>
      <c r="W514">
        <v>0</v>
      </c>
      <c r="X514">
        <v>-1088866022</v>
      </c>
      <c r="Y514">
        <v>0.01</v>
      </c>
      <c r="AA514">
        <v>230.74</v>
      </c>
      <c r="AB514">
        <v>0</v>
      </c>
      <c r="AC514">
        <v>0</v>
      </c>
      <c r="AD514">
        <v>0</v>
      </c>
      <c r="AE514">
        <v>30.4</v>
      </c>
      <c r="AF514">
        <v>0</v>
      </c>
      <c r="AG514">
        <v>0</v>
      </c>
      <c r="AH514">
        <v>0</v>
      </c>
      <c r="AI514">
        <v>7.59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0.01</v>
      </c>
      <c r="AU514" t="s">
        <v>3</v>
      </c>
      <c r="AV514">
        <v>0</v>
      </c>
      <c r="AW514">
        <v>2</v>
      </c>
      <c r="AX514">
        <v>39273898</v>
      </c>
      <c r="AY514">
        <v>1</v>
      </c>
      <c r="AZ514">
        <v>0</v>
      </c>
      <c r="BA514">
        <v>483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Y514*Source!I205</f>
        <v>0.01</v>
      </c>
      <c r="CY514">
        <f>AA514</f>
        <v>230.74</v>
      </c>
      <c r="CZ514">
        <f>AE514</f>
        <v>30.4</v>
      </c>
      <c r="DA514">
        <f>AI514</f>
        <v>7.59</v>
      </c>
      <c r="DB514">
        <v>0</v>
      </c>
    </row>
    <row r="515" spans="1:106" x14ac:dyDescent="0.2">
      <c r="A515">
        <f>ROW(Source!A205)</f>
        <v>205</v>
      </c>
      <c r="B515">
        <v>39272397</v>
      </c>
      <c r="C515">
        <v>39273893</v>
      </c>
      <c r="D515">
        <v>36804448</v>
      </c>
      <c r="E515">
        <v>1</v>
      </c>
      <c r="F515">
        <v>1</v>
      </c>
      <c r="G515">
        <v>1</v>
      </c>
      <c r="H515">
        <v>3</v>
      </c>
      <c r="I515" t="s">
        <v>764</v>
      </c>
      <c r="J515" t="s">
        <v>765</v>
      </c>
      <c r="K515" t="s">
        <v>766</v>
      </c>
      <c r="L515">
        <v>1346</v>
      </c>
      <c r="N515">
        <v>1009</v>
      </c>
      <c r="O515" t="s">
        <v>566</v>
      </c>
      <c r="P515" t="s">
        <v>566</v>
      </c>
      <c r="Q515">
        <v>1</v>
      </c>
      <c r="W515">
        <v>0</v>
      </c>
      <c r="X515">
        <v>103900845</v>
      </c>
      <c r="Y515">
        <v>0.3</v>
      </c>
      <c r="AA515">
        <v>68.61</v>
      </c>
      <c r="AB515">
        <v>0</v>
      </c>
      <c r="AC515">
        <v>0</v>
      </c>
      <c r="AD515">
        <v>0</v>
      </c>
      <c r="AE515">
        <v>9.0399999999999991</v>
      </c>
      <c r="AF515">
        <v>0</v>
      </c>
      <c r="AG515">
        <v>0</v>
      </c>
      <c r="AH515">
        <v>0</v>
      </c>
      <c r="AI515">
        <v>7.59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0.3</v>
      </c>
      <c r="AU515" t="s">
        <v>3</v>
      </c>
      <c r="AV515">
        <v>0</v>
      </c>
      <c r="AW515">
        <v>2</v>
      </c>
      <c r="AX515">
        <v>39273899</v>
      </c>
      <c r="AY515">
        <v>1</v>
      </c>
      <c r="AZ515">
        <v>0</v>
      </c>
      <c r="BA515">
        <v>484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Y515*Source!I205</f>
        <v>0.3</v>
      </c>
      <c r="CY515">
        <f>AA515</f>
        <v>68.61</v>
      </c>
      <c r="CZ515">
        <f>AE515</f>
        <v>9.0399999999999991</v>
      </c>
      <c r="DA515">
        <f>AI515</f>
        <v>7.59</v>
      </c>
      <c r="DB515">
        <v>0</v>
      </c>
    </row>
    <row r="516" spans="1:106" x14ac:dyDescent="0.2">
      <c r="A516">
        <f>ROW(Source!A205)</f>
        <v>205</v>
      </c>
      <c r="B516">
        <v>39272397</v>
      </c>
      <c r="C516">
        <v>39273893</v>
      </c>
      <c r="D516">
        <v>36825981</v>
      </c>
      <c r="E516">
        <v>1</v>
      </c>
      <c r="F516">
        <v>1</v>
      </c>
      <c r="G516">
        <v>1</v>
      </c>
      <c r="H516">
        <v>3</v>
      </c>
      <c r="I516" t="s">
        <v>775</v>
      </c>
      <c r="J516" t="s">
        <v>776</v>
      </c>
      <c r="K516" t="s">
        <v>777</v>
      </c>
      <c r="L516">
        <v>1348</v>
      </c>
      <c r="N516">
        <v>1009</v>
      </c>
      <c r="O516" t="s">
        <v>141</v>
      </c>
      <c r="P516" t="s">
        <v>141</v>
      </c>
      <c r="Q516">
        <v>1000</v>
      </c>
      <c r="W516">
        <v>0</v>
      </c>
      <c r="X516">
        <v>-1598896989</v>
      </c>
      <c r="Y516">
        <v>5.9999999999999995E-4</v>
      </c>
      <c r="AA516">
        <v>37950</v>
      </c>
      <c r="AB516">
        <v>0</v>
      </c>
      <c r="AC516">
        <v>0</v>
      </c>
      <c r="AD516">
        <v>0</v>
      </c>
      <c r="AE516">
        <v>5000</v>
      </c>
      <c r="AF516">
        <v>0</v>
      </c>
      <c r="AG516">
        <v>0</v>
      </c>
      <c r="AH516">
        <v>0</v>
      </c>
      <c r="AI516">
        <v>7.59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5.9999999999999995E-4</v>
      </c>
      <c r="AU516" t="s">
        <v>3</v>
      </c>
      <c r="AV516">
        <v>0</v>
      </c>
      <c r="AW516">
        <v>2</v>
      </c>
      <c r="AX516">
        <v>39273900</v>
      </c>
      <c r="AY516">
        <v>1</v>
      </c>
      <c r="AZ516">
        <v>0</v>
      </c>
      <c r="BA516">
        <v>485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Y516*Source!I205</f>
        <v>5.9999999999999995E-4</v>
      </c>
      <c r="CY516">
        <f>AA516</f>
        <v>37950</v>
      </c>
      <c r="CZ516">
        <f>AE516</f>
        <v>5000</v>
      </c>
      <c r="DA516">
        <f>AI516</f>
        <v>7.59</v>
      </c>
      <c r="DB516">
        <v>0</v>
      </c>
    </row>
    <row r="517" spans="1:106" x14ac:dyDescent="0.2">
      <c r="A517">
        <f>ROW(Source!A205)</f>
        <v>205</v>
      </c>
      <c r="B517">
        <v>39272397</v>
      </c>
      <c r="C517">
        <v>39273893</v>
      </c>
      <c r="D517">
        <v>36855367</v>
      </c>
      <c r="E517">
        <v>1</v>
      </c>
      <c r="F517">
        <v>1</v>
      </c>
      <c r="G517">
        <v>1</v>
      </c>
      <c r="H517">
        <v>3</v>
      </c>
      <c r="I517" t="s">
        <v>397</v>
      </c>
      <c r="J517" t="s">
        <v>399</v>
      </c>
      <c r="K517" t="s">
        <v>398</v>
      </c>
      <c r="L517">
        <v>1354</v>
      </c>
      <c r="N517">
        <v>1010</v>
      </c>
      <c r="O517" t="s">
        <v>206</v>
      </c>
      <c r="P517" t="s">
        <v>206</v>
      </c>
      <c r="Q517">
        <v>1</v>
      </c>
      <c r="W517">
        <v>0</v>
      </c>
      <c r="X517">
        <v>-1373405590</v>
      </c>
      <c r="Y517">
        <v>1</v>
      </c>
      <c r="AA517">
        <v>9821.4599999999991</v>
      </c>
      <c r="AB517">
        <v>0</v>
      </c>
      <c r="AC517">
        <v>0</v>
      </c>
      <c r="AD517">
        <v>0</v>
      </c>
      <c r="AE517">
        <v>1294</v>
      </c>
      <c r="AF517">
        <v>0</v>
      </c>
      <c r="AG517">
        <v>0</v>
      </c>
      <c r="AH517">
        <v>0</v>
      </c>
      <c r="AI517">
        <v>7.59</v>
      </c>
      <c r="AJ517">
        <v>1</v>
      </c>
      <c r="AK517">
        <v>1</v>
      </c>
      <c r="AL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 t="s">
        <v>3</v>
      </c>
      <c r="AT517">
        <v>1</v>
      </c>
      <c r="AU517" t="s">
        <v>3</v>
      </c>
      <c r="AV517">
        <v>0</v>
      </c>
      <c r="AW517">
        <v>1</v>
      </c>
      <c r="AX517">
        <v>-1</v>
      </c>
      <c r="AY517">
        <v>0</v>
      </c>
      <c r="AZ517">
        <v>0</v>
      </c>
      <c r="BA517" t="s">
        <v>3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Y517*Source!I205</f>
        <v>1</v>
      </c>
      <c r="CY517">
        <f>AA517</f>
        <v>9821.4599999999991</v>
      </c>
      <c r="CZ517">
        <f>AE517</f>
        <v>1294</v>
      </c>
      <c r="DA517">
        <f>AI517</f>
        <v>7.59</v>
      </c>
      <c r="DB517">
        <v>0</v>
      </c>
    </row>
    <row r="518" spans="1:106" x14ac:dyDescent="0.2">
      <c r="A518">
        <f>ROW(Source!A205)</f>
        <v>205</v>
      </c>
      <c r="B518">
        <v>39272397</v>
      </c>
      <c r="C518">
        <v>39273893</v>
      </c>
      <c r="D518">
        <v>36799065</v>
      </c>
      <c r="E518">
        <v>17</v>
      </c>
      <c r="F518">
        <v>1</v>
      </c>
      <c r="G518">
        <v>1</v>
      </c>
      <c r="H518">
        <v>3</v>
      </c>
      <c r="I518" t="s">
        <v>717</v>
      </c>
      <c r="J518" t="s">
        <v>3</v>
      </c>
      <c r="K518" t="s">
        <v>718</v>
      </c>
      <c r="L518">
        <v>1374</v>
      </c>
      <c r="N518">
        <v>1013</v>
      </c>
      <c r="O518" t="s">
        <v>719</v>
      </c>
      <c r="P518" t="s">
        <v>719</v>
      </c>
      <c r="Q518">
        <v>1</v>
      </c>
      <c r="W518">
        <v>0</v>
      </c>
      <c r="X518">
        <v>-1731369543</v>
      </c>
      <c r="Y518">
        <v>0.19</v>
      </c>
      <c r="AA518">
        <v>1</v>
      </c>
      <c r="AB518">
        <v>0</v>
      </c>
      <c r="AC518">
        <v>0</v>
      </c>
      <c r="AD518">
        <v>0</v>
      </c>
      <c r="AE518">
        <v>1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0.19</v>
      </c>
      <c r="AU518" t="s">
        <v>3</v>
      </c>
      <c r="AV518">
        <v>0</v>
      </c>
      <c r="AW518">
        <v>2</v>
      </c>
      <c r="AX518">
        <v>39273901</v>
      </c>
      <c r="AY518">
        <v>1</v>
      </c>
      <c r="AZ518">
        <v>0</v>
      </c>
      <c r="BA518">
        <v>486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Y518*Source!I205</f>
        <v>0.19</v>
      </c>
      <c r="CY518">
        <f>AA518</f>
        <v>1</v>
      </c>
      <c r="CZ518">
        <f>AE518</f>
        <v>1</v>
      </c>
      <c r="DA518">
        <f>AI518</f>
        <v>1</v>
      </c>
      <c r="DB518">
        <v>0</v>
      </c>
    </row>
    <row r="519" spans="1:106" x14ac:dyDescent="0.2">
      <c r="A519">
        <f>ROW(Source!A208)</f>
        <v>208</v>
      </c>
      <c r="B519">
        <v>39272396</v>
      </c>
      <c r="C519">
        <v>39273910</v>
      </c>
      <c r="D519">
        <v>37080781</v>
      </c>
      <c r="E519">
        <v>1</v>
      </c>
      <c r="F519">
        <v>1</v>
      </c>
      <c r="G519">
        <v>1</v>
      </c>
      <c r="H519">
        <v>1</v>
      </c>
      <c r="I519" t="s">
        <v>762</v>
      </c>
      <c r="J519" t="s">
        <v>3</v>
      </c>
      <c r="K519" t="s">
        <v>763</v>
      </c>
      <c r="L519">
        <v>1191</v>
      </c>
      <c r="N519">
        <v>1013</v>
      </c>
      <c r="O519" t="s">
        <v>512</v>
      </c>
      <c r="P519" t="s">
        <v>512</v>
      </c>
      <c r="Q519">
        <v>1</v>
      </c>
      <c r="W519">
        <v>0</v>
      </c>
      <c r="X519">
        <v>912892513</v>
      </c>
      <c r="Y519">
        <v>94.4</v>
      </c>
      <c r="AA519">
        <v>0</v>
      </c>
      <c r="AB519">
        <v>0</v>
      </c>
      <c r="AC519">
        <v>0</v>
      </c>
      <c r="AD519">
        <v>9.92</v>
      </c>
      <c r="AE519">
        <v>0</v>
      </c>
      <c r="AF519">
        <v>0</v>
      </c>
      <c r="AG519">
        <v>0</v>
      </c>
      <c r="AH519">
        <v>9.92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3</v>
      </c>
      <c r="AT519">
        <v>94.4</v>
      </c>
      <c r="AU519" t="s">
        <v>3</v>
      </c>
      <c r="AV519">
        <v>1</v>
      </c>
      <c r="AW519">
        <v>2</v>
      </c>
      <c r="AX519">
        <v>39273911</v>
      </c>
      <c r="AY519">
        <v>1</v>
      </c>
      <c r="AZ519">
        <v>0</v>
      </c>
      <c r="BA519">
        <v>487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Y519*Source!I208</f>
        <v>34.928000000000004</v>
      </c>
      <c r="CY519">
        <f>AD519</f>
        <v>9.92</v>
      </c>
      <c r="CZ519">
        <f>AH519</f>
        <v>9.92</v>
      </c>
      <c r="DA519">
        <f>AL519</f>
        <v>1</v>
      </c>
      <c r="DB519">
        <v>0</v>
      </c>
    </row>
    <row r="520" spans="1:106" x14ac:dyDescent="0.2">
      <c r="A520">
        <f>ROW(Source!A208)</f>
        <v>208</v>
      </c>
      <c r="B520">
        <v>39272396</v>
      </c>
      <c r="C520">
        <v>39273910</v>
      </c>
      <c r="D520">
        <v>37064876</v>
      </c>
      <c r="E520">
        <v>1</v>
      </c>
      <c r="F520">
        <v>1</v>
      </c>
      <c r="G520">
        <v>1</v>
      </c>
      <c r="H520">
        <v>1</v>
      </c>
      <c r="I520" t="s">
        <v>513</v>
      </c>
      <c r="J520" t="s">
        <v>3</v>
      </c>
      <c r="K520" t="s">
        <v>514</v>
      </c>
      <c r="L520">
        <v>1191</v>
      </c>
      <c r="N520">
        <v>1013</v>
      </c>
      <c r="O520" t="s">
        <v>512</v>
      </c>
      <c r="P520" t="s">
        <v>512</v>
      </c>
      <c r="Q520">
        <v>1</v>
      </c>
      <c r="W520">
        <v>0</v>
      </c>
      <c r="X520">
        <v>-1417349443</v>
      </c>
      <c r="Y520">
        <v>0.4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3</v>
      </c>
      <c r="AT520">
        <v>0.4</v>
      </c>
      <c r="AU520" t="s">
        <v>3</v>
      </c>
      <c r="AV520">
        <v>2</v>
      </c>
      <c r="AW520">
        <v>2</v>
      </c>
      <c r="AX520">
        <v>39273912</v>
      </c>
      <c r="AY520">
        <v>1</v>
      </c>
      <c r="AZ520">
        <v>0</v>
      </c>
      <c r="BA520">
        <v>488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Y520*Source!I208</f>
        <v>0.14799999999999999</v>
      </c>
      <c r="CY520">
        <f>AD520</f>
        <v>0</v>
      </c>
      <c r="CZ520">
        <f>AH520</f>
        <v>0</v>
      </c>
      <c r="DA520">
        <f>AL520</f>
        <v>1</v>
      </c>
      <c r="DB520">
        <v>0</v>
      </c>
    </row>
    <row r="521" spans="1:106" x14ac:dyDescent="0.2">
      <c r="A521">
        <f>ROW(Source!A208)</f>
        <v>208</v>
      </c>
      <c r="B521">
        <v>39272396</v>
      </c>
      <c r="C521">
        <v>39273910</v>
      </c>
      <c r="D521">
        <v>36882159</v>
      </c>
      <c r="E521">
        <v>1</v>
      </c>
      <c r="F521">
        <v>1</v>
      </c>
      <c r="G521">
        <v>1</v>
      </c>
      <c r="H521">
        <v>2</v>
      </c>
      <c r="I521" t="s">
        <v>720</v>
      </c>
      <c r="J521" t="s">
        <v>721</v>
      </c>
      <c r="K521" t="s">
        <v>722</v>
      </c>
      <c r="L521">
        <v>1368</v>
      </c>
      <c r="N521">
        <v>1011</v>
      </c>
      <c r="O521" t="s">
        <v>518</v>
      </c>
      <c r="P521" t="s">
        <v>518</v>
      </c>
      <c r="Q521">
        <v>1</v>
      </c>
      <c r="W521">
        <v>0</v>
      </c>
      <c r="X521">
        <v>-1718674368</v>
      </c>
      <c r="Y521">
        <v>0.2</v>
      </c>
      <c r="AA521">
        <v>0</v>
      </c>
      <c r="AB521">
        <v>111.99</v>
      </c>
      <c r="AC521">
        <v>13.5</v>
      </c>
      <c r="AD521">
        <v>0</v>
      </c>
      <c r="AE521">
        <v>0</v>
      </c>
      <c r="AF521">
        <v>111.99</v>
      </c>
      <c r="AG521">
        <v>13.5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3</v>
      </c>
      <c r="AT521">
        <v>0.2</v>
      </c>
      <c r="AU521" t="s">
        <v>3</v>
      </c>
      <c r="AV521">
        <v>0</v>
      </c>
      <c r="AW521">
        <v>2</v>
      </c>
      <c r="AX521">
        <v>39273913</v>
      </c>
      <c r="AY521">
        <v>1</v>
      </c>
      <c r="AZ521">
        <v>0</v>
      </c>
      <c r="BA521">
        <v>489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Y521*Source!I208</f>
        <v>7.3999999999999996E-2</v>
      </c>
      <c r="CY521">
        <f>AB521</f>
        <v>111.99</v>
      </c>
      <c r="CZ521">
        <f>AF521</f>
        <v>111.99</v>
      </c>
      <c r="DA521">
        <f>AJ521</f>
        <v>1</v>
      </c>
      <c r="DB521">
        <v>0</v>
      </c>
    </row>
    <row r="522" spans="1:106" x14ac:dyDescent="0.2">
      <c r="A522">
        <f>ROW(Source!A208)</f>
        <v>208</v>
      </c>
      <c r="B522">
        <v>39272396</v>
      </c>
      <c r="C522">
        <v>39273910</v>
      </c>
      <c r="D522">
        <v>36883554</v>
      </c>
      <c r="E522">
        <v>1</v>
      </c>
      <c r="F522">
        <v>1</v>
      </c>
      <c r="G522">
        <v>1</v>
      </c>
      <c r="H522">
        <v>2</v>
      </c>
      <c r="I522" t="s">
        <v>554</v>
      </c>
      <c r="J522" t="s">
        <v>555</v>
      </c>
      <c r="K522" t="s">
        <v>556</v>
      </c>
      <c r="L522">
        <v>1368</v>
      </c>
      <c r="N522">
        <v>1011</v>
      </c>
      <c r="O522" t="s">
        <v>518</v>
      </c>
      <c r="P522" t="s">
        <v>518</v>
      </c>
      <c r="Q522">
        <v>1</v>
      </c>
      <c r="W522">
        <v>0</v>
      </c>
      <c r="X522">
        <v>1372534845</v>
      </c>
      <c r="Y522">
        <v>0.2</v>
      </c>
      <c r="AA522">
        <v>0</v>
      </c>
      <c r="AB522">
        <v>65.709999999999994</v>
      </c>
      <c r="AC522">
        <v>11.6</v>
      </c>
      <c r="AD522">
        <v>0</v>
      </c>
      <c r="AE522">
        <v>0</v>
      </c>
      <c r="AF522">
        <v>65.709999999999994</v>
      </c>
      <c r="AG522">
        <v>11.6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3</v>
      </c>
      <c r="AT522">
        <v>0.2</v>
      </c>
      <c r="AU522" t="s">
        <v>3</v>
      </c>
      <c r="AV522">
        <v>0</v>
      </c>
      <c r="AW522">
        <v>2</v>
      </c>
      <c r="AX522">
        <v>39273914</v>
      </c>
      <c r="AY522">
        <v>1</v>
      </c>
      <c r="AZ522">
        <v>0</v>
      </c>
      <c r="BA522">
        <v>490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Y522*Source!I208</f>
        <v>7.3999999999999996E-2</v>
      </c>
      <c r="CY522">
        <f>AB522</f>
        <v>65.709999999999994</v>
      </c>
      <c r="CZ522">
        <f>AF522</f>
        <v>65.709999999999994</v>
      </c>
      <c r="DA522">
        <f>AJ522</f>
        <v>1</v>
      </c>
      <c r="DB522">
        <v>0</v>
      </c>
    </row>
    <row r="523" spans="1:106" x14ac:dyDescent="0.2">
      <c r="A523">
        <f>ROW(Source!A208)</f>
        <v>208</v>
      </c>
      <c r="B523">
        <v>39272396</v>
      </c>
      <c r="C523">
        <v>39273910</v>
      </c>
      <c r="D523">
        <v>36854786</v>
      </c>
      <c r="E523">
        <v>1</v>
      </c>
      <c r="F523">
        <v>1</v>
      </c>
      <c r="G523">
        <v>1</v>
      </c>
      <c r="H523">
        <v>3</v>
      </c>
      <c r="I523" t="s">
        <v>405</v>
      </c>
      <c r="J523" t="s">
        <v>407</v>
      </c>
      <c r="K523" t="s">
        <v>406</v>
      </c>
      <c r="L523">
        <v>1354</v>
      </c>
      <c r="N523">
        <v>1010</v>
      </c>
      <c r="O523" t="s">
        <v>206</v>
      </c>
      <c r="P523" t="s">
        <v>206</v>
      </c>
      <c r="Q523">
        <v>1</v>
      </c>
      <c r="W523">
        <v>0</v>
      </c>
      <c r="X523">
        <v>-234796668</v>
      </c>
      <c r="Y523">
        <v>100</v>
      </c>
      <c r="AA523">
        <v>706.54</v>
      </c>
      <c r="AB523">
        <v>0</v>
      </c>
      <c r="AC523">
        <v>0</v>
      </c>
      <c r="AD523">
        <v>0</v>
      </c>
      <c r="AE523">
        <v>706.54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3</v>
      </c>
      <c r="AT523">
        <v>100</v>
      </c>
      <c r="AU523" t="s">
        <v>3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Y523*Source!I208</f>
        <v>37</v>
      </c>
      <c r="CY523">
        <f>AA523</f>
        <v>706.54</v>
      </c>
      <c r="CZ523">
        <f>AE523</f>
        <v>706.54</v>
      </c>
      <c r="DA523">
        <f>AI523</f>
        <v>1</v>
      </c>
      <c r="DB523">
        <v>0</v>
      </c>
    </row>
    <row r="524" spans="1:106" x14ac:dyDescent="0.2">
      <c r="A524">
        <f>ROW(Source!A208)</f>
        <v>208</v>
      </c>
      <c r="B524">
        <v>39272396</v>
      </c>
      <c r="C524">
        <v>39273910</v>
      </c>
      <c r="D524">
        <v>36855778</v>
      </c>
      <c r="E524">
        <v>1</v>
      </c>
      <c r="F524">
        <v>1</v>
      </c>
      <c r="G524">
        <v>1</v>
      </c>
      <c r="H524">
        <v>3</v>
      </c>
      <c r="I524" t="s">
        <v>778</v>
      </c>
      <c r="J524" t="s">
        <v>779</v>
      </c>
      <c r="K524" t="s">
        <v>780</v>
      </c>
      <c r="L524">
        <v>1355</v>
      </c>
      <c r="N524">
        <v>1010</v>
      </c>
      <c r="O524" t="s">
        <v>380</v>
      </c>
      <c r="P524" t="s">
        <v>380</v>
      </c>
      <c r="Q524">
        <v>100</v>
      </c>
      <c r="W524">
        <v>0</v>
      </c>
      <c r="X524">
        <v>783817326</v>
      </c>
      <c r="Y524">
        <v>1.02</v>
      </c>
      <c r="AA524">
        <v>100</v>
      </c>
      <c r="AB524">
        <v>0</v>
      </c>
      <c r="AC524">
        <v>0</v>
      </c>
      <c r="AD524">
        <v>0</v>
      </c>
      <c r="AE524">
        <v>100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1.02</v>
      </c>
      <c r="AU524" t="s">
        <v>3</v>
      </c>
      <c r="AV524">
        <v>0</v>
      </c>
      <c r="AW524">
        <v>2</v>
      </c>
      <c r="AX524">
        <v>39273915</v>
      </c>
      <c r="AY524">
        <v>1</v>
      </c>
      <c r="AZ524">
        <v>0</v>
      </c>
      <c r="BA524">
        <v>491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Y524*Source!I208</f>
        <v>0.37740000000000001</v>
      </c>
      <c r="CY524">
        <f>AA524</f>
        <v>100</v>
      </c>
      <c r="CZ524">
        <f>AE524</f>
        <v>100</v>
      </c>
      <c r="DA524">
        <f>AI524</f>
        <v>1</v>
      </c>
      <c r="DB524">
        <v>0</v>
      </c>
    </row>
    <row r="525" spans="1:106" x14ac:dyDescent="0.2">
      <c r="A525">
        <f>ROW(Source!A208)</f>
        <v>208</v>
      </c>
      <c r="B525">
        <v>39272396</v>
      </c>
      <c r="C525">
        <v>39273910</v>
      </c>
      <c r="D525">
        <v>36799065</v>
      </c>
      <c r="E525">
        <v>17</v>
      </c>
      <c r="F525">
        <v>1</v>
      </c>
      <c r="G525">
        <v>1</v>
      </c>
      <c r="H525">
        <v>3</v>
      </c>
      <c r="I525" t="s">
        <v>717</v>
      </c>
      <c r="J525" t="s">
        <v>3</v>
      </c>
      <c r="K525" t="s">
        <v>718</v>
      </c>
      <c r="L525">
        <v>1374</v>
      </c>
      <c r="N525">
        <v>1013</v>
      </c>
      <c r="O525" t="s">
        <v>719</v>
      </c>
      <c r="P525" t="s">
        <v>719</v>
      </c>
      <c r="Q525">
        <v>1</v>
      </c>
      <c r="W525">
        <v>0</v>
      </c>
      <c r="X525">
        <v>-1731369543</v>
      </c>
      <c r="Y525">
        <v>18.73</v>
      </c>
      <c r="AA525">
        <v>1</v>
      </c>
      <c r="AB525">
        <v>0</v>
      </c>
      <c r="AC525">
        <v>0</v>
      </c>
      <c r="AD525">
        <v>0</v>
      </c>
      <c r="AE525">
        <v>1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18.73</v>
      </c>
      <c r="AU525" t="s">
        <v>3</v>
      </c>
      <c r="AV525">
        <v>0</v>
      </c>
      <c r="AW525">
        <v>2</v>
      </c>
      <c r="AX525">
        <v>39273916</v>
      </c>
      <c r="AY525">
        <v>1</v>
      </c>
      <c r="AZ525">
        <v>0</v>
      </c>
      <c r="BA525">
        <v>492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Y525*Source!I208</f>
        <v>6.9301000000000004</v>
      </c>
      <c r="CY525">
        <f>AA525</f>
        <v>1</v>
      </c>
      <c r="CZ525">
        <f>AE525</f>
        <v>1</v>
      </c>
      <c r="DA525">
        <f>AI525</f>
        <v>1</v>
      </c>
      <c r="DB525">
        <v>0</v>
      </c>
    </row>
    <row r="526" spans="1:106" x14ac:dyDescent="0.2">
      <c r="A526">
        <f>ROW(Source!A209)</f>
        <v>209</v>
      </c>
      <c r="B526">
        <v>39272397</v>
      </c>
      <c r="C526">
        <v>39273910</v>
      </c>
      <c r="D526">
        <v>37080781</v>
      </c>
      <c r="E526">
        <v>1</v>
      </c>
      <c r="F526">
        <v>1</v>
      </c>
      <c r="G526">
        <v>1</v>
      </c>
      <c r="H526">
        <v>1</v>
      </c>
      <c r="I526" t="s">
        <v>762</v>
      </c>
      <c r="J526" t="s">
        <v>3</v>
      </c>
      <c r="K526" t="s">
        <v>763</v>
      </c>
      <c r="L526">
        <v>1191</v>
      </c>
      <c r="N526">
        <v>1013</v>
      </c>
      <c r="O526" t="s">
        <v>512</v>
      </c>
      <c r="P526" t="s">
        <v>512</v>
      </c>
      <c r="Q526">
        <v>1</v>
      </c>
      <c r="W526">
        <v>0</v>
      </c>
      <c r="X526">
        <v>912892513</v>
      </c>
      <c r="Y526">
        <v>94.4</v>
      </c>
      <c r="AA526">
        <v>0</v>
      </c>
      <c r="AB526">
        <v>0</v>
      </c>
      <c r="AC526">
        <v>0</v>
      </c>
      <c r="AD526">
        <v>75.290000000000006</v>
      </c>
      <c r="AE526">
        <v>0</v>
      </c>
      <c r="AF526">
        <v>0</v>
      </c>
      <c r="AG526">
        <v>0</v>
      </c>
      <c r="AH526">
        <v>9.92</v>
      </c>
      <c r="AI526">
        <v>1</v>
      </c>
      <c r="AJ526">
        <v>1</v>
      </c>
      <c r="AK526">
        <v>1</v>
      </c>
      <c r="AL526">
        <v>7.59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94.4</v>
      </c>
      <c r="AU526" t="s">
        <v>3</v>
      </c>
      <c r="AV526">
        <v>1</v>
      </c>
      <c r="AW526">
        <v>2</v>
      </c>
      <c r="AX526">
        <v>39273911</v>
      </c>
      <c r="AY526">
        <v>1</v>
      </c>
      <c r="AZ526">
        <v>0</v>
      </c>
      <c r="BA526">
        <v>493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Y526*Source!I209</f>
        <v>34.928000000000004</v>
      </c>
      <c r="CY526">
        <f>AD526</f>
        <v>75.290000000000006</v>
      </c>
      <c r="CZ526">
        <f>AH526</f>
        <v>9.92</v>
      </c>
      <c r="DA526">
        <f>AL526</f>
        <v>7.59</v>
      </c>
      <c r="DB526">
        <v>0</v>
      </c>
    </row>
    <row r="527" spans="1:106" x14ac:dyDescent="0.2">
      <c r="A527">
        <f>ROW(Source!A209)</f>
        <v>209</v>
      </c>
      <c r="B527">
        <v>39272397</v>
      </c>
      <c r="C527">
        <v>39273910</v>
      </c>
      <c r="D527">
        <v>37064876</v>
      </c>
      <c r="E527">
        <v>1</v>
      </c>
      <c r="F527">
        <v>1</v>
      </c>
      <c r="G527">
        <v>1</v>
      </c>
      <c r="H527">
        <v>1</v>
      </c>
      <c r="I527" t="s">
        <v>513</v>
      </c>
      <c r="J527" t="s">
        <v>3</v>
      </c>
      <c r="K527" t="s">
        <v>514</v>
      </c>
      <c r="L527">
        <v>1191</v>
      </c>
      <c r="N527">
        <v>1013</v>
      </c>
      <c r="O527" t="s">
        <v>512</v>
      </c>
      <c r="P527" t="s">
        <v>512</v>
      </c>
      <c r="Q527">
        <v>1</v>
      </c>
      <c r="W527">
        <v>0</v>
      </c>
      <c r="X527">
        <v>-1417349443</v>
      </c>
      <c r="Y527">
        <v>0.4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7.59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0.4</v>
      </c>
      <c r="AU527" t="s">
        <v>3</v>
      </c>
      <c r="AV527">
        <v>2</v>
      </c>
      <c r="AW527">
        <v>2</v>
      </c>
      <c r="AX527">
        <v>39273912</v>
      </c>
      <c r="AY527">
        <v>1</v>
      </c>
      <c r="AZ527">
        <v>0</v>
      </c>
      <c r="BA527">
        <v>494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Y527*Source!I209</f>
        <v>0.14799999999999999</v>
      </c>
      <c r="CY527">
        <f>AD527</f>
        <v>0</v>
      </c>
      <c r="CZ527">
        <f>AH527</f>
        <v>0</v>
      </c>
      <c r="DA527">
        <f>AL527</f>
        <v>1</v>
      </c>
      <c r="DB527">
        <v>0</v>
      </c>
    </row>
    <row r="528" spans="1:106" x14ac:dyDescent="0.2">
      <c r="A528">
        <f>ROW(Source!A209)</f>
        <v>209</v>
      </c>
      <c r="B528">
        <v>39272397</v>
      </c>
      <c r="C528">
        <v>39273910</v>
      </c>
      <c r="D528">
        <v>36882159</v>
      </c>
      <c r="E528">
        <v>1</v>
      </c>
      <c r="F528">
        <v>1</v>
      </c>
      <c r="G528">
        <v>1</v>
      </c>
      <c r="H528">
        <v>2</v>
      </c>
      <c r="I528" t="s">
        <v>720</v>
      </c>
      <c r="J528" t="s">
        <v>721</v>
      </c>
      <c r="K528" t="s">
        <v>722</v>
      </c>
      <c r="L528">
        <v>1368</v>
      </c>
      <c r="N528">
        <v>1011</v>
      </c>
      <c r="O528" t="s">
        <v>518</v>
      </c>
      <c r="P528" t="s">
        <v>518</v>
      </c>
      <c r="Q528">
        <v>1</v>
      </c>
      <c r="W528">
        <v>0</v>
      </c>
      <c r="X528">
        <v>-1718674368</v>
      </c>
      <c r="Y528">
        <v>0.2</v>
      </c>
      <c r="AA528">
        <v>0</v>
      </c>
      <c r="AB528">
        <v>850</v>
      </c>
      <c r="AC528">
        <v>13.5</v>
      </c>
      <c r="AD528">
        <v>0</v>
      </c>
      <c r="AE528">
        <v>0</v>
      </c>
      <c r="AF528">
        <v>111.99</v>
      </c>
      <c r="AG528">
        <v>13.5</v>
      </c>
      <c r="AH528">
        <v>0</v>
      </c>
      <c r="AI528">
        <v>1</v>
      </c>
      <c r="AJ528">
        <v>7.59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0.2</v>
      </c>
      <c r="AU528" t="s">
        <v>3</v>
      </c>
      <c r="AV528">
        <v>0</v>
      </c>
      <c r="AW528">
        <v>2</v>
      </c>
      <c r="AX528">
        <v>39273913</v>
      </c>
      <c r="AY528">
        <v>1</v>
      </c>
      <c r="AZ528">
        <v>0</v>
      </c>
      <c r="BA528">
        <v>495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Y528*Source!I209</f>
        <v>7.3999999999999996E-2</v>
      </c>
      <c r="CY528">
        <f>AB528</f>
        <v>850</v>
      </c>
      <c r="CZ528">
        <f>AF528</f>
        <v>111.99</v>
      </c>
      <c r="DA528">
        <f>AJ528</f>
        <v>7.59</v>
      </c>
      <c r="DB528">
        <v>0</v>
      </c>
    </row>
    <row r="529" spans="1:106" x14ac:dyDescent="0.2">
      <c r="A529">
        <f>ROW(Source!A209)</f>
        <v>209</v>
      </c>
      <c r="B529">
        <v>39272397</v>
      </c>
      <c r="C529">
        <v>39273910</v>
      </c>
      <c r="D529">
        <v>36883554</v>
      </c>
      <c r="E529">
        <v>1</v>
      </c>
      <c r="F529">
        <v>1</v>
      </c>
      <c r="G529">
        <v>1</v>
      </c>
      <c r="H529">
        <v>2</v>
      </c>
      <c r="I529" t="s">
        <v>554</v>
      </c>
      <c r="J529" t="s">
        <v>555</v>
      </c>
      <c r="K529" t="s">
        <v>556</v>
      </c>
      <c r="L529">
        <v>1368</v>
      </c>
      <c r="N529">
        <v>1011</v>
      </c>
      <c r="O529" t="s">
        <v>518</v>
      </c>
      <c r="P529" t="s">
        <v>518</v>
      </c>
      <c r="Q529">
        <v>1</v>
      </c>
      <c r="W529">
        <v>0</v>
      </c>
      <c r="X529">
        <v>1372534845</v>
      </c>
      <c r="Y529">
        <v>0.2</v>
      </c>
      <c r="AA529">
        <v>0</v>
      </c>
      <c r="AB529">
        <v>498.74</v>
      </c>
      <c r="AC529">
        <v>11.6</v>
      </c>
      <c r="AD529">
        <v>0</v>
      </c>
      <c r="AE529">
        <v>0</v>
      </c>
      <c r="AF529">
        <v>65.709999999999994</v>
      </c>
      <c r="AG529">
        <v>11.6</v>
      </c>
      <c r="AH529">
        <v>0</v>
      </c>
      <c r="AI529">
        <v>1</v>
      </c>
      <c r="AJ529">
        <v>7.59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0.2</v>
      </c>
      <c r="AU529" t="s">
        <v>3</v>
      </c>
      <c r="AV529">
        <v>0</v>
      </c>
      <c r="AW529">
        <v>2</v>
      </c>
      <c r="AX529">
        <v>39273914</v>
      </c>
      <c r="AY529">
        <v>1</v>
      </c>
      <c r="AZ529">
        <v>0</v>
      </c>
      <c r="BA529">
        <v>496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Y529*Source!I209</f>
        <v>7.3999999999999996E-2</v>
      </c>
      <c r="CY529">
        <f>AB529</f>
        <v>498.74</v>
      </c>
      <c r="CZ529">
        <f>AF529</f>
        <v>65.709999999999994</v>
      </c>
      <c r="DA529">
        <f>AJ529</f>
        <v>7.59</v>
      </c>
      <c r="DB529">
        <v>0</v>
      </c>
    </row>
    <row r="530" spans="1:106" x14ac:dyDescent="0.2">
      <c r="A530">
        <f>ROW(Source!A209)</f>
        <v>209</v>
      </c>
      <c r="B530">
        <v>39272397</v>
      </c>
      <c r="C530">
        <v>39273910</v>
      </c>
      <c r="D530">
        <v>36854786</v>
      </c>
      <c r="E530">
        <v>1</v>
      </c>
      <c r="F530">
        <v>1</v>
      </c>
      <c r="G530">
        <v>1</v>
      </c>
      <c r="H530">
        <v>3</v>
      </c>
      <c r="I530" t="s">
        <v>405</v>
      </c>
      <c r="J530" t="s">
        <v>407</v>
      </c>
      <c r="K530" t="s">
        <v>406</v>
      </c>
      <c r="L530">
        <v>1354</v>
      </c>
      <c r="N530">
        <v>1010</v>
      </c>
      <c r="O530" t="s">
        <v>206</v>
      </c>
      <c r="P530" t="s">
        <v>206</v>
      </c>
      <c r="Q530">
        <v>1</v>
      </c>
      <c r="W530">
        <v>0</v>
      </c>
      <c r="X530">
        <v>-234796668</v>
      </c>
      <c r="Y530">
        <v>100</v>
      </c>
      <c r="AA530">
        <v>5362.64</v>
      </c>
      <c r="AB530">
        <v>0</v>
      </c>
      <c r="AC530">
        <v>0</v>
      </c>
      <c r="AD530">
        <v>0</v>
      </c>
      <c r="AE530">
        <v>706.54</v>
      </c>
      <c r="AF530">
        <v>0</v>
      </c>
      <c r="AG530">
        <v>0</v>
      </c>
      <c r="AH530">
        <v>0</v>
      </c>
      <c r="AI530">
        <v>7.59</v>
      </c>
      <c r="AJ530">
        <v>1</v>
      </c>
      <c r="AK530">
        <v>1</v>
      </c>
      <c r="AL530">
        <v>1</v>
      </c>
      <c r="AN530">
        <v>0</v>
      </c>
      <c r="AO530">
        <v>0</v>
      </c>
      <c r="AP530">
        <v>0</v>
      </c>
      <c r="AQ530">
        <v>0</v>
      </c>
      <c r="AR530">
        <v>0</v>
      </c>
      <c r="AS530" t="s">
        <v>3</v>
      </c>
      <c r="AT530">
        <v>100</v>
      </c>
      <c r="AU530" t="s">
        <v>3</v>
      </c>
      <c r="AV530">
        <v>0</v>
      </c>
      <c r="AW530">
        <v>1</v>
      </c>
      <c r="AX530">
        <v>-1</v>
      </c>
      <c r="AY530">
        <v>0</v>
      </c>
      <c r="AZ530">
        <v>0</v>
      </c>
      <c r="BA530" t="s">
        <v>3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Y530*Source!I209</f>
        <v>37</v>
      </c>
      <c r="CY530">
        <f>AA530</f>
        <v>5362.64</v>
      </c>
      <c r="CZ530">
        <f>AE530</f>
        <v>706.54</v>
      </c>
      <c r="DA530">
        <f>AI530</f>
        <v>7.59</v>
      </c>
      <c r="DB530">
        <v>0</v>
      </c>
    </row>
    <row r="531" spans="1:106" x14ac:dyDescent="0.2">
      <c r="A531">
        <f>ROW(Source!A209)</f>
        <v>209</v>
      </c>
      <c r="B531">
        <v>39272397</v>
      </c>
      <c r="C531">
        <v>39273910</v>
      </c>
      <c r="D531">
        <v>36855778</v>
      </c>
      <c r="E531">
        <v>1</v>
      </c>
      <c r="F531">
        <v>1</v>
      </c>
      <c r="G531">
        <v>1</v>
      </c>
      <c r="H531">
        <v>3</v>
      </c>
      <c r="I531" t="s">
        <v>778</v>
      </c>
      <c r="J531" t="s">
        <v>779</v>
      </c>
      <c r="K531" t="s">
        <v>780</v>
      </c>
      <c r="L531">
        <v>1355</v>
      </c>
      <c r="N531">
        <v>1010</v>
      </c>
      <c r="O531" t="s">
        <v>380</v>
      </c>
      <c r="P531" t="s">
        <v>380</v>
      </c>
      <c r="Q531">
        <v>100</v>
      </c>
      <c r="W531">
        <v>0</v>
      </c>
      <c r="X531">
        <v>783817326</v>
      </c>
      <c r="Y531">
        <v>1.02</v>
      </c>
      <c r="AA531">
        <v>759</v>
      </c>
      <c r="AB531">
        <v>0</v>
      </c>
      <c r="AC531">
        <v>0</v>
      </c>
      <c r="AD531">
        <v>0</v>
      </c>
      <c r="AE531">
        <v>100</v>
      </c>
      <c r="AF531">
        <v>0</v>
      </c>
      <c r="AG531">
        <v>0</v>
      </c>
      <c r="AH531">
        <v>0</v>
      </c>
      <c r="AI531">
        <v>7.59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1.02</v>
      </c>
      <c r="AU531" t="s">
        <v>3</v>
      </c>
      <c r="AV531">
        <v>0</v>
      </c>
      <c r="AW531">
        <v>2</v>
      </c>
      <c r="AX531">
        <v>39273915</v>
      </c>
      <c r="AY531">
        <v>1</v>
      </c>
      <c r="AZ531">
        <v>0</v>
      </c>
      <c r="BA531">
        <v>497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Y531*Source!I209</f>
        <v>0.37740000000000001</v>
      </c>
      <c r="CY531">
        <f>AA531</f>
        <v>759</v>
      </c>
      <c r="CZ531">
        <f>AE531</f>
        <v>100</v>
      </c>
      <c r="DA531">
        <f>AI531</f>
        <v>7.59</v>
      </c>
      <c r="DB531">
        <v>0</v>
      </c>
    </row>
    <row r="532" spans="1:106" x14ac:dyDescent="0.2">
      <c r="A532">
        <f>ROW(Source!A209)</f>
        <v>209</v>
      </c>
      <c r="B532">
        <v>39272397</v>
      </c>
      <c r="C532">
        <v>39273910</v>
      </c>
      <c r="D532">
        <v>36799065</v>
      </c>
      <c r="E532">
        <v>17</v>
      </c>
      <c r="F532">
        <v>1</v>
      </c>
      <c r="G532">
        <v>1</v>
      </c>
      <c r="H532">
        <v>3</v>
      </c>
      <c r="I532" t="s">
        <v>717</v>
      </c>
      <c r="J532" t="s">
        <v>3</v>
      </c>
      <c r="K532" t="s">
        <v>718</v>
      </c>
      <c r="L532">
        <v>1374</v>
      </c>
      <c r="N532">
        <v>1013</v>
      </c>
      <c r="O532" t="s">
        <v>719</v>
      </c>
      <c r="P532" t="s">
        <v>719</v>
      </c>
      <c r="Q532">
        <v>1</v>
      </c>
      <c r="W532">
        <v>0</v>
      </c>
      <c r="X532">
        <v>-1731369543</v>
      </c>
      <c r="Y532">
        <v>18.73</v>
      </c>
      <c r="AA532">
        <v>1</v>
      </c>
      <c r="AB532">
        <v>0</v>
      </c>
      <c r="AC532">
        <v>0</v>
      </c>
      <c r="AD532">
        <v>0</v>
      </c>
      <c r="AE532">
        <v>1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3</v>
      </c>
      <c r="AT532">
        <v>18.73</v>
      </c>
      <c r="AU532" t="s">
        <v>3</v>
      </c>
      <c r="AV532">
        <v>0</v>
      </c>
      <c r="AW532">
        <v>2</v>
      </c>
      <c r="AX532">
        <v>39273916</v>
      </c>
      <c r="AY532">
        <v>1</v>
      </c>
      <c r="AZ532">
        <v>0</v>
      </c>
      <c r="BA532">
        <v>498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Y532*Source!I209</f>
        <v>6.9301000000000004</v>
      </c>
      <c r="CY532">
        <f>AA532</f>
        <v>1</v>
      </c>
      <c r="CZ532">
        <f>AE532</f>
        <v>1</v>
      </c>
      <c r="DA532">
        <f>AI532</f>
        <v>1</v>
      </c>
      <c r="DB532">
        <v>0</v>
      </c>
    </row>
    <row r="533" spans="1:106" x14ac:dyDescent="0.2">
      <c r="A533">
        <f>ROW(Source!A246)</f>
        <v>246</v>
      </c>
      <c r="B533">
        <v>39272396</v>
      </c>
      <c r="C533">
        <v>39273919</v>
      </c>
      <c r="D533">
        <v>37070495</v>
      </c>
      <c r="E533">
        <v>1</v>
      </c>
      <c r="F533">
        <v>1</v>
      </c>
      <c r="G533">
        <v>1</v>
      </c>
      <c r="H533">
        <v>1</v>
      </c>
      <c r="I533" t="s">
        <v>543</v>
      </c>
      <c r="J533" t="s">
        <v>3</v>
      </c>
      <c r="K533" t="s">
        <v>544</v>
      </c>
      <c r="L533">
        <v>1191</v>
      </c>
      <c r="N533">
        <v>1013</v>
      </c>
      <c r="O533" t="s">
        <v>512</v>
      </c>
      <c r="P533" t="s">
        <v>512</v>
      </c>
      <c r="Q533">
        <v>1</v>
      </c>
      <c r="W533">
        <v>0</v>
      </c>
      <c r="X533">
        <v>-784637506</v>
      </c>
      <c r="Y533">
        <v>93.011999999999986</v>
      </c>
      <c r="AA533">
        <v>0</v>
      </c>
      <c r="AB533">
        <v>0</v>
      </c>
      <c r="AC533">
        <v>0</v>
      </c>
      <c r="AD533">
        <v>8.74</v>
      </c>
      <c r="AE533">
        <v>0</v>
      </c>
      <c r="AF533">
        <v>0</v>
      </c>
      <c r="AG533">
        <v>0</v>
      </c>
      <c r="AH533">
        <v>8.74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80.88</v>
      </c>
      <c r="AU533" t="s">
        <v>50</v>
      </c>
      <c r="AV533">
        <v>1</v>
      </c>
      <c r="AW533">
        <v>2</v>
      </c>
      <c r="AX533">
        <v>39273920</v>
      </c>
      <c r="AY533">
        <v>1</v>
      </c>
      <c r="AZ533">
        <v>0</v>
      </c>
      <c r="BA533">
        <v>499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Y533*Source!I246</f>
        <v>19.532519999999998</v>
      </c>
      <c r="CY533">
        <f>AD533</f>
        <v>8.74</v>
      </c>
      <c r="CZ533">
        <f>AH533</f>
        <v>8.74</v>
      </c>
      <c r="DA533">
        <f>AL533</f>
        <v>1</v>
      </c>
      <c r="DB533">
        <v>0</v>
      </c>
    </row>
    <row r="534" spans="1:106" x14ac:dyDescent="0.2">
      <c r="A534">
        <f>ROW(Source!A246)</f>
        <v>246</v>
      </c>
      <c r="B534">
        <v>39272396</v>
      </c>
      <c r="C534">
        <v>39273919</v>
      </c>
      <c r="D534">
        <v>37064876</v>
      </c>
      <c r="E534">
        <v>1</v>
      </c>
      <c r="F534">
        <v>1</v>
      </c>
      <c r="G534">
        <v>1</v>
      </c>
      <c r="H534">
        <v>1</v>
      </c>
      <c r="I534" t="s">
        <v>513</v>
      </c>
      <c r="J534" t="s">
        <v>3</v>
      </c>
      <c r="K534" t="s">
        <v>514</v>
      </c>
      <c r="L534">
        <v>1191</v>
      </c>
      <c r="N534">
        <v>1013</v>
      </c>
      <c r="O534" t="s">
        <v>512</v>
      </c>
      <c r="P534" t="s">
        <v>512</v>
      </c>
      <c r="Q534">
        <v>1</v>
      </c>
      <c r="W534">
        <v>0</v>
      </c>
      <c r="X534">
        <v>-1417349443</v>
      </c>
      <c r="Y534">
        <v>0.76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0.76</v>
      </c>
      <c r="AU534" t="s">
        <v>3</v>
      </c>
      <c r="AV534">
        <v>2</v>
      </c>
      <c r="AW534">
        <v>2</v>
      </c>
      <c r="AX534">
        <v>39273921</v>
      </c>
      <c r="AY534">
        <v>1</v>
      </c>
      <c r="AZ534">
        <v>2048</v>
      </c>
      <c r="BA534">
        <v>500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Y534*Source!I246</f>
        <v>0.15959999999999999</v>
      </c>
      <c r="CY534">
        <f>AD534</f>
        <v>0</v>
      </c>
      <c r="CZ534">
        <f>AH534</f>
        <v>0</v>
      </c>
      <c r="DA534">
        <f>AL534</f>
        <v>1</v>
      </c>
      <c r="DB534">
        <v>0</v>
      </c>
    </row>
    <row r="535" spans="1:106" x14ac:dyDescent="0.2">
      <c r="A535">
        <f>ROW(Source!A246)</f>
        <v>246</v>
      </c>
      <c r="B535">
        <v>39272396</v>
      </c>
      <c r="C535">
        <v>39273919</v>
      </c>
      <c r="D535">
        <v>36882159</v>
      </c>
      <c r="E535">
        <v>1</v>
      </c>
      <c r="F535">
        <v>1</v>
      </c>
      <c r="G535">
        <v>1</v>
      </c>
      <c r="H535">
        <v>2</v>
      </c>
      <c r="I535" t="s">
        <v>720</v>
      </c>
      <c r="J535" t="s">
        <v>721</v>
      </c>
      <c r="K535" t="s">
        <v>722</v>
      </c>
      <c r="L535">
        <v>1368</v>
      </c>
      <c r="N535">
        <v>1011</v>
      </c>
      <c r="O535" t="s">
        <v>518</v>
      </c>
      <c r="P535" t="s">
        <v>518</v>
      </c>
      <c r="Q535">
        <v>1</v>
      </c>
      <c r="W535">
        <v>0</v>
      </c>
      <c r="X535">
        <v>-1718674368</v>
      </c>
      <c r="Y535">
        <v>0.38750000000000001</v>
      </c>
      <c r="AA535">
        <v>0</v>
      </c>
      <c r="AB535">
        <v>111.99</v>
      </c>
      <c r="AC535">
        <v>13.5</v>
      </c>
      <c r="AD535">
        <v>0</v>
      </c>
      <c r="AE535">
        <v>0</v>
      </c>
      <c r="AF535">
        <v>111.99</v>
      </c>
      <c r="AG535">
        <v>13.5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0.31</v>
      </c>
      <c r="AU535" t="s">
        <v>49</v>
      </c>
      <c r="AV535">
        <v>0</v>
      </c>
      <c r="AW535">
        <v>2</v>
      </c>
      <c r="AX535">
        <v>39273922</v>
      </c>
      <c r="AY535">
        <v>1</v>
      </c>
      <c r="AZ535">
        <v>0</v>
      </c>
      <c r="BA535">
        <v>501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Y535*Source!I246</f>
        <v>8.1375000000000003E-2</v>
      </c>
      <c r="CY535">
        <f>AB535</f>
        <v>111.99</v>
      </c>
      <c r="CZ535">
        <f>AF535</f>
        <v>111.99</v>
      </c>
      <c r="DA535">
        <f>AJ535</f>
        <v>1</v>
      </c>
      <c r="DB535">
        <v>0</v>
      </c>
    </row>
    <row r="536" spans="1:106" x14ac:dyDescent="0.2">
      <c r="A536">
        <f>ROW(Source!A246)</f>
        <v>246</v>
      </c>
      <c r="B536">
        <v>39272396</v>
      </c>
      <c r="C536">
        <v>39273919</v>
      </c>
      <c r="D536">
        <v>36882338</v>
      </c>
      <c r="E536">
        <v>1</v>
      </c>
      <c r="F536">
        <v>1</v>
      </c>
      <c r="G536">
        <v>1</v>
      </c>
      <c r="H536">
        <v>2</v>
      </c>
      <c r="I536" t="s">
        <v>781</v>
      </c>
      <c r="J536" t="s">
        <v>782</v>
      </c>
      <c r="K536" t="s">
        <v>783</v>
      </c>
      <c r="L536">
        <v>1368</v>
      </c>
      <c r="N536">
        <v>1011</v>
      </c>
      <c r="O536" t="s">
        <v>518</v>
      </c>
      <c r="P536" t="s">
        <v>518</v>
      </c>
      <c r="Q536">
        <v>1</v>
      </c>
      <c r="W536">
        <v>0</v>
      </c>
      <c r="X536">
        <v>1373224040</v>
      </c>
      <c r="Y536">
        <v>12.5625</v>
      </c>
      <c r="AA536">
        <v>0</v>
      </c>
      <c r="AB536">
        <v>3.12</v>
      </c>
      <c r="AC536">
        <v>0</v>
      </c>
      <c r="AD536">
        <v>0</v>
      </c>
      <c r="AE536">
        <v>0</v>
      </c>
      <c r="AF536">
        <v>3.12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10.050000000000001</v>
      </c>
      <c r="AU536" t="s">
        <v>49</v>
      </c>
      <c r="AV536">
        <v>0</v>
      </c>
      <c r="AW536">
        <v>2</v>
      </c>
      <c r="AX536">
        <v>39273923</v>
      </c>
      <c r="AY536">
        <v>1</v>
      </c>
      <c r="AZ536">
        <v>0</v>
      </c>
      <c r="BA536">
        <v>502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Y536*Source!I246</f>
        <v>2.6381250000000001</v>
      </c>
      <c r="CY536">
        <f>AB536</f>
        <v>3.12</v>
      </c>
      <c r="CZ536">
        <f>AF536</f>
        <v>3.12</v>
      </c>
      <c r="DA536">
        <f>AJ536</f>
        <v>1</v>
      </c>
      <c r="DB536">
        <v>0</v>
      </c>
    </row>
    <row r="537" spans="1:106" x14ac:dyDescent="0.2">
      <c r="A537">
        <f>ROW(Source!A246)</f>
        <v>246</v>
      </c>
      <c r="B537">
        <v>39272396</v>
      </c>
      <c r="C537">
        <v>39273919</v>
      </c>
      <c r="D537">
        <v>36882351</v>
      </c>
      <c r="E537">
        <v>1</v>
      </c>
      <c r="F537">
        <v>1</v>
      </c>
      <c r="G537">
        <v>1</v>
      </c>
      <c r="H537">
        <v>2</v>
      </c>
      <c r="I537" t="s">
        <v>579</v>
      </c>
      <c r="J537" t="s">
        <v>580</v>
      </c>
      <c r="K537" t="s">
        <v>581</v>
      </c>
      <c r="L537">
        <v>1368</v>
      </c>
      <c r="N537">
        <v>1011</v>
      </c>
      <c r="O537" t="s">
        <v>518</v>
      </c>
      <c r="P537" t="s">
        <v>518</v>
      </c>
      <c r="Q537">
        <v>1</v>
      </c>
      <c r="W537">
        <v>0</v>
      </c>
      <c r="X537">
        <v>-1985289705</v>
      </c>
      <c r="Y537">
        <v>0.25</v>
      </c>
      <c r="AA537">
        <v>0</v>
      </c>
      <c r="AB537">
        <v>6.66</v>
      </c>
      <c r="AC537">
        <v>0</v>
      </c>
      <c r="AD537">
        <v>0</v>
      </c>
      <c r="AE537">
        <v>0</v>
      </c>
      <c r="AF537">
        <v>6.66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0.2</v>
      </c>
      <c r="AU537" t="s">
        <v>49</v>
      </c>
      <c r="AV537">
        <v>0</v>
      </c>
      <c r="AW537">
        <v>2</v>
      </c>
      <c r="AX537">
        <v>39273924</v>
      </c>
      <c r="AY537">
        <v>1</v>
      </c>
      <c r="AZ537">
        <v>0</v>
      </c>
      <c r="BA537">
        <v>503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Y537*Source!I246</f>
        <v>5.2499999999999998E-2</v>
      </c>
      <c r="CY537">
        <f>AB537</f>
        <v>6.66</v>
      </c>
      <c r="CZ537">
        <f>AF537</f>
        <v>6.66</v>
      </c>
      <c r="DA537">
        <f>AJ537</f>
        <v>1</v>
      </c>
      <c r="DB537">
        <v>0</v>
      </c>
    </row>
    <row r="538" spans="1:106" x14ac:dyDescent="0.2">
      <c r="A538">
        <f>ROW(Source!A246)</f>
        <v>246</v>
      </c>
      <c r="B538">
        <v>39272396</v>
      </c>
      <c r="C538">
        <v>39273919</v>
      </c>
      <c r="D538">
        <v>36883554</v>
      </c>
      <c r="E538">
        <v>1</v>
      </c>
      <c r="F538">
        <v>1</v>
      </c>
      <c r="G538">
        <v>1</v>
      </c>
      <c r="H538">
        <v>2</v>
      </c>
      <c r="I538" t="s">
        <v>554</v>
      </c>
      <c r="J538" t="s">
        <v>555</v>
      </c>
      <c r="K538" t="s">
        <v>556</v>
      </c>
      <c r="L538">
        <v>1368</v>
      </c>
      <c r="N538">
        <v>1011</v>
      </c>
      <c r="O538" t="s">
        <v>518</v>
      </c>
      <c r="P538" t="s">
        <v>518</v>
      </c>
      <c r="Q538">
        <v>1</v>
      </c>
      <c r="W538">
        <v>0</v>
      </c>
      <c r="X538">
        <v>1372534845</v>
      </c>
      <c r="Y538">
        <v>0.5625</v>
      </c>
      <c r="AA538">
        <v>0</v>
      </c>
      <c r="AB538">
        <v>65.709999999999994</v>
      </c>
      <c r="AC538">
        <v>11.6</v>
      </c>
      <c r="AD538">
        <v>0</v>
      </c>
      <c r="AE538">
        <v>0</v>
      </c>
      <c r="AF538">
        <v>65.709999999999994</v>
      </c>
      <c r="AG538">
        <v>11.6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0.45</v>
      </c>
      <c r="AU538" t="s">
        <v>49</v>
      </c>
      <c r="AV538">
        <v>0</v>
      </c>
      <c r="AW538">
        <v>2</v>
      </c>
      <c r="AX538">
        <v>39273925</v>
      </c>
      <c r="AY538">
        <v>1</v>
      </c>
      <c r="AZ538">
        <v>0</v>
      </c>
      <c r="BA538">
        <v>504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Y538*Source!I246</f>
        <v>0.11812499999999999</v>
      </c>
      <c r="CY538">
        <f>AB538</f>
        <v>65.709999999999994</v>
      </c>
      <c r="CZ538">
        <f>AF538</f>
        <v>65.709999999999994</v>
      </c>
      <c r="DA538">
        <f>AJ538</f>
        <v>1</v>
      </c>
      <c r="DB538">
        <v>0</v>
      </c>
    </row>
    <row r="539" spans="1:106" x14ac:dyDescent="0.2">
      <c r="A539">
        <f>ROW(Source!A246)</f>
        <v>246</v>
      </c>
      <c r="B539">
        <v>39272396</v>
      </c>
      <c r="C539">
        <v>39273919</v>
      </c>
      <c r="D539">
        <v>36883858</v>
      </c>
      <c r="E539">
        <v>1</v>
      </c>
      <c r="F539">
        <v>1</v>
      </c>
      <c r="G539">
        <v>1</v>
      </c>
      <c r="H539">
        <v>2</v>
      </c>
      <c r="I539" t="s">
        <v>685</v>
      </c>
      <c r="J539" t="s">
        <v>686</v>
      </c>
      <c r="K539" t="s">
        <v>687</v>
      </c>
      <c r="L539">
        <v>1368</v>
      </c>
      <c r="N539">
        <v>1011</v>
      </c>
      <c r="O539" t="s">
        <v>518</v>
      </c>
      <c r="P539" t="s">
        <v>518</v>
      </c>
      <c r="Q539">
        <v>1</v>
      </c>
      <c r="W539">
        <v>0</v>
      </c>
      <c r="X539">
        <v>-353815937</v>
      </c>
      <c r="Y539">
        <v>1.6375000000000002</v>
      </c>
      <c r="AA539">
        <v>0</v>
      </c>
      <c r="AB539">
        <v>8.1</v>
      </c>
      <c r="AC539">
        <v>0</v>
      </c>
      <c r="AD539">
        <v>0</v>
      </c>
      <c r="AE539">
        <v>0</v>
      </c>
      <c r="AF539">
        <v>8.1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3</v>
      </c>
      <c r="AT539">
        <v>1.31</v>
      </c>
      <c r="AU539" t="s">
        <v>49</v>
      </c>
      <c r="AV539">
        <v>0</v>
      </c>
      <c r="AW539">
        <v>2</v>
      </c>
      <c r="AX539">
        <v>39273926</v>
      </c>
      <c r="AY539">
        <v>1</v>
      </c>
      <c r="AZ539">
        <v>0</v>
      </c>
      <c r="BA539">
        <v>505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Y539*Source!I246</f>
        <v>0.34387500000000004</v>
      </c>
      <c r="CY539">
        <f>AB539</f>
        <v>8.1</v>
      </c>
      <c r="CZ539">
        <f>AF539</f>
        <v>8.1</v>
      </c>
      <c r="DA539">
        <f>AJ539</f>
        <v>1</v>
      </c>
      <c r="DB539">
        <v>0</v>
      </c>
    </row>
    <row r="540" spans="1:106" x14ac:dyDescent="0.2">
      <c r="A540">
        <f>ROW(Source!A246)</f>
        <v>246</v>
      </c>
      <c r="B540">
        <v>39272396</v>
      </c>
      <c r="C540">
        <v>39273919</v>
      </c>
      <c r="D540">
        <v>36799676</v>
      </c>
      <c r="E540">
        <v>1</v>
      </c>
      <c r="F540">
        <v>1</v>
      </c>
      <c r="G540">
        <v>1</v>
      </c>
      <c r="H540">
        <v>3</v>
      </c>
      <c r="I540" t="s">
        <v>784</v>
      </c>
      <c r="J540" t="s">
        <v>785</v>
      </c>
      <c r="K540" t="s">
        <v>786</v>
      </c>
      <c r="L540">
        <v>1348</v>
      </c>
      <c r="N540">
        <v>1009</v>
      </c>
      <c r="O540" t="s">
        <v>141</v>
      </c>
      <c r="P540" t="s">
        <v>141</v>
      </c>
      <c r="Q540">
        <v>1000</v>
      </c>
      <c r="W540">
        <v>0</v>
      </c>
      <c r="X540">
        <v>731670393</v>
      </c>
      <c r="Y540">
        <v>1.1000000000000001E-3</v>
      </c>
      <c r="AA540">
        <v>26499</v>
      </c>
      <c r="AB540">
        <v>0</v>
      </c>
      <c r="AC540">
        <v>0</v>
      </c>
      <c r="AD540">
        <v>0</v>
      </c>
      <c r="AE540">
        <v>26499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1.1000000000000001E-3</v>
      </c>
      <c r="AU540" t="s">
        <v>3</v>
      </c>
      <c r="AV540">
        <v>0</v>
      </c>
      <c r="AW540">
        <v>2</v>
      </c>
      <c r="AX540">
        <v>39273927</v>
      </c>
      <c r="AY540">
        <v>1</v>
      </c>
      <c r="AZ540">
        <v>0</v>
      </c>
      <c r="BA540">
        <v>506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Y540*Source!I246</f>
        <v>2.31E-4</v>
      </c>
      <c r="CY540">
        <f t="shared" ref="CY540:CY546" si="69">AA540</f>
        <v>26499</v>
      </c>
      <c r="CZ540">
        <f t="shared" ref="CZ540:CZ546" si="70">AE540</f>
        <v>26499</v>
      </c>
      <c r="DA540">
        <f t="shared" ref="DA540:DA546" si="71">AI540</f>
        <v>1</v>
      </c>
      <c r="DB540">
        <v>0</v>
      </c>
    </row>
    <row r="541" spans="1:106" x14ac:dyDescent="0.2">
      <c r="A541">
        <f>ROW(Source!A246)</f>
        <v>246</v>
      </c>
      <c r="B541">
        <v>39272396</v>
      </c>
      <c r="C541">
        <v>39273919</v>
      </c>
      <c r="D541">
        <v>36803269</v>
      </c>
      <c r="E541">
        <v>1</v>
      </c>
      <c r="F541">
        <v>1</v>
      </c>
      <c r="G541">
        <v>1</v>
      </c>
      <c r="H541">
        <v>3</v>
      </c>
      <c r="I541" t="s">
        <v>787</v>
      </c>
      <c r="J541" t="s">
        <v>788</v>
      </c>
      <c r="K541" t="s">
        <v>789</v>
      </c>
      <c r="L541">
        <v>1348</v>
      </c>
      <c r="N541">
        <v>1009</v>
      </c>
      <c r="O541" t="s">
        <v>141</v>
      </c>
      <c r="P541" t="s">
        <v>141</v>
      </c>
      <c r="Q541">
        <v>1000</v>
      </c>
      <c r="W541">
        <v>0</v>
      </c>
      <c r="X541">
        <v>-1068056325</v>
      </c>
      <c r="Y541">
        <v>3.3E-4</v>
      </c>
      <c r="AA541">
        <v>10362</v>
      </c>
      <c r="AB541">
        <v>0</v>
      </c>
      <c r="AC541">
        <v>0</v>
      </c>
      <c r="AD541">
        <v>0</v>
      </c>
      <c r="AE541">
        <v>10362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3.3E-4</v>
      </c>
      <c r="AU541" t="s">
        <v>3</v>
      </c>
      <c r="AV541">
        <v>0</v>
      </c>
      <c r="AW541">
        <v>2</v>
      </c>
      <c r="AX541">
        <v>39273928</v>
      </c>
      <c r="AY541">
        <v>1</v>
      </c>
      <c r="AZ541">
        <v>0</v>
      </c>
      <c r="BA541">
        <v>507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Y541*Source!I246</f>
        <v>6.929999999999999E-5</v>
      </c>
      <c r="CY541">
        <f t="shared" si="69"/>
        <v>10362</v>
      </c>
      <c r="CZ541">
        <f t="shared" si="70"/>
        <v>10362</v>
      </c>
      <c r="DA541">
        <f t="shared" si="71"/>
        <v>1</v>
      </c>
      <c r="DB541">
        <v>0</v>
      </c>
    </row>
    <row r="542" spans="1:106" x14ac:dyDescent="0.2">
      <c r="A542">
        <f>ROW(Source!A246)</f>
        <v>246</v>
      </c>
      <c r="B542">
        <v>39272396</v>
      </c>
      <c r="C542">
        <v>39273919</v>
      </c>
      <c r="D542">
        <v>36804447</v>
      </c>
      <c r="E542">
        <v>1</v>
      </c>
      <c r="F542">
        <v>1</v>
      </c>
      <c r="G542">
        <v>1</v>
      </c>
      <c r="H542">
        <v>3</v>
      </c>
      <c r="I542" t="s">
        <v>790</v>
      </c>
      <c r="J542" t="s">
        <v>791</v>
      </c>
      <c r="K542" t="s">
        <v>766</v>
      </c>
      <c r="L542">
        <v>1348</v>
      </c>
      <c r="N542">
        <v>1009</v>
      </c>
      <c r="O542" t="s">
        <v>141</v>
      </c>
      <c r="P542" t="s">
        <v>141</v>
      </c>
      <c r="Q542">
        <v>1000</v>
      </c>
      <c r="W542">
        <v>0</v>
      </c>
      <c r="X542">
        <v>-437906794</v>
      </c>
      <c r="Y542">
        <v>6.0000000000000001E-3</v>
      </c>
      <c r="AA542">
        <v>9040.01</v>
      </c>
      <c r="AB542">
        <v>0</v>
      </c>
      <c r="AC542">
        <v>0</v>
      </c>
      <c r="AD542">
        <v>0</v>
      </c>
      <c r="AE542">
        <v>9040.01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6.0000000000000001E-3</v>
      </c>
      <c r="AU542" t="s">
        <v>3</v>
      </c>
      <c r="AV542">
        <v>0</v>
      </c>
      <c r="AW542">
        <v>2</v>
      </c>
      <c r="AX542">
        <v>39273929</v>
      </c>
      <c r="AY542">
        <v>1</v>
      </c>
      <c r="AZ542">
        <v>0</v>
      </c>
      <c r="BA542">
        <v>508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Y542*Source!I246</f>
        <v>1.2600000000000001E-3</v>
      </c>
      <c r="CY542">
        <f t="shared" si="69"/>
        <v>9040.01</v>
      </c>
      <c r="CZ542">
        <f t="shared" si="70"/>
        <v>9040.01</v>
      </c>
      <c r="DA542">
        <f t="shared" si="71"/>
        <v>1</v>
      </c>
      <c r="DB542">
        <v>0</v>
      </c>
    </row>
    <row r="543" spans="1:106" x14ac:dyDescent="0.2">
      <c r="A543">
        <f>ROW(Source!A246)</f>
        <v>246</v>
      </c>
      <c r="B543">
        <v>39272396</v>
      </c>
      <c r="C543">
        <v>39273919</v>
      </c>
      <c r="D543">
        <v>36805330</v>
      </c>
      <c r="E543">
        <v>1</v>
      </c>
      <c r="F543">
        <v>1</v>
      </c>
      <c r="G543">
        <v>1</v>
      </c>
      <c r="H543">
        <v>3</v>
      </c>
      <c r="I543" t="s">
        <v>792</v>
      </c>
      <c r="J543" t="s">
        <v>793</v>
      </c>
      <c r="K543" t="s">
        <v>794</v>
      </c>
      <c r="L543">
        <v>1346</v>
      </c>
      <c r="N543">
        <v>1009</v>
      </c>
      <c r="O543" t="s">
        <v>566</v>
      </c>
      <c r="P543" t="s">
        <v>566</v>
      </c>
      <c r="Q543">
        <v>1</v>
      </c>
      <c r="W543">
        <v>0</v>
      </c>
      <c r="X543">
        <v>-731615568</v>
      </c>
      <c r="Y543">
        <v>9.09</v>
      </c>
      <c r="AA543">
        <v>23.09</v>
      </c>
      <c r="AB543">
        <v>0</v>
      </c>
      <c r="AC543">
        <v>0</v>
      </c>
      <c r="AD543">
        <v>0</v>
      </c>
      <c r="AE543">
        <v>23.09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3</v>
      </c>
      <c r="AT543">
        <v>9.09</v>
      </c>
      <c r="AU543" t="s">
        <v>3</v>
      </c>
      <c r="AV543">
        <v>0</v>
      </c>
      <c r="AW543">
        <v>2</v>
      </c>
      <c r="AX543">
        <v>39273930</v>
      </c>
      <c r="AY543">
        <v>1</v>
      </c>
      <c r="AZ543">
        <v>0</v>
      </c>
      <c r="BA543">
        <v>509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Y543*Source!I246</f>
        <v>1.9088999999999998</v>
      </c>
      <c r="CY543">
        <f t="shared" si="69"/>
        <v>23.09</v>
      </c>
      <c r="CZ543">
        <f t="shared" si="70"/>
        <v>23.09</v>
      </c>
      <c r="DA543">
        <f t="shared" si="71"/>
        <v>1</v>
      </c>
      <c r="DB543">
        <v>0</v>
      </c>
    </row>
    <row r="544" spans="1:106" x14ac:dyDescent="0.2">
      <c r="A544">
        <f>ROW(Source!A246)</f>
        <v>246</v>
      </c>
      <c r="B544">
        <v>39272396</v>
      </c>
      <c r="C544">
        <v>39273919</v>
      </c>
      <c r="D544">
        <v>36838891</v>
      </c>
      <c r="E544">
        <v>1</v>
      </c>
      <c r="F544">
        <v>1</v>
      </c>
      <c r="G544">
        <v>1</v>
      </c>
      <c r="H544">
        <v>3</v>
      </c>
      <c r="I544" t="s">
        <v>795</v>
      </c>
      <c r="J544" t="s">
        <v>796</v>
      </c>
      <c r="K544" t="s">
        <v>797</v>
      </c>
      <c r="L544">
        <v>1348</v>
      </c>
      <c r="N544">
        <v>1009</v>
      </c>
      <c r="O544" t="s">
        <v>141</v>
      </c>
      <c r="P544" t="s">
        <v>141</v>
      </c>
      <c r="Q544">
        <v>1000</v>
      </c>
      <c r="W544">
        <v>0</v>
      </c>
      <c r="X544">
        <v>-1445734866</v>
      </c>
      <c r="Y544">
        <v>2.3999999999999998E-3</v>
      </c>
      <c r="AA544">
        <v>17183</v>
      </c>
      <c r="AB544">
        <v>0</v>
      </c>
      <c r="AC544">
        <v>0</v>
      </c>
      <c r="AD544">
        <v>0</v>
      </c>
      <c r="AE544">
        <v>17183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2.3999999999999998E-3</v>
      </c>
      <c r="AU544" t="s">
        <v>3</v>
      </c>
      <c r="AV544">
        <v>0</v>
      </c>
      <c r="AW544">
        <v>2</v>
      </c>
      <c r="AX544">
        <v>39273932</v>
      </c>
      <c r="AY544">
        <v>1</v>
      </c>
      <c r="AZ544">
        <v>0</v>
      </c>
      <c r="BA544">
        <v>511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Y544*Source!I246</f>
        <v>5.0399999999999989E-4</v>
      </c>
      <c r="CY544">
        <f t="shared" si="69"/>
        <v>17183</v>
      </c>
      <c r="CZ544">
        <f t="shared" si="70"/>
        <v>17183</v>
      </c>
      <c r="DA544">
        <f t="shared" si="71"/>
        <v>1</v>
      </c>
      <c r="DB544">
        <v>0</v>
      </c>
    </row>
    <row r="545" spans="1:106" x14ac:dyDescent="0.2">
      <c r="A545">
        <f>ROW(Source!A246)</f>
        <v>246</v>
      </c>
      <c r="B545">
        <v>39272396</v>
      </c>
      <c r="C545">
        <v>39273919</v>
      </c>
      <c r="D545">
        <v>36848218</v>
      </c>
      <c r="E545">
        <v>1</v>
      </c>
      <c r="F545">
        <v>1</v>
      </c>
      <c r="G545">
        <v>1</v>
      </c>
      <c r="H545">
        <v>3</v>
      </c>
      <c r="I545" t="s">
        <v>416</v>
      </c>
      <c r="J545" t="s">
        <v>418</v>
      </c>
      <c r="K545" t="s">
        <v>417</v>
      </c>
      <c r="L545">
        <v>1327</v>
      </c>
      <c r="N545">
        <v>1005</v>
      </c>
      <c r="O545" t="s">
        <v>123</v>
      </c>
      <c r="P545" t="s">
        <v>123</v>
      </c>
      <c r="Q545">
        <v>1</v>
      </c>
      <c r="W545">
        <v>0</v>
      </c>
      <c r="X545">
        <v>-2090715998</v>
      </c>
      <c r="Y545">
        <v>100</v>
      </c>
      <c r="AA545">
        <v>171.25</v>
      </c>
      <c r="AB545">
        <v>0</v>
      </c>
      <c r="AC545">
        <v>0</v>
      </c>
      <c r="AD545">
        <v>0</v>
      </c>
      <c r="AE545">
        <v>171.25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0</v>
      </c>
      <c r="AP545">
        <v>0</v>
      </c>
      <c r="AQ545">
        <v>0</v>
      </c>
      <c r="AR545">
        <v>0</v>
      </c>
      <c r="AS545" t="s">
        <v>3</v>
      </c>
      <c r="AT545">
        <v>100</v>
      </c>
      <c r="AU545" t="s">
        <v>3</v>
      </c>
      <c r="AV545">
        <v>0</v>
      </c>
      <c r="AW545">
        <v>1</v>
      </c>
      <c r="AX545">
        <v>-1</v>
      </c>
      <c r="AY545">
        <v>0</v>
      </c>
      <c r="AZ545">
        <v>0</v>
      </c>
      <c r="BA545" t="s">
        <v>3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Y545*Source!I246</f>
        <v>21</v>
      </c>
      <c r="CY545">
        <f t="shared" si="69"/>
        <v>171.25</v>
      </c>
      <c r="CZ545">
        <f t="shared" si="70"/>
        <v>171.25</v>
      </c>
      <c r="DA545">
        <f t="shared" si="71"/>
        <v>1</v>
      </c>
      <c r="DB545">
        <v>0</v>
      </c>
    </row>
    <row r="546" spans="1:106" x14ac:dyDescent="0.2">
      <c r="A546">
        <f>ROW(Source!A246)</f>
        <v>246</v>
      </c>
      <c r="B546">
        <v>39272396</v>
      </c>
      <c r="C546">
        <v>39273919</v>
      </c>
      <c r="D546">
        <v>36797819</v>
      </c>
      <c r="E546">
        <v>17</v>
      </c>
      <c r="F546">
        <v>1</v>
      </c>
      <c r="G546">
        <v>1</v>
      </c>
      <c r="H546">
        <v>3</v>
      </c>
      <c r="I546" t="s">
        <v>420</v>
      </c>
      <c r="J546" t="s">
        <v>3</v>
      </c>
      <c r="K546" t="s">
        <v>421</v>
      </c>
      <c r="L546">
        <v>1327</v>
      </c>
      <c r="N546">
        <v>1005</v>
      </c>
      <c r="O546" t="s">
        <v>123</v>
      </c>
      <c r="P546" t="s">
        <v>123</v>
      </c>
      <c r="Q546">
        <v>1</v>
      </c>
      <c r="W546">
        <v>0</v>
      </c>
      <c r="X546">
        <v>-609733809</v>
      </c>
      <c r="Y546">
        <v>100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0</v>
      </c>
      <c r="AP546">
        <v>0</v>
      </c>
      <c r="AQ546">
        <v>0</v>
      </c>
      <c r="AR546">
        <v>0</v>
      </c>
      <c r="AS546" t="s">
        <v>3</v>
      </c>
      <c r="AT546">
        <v>100</v>
      </c>
      <c r="AU546" t="s">
        <v>3</v>
      </c>
      <c r="AV546">
        <v>0</v>
      </c>
      <c r="AW546">
        <v>2</v>
      </c>
      <c r="AX546">
        <v>39273934</v>
      </c>
      <c r="AY546">
        <v>1</v>
      </c>
      <c r="AZ546">
        <v>0</v>
      </c>
      <c r="BA546">
        <v>513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Y546*Source!I246</f>
        <v>21</v>
      </c>
      <c r="CY546">
        <f t="shared" si="69"/>
        <v>0</v>
      </c>
      <c r="CZ546">
        <f t="shared" si="70"/>
        <v>0</v>
      </c>
      <c r="DA546">
        <f t="shared" si="71"/>
        <v>1</v>
      </c>
      <c r="DB546">
        <v>0</v>
      </c>
    </row>
    <row r="547" spans="1:106" x14ac:dyDescent="0.2">
      <c r="A547">
        <f>ROW(Source!A247)</f>
        <v>247</v>
      </c>
      <c r="B547">
        <v>39272397</v>
      </c>
      <c r="C547">
        <v>39273919</v>
      </c>
      <c r="D547">
        <v>37070495</v>
      </c>
      <c r="E547">
        <v>1</v>
      </c>
      <c r="F547">
        <v>1</v>
      </c>
      <c r="G547">
        <v>1</v>
      </c>
      <c r="H547">
        <v>1</v>
      </c>
      <c r="I547" t="s">
        <v>543</v>
      </c>
      <c r="J547" t="s">
        <v>3</v>
      </c>
      <c r="K547" t="s">
        <v>544</v>
      </c>
      <c r="L547">
        <v>1191</v>
      </c>
      <c r="N547">
        <v>1013</v>
      </c>
      <c r="O547" t="s">
        <v>512</v>
      </c>
      <c r="P547" t="s">
        <v>512</v>
      </c>
      <c r="Q547">
        <v>1</v>
      </c>
      <c r="W547">
        <v>0</v>
      </c>
      <c r="X547">
        <v>-784637506</v>
      </c>
      <c r="Y547">
        <v>93.011999999999986</v>
      </c>
      <c r="AA547">
        <v>0</v>
      </c>
      <c r="AB547">
        <v>0</v>
      </c>
      <c r="AC547">
        <v>0</v>
      </c>
      <c r="AD547">
        <v>66.34</v>
      </c>
      <c r="AE547">
        <v>0</v>
      </c>
      <c r="AF547">
        <v>0</v>
      </c>
      <c r="AG547">
        <v>0</v>
      </c>
      <c r="AH547">
        <v>8.74</v>
      </c>
      <c r="AI547">
        <v>1</v>
      </c>
      <c r="AJ547">
        <v>1</v>
      </c>
      <c r="AK547">
        <v>1</v>
      </c>
      <c r="AL547">
        <v>7.59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3</v>
      </c>
      <c r="AT547">
        <v>80.88</v>
      </c>
      <c r="AU547" t="s">
        <v>50</v>
      </c>
      <c r="AV547">
        <v>1</v>
      </c>
      <c r="AW547">
        <v>2</v>
      </c>
      <c r="AX547">
        <v>39273920</v>
      </c>
      <c r="AY547">
        <v>1</v>
      </c>
      <c r="AZ547">
        <v>0</v>
      </c>
      <c r="BA547">
        <v>516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Y547*Source!I247</f>
        <v>19.532519999999998</v>
      </c>
      <c r="CY547">
        <f>AD547</f>
        <v>66.34</v>
      </c>
      <c r="CZ547">
        <f>AH547</f>
        <v>8.74</v>
      </c>
      <c r="DA547">
        <f>AL547</f>
        <v>7.59</v>
      </c>
      <c r="DB547">
        <v>0</v>
      </c>
    </row>
    <row r="548" spans="1:106" x14ac:dyDescent="0.2">
      <c r="A548">
        <f>ROW(Source!A247)</f>
        <v>247</v>
      </c>
      <c r="B548">
        <v>39272397</v>
      </c>
      <c r="C548">
        <v>39273919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513</v>
      </c>
      <c r="J548" t="s">
        <v>3</v>
      </c>
      <c r="K548" t="s">
        <v>514</v>
      </c>
      <c r="L548">
        <v>1191</v>
      </c>
      <c r="N548">
        <v>1013</v>
      </c>
      <c r="O548" t="s">
        <v>512</v>
      </c>
      <c r="P548" t="s">
        <v>512</v>
      </c>
      <c r="Q548">
        <v>1</v>
      </c>
      <c r="W548">
        <v>0</v>
      </c>
      <c r="X548">
        <v>-1417349443</v>
      </c>
      <c r="Y548">
        <v>0.76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7.59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0.76</v>
      </c>
      <c r="AU548" t="s">
        <v>3</v>
      </c>
      <c r="AV548">
        <v>2</v>
      </c>
      <c r="AW548">
        <v>2</v>
      </c>
      <c r="AX548">
        <v>39273921</v>
      </c>
      <c r="AY548">
        <v>1</v>
      </c>
      <c r="AZ548">
        <v>2048</v>
      </c>
      <c r="BA548">
        <v>517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Y548*Source!I247</f>
        <v>0.15959999999999999</v>
      </c>
      <c r="CY548">
        <f>AD548</f>
        <v>0</v>
      </c>
      <c r="CZ548">
        <f>AH548</f>
        <v>0</v>
      </c>
      <c r="DA548">
        <f>AL548</f>
        <v>1</v>
      </c>
      <c r="DB548">
        <v>0</v>
      </c>
    </row>
    <row r="549" spans="1:106" x14ac:dyDescent="0.2">
      <c r="A549">
        <f>ROW(Source!A247)</f>
        <v>247</v>
      </c>
      <c r="B549">
        <v>39272397</v>
      </c>
      <c r="C549">
        <v>39273919</v>
      </c>
      <c r="D549">
        <v>36882159</v>
      </c>
      <c r="E549">
        <v>1</v>
      </c>
      <c r="F549">
        <v>1</v>
      </c>
      <c r="G549">
        <v>1</v>
      </c>
      <c r="H549">
        <v>2</v>
      </c>
      <c r="I549" t="s">
        <v>720</v>
      </c>
      <c r="J549" t="s">
        <v>721</v>
      </c>
      <c r="K549" t="s">
        <v>722</v>
      </c>
      <c r="L549">
        <v>1368</v>
      </c>
      <c r="N549">
        <v>1011</v>
      </c>
      <c r="O549" t="s">
        <v>518</v>
      </c>
      <c r="P549" t="s">
        <v>518</v>
      </c>
      <c r="Q549">
        <v>1</v>
      </c>
      <c r="W549">
        <v>0</v>
      </c>
      <c r="X549">
        <v>-1718674368</v>
      </c>
      <c r="Y549">
        <v>0.38750000000000001</v>
      </c>
      <c r="AA549">
        <v>0</v>
      </c>
      <c r="AB549">
        <v>850</v>
      </c>
      <c r="AC549">
        <v>13.5</v>
      </c>
      <c r="AD549">
        <v>0</v>
      </c>
      <c r="AE549">
        <v>0</v>
      </c>
      <c r="AF549">
        <v>111.99</v>
      </c>
      <c r="AG549">
        <v>13.5</v>
      </c>
      <c r="AH549">
        <v>0</v>
      </c>
      <c r="AI549">
        <v>1</v>
      </c>
      <c r="AJ549">
        <v>7.59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3</v>
      </c>
      <c r="AT549">
        <v>0.31</v>
      </c>
      <c r="AU549" t="s">
        <v>49</v>
      </c>
      <c r="AV549">
        <v>0</v>
      </c>
      <c r="AW549">
        <v>2</v>
      </c>
      <c r="AX549">
        <v>39273922</v>
      </c>
      <c r="AY549">
        <v>1</v>
      </c>
      <c r="AZ549">
        <v>0</v>
      </c>
      <c r="BA549">
        <v>518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Y549*Source!I247</f>
        <v>8.1375000000000003E-2</v>
      </c>
      <c r="CY549">
        <f>AB549</f>
        <v>850</v>
      </c>
      <c r="CZ549">
        <f>AF549</f>
        <v>111.99</v>
      </c>
      <c r="DA549">
        <f>AJ549</f>
        <v>7.59</v>
      </c>
      <c r="DB549">
        <v>0</v>
      </c>
    </row>
    <row r="550" spans="1:106" x14ac:dyDescent="0.2">
      <c r="A550">
        <f>ROW(Source!A247)</f>
        <v>247</v>
      </c>
      <c r="B550">
        <v>39272397</v>
      </c>
      <c r="C550">
        <v>39273919</v>
      </c>
      <c r="D550">
        <v>36882338</v>
      </c>
      <c r="E550">
        <v>1</v>
      </c>
      <c r="F550">
        <v>1</v>
      </c>
      <c r="G550">
        <v>1</v>
      </c>
      <c r="H550">
        <v>2</v>
      </c>
      <c r="I550" t="s">
        <v>781</v>
      </c>
      <c r="J550" t="s">
        <v>782</v>
      </c>
      <c r="K550" t="s">
        <v>783</v>
      </c>
      <c r="L550">
        <v>1368</v>
      </c>
      <c r="N550">
        <v>1011</v>
      </c>
      <c r="O550" t="s">
        <v>518</v>
      </c>
      <c r="P550" t="s">
        <v>518</v>
      </c>
      <c r="Q550">
        <v>1</v>
      </c>
      <c r="W550">
        <v>0</v>
      </c>
      <c r="X550">
        <v>1373224040</v>
      </c>
      <c r="Y550">
        <v>12.5625</v>
      </c>
      <c r="AA550">
        <v>0</v>
      </c>
      <c r="AB550">
        <v>23.68</v>
      </c>
      <c r="AC550">
        <v>0</v>
      </c>
      <c r="AD550">
        <v>0</v>
      </c>
      <c r="AE550">
        <v>0</v>
      </c>
      <c r="AF550">
        <v>3.12</v>
      </c>
      <c r="AG550">
        <v>0</v>
      </c>
      <c r="AH550">
        <v>0</v>
      </c>
      <c r="AI550">
        <v>1</v>
      </c>
      <c r="AJ550">
        <v>7.59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3</v>
      </c>
      <c r="AT550">
        <v>10.050000000000001</v>
      </c>
      <c r="AU550" t="s">
        <v>49</v>
      </c>
      <c r="AV550">
        <v>0</v>
      </c>
      <c r="AW550">
        <v>2</v>
      </c>
      <c r="AX550">
        <v>39273923</v>
      </c>
      <c r="AY550">
        <v>1</v>
      </c>
      <c r="AZ550">
        <v>0</v>
      </c>
      <c r="BA550">
        <v>519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Y550*Source!I247</f>
        <v>2.6381250000000001</v>
      </c>
      <c r="CY550">
        <f>AB550</f>
        <v>23.68</v>
      </c>
      <c r="CZ550">
        <f>AF550</f>
        <v>3.12</v>
      </c>
      <c r="DA550">
        <f>AJ550</f>
        <v>7.59</v>
      </c>
      <c r="DB550">
        <v>0</v>
      </c>
    </row>
    <row r="551" spans="1:106" x14ac:dyDescent="0.2">
      <c r="A551">
        <f>ROW(Source!A247)</f>
        <v>247</v>
      </c>
      <c r="B551">
        <v>39272397</v>
      </c>
      <c r="C551">
        <v>39273919</v>
      </c>
      <c r="D551">
        <v>36882351</v>
      </c>
      <c r="E551">
        <v>1</v>
      </c>
      <c r="F551">
        <v>1</v>
      </c>
      <c r="G551">
        <v>1</v>
      </c>
      <c r="H551">
        <v>2</v>
      </c>
      <c r="I551" t="s">
        <v>579</v>
      </c>
      <c r="J551" t="s">
        <v>580</v>
      </c>
      <c r="K551" t="s">
        <v>581</v>
      </c>
      <c r="L551">
        <v>1368</v>
      </c>
      <c r="N551">
        <v>1011</v>
      </c>
      <c r="O551" t="s">
        <v>518</v>
      </c>
      <c r="P551" t="s">
        <v>518</v>
      </c>
      <c r="Q551">
        <v>1</v>
      </c>
      <c r="W551">
        <v>0</v>
      </c>
      <c r="X551">
        <v>-1985289705</v>
      </c>
      <c r="Y551">
        <v>0.25</v>
      </c>
      <c r="AA551">
        <v>0</v>
      </c>
      <c r="AB551">
        <v>50.55</v>
      </c>
      <c r="AC551">
        <v>0</v>
      </c>
      <c r="AD551">
        <v>0</v>
      </c>
      <c r="AE551">
        <v>0</v>
      </c>
      <c r="AF551">
        <v>6.66</v>
      </c>
      <c r="AG551">
        <v>0</v>
      </c>
      <c r="AH551">
        <v>0</v>
      </c>
      <c r="AI551">
        <v>1</v>
      </c>
      <c r="AJ551">
        <v>7.59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3</v>
      </c>
      <c r="AT551">
        <v>0.2</v>
      </c>
      <c r="AU551" t="s">
        <v>49</v>
      </c>
      <c r="AV551">
        <v>0</v>
      </c>
      <c r="AW551">
        <v>2</v>
      </c>
      <c r="AX551">
        <v>39273924</v>
      </c>
      <c r="AY551">
        <v>1</v>
      </c>
      <c r="AZ551">
        <v>0</v>
      </c>
      <c r="BA551">
        <v>520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Y551*Source!I247</f>
        <v>5.2499999999999998E-2</v>
      </c>
      <c r="CY551">
        <f>AB551</f>
        <v>50.55</v>
      </c>
      <c r="CZ551">
        <f>AF551</f>
        <v>6.66</v>
      </c>
      <c r="DA551">
        <f>AJ551</f>
        <v>7.59</v>
      </c>
      <c r="DB551">
        <v>0</v>
      </c>
    </row>
    <row r="552" spans="1:106" x14ac:dyDescent="0.2">
      <c r="A552">
        <f>ROW(Source!A247)</f>
        <v>247</v>
      </c>
      <c r="B552">
        <v>39272397</v>
      </c>
      <c r="C552">
        <v>39273919</v>
      </c>
      <c r="D552">
        <v>36883554</v>
      </c>
      <c r="E552">
        <v>1</v>
      </c>
      <c r="F552">
        <v>1</v>
      </c>
      <c r="G552">
        <v>1</v>
      </c>
      <c r="H552">
        <v>2</v>
      </c>
      <c r="I552" t="s">
        <v>554</v>
      </c>
      <c r="J552" t="s">
        <v>555</v>
      </c>
      <c r="K552" t="s">
        <v>556</v>
      </c>
      <c r="L552">
        <v>1368</v>
      </c>
      <c r="N552">
        <v>1011</v>
      </c>
      <c r="O552" t="s">
        <v>518</v>
      </c>
      <c r="P552" t="s">
        <v>518</v>
      </c>
      <c r="Q552">
        <v>1</v>
      </c>
      <c r="W552">
        <v>0</v>
      </c>
      <c r="X552">
        <v>1372534845</v>
      </c>
      <c r="Y552">
        <v>0.5625</v>
      </c>
      <c r="AA552">
        <v>0</v>
      </c>
      <c r="AB552">
        <v>498.74</v>
      </c>
      <c r="AC552">
        <v>11.6</v>
      </c>
      <c r="AD552">
        <v>0</v>
      </c>
      <c r="AE552">
        <v>0</v>
      </c>
      <c r="AF552">
        <v>65.709999999999994</v>
      </c>
      <c r="AG552">
        <v>11.6</v>
      </c>
      <c r="AH552">
        <v>0</v>
      </c>
      <c r="AI552">
        <v>1</v>
      </c>
      <c r="AJ552">
        <v>7.59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3</v>
      </c>
      <c r="AT552">
        <v>0.45</v>
      </c>
      <c r="AU552" t="s">
        <v>49</v>
      </c>
      <c r="AV552">
        <v>0</v>
      </c>
      <c r="AW552">
        <v>2</v>
      </c>
      <c r="AX552">
        <v>39273925</v>
      </c>
      <c r="AY552">
        <v>1</v>
      </c>
      <c r="AZ552">
        <v>0</v>
      </c>
      <c r="BA552">
        <v>521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Y552*Source!I247</f>
        <v>0.11812499999999999</v>
      </c>
      <c r="CY552">
        <f>AB552</f>
        <v>498.74</v>
      </c>
      <c r="CZ552">
        <f>AF552</f>
        <v>65.709999999999994</v>
      </c>
      <c r="DA552">
        <f>AJ552</f>
        <v>7.59</v>
      </c>
      <c r="DB552">
        <v>0</v>
      </c>
    </row>
    <row r="553" spans="1:106" x14ac:dyDescent="0.2">
      <c r="A553">
        <f>ROW(Source!A247)</f>
        <v>247</v>
      </c>
      <c r="B553">
        <v>39272397</v>
      </c>
      <c r="C553">
        <v>39273919</v>
      </c>
      <c r="D553">
        <v>36883858</v>
      </c>
      <c r="E553">
        <v>1</v>
      </c>
      <c r="F553">
        <v>1</v>
      </c>
      <c r="G553">
        <v>1</v>
      </c>
      <c r="H553">
        <v>2</v>
      </c>
      <c r="I553" t="s">
        <v>685</v>
      </c>
      <c r="J553" t="s">
        <v>686</v>
      </c>
      <c r="K553" t="s">
        <v>687</v>
      </c>
      <c r="L553">
        <v>1368</v>
      </c>
      <c r="N553">
        <v>1011</v>
      </c>
      <c r="O553" t="s">
        <v>518</v>
      </c>
      <c r="P553" t="s">
        <v>518</v>
      </c>
      <c r="Q553">
        <v>1</v>
      </c>
      <c r="W553">
        <v>0</v>
      </c>
      <c r="X553">
        <v>-353815937</v>
      </c>
      <c r="Y553">
        <v>1.6375000000000002</v>
      </c>
      <c r="AA553">
        <v>0</v>
      </c>
      <c r="AB553">
        <v>61.48</v>
      </c>
      <c r="AC553">
        <v>0</v>
      </c>
      <c r="AD553">
        <v>0</v>
      </c>
      <c r="AE553">
        <v>0</v>
      </c>
      <c r="AF553">
        <v>8.1</v>
      </c>
      <c r="AG553">
        <v>0</v>
      </c>
      <c r="AH553">
        <v>0</v>
      </c>
      <c r="AI553">
        <v>1</v>
      </c>
      <c r="AJ553">
        <v>7.59</v>
      </c>
      <c r="AK553">
        <v>1</v>
      </c>
      <c r="AL553">
        <v>1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3</v>
      </c>
      <c r="AT553">
        <v>1.31</v>
      </c>
      <c r="AU553" t="s">
        <v>49</v>
      </c>
      <c r="AV553">
        <v>0</v>
      </c>
      <c r="AW553">
        <v>2</v>
      </c>
      <c r="AX553">
        <v>39273926</v>
      </c>
      <c r="AY553">
        <v>1</v>
      </c>
      <c r="AZ553">
        <v>0</v>
      </c>
      <c r="BA553">
        <v>522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Y553*Source!I247</f>
        <v>0.34387500000000004</v>
      </c>
      <c r="CY553">
        <f>AB553</f>
        <v>61.48</v>
      </c>
      <c r="CZ553">
        <f>AF553</f>
        <v>8.1</v>
      </c>
      <c r="DA553">
        <f>AJ553</f>
        <v>7.59</v>
      </c>
      <c r="DB553">
        <v>0</v>
      </c>
    </row>
    <row r="554" spans="1:106" x14ac:dyDescent="0.2">
      <c r="A554">
        <f>ROW(Source!A247)</f>
        <v>247</v>
      </c>
      <c r="B554">
        <v>39272397</v>
      </c>
      <c r="C554">
        <v>39273919</v>
      </c>
      <c r="D554">
        <v>36799676</v>
      </c>
      <c r="E554">
        <v>1</v>
      </c>
      <c r="F554">
        <v>1</v>
      </c>
      <c r="G554">
        <v>1</v>
      </c>
      <c r="H554">
        <v>3</v>
      </c>
      <c r="I554" t="s">
        <v>784</v>
      </c>
      <c r="J554" t="s">
        <v>785</v>
      </c>
      <c r="K554" t="s">
        <v>786</v>
      </c>
      <c r="L554">
        <v>1348</v>
      </c>
      <c r="N554">
        <v>1009</v>
      </c>
      <c r="O554" t="s">
        <v>141</v>
      </c>
      <c r="P554" t="s">
        <v>141</v>
      </c>
      <c r="Q554">
        <v>1000</v>
      </c>
      <c r="W554">
        <v>0</v>
      </c>
      <c r="X554">
        <v>731670393</v>
      </c>
      <c r="Y554">
        <v>1.1000000000000001E-3</v>
      </c>
      <c r="AA554">
        <v>201127.41</v>
      </c>
      <c r="AB554">
        <v>0</v>
      </c>
      <c r="AC554">
        <v>0</v>
      </c>
      <c r="AD554">
        <v>0</v>
      </c>
      <c r="AE554">
        <v>26499</v>
      </c>
      <c r="AF554">
        <v>0</v>
      </c>
      <c r="AG554">
        <v>0</v>
      </c>
      <c r="AH554">
        <v>0</v>
      </c>
      <c r="AI554">
        <v>7.59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1.1000000000000001E-3</v>
      </c>
      <c r="AU554" t="s">
        <v>3</v>
      </c>
      <c r="AV554">
        <v>0</v>
      </c>
      <c r="AW554">
        <v>2</v>
      </c>
      <c r="AX554">
        <v>39273927</v>
      </c>
      <c r="AY554">
        <v>1</v>
      </c>
      <c r="AZ554">
        <v>0</v>
      </c>
      <c r="BA554">
        <v>523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Y554*Source!I247</f>
        <v>2.31E-4</v>
      </c>
      <c r="CY554">
        <f t="shared" ref="CY554:CY560" si="72">AA554</f>
        <v>201127.41</v>
      </c>
      <c r="CZ554">
        <f t="shared" ref="CZ554:CZ560" si="73">AE554</f>
        <v>26499</v>
      </c>
      <c r="DA554">
        <f t="shared" ref="DA554:DA560" si="74">AI554</f>
        <v>7.59</v>
      </c>
      <c r="DB554">
        <v>0</v>
      </c>
    </row>
    <row r="555" spans="1:106" x14ac:dyDescent="0.2">
      <c r="A555">
        <f>ROW(Source!A247)</f>
        <v>247</v>
      </c>
      <c r="B555">
        <v>39272397</v>
      </c>
      <c r="C555">
        <v>39273919</v>
      </c>
      <c r="D555">
        <v>36803269</v>
      </c>
      <c r="E555">
        <v>1</v>
      </c>
      <c r="F555">
        <v>1</v>
      </c>
      <c r="G555">
        <v>1</v>
      </c>
      <c r="H555">
        <v>3</v>
      </c>
      <c r="I555" t="s">
        <v>787</v>
      </c>
      <c r="J555" t="s">
        <v>788</v>
      </c>
      <c r="K555" t="s">
        <v>789</v>
      </c>
      <c r="L555">
        <v>1348</v>
      </c>
      <c r="N555">
        <v>1009</v>
      </c>
      <c r="O555" t="s">
        <v>141</v>
      </c>
      <c r="P555" t="s">
        <v>141</v>
      </c>
      <c r="Q555">
        <v>1000</v>
      </c>
      <c r="W555">
        <v>0</v>
      </c>
      <c r="X555">
        <v>-1068056325</v>
      </c>
      <c r="Y555">
        <v>3.3E-4</v>
      </c>
      <c r="AA555">
        <v>78647.58</v>
      </c>
      <c r="AB555">
        <v>0</v>
      </c>
      <c r="AC555">
        <v>0</v>
      </c>
      <c r="AD555">
        <v>0</v>
      </c>
      <c r="AE555">
        <v>10362</v>
      </c>
      <c r="AF555">
        <v>0</v>
      </c>
      <c r="AG555">
        <v>0</v>
      </c>
      <c r="AH555">
        <v>0</v>
      </c>
      <c r="AI555">
        <v>7.59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3</v>
      </c>
      <c r="AT555">
        <v>3.3E-4</v>
      </c>
      <c r="AU555" t="s">
        <v>3</v>
      </c>
      <c r="AV555">
        <v>0</v>
      </c>
      <c r="AW555">
        <v>2</v>
      </c>
      <c r="AX555">
        <v>39273928</v>
      </c>
      <c r="AY555">
        <v>1</v>
      </c>
      <c r="AZ555">
        <v>0</v>
      </c>
      <c r="BA555">
        <v>524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Y555*Source!I247</f>
        <v>6.929999999999999E-5</v>
      </c>
      <c r="CY555">
        <f t="shared" si="72"/>
        <v>78647.58</v>
      </c>
      <c r="CZ555">
        <f t="shared" si="73"/>
        <v>10362</v>
      </c>
      <c r="DA555">
        <f t="shared" si="74"/>
        <v>7.59</v>
      </c>
      <c r="DB555">
        <v>0</v>
      </c>
    </row>
    <row r="556" spans="1:106" x14ac:dyDescent="0.2">
      <c r="A556">
        <f>ROW(Source!A247)</f>
        <v>247</v>
      </c>
      <c r="B556">
        <v>39272397</v>
      </c>
      <c r="C556">
        <v>39273919</v>
      </c>
      <c r="D556">
        <v>36804447</v>
      </c>
      <c r="E556">
        <v>1</v>
      </c>
      <c r="F556">
        <v>1</v>
      </c>
      <c r="G556">
        <v>1</v>
      </c>
      <c r="H556">
        <v>3</v>
      </c>
      <c r="I556" t="s">
        <v>790</v>
      </c>
      <c r="J556" t="s">
        <v>791</v>
      </c>
      <c r="K556" t="s">
        <v>766</v>
      </c>
      <c r="L556">
        <v>1348</v>
      </c>
      <c r="N556">
        <v>1009</v>
      </c>
      <c r="O556" t="s">
        <v>141</v>
      </c>
      <c r="P556" t="s">
        <v>141</v>
      </c>
      <c r="Q556">
        <v>1000</v>
      </c>
      <c r="W556">
        <v>0</v>
      </c>
      <c r="X556">
        <v>-437906794</v>
      </c>
      <c r="Y556">
        <v>6.0000000000000001E-3</v>
      </c>
      <c r="AA556">
        <v>68613.679999999993</v>
      </c>
      <c r="AB556">
        <v>0</v>
      </c>
      <c r="AC556">
        <v>0</v>
      </c>
      <c r="AD556">
        <v>0</v>
      </c>
      <c r="AE556">
        <v>9040.01</v>
      </c>
      <c r="AF556">
        <v>0</v>
      </c>
      <c r="AG556">
        <v>0</v>
      </c>
      <c r="AH556">
        <v>0</v>
      </c>
      <c r="AI556">
        <v>7.59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3</v>
      </c>
      <c r="AT556">
        <v>6.0000000000000001E-3</v>
      </c>
      <c r="AU556" t="s">
        <v>3</v>
      </c>
      <c r="AV556">
        <v>0</v>
      </c>
      <c r="AW556">
        <v>2</v>
      </c>
      <c r="AX556">
        <v>39273929</v>
      </c>
      <c r="AY556">
        <v>1</v>
      </c>
      <c r="AZ556">
        <v>0</v>
      </c>
      <c r="BA556">
        <v>525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Y556*Source!I247</f>
        <v>1.2600000000000001E-3</v>
      </c>
      <c r="CY556">
        <f t="shared" si="72"/>
        <v>68613.679999999993</v>
      </c>
      <c r="CZ556">
        <f t="shared" si="73"/>
        <v>9040.01</v>
      </c>
      <c r="DA556">
        <f t="shared" si="74"/>
        <v>7.59</v>
      </c>
      <c r="DB556">
        <v>0</v>
      </c>
    </row>
    <row r="557" spans="1:106" x14ac:dyDescent="0.2">
      <c r="A557">
        <f>ROW(Source!A247)</f>
        <v>247</v>
      </c>
      <c r="B557">
        <v>39272397</v>
      </c>
      <c r="C557">
        <v>39273919</v>
      </c>
      <c r="D557">
        <v>36805330</v>
      </c>
      <c r="E557">
        <v>1</v>
      </c>
      <c r="F557">
        <v>1</v>
      </c>
      <c r="G557">
        <v>1</v>
      </c>
      <c r="H557">
        <v>3</v>
      </c>
      <c r="I557" t="s">
        <v>792</v>
      </c>
      <c r="J557" t="s">
        <v>793</v>
      </c>
      <c r="K557" t="s">
        <v>794</v>
      </c>
      <c r="L557">
        <v>1346</v>
      </c>
      <c r="N557">
        <v>1009</v>
      </c>
      <c r="O557" t="s">
        <v>566</v>
      </c>
      <c r="P557" t="s">
        <v>566</v>
      </c>
      <c r="Q557">
        <v>1</v>
      </c>
      <c r="W557">
        <v>0</v>
      </c>
      <c r="X557">
        <v>-731615568</v>
      </c>
      <c r="Y557">
        <v>9.09</v>
      </c>
      <c r="AA557">
        <v>175.25</v>
      </c>
      <c r="AB557">
        <v>0</v>
      </c>
      <c r="AC557">
        <v>0</v>
      </c>
      <c r="AD557">
        <v>0</v>
      </c>
      <c r="AE557">
        <v>23.09</v>
      </c>
      <c r="AF557">
        <v>0</v>
      </c>
      <c r="AG557">
        <v>0</v>
      </c>
      <c r="AH557">
        <v>0</v>
      </c>
      <c r="AI557">
        <v>7.59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9.09</v>
      </c>
      <c r="AU557" t="s">
        <v>3</v>
      </c>
      <c r="AV557">
        <v>0</v>
      </c>
      <c r="AW557">
        <v>2</v>
      </c>
      <c r="AX557">
        <v>39273930</v>
      </c>
      <c r="AY557">
        <v>1</v>
      </c>
      <c r="AZ557">
        <v>0</v>
      </c>
      <c r="BA557">
        <v>526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Y557*Source!I247</f>
        <v>1.9088999999999998</v>
      </c>
      <c r="CY557">
        <f t="shared" si="72"/>
        <v>175.25</v>
      </c>
      <c r="CZ557">
        <f t="shared" si="73"/>
        <v>23.09</v>
      </c>
      <c r="DA557">
        <f t="shared" si="74"/>
        <v>7.59</v>
      </c>
      <c r="DB557">
        <v>0</v>
      </c>
    </row>
    <row r="558" spans="1:106" x14ac:dyDescent="0.2">
      <c r="A558">
        <f>ROW(Source!A247)</f>
        <v>247</v>
      </c>
      <c r="B558">
        <v>39272397</v>
      </c>
      <c r="C558">
        <v>39273919</v>
      </c>
      <c r="D558">
        <v>36838891</v>
      </c>
      <c r="E558">
        <v>1</v>
      </c>
      <c r="F558">
        <v>1</v>
      </c>
      <c r="G558">
        <v>1</v>
      </c>
      <c r="H558">
        <v>3</v>
      </c>
      <c r="I558" t="s">
        <v>795</v>
      </c>
      <c r="J558" t="s">
        <v>796</v>
      </c>
      <c r="K558" t="s">
        <v>797</v>
      </c>
      <c r="L558">
        <v>1348</v>
      </c>
      <c r="N558">
        <v>1009</v>
      </c>
      <c r="O558" t="s">
        <v>141</v>
      </c>
      <c r="P558" t="s">
        <v>141</v>
      </c>
      <c r="Q558">
        <v>1000</v>
      </c>
      <c r="W558">
        <v>0</v>
      </c>
      <c r="X558">
        <v>-1445734866</v>
      </c>
      <c r="Y558">
        <v>2.3999999999999998E-3</v>
      </c>
      <c r="AA558">
        <v>130418.97</v>
      </c>
      <c r="AB558">
        <v>0</v>
      </c>
      <c r="AC558">
        <v>0</v>
      </c>
      <c r="AD558">
        <v>0</v>
      </c>
      <c r="AE558">
        <v>17183</v>
      </c>
      <c r="AF558">
        <v>0</v>
      </c>
      <c r="AG558">
        <v>0</v>
      </c>
      <c r="AH558">
        <v>0</v>
      </c>
      <c r="AI558">
        <v>7.59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3</v>
      </c>
      <c r="AT558">
        <v>2.3999999999999998E-3</v>
      </c>
      <c r="AU558" t="s">
        <v>3</v>
      </c>
      <c r="AV558">
        <v>0</v>
      </c>
      <c r="AW558">
        <v>2</v>
      </c>
      <c r="AX558">
        <v>39273932</v>
      </c>
      <c r="AY558">
        <v>1</v>
      </c>
      <c r="AZ558">
        <v>0</v>
      </c>
      <c r="BA558">
        <v>528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Y558*Source!I247</f>
        <v>5.0399999999999989E-4</v>
      </c>
      <c r="CY558">
        <f t="shared" si="72"/>
        <v>130418.97</v>
      </c>
      <c r="CZ558">
        <f t="shared" si="73"/>
        <v>17183</v>
      </c>
      <c r="DA558">
        <f t="shared" si="74"/>
        <v>7.59</v>
      </c>
      <c r="DB558">
        <v>0</v>
      </c>
    </row>
    <row r="559" spans="1:106" x14ac:dyDescent="0.2">
      <c r="A559">
        <f>ROW(Source!A247)</f>
        <v>247</v>
      </c>
      <c r="B559">
        <v>39272397</v>
      </c>
      <c r="C559">
        <v>39273919</v>
      </c>
      <c r="D559">
        <v>36848218</v>
      </c>
      <c r="E559">
        <v>1</v>
      </c>
      <c r="F559">
        <v>1</v>
      </c>
      <c r="G559">
        <v>1</v>
      </c>
      <c r="H559">
        <v>3</v>
      </c>
      <c r="I559" t="s">
        <v>416</v>
      </c>
      <c r="J559" t="s">
        <v>418</v>
      </c>
      <c r="K559" t="s">
        <v>417</v>
      </c>
      <c r="L559">
        <v>1327</v>
      </c>
      <c r="N559">
        <v>1005</v>
      </c>
      <c r="O559" t="s">
        <v>123</v>
      </c>
      <c r="P559" t="s">
        <v>123</v>
      </c>
      <c r="Q559">
        <v>1</v>
      </c>
      <c r="W559">
        <v>0</v>
      </c>
      <c r="X559">
        <v>-2090715998</v>
      </c>
      <c r="Y559">
        <v>100</v>
      </c>
      <c r="AA559">
        <v>1299.79</v>
      </c>
      <c r="AB559">
        <v>0</v>
      </c>
      <c r="AC559">
        <v>0</v>
      </c>
      <c r="AD559">
        <v>0</v>
      </c>
      <c r="AE559">
        <v>171.25</v>
      </c>
      <c r="AF559">
        <v>0</v>
      </c>
      <c r="AG559">
        <v>0</v>
      </c>
      <c r="AH559">
        <v>0</v>
      </c>
      <c r="AI559">
        <v>7.59</v>
      </c>
      <c r="AJ559">
        <v>1</v>
      </c>
      <c r="AK559">
        <v>1</v>
      </c>
      <c r="AL559">
        <v>1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3</v>
      </c>
      <c r="AT559">
        <v>100</v>
      </c>
      <c r="AU559" t="s">
        <v>3</v>
      </c>
      <c r="AV559">
        <v>0</v>
      </c>
      <c r="AW559">
        <v>1</v>
      </c>
      <c r="AX559">
        <v>-1</v>
      </c>
      <c r="AY559">
        <v>0</v>
      </c>
      <c r="AZ559">
        <v>0</v>
      </c>
      <c r="BA559" t="s">
        <v>3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Y559*Source!I247</f>
        <v>21</v>
      </c>
      <c r="CY559">
        <f t="shared" si="72"/>
        <v>1299.79</v>
      </c>
      <c r="CZ559">
        <f t="shared" si="73"/>
        <v>171.25</v>
      </c>
      <c r="DA559">
        <f t="shared" si="74"/>
        <v>7.59</v>
      </c>
      <c r="DB559">
        <v>0</v>
      </c>
    </row>
    <row r="560" spans="1:106" x14ac:dyDescent="0.2">
      <c r="A560">
        <f>ROW(Source!A247)</f>
        <v>247</v>
      </c>
      <c r="B560">
        <v>39272397</v>
      </c>
      <c r="C560">
        <v>39273919</v>
      </c>
      <c r="D560">
        <v>36797819</v>
      </c>
      <c r="E560">
        <v>17</v>
      </c>
      <c r="F560">
        <v>1</v>
      </c>
      <c r="G560">
        <v>1</v>
      </c>
      <c r="H560">
        <v>3</v>
      </c>
      <c r="I560" t="s">
        <v>420</v>
      </c>
      <c r="J560" t="s">
        <v>3</v>
      </c>
      <c r="K560" t="s">
        <v>421</v>
      </c>
      <c r="L560">
        <v>1327</v>
      </c>
      <c r="N560">
        <v>1005</v>
      </c>
      <c r="O560" t="s">
        <v>123</v>
      </c>
      <c r="P560" t="s">
        <v>123</v>
      </c>
      <c r="Q560">
        <v>1</v>
      </c>
      <c r="W560">
        <v>0</v>
      </c>
      <c r="X560">
        <v>-609733809</v>
      </c>
      <c r="Y560">
        <v>100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7.59</v>
      </c>
      <c r="AJ560">
        <v>1</v>
      </c>
      <c r="AK560">
        <v>1</v>
      </c>
      <c r="AL560">
        <v>1</v>
      </c>
      <c r="AN560">
        <v>0</v>
      </c>
      <c r="AO560">
        <v>0</v>
      </c>
      <c r="AP560">
        <v>0</v>
      </c>
      <c r="AQ560">
        <v>0</v>
      </c>
      <c r="AR560">
        <v>0</v>
      </c>
      <c r="AS560" t="s">
        <v>3</v>
      </c>
      <c r="AT560">
        <v>100</v>
      </c>
      <c r="AU560" t="s">
        <v>3</v>
      </c>
      <c r="AV560">
        <v>0</v>
      </c>
      <c r="AW560">
        <v>2</v>
      </c>
      <c r="AX560">
        <v>39273934</v>
      </c>
      <c r="AY560">
        <v>1</v>
      </c>
      <c r="AZ560">
        <v>0</v>
      </c>
      <c r="BA560">
        <v>530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Y560*Source!I247</f>
        <v>21</v>
      </c>
      <c r="CY560">
        <f t="shared" si="72"/>
        <v>0</v>
      </c>
      <c r="CZ560">
        <f t="shared" si="73"/>
        <v>0</v>
      </c>
      <c r="DA560">
        <f t="shared" si="74"/>
        <v>7.59</v>
      </c>
      <c r="DB560">
        <v>0</v>
      </c>
    </row>
    <row r="561" spans="1:106" x14ac:dyDescent="0.2">
      <c r="A561">
        <f>ROW(Source!A252)</f>
        <v>252</v>
      </c>
      <c r="B561">
        <v>39272396</v>
      </c>
      <c r="C561">
        <v>39475598</v>
      </c>
      <c r="D561">
        <v>37064928</v>
      </c>
      <c r="E561">
        <v>1</v>
      </c>
      <c r="F561">
        <v>1</v>
      </c>
      <c r="G561">
        <v>1</v>
      </c>
      <c r="H561">
        <v>1</v>
      </c>
      <c r="I561" t="s">
        <v>798</v>
      </c>
      <c r="J561" t="s">
        <v>3</v>
      </c>
      <c r="K561" t="s">
        <v>799</v>
      </c>
      <c r="L561">
        <v>1191</v>
      </c>
      <c r="N561">
        <v>1013</v>
      </c>
      <c r="O561" t="s">
        <v>512</v>
      </c>
      <c r="P561" t="s">
        <v>512</v>
      </c>
      <c r="Q561">
        <v>1</v>
      </c>
      <c r="W561">
        <v>0</v>
      </c>
      <c r="X561">
        <v>145020957</v>
      </c>
      <c r="Y561">
        <v>122.13</v>
      </c>
      <c r="AA561">
        <v>0</v>
      </c>
      <c r="AB561">
        <v>0</v>
      </c>
      <c r="AC561">
        <v>0</v>
      </c>
      <c r="AD561">
        <v>9.07</v>
      </c>
      <c r="AE561">
        <v>0</v>
      </c>
      <c r="AF561">
        <v>0</v>
      </c>
      <c r="AG561">
        <v>0</v>
      </c>
      <c r="AH561">
        <v>9.07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3</v>
      </c>
      <c r="AT561">
        <v>106.2</v>
      </c>
      <c r="AU561" t="s">
        <v>50</v>
      </c>
      <c r="AV561">
        <v>1</v>
      </c>
      <c r="AW561">
        <v>2</v>
      </c>
      <c r="AX561">
        <v>39475599</v>
      </c>
      <c r="AY561">
        <v>1</v>
      </c>
      <c r="AZ561">
        <v>0</v>
      </c>
      <c r="BA561">
        <v>533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Y561*Source!I252</f>
        <v>25.647299999999998</v>
      </c>
      <c r="CY561">
        <f>AD561</f>
        <v>9.07</v>
      </c>
      <c r="CZ561">
        <f>AH561</f>
        <v>9.07</v>
      </c>
      <c r="DA561">
        <f>AL561</f>
        <v>1</v>
      </c>
      <c r="DB561">
        <v>0</v>
      </c>
    </row>
    <row r="562" spans="1:106" x14ac:dyDescent="0.2">
      <c r="A562">
        <f>ROW(Source!A252)</f>
        <v>252</v>
      </c>
      <c r="B562">
        <v>39272396</v>
      </c>
      <c r="C562">
        <v>39475598</v>
      </c>
      <c r="D562">
        <v>37064876</v>
      </c>
      <c r="E562">
        <v>1</v>
      </c>
      <c r="F562">
        <v>1</v>
      </c>
      <c r="G562">
        <v>1</v>
      </c>
      <c r="H562">
        <v>1</v>
      </c>
      <c r="I562" t="s">
        <v>513</v>
      </c>
      <c r="J562" t="s">
        <v>3</v>
      </c>
      <c r="K562" t="s">
        <v>514</v>
      </c>
      <c r="L562">
        <v>1191</v>
      </c>
      <c r="N562">
        <v>1013</v>
      </c>
      <c r="O562" t="s">
        <v>512</v>
      </c>
      <c r="P562" t="s">
        <v>512</v>
      </c>
      <c r="Q562">
        <v>1</v>
      </c>
      <c r="W562">
        <v>0</v>
      </c>
      <c r="X562">
        <v>-1417349443</v>
      </c>
      <c r="Y562">
        <v>2.71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2.71</v>
      </c>
      <c r="AU562" t="s">
        <v>3</v>
      </c>
      <c r="AV562">
        <v>2</v>
      </c>
      <c r="AW562">
        <v>2</v>
      </c>
      <c r="AX562">
        <v>39475600</v>
      </c>
      <c r="AY562">
        <v>1</v>
      </c>
      <c r="AZ562">
        <v>2048</v>
      </c>
      <c r="BA562">
        <v>534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Y562*Source!I252</f>
        <v>0.56909999999999994</v>
      </c>
      <c r="CY562">
        <f>AD562</f>
        <v>0</v>
      </c>
      <c r="CZ562">
        <f>AH562</f>
        <v>0</v>
      </c>
      <c r="DA562">
        <f>AL562</f>
        <v>1</v>
      </c>
      <c r="DB562">
        <v>0</v>
      </c>
    </row>
    <row r="563" spans="1:106" x14ac:dyDescent="0.2">
      <c r="A563">
        <f>ROW(Source!A252)</f>
        <v>252</v>
      </c>
      <c r="B563">
        <v>39272396</v>
      </c>
      <c r="C563">
        <v>39475598</v>
      </c>
      <c r="D563">
        <v>36882356</v>
      </c>
      <c r="E563">
        <v>1</v>
      </c>
      <c r="F563">
        <v>1</v>
      </c>
      <c r="G563">
        <v>1</v>
      </c>
      <c r="H563">
        <v>2</v>
      </c>
      <c r="I563" t="s">
        <v>800</v>
      </c>
      <c r="J563" t="s">
        <v>801</v>
      </c>
      <c r="K563" t="s">
        <v>802</v>
      </c>
      <c r="L563">
        <v>1368</v>
      </c>
      <c r="N563">
        <v>1011</v>
      </c>
      <c r="O563" t="s">
        <v>518</v>
      </c>
      <c r="P563" t="s">
        <v>518</v>
      </c>
      <c r="Q563">
        <v>1</v>
      </c>
      <c r="W563">
        <v>0</v>
      </c>
      <c r="X563">
        <v>1047452784</v>
      </c>
      <c r="Y563">
        <v>1.2500000000000001E-2</v>
      </c>
      <c r="AA563">
        <v>0</v>
      </c>
      <c r="AB563">
        <v>1.7</v>
      </c>
      <c r="AC563">
        <v>0</v>
      </c>
      <c r="AD563">
        <v>0</v>
      </c>
      <c r="AE563">
        <v>0</v>
      </c>
      <c r="AF563">
        <v>1.7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0.01</v>
      </c>
      <c r="AU563" t="s">
        <v>49</v>
      </c>
      <c r="AV563">
        <v>0</v>
      </c>
      <c r="AW563">
        <v>2</v>
      </c>
      <c r="AX563">
        <v>39475601</v>
      </c>
      <c r="AY563">
        <v>1</v>
      </c>
      <c r="AZ563">
        <v>0</v>
      </c>
      <c r="BA563">
        <v>535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Y563*Source!I252</f>
        <v>2.6250000000000002E-3</v>
      </c>
      <c r="CY563">
        <f>AB563</f>
        <v>1.7</v>
      </c>
      <c r="CZ563">
        <f>AF563</f>
        <v>1.7</v>
      </c>
      <c r="DA563">
        <f>AJ563</f>
        <v>1</v>
      </c>
      <c r="DB563">
        <v>0</v>
      </c>
    </row>
    <row r="564" spans="1:106" x14ac:dyDescent="0.2">
      <c r="A564">
        <f>ROW(Source!A252)</f>
        <v>252</v>
      </c>
      <c r="B564">
        <v>39272396</v>
      </c>
      <c r="C564">
        <v>39475598</v>
      </c>
      <c r="D564">
        <v>36882383</v>
      </c>
      <c r="E564">
        <v>1</v>
      </c>
      <c r="F564">
        <v>1</v>
      </c>
      <c r="G564">
        <v>1</v>
      </c>
      <c r="H564">
        <v>2</v>
      </c>
      <c r="I564" t="s">
        <v>523</v>
      </c>
      <c r="J564" t="s">
        <v>524</v>
      </c>
      <c r="K564" t="s">
        <v>525</v>
      </c>
      <c r="L564">
        <v>1368</v>
      </c>
      <c r="N564">
        <v>1011</v>
      </c>
      <c r="O564" t="s">
        <v>518</v>
      </c>
      <c r="P564" t="s">
        <v>518</v>
      </c>
      <c r="Q564">
        <v>1</v>
      </c>
      <c r="W564">
        <v>0</v>
      </c>
      <c r="X564">
        <v>1225731627</v>
      </c>
      <c r="Y564">
        <v>1.1375</v>
      </c>
      <c r="AA564">
        <v>0</v>
      </c>
      <c r="AB564">
        <v>89.99</v>
      </c>
      <c r="AC564">
        <v>10.06</v>
      </c>
      <c r="AD564">
        <v>0</v>
      </c>
      <c r="AE564">
        <v>0</v>
      </c>
      <c r="AF564">
        <v>89.99</v>
      </c>
      <c r="AG564">
        <v>10.06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0.91</v>
      </c>
      <c r="AU564" t="s">
        <v>49</v>
      </c>
      <c r="AV564">
        <v>0</v>
      </c>
      <c r="AW564">
        <v>2</v>
      </c>
      <c r="AX564">
        <v>39475602</v>
      </c>
      <c r="AY564">
        <v>1</v>
      </c>
      <c r="AZ564">
        <v>0</v>
      </c>
      <c r="BA564">
        <v>536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Y564*Source!I252</f>
        <v>0.23887499999999998</v>
      </c>
      <c r="CY564">
        <f>AB564</f>
        <v>89.99</v>
      </c>
      <c r="CZ564">
        <f>AF564</f>
        <v>89.99</v>
      </c>
      <c r="DA564">
        <f>AJ564</f>
        <v>1</v>
      </c>
      <c r="DB564">
        <v>0</v>
      </c>
    </row>
    <row r="565" spans="1:106" x14ac:dyDescent="0.2">
      <c r="A565">
        <f>ROW(Source!A252)</f>
        <v>252</v>
      </c>
      <c r="B565">
        <v>39272396</v>
      </c>
      <c r="C565">
        <v>39475598</v>
      </c>
      <c r="D565">
        <v>36883554</v>
      </c>
      <c r="E565">
        <v>1</v>
      </c>
      <c r="F565">
        <v>1</v>
      </c>
      <c r="G565">
        <v>1</v>
      </c>
      <c r="H565">
        <v>2</v>
      </c>
      <c r="I565" t="s">
        <v>554</v>
      </c>
      <c r="J565" t="s">
        <v>555</v>
      </c>
      <c r="K565" t="s">
        <v>556</v>
      </c>
      <c r="L565">
        <v>1368</v>
      </c>
      <c r="N565">
        <v>1011</v>
      </c>
      <c r="O565" t="s">
        <v>518</v>
      </c>
      <c r="P565" t="s">
        <v>518</v>
      </c>
      <c r="Q565">
        <v>1</v>
      </c>
      <c r="W565">
        <v>0</v>
      </c>
      <c r="X565">
        <v>1372534845</v>
      </c>
      <c r="Y565">
        <v>2.25</v>
      </c>
      <c r="AA565">
        <v>0</v>
      </c>
      <c r="AB565">
        <v>65.709999999999994</v>
      </c>
      <c r="AC565">
        <v>11.6</v>
      </c>
      <c r="AD565">
        <v>0</v>
      </c>
      <c r="AE565">
        <v>0</v>
      </c>
      <c r="AF565">
        <v>65.709999999999994</v>
      </c>
      <c r="AG565">
        <v>11.6</v>
      </c>
      <c r="AH565">
        <v>0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1.8</v>
      </c>
      <c r="AU565" t="s">
        <v>49</v>
      </c>
      <c r="AV565">
        <v>0</v>
      </c>
      <c r="AW565">
        <v>2</v>
      </c>
      <c r="AX565">
        <v>39475603</v>
      </c>
      <c r="AY565">
        <v>1</v>
      </c>
      <c r="AZ565">
        <v>0</v>
      </c>
      <c r="BA565">
        <v>537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Y565*Source!I252</f>
        <v>0.47249999999999998</v>
      </c>
      <c r="CY565">
        <f>AB565</f>
        <v>65.709999999999994</v>
      </c>
      <c r="CZ565">
        <f>AF565</f>
        <v>65.709999999999994</v>
      </c>
      <c r="DA565">
        <f>AJ565</f>
        <v>1</v>
      </c>
      <c r="DB565">
        <v>0</v>
      </c>
    </row>
    <row r="566" spans="1:106" x14ac:dyDescent="0.2">
      <c r="A566">
        <f>ROW(Source!A252)</f>
        <v>252</v>
      </c>
      <c r="B566">
        <v>39272396</v>
      </c>
      <c r="C566">
        <v>39475598</v>
      </c>
      <c r="D566">
        <v>36884416</v>
      </c>
      <c r="E566">
        <v>1</v>
      </c>
      <c r="F566">
        <v>1</v>
      </c>
      <c r="G566">
        <v>1</v>
      </c>
      <c r="H566">
        <v>2</v>
      </c>
      <c r="I566" t="s">
        <v>803</v>
      </c>
      <c r="J566" t="s">
        <v>804</v>
      </c>
      <c r="K566" t="s">
        <v>805</v>
      </c>
      <c r="L566">
        <v>1368</v>
      </c>
      <c r="N566">
        <v>1011</v>
      </c>
      <c r="O566" t="s">
        <v>518</v>
      </c>
      <c r="P566" t="s">
        <v>518</v>
      </c>
      <c r="Q566">
        <v>1</v>
      </c>
      <c r="W566">
        <v>0</v>
      </c>
      <c r="X566">
        <v>271748449</v>
      </c>
      <c r="Y566">
        <v>1.4000000000000001</v>
      </c>
      <c r="AA566">
        <v>0</v>
      </c>
      <c r="AB566">
        <v>6.82</v>
      </c>
      <c r="AC566">
        <v>0</v>
      </c>
      <c r="AD566">
        <v>0</v>
      </c>
      <c r="AE566">
        <v>0</v>
      </c>
      <c r="AF566">
        <v>6.82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3</v>
      </c>
      <c r="AT566">
        <v>1.1200000000000001</v>
      </c>
      <c r="AU566" t="s">
        <v>49</v>
      </c>
      <c r="AV566">
        <v>0</v>
      </c>
      <c r="AW566">
        <v>2</v>
      </c>
      <c r="AX566">
        <v>39475604</v>
      </c>
      <c r="AY566">
        <v>1</v>
      </c>
      <c r="AZ566">
        <v>0</v>
      </c>
      <c r="BA566">
        <v>538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Y566*Source!I252</f>
        <v>0.29400000000000004</v>
      </c>
      <c r="CY566">
        <f>AB566</f>
        <v>6.82</v>
      </c>
      <c r="CZ566">
        <f>AF566</f>
        <v>6.82</v>
      </c>
      <c r="DA566">
        <f>AJ566</f>
        <v>1</v>
      </c>
      <c r="DB566">
        <v>0</v>
      </c>
    </row>
    <row r="567" spans="1:106" x14ac:dyDescent="0.2">
      <c r="A567">
        <f>ROW(Source!A252)</f>
        <v>252</v>
      </c>
      <c r="B567">
        <v>39272396</v>
      </c>
      <c r="C567">
        <v>39475598</v>
      </c>
      <c r="D567">
        <v>36837350</v>
      </c>
      <c r="E567">
        <v>1</v>
      </c>
      <c r="F567">
        <v>1</v>
      </c>
      <c r="G567">
        <v>1</v>
      </c>
      <c r="H567">
        <v>3</v>
      </c>
      <c r="I567" t="s">
        <v>806</v>
      </c>
      <c r="J567" t="s">
        <v>807</v>
      </c>
      <c r="K567" t="s">
        <v>808</v>
      </c>
      <c r="L567">
        <v>1348</v>
      </c>
      <c r="N567">
        <v>1009</v>
      </c>
      <c r="O567" t="s">
        <v>141</v>
      </c>
      <c r="P567" t="s">
        <v>141</v>
      </c>
      <c r="Q567">
        <v>1000</v>
      </c>
      <c r="W567">
        <v>0</v>
      </c>
      <c r="X567">
        <v>1418395363</v>
      </c>
      <c r="Y567">
        <v>0.6</v>
      </c>
      <c r="AA567">
        <v>38397</v>
      </c>
      <c r="AB567">
        <v>0</v>
      </c>
      <c r="AC567">
        <v>0</v>
      </c>
      <c r="AD567">
        <v>0</v>
      </c>
      <c r="AE567">
        <v>38397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0.6</v>
      </c>
      <c r="AU567" t="s">
        <v>3</v>
      </c>
      <c r="AV567">
        <v>0</v>
      </c>
      <c r="AW567">
        <v>2</v>
      </c>
      <c r="AX567">
        <v>39475605</v>
      </c>
      <c r="AY567">
        <v>1</v>
      </c>
      <c r="AZ567">
        <v>0</v>
      </c>
      <c r="BA567">
        <v>539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Y567*Source!I252</f>
        <v>0.126</v>
      </c>
      <c r="CY567">
        <f>AA567</f>
        <v>38397</v>
      </c>
      <c r="CZ567">
        <f>AE567</f>
        <v>38397</v>
      </c>
      <c r="DA567">
        <f>AI567</f>
        <v>1</v>
      </c>
      <c r="DB567">
        <v>0</v>
      </c>
    </row>
    <row r="568" spans="1:106" x14ac:dyDescent="0.2">
      <c r="A568">
        <f>ROW(Source!A253)</f>
        <v>253</v>
      </c>
      <c r="B568">
        <v>39272397</v>
      </c>
      <c r="C568">
        <v>39475598</v>
      </c>
      <c r="D568">
        <v>37064928</v>
      </c>
      <c r="E568">
        <v>1</v>
      </c>
      <c r="F568">
        <v>1</v>
      </c>
      <c r="G568">
        <v>1</v>
      </c>
      <c r="H568">
        <v>1</v>
      </c>
      <c r="I568" t="s">
        <v>798</v>
      </c>
      <c r="J568" t="s">
        <v>3</v>
      </c>
      <c r="K568" t="s">
        <v>799</v>
      </c>
      <c r="L568">
        <v>1191</v>
      </c>
      <c r="N568">
        <v>1013</v>
      </c>
      <c r="O568" t="s">
        <v>512</v>
      </c>
      <c r="P568" t="s">
        <v>512</v>
      </c>
      <c r="Q568">
        <v>1</v>
      </c>
      <c r="W568">
        <v>0</v>
      </c>
      <c r="X568">
        <v>145020957</v>
      </c>
      <c r="Y568">
        <v>122.13</v>
      </c>
      <c r="AA568">
        <v>0</v>
      </c>
      <c r="AB568">
        <v>0</v>
      </c>
      <c r="AC568">
        <v>0</v>
      </c>
      <c r="AD568">
        <v>68.84</v>
      </c>
      <c r="AE568">
        <v>0</v>
      </c>
      <c r="AF568">
        <v>0</v>
      </c>
      <c r="AG568">
        <v>0</v>
      </c>
      <c r="AH568">
        <v>9.07</v>
      </c>
      <c r="AI568">
        <v>1</v>
      </c>
      <c r="AJ568">
        <v>1</v>
      </c>
      <c r="AK568">
        <v>1</v>
      </c>
      <c r="AL568">
        <v>7.59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3</v>
      </c>
      <c r="AT568">
        <v>106.2</v>
      </c>
      <c r="AU568" t="s">
        <v>50</v>
      </c>
      <c r="AV568">
        <v>1</v>
      </c>
      <c r="AW568">
        <v>2</v>
      </c>
      <c r="AX568">
        <v>39475599</v>
      </c>
      <c r="AY568">
        <v>1</v>
      </c>
      <c r="AZ568">
        <v>0</v>
      </c>
      <c r="BA568">
        <v>540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Y568*Source!I253</f>
        <v>25.647299999999998</v>
      </c>
      <c r="CY568">
        <f>AD568</f>
        <v>68.84</v>
      </c>
      <c r="CZ568">
        <f>AH568</f>
        <v>9.07</v>
      </c>
      <c r="DA568">
        <f>AL568</f>
        <v>7.59</v>
      </c>
      <c r="DB568">
        <v>0</v>
      </c>
    </row>
    <row r="569" spans="1:106" x14ac:dyDescent="0.2">
      <c r="A569">
        <f>ROW(Source!A253)</f>
        <v>253</v>
      </c>
      <c r="B569">
        <v>39272397</v>
      </c>
      <c r="C569">
        <v>39475598</v>
      </c>
      <c r="D569">
        <v>37064876</v>
      </c>
      <c r="E569">
        <v>1</v>
      </c>
      <c r="F569">
        <v>1</v>
      </c>
      <c r="G569">
        <v>1</v>
      </c>
      <c r="H569">
        <v>1</v>
      </c>
      <c r="I569" t="s">
        <v>513</v>
      </c>
      <c r="J569" t="s">
        <v>3</v>
      </c>
      <c r="K569" t="s">
        <v>514</v>
      </c>
      <c r="L569">
        <v>1191</v>
      </c>
      <c r="N569">
        <v>1013</v>
      </c>
      <c r="O569" t="s">
        <v>512</v>
      </c>
      <c r="P569" t="s">
        <v>512</v>
      </c>
      <c r="Q569">
        <v>1</v>
      </c>
      <c r="W569">
        <v>0</v>
      </c>
      <c r="X569">
        <v>-1417349443</v>
      </c>
      <c r="Y569">
        <v>2.71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7.59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2.71</v>
      </c>
      <c r="AU569" t="s">
        <v>3</v>
      </c>
      <c r="AV569">
        <v>2</v>
      </c>
      <c r="AW569">
        <v>2</v>
      </c>
      <c r="AX569">
        <v>39475600</v>
      </c>
      <c r="AY569">
        <v>1</v>
      </c>
      <c r="AZ569">
        <v>2048</v>
      </c>
      <c r="BA569">
        <v>541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Y569*Source!I253</f>
        <v>0.56909999999999994</v>
      </c>
      <c r="CY569">
        <f>AD569</f>
        <v>0</v>
      </c>
      <c r="CZ569">
        <f>AH569</f>
        <v>0</v>
      </c>
      <c r="DA569">
        <f>AL569</f>
        <v>1</v>
      </c>
      <c r="DB569">
        <v>0</v>
      </c>
    </row>
    <row r="570" spans="1:106" x14ac:dyDescent="0.2">
      <c r="A570">
        <f>ROW(Source!A253)</f>
        <v>253</v>
      </c>
      <c r="B570">
        <v>39272397</v>
      </c>
      <c r="C570">
        <v>39475598</v>
      </c>
      <c r="D570">
        <v>36882356</v>
      </c>
      <c r="E570">
        <v>1</v>
      </c>
      <c r="F570">
        <v>1</v>
      </c>
      <c r="G570">
        <v>1</v>
      </c>
      <c r="H570">
        <v>2</v>
      </c>
      <c r="I570" t="s">
        <v>800</v>
      </c>
      <c r="J570" t="s">
        <v>801</v>
      </c>
      <c r="K570" t="s">
        <v>802</v>
      </c>
      <c r="L570">
        <v>1368</v>
      </c>
      <c r="N570">
        <v>1011</v>
      </c>
      <c r="O570" t="s">
        <v>518</v>
      </c>
      <c r="P570" t="s">
        <v>518</v>
      </c>
      <c r="Q570">
        <v>1</v>
      </c>
      <c r="W570">
        <v>0</v>
      </c>
      <c r="X570">
        <v>1047452784</v>
      </c>
      <c r="Y570">
        <v>1.2500000000000001E-2</v>
      </c>
      <c r="AA570">
        <v>0</v>
      </c>
      <c r="AB570">
        <v>12.9</v>
      </c>
      <c r="AC570">
        <v>0</v>
      </c>
      <c r="AD570">
        <v>0</v>
      </c>
      <c r="AE570">
        <v>0</v>
      </c>
      <c r="AF570">
        <v>1.7</v>
      </c>
      <c r="AG570">
        <v>0</v>
      </c>
      <c r="AH570">
        <v>0</v>
      </c>
      <c r="AI570">
        <v>1</v>
      </c>
      <c r="AJ570">
        <v>7.59</v>
      </c>
      <c r="AK570">
        <v>1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3</v>
      </c>
      <c r="AT570">
        <v>0.01</v>
      </c>
      <c r="AU570" t="s">
        <v>49</v>
      </c>
      <c r="AV570">
        <v>0</v>
      </c>
      <c r="AW570">
        <v>2</v>
      </c>
      <c r="AX570">
        <v>39475601</v>
      </c>
      <c r="AY570">
        <v>1</v>
      </c>
      <c r="AZ570">
        <v>0</v>
      </c>
      <c r="BA570">
        <v>542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Y570*Source!I253</f>
        <v>2.6250000000000002E-3</v>
      </c>
      <c r="CY570">
        <f>AB570</f>
        <v>12.9</v>
      </c>
      <c r="CZ570">
        <f>AF570</f>
        <v>1.7</v>
      </c>
      <c r="DA570">
        <f>AJ570</f>
        <v>7.59</v>
      </c>
      <c r="DB570">
        <v>0</v>
      </c>
    </row>
    <row r="571" spans="1:106" x14ac:dyDescent="0.2">
      <c r="A571">
        <f>ROW(Source!A253)</f>
        <v>253</v>
      </c>
      <c r="B571">
        <v>39272397</v>
      </c>
      <c r="C571">
        <v>39475598</v>
      </c>
      <c r="D571">
        <v>36882383</v>
      </c>
      <c r="E571">
        <v>1</v>
      </c>
      <c r="F571">
        <v>1</v>
      </c>
      <c r="G571">
        <v>1</v>
      </c>
      <c r="H571">
        <v>2</v>
      </c>
      <c r="I571" t="s">
        <v>523</v>
      </c>
      <c r="J571" t="s">
        <v>524</v>
      </c>
      <c r="K571" t="s">
        <v>525</v>
      </c>
      <c r="L571">
        <v>1368</v>
      </c>
      <c r="N571">
        <v>1011</v>
      </c>
      <c r="O571" t="s">
        <v>518</v>
      </c>
      <c r="P571" t="s">
        <v>518</v>
      </c>
      <c r="Q571">
        <v>1</v>
      </c>
      <c r="W571">
        <v>0</v>
      </c>
      <c r="X571">
        <v>1225731627</v>
      </c>
      <c r="Y571">
        <v>1.1375</v>
      </c>
      <c r="AA571">
        <v>0</v>
      </c>
      <c r="AB571">
        <v>683.02</v>
      </c>
      <c r="AC571">
        <v>10.06</v>
      </c>
      <c r="AD571">
        <v>0</v>
      </c>
      <c r="AE571">
        <v>0</v>
      </c>
      <c r="AF571">
        <v>89.99</v>
      </c>
      <c r="AG571">
        <v>10.06</v>
      </c>
      <c r="AH571">
        <v>0</v>
      </c>
      <c r="AI571">
        <v>1</v>
      </c>
      <c r="AJ571">
        <v>7.59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3</v>
      </c>
      <c r="AT571">
        <v>0.91</v>
      </c>
      <c r="AU571" t="s">
        <v>49</v>
      </c>
      <c r="AV571">
        <v>0</v>
      </c>
      <c r="AW571">
        <v>2</v>
      </c>
      <c r="AX571">
        <v>39475602</v>
      </c>
      <c r="AY571">
        <v>1</v>
      </c>
      <c r="AZ571">
        <v>0</v>
      </c>
      <c r="BA571">
        <v>543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Y571*Source!I253</f>
        <v>0.23887499999999998</v>
      </c>
      <c r="CY571">
        <f>AB571</f>
        <v>683.02</v>
      </c>
      <c r="CZ571">
        <f>AF571</f>
        <v>89.99</v>
      </c>
      <c r="DA571">
        <f>AJ571</f>
        <v>7.59</v>
      </c>
      <c r="DB571">
        <v>0</v>
      </c>
    </row>
    <row r="572" spans="1:106" x14ac:dyDescent="0.2">
      <c r="A572">
        <f>ROW(Source!A253)</f>
        <v>253</v>
      </c>
      <c r="B572">
        <v>39272397</v>
      </c>
      <c r="C572">
        <v>39475598</v>
      </c>
      <c r="D572">
        <v>36883554</v>
      </c>
      <c r="E572">
        <v>1</v>
      </c>
      <c r="F572">
        <v>1</v>
      </c>
      <c r="G572">
        <v>1</v>
      </c>
      <c r="H572">
        <v>2</v>
      </c>
      <c r="I572" t="s">
        <v>554</v>
      </c>
      <c r="J572" t="s">
        <v>555</v>
      </c>
      <c r="K572" t="s">
        <v>556</v>
      </c>
      <c r="L572">
        <v>1368</v>
      </c>
      <c r="N572">
        <v>1011</v>
      </c>
      <c r="O572" t="s">
        <v>518</v>
      </c>
      <c r="P572" t="s">
        <v>518</v>
      </c>
      <c r="Q572">
        <v>1</v>
      </c>
      <c r="W572">
        <v>0</v>
      </c>
      <c r="X572">
        <v>1372534845</v>
      </c>
      <c r="Y572">
        <v>2.25</v>
      </c>
      <c r="AA572">
        <v>0</v>
      </c>
      <c r="AB572">
        <v>498.74</v>
      </c>
      <c r="AC572">
        <v>11.6</v>
      </c>
      <c r="AD572">
        <v>0</v>
      </c>
      <c r="AE572">
        <v>0</v>
      </c>
      <c r="AF572">
        <v>65.709999999999994</v>
      </c>
      <c r="AG572">
        <v>11.6</v>
      </c>
      <c r="AH572">
        <v>0</v>
      </c>
      <c r="AI572">
        <v>1</v>
      </c>
      <c r="AJ572">
        <v>7.59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3</v>
      </c>
      <c r="AT572">
        <v>1.8</v>
      </c>
      <c r="AU572" t="s">
        <v>49</v>
      </c>
      <c r="AV572">
        <v>0</v>
      </c>
      <c r="AW572">
        <v>2</v>
      </c>
      <c r="AX572">
        <v>39475603</v>
      </c>
      <c r="AY572">
        <v>1</v>
      </c>
      <c r="AZ572">
        <v>0</v>
      </c>
      <c r="BA572">
        <v>544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Y572*Source!I253</f>
        <v>0.47249999999999998</v>
      </c>
      <c r="CY572">
        <f>AB572</f>
        <v>498.74</v>
      </c>
      <c r="CZ572">
        <f>AF572</f>
        <v>65.709999999999994</v>
      </c>
      <c r="DA572">
        <f>AJ572</f>
        <v>7.59</v>
      </c>
      <c r="DB572">
        <v>0</v>
      </c>
    </row>
    <row r="573" spans="1:106" x14ac:dyDescent="0.2">
      <c r="A573">
        <f>ROW(Source!A253)</f>
        <v>253</v>
      </c>
      <c r="B573">
        <v>39272397</v>
      </c>
      <c r="C573">
        <v>39475598</v>
      </c>
      <c r="D573">
        <v>36884416</v>
      </c>
      <c r="E573">
        <v>1</v>
      </c>
      <c r="F573">
        <v>1</v>
      </c>
      <c r="G573">
        <v>1</v>
      </c>
      <c r="H573">
        <v>2</v>
      </c>
      <c r="I573" t="s">
        <v>803</v>
      </c>
      <c r="J573" t="s">
        <v>804</v>
      </c>
      <c r="K573" t="s">
        <v>805</v>
      </c>
      <c r="L573">
        <v>1368</v>
      </c>
      <c r="N573">
        <v>1011</v>
      </c>
      <c r="O573" t="s">
        <v>518</v>
      </c>
      <c r="P573" t="s">
        <v>518</v>
      </c>
      <c r="Q573">
        <v>1</v>
      </c>
      <c r="W573">
        <v>0</v>
      </c>
      <c r="X573">
        <v>271748449</v>
      </c>
      <c r="Y573">
        <v>1.4000000000000001</v>
      </c>
      <c r="AA573">
        <v>0</v>
      </c>
      <c r="AB573">
        <v>51.76</v>
      </c>
      <c r="AC573">
        <v>0</v>
      </c>
      <c r="AD573">
        <v>0</v>
      </c>
      <c r="AE573">
        <v>0</v>
      </c>
      <c r="AF573">
        <v>6.82</v>
      </c>
      <c r="AG573">
        <v>0</v>
      </c>
      <c r="AH573">
        <v>0</v>
      </c>
      <c r="AI573">
        <v>1</v>
      </c>
      <c r="AJ573">
        <v>7.59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3</v>
      </c>
      <c r="AT573">
        <v>1.1200000000000001</v>
      </c>
      <c r="AU573" t="s">
        <v>49</v>
      </c>
      <c r="AV573">
        <v>0</v>
      </c>
      <c r="AW573">
        <v>2</v>
      </c>
      <c r="AX573">
        <v>39475604</v>
      </c>
      <c r="AY573">
        <v>1</v>
      </c>
      <c r="AZ573">
        <v>0</v>
      </c>
      <c r="BA573">
        <v>545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Y573*Source!I253</f>
        <v>0.29400000000000004</v>
      </c>
      <c r="CY573">
        <f>AB573</f>
        <v>51.76</v>
      </c>
      <c r="CZ573">
        <f>AF573</f>
        <v>6.82</v>
      </c>
      <c r="DA573">
        <f>AJ573</f>
        <v>7.59</v>
      </c>
      <c r="DB573">
        <v>0</v>
      </c>
    </row>
    <row r="574" spans="1:106" x14ac:dyDescent="0.2">
      <c r="A574">
        <f>ROW(Source!A253)</f>
        <v>253</v>
      </c>
      <c r="B574">
        <v>39272397</v>
      </c>
      <c r="C574">
        <v>39475598</v>
      </c>
      <c r="D574">
        <v>36837350</v>
      </c>
      <c r="E574">
        <v>1</v>
      </c>
      <c r="F574">
        <v>1</v>
      </c>
      <c r="G574">
        <v>1</v>
      </c>
      <c r="H574">
        <v>3</v>
      </c>
      <c r="I574" t="s">
        <v>806</v>
      </c>
      <c r="J574" t="s">
        <v>807</v>
      </c>
      <c r="K574" t="s">
        <v>808</v>
      </c>
      <c r="L574">
        <v>1348</v>
      </c>
      <c r="N574">
        <v>1009</v>
      </c>
      <c r="O574" t="s">
        <v>141</v>
      </c>
      <c r="P574" t="s">
        <v>141</v>
      </c>
      <c r="Q574">
        <v>1000</v>
      </c>
      <c r="W574">
        <v>0</v>
      </c>
      <c r="X574">
        <v>1418395363</v>
      </c>
      <c r="Y574">
        <v>0.6</v>
      </c>
      <c r="AA574">
        <v>291433.23</v>
      </c>
      <c r="AB574">
        <v>0</v>
      </c>
      <c r="AC574">
        <v>0</v>
      </c>
      <c r="AD574">
        <v>0</v>
      </c>
      <c r="AE574">
        <v>38397</v>
      </c>
      <c r="AF574">
        <v>0</v>
      </c>
      <c r="AG574">
        <v>0</v>
      </c>
      <c r="AH574">
        <v>0</v>
      </c>
      <c r="AI574">
        <v>7.59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3</v>
      </c>
      <c r="AT574">
        <v>0.6</v>
      </c>
      <c r="AU574" t="s">
        <v>3</v>
      </c>
      <c r="AV574">
        <v>0</v>
      </c>
      <c r="AW574">
        <v>2</v>
      </c>
      <c r="AX574">
        <v>39475605</v>
      </c>
      <c r="AY574">
        <v>1</v>
      </c>
      <c r="AZ574">
        <v>0</v>
      </c>
      <c r="BA574">
        <v>546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Y574*Source!I253</f>
        <v>0.126</v>
      </c>
      <c r="CY574">
        <f>AA574</f>
        <v>291433.23</v>
      </c>
      <c r="CZ574">
        <f>AE574</f>
        <v>38397</v>
      </c>
      <c r="DA574">
        <f>AI574</f>
        <v>7.59</v>
      </c>
      <c r="DB574">
        <v>0</v>
      </c>
    </row>
    <row r="575" spans="1:106" x14ac:dyDescent="0.2">
      <c r="A575">
        <f>ROW(Source!A254)</f>
        <v>254</v>
      </c>
      <c r="B575">
        <v>39272396</v>
      </c>
      <c r="C575">
        <v>39475606</v>
      </c>
      <c r="D575">
        <v>37065248</v>
      </c>
      <c r="E575">
        <v>1</v>
      </c>
      <c r="F575">
        <v>1</v>
      </c>
      <c r="G575">
        <v>1</v>
      </c>
      <c r="H575">
        <v>1</v>
      </c>
      <c r="I575" t="s">
        <v>675</v>
      </c>
      <c r="J575" t="s">
        <v>3</v>
      </c>
      <c r="K575" t="s">
        <v>676</v>
      </c>
      <c r="L575">
        <v>1191</v>
      </c>
      <c r="N575">
        <v>1013</v>
      </c>
      <c r="O575" t="s">
        <v>512</v>
      </c>
      <c r="P575" t="s">
        <v>512</v>
      </c>
      <c r="Q575">
        <v>1</v>
      </c>
      <c r="W575">
        <v>0</v>
      </c>
      <c r="X575">
        <v>-400197608</v>
      </c>
      <c r="Y575">
        <v>10.35</v>
      </c>
      <c r="AA575">
        <v>0</v>
      </c>
      <c r="AB575">
        <v>0</v>
      </c>
      <c r="AC575">
        <v>0</v>
      </c>
      <c r="AD575">
        <v>8.5299999999999994</v>
      </c>
      <c r="AE575">
        <v>0</v>
      </c>
      <c r="AF575">
        <v>0</v>
      </c>
      <c r="AG575">
        <v>0</v>
      </c>
      <c r="AH575">
        <v>8.5299999999999994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3</v>
      </c>
      <c r="AT575">
        <v>9</v>
      </c>
      <c r="AU575" t="s">
        <v>50</v>
      </c>
      <c r="AV575">
        <v>1</v>
      </c>
      <c r="AW575">
        <v>2</v>
      </c>
      <c r="AX575">
        <v>39475607</v>
      </c>
      <c r="AY575">
        <v>1</v>
      </c>
      <c r="AZ575">
        <v>0</v>
      </c>
      <c r="BA575">
        <v>547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Y575*Source!I254</f>
        <v>31.049999999999997</v>
      </c>
      <c r="CY575">
        <f>AD575</f>
        <v>8.5299999999999994</v>
      </c>
      <c r="CZ575">
        <f>AH575</f>
        <v>8.5299999999999994</v>
      </c>
      <c r="DA575">
        <f>AL575</f>
        <v>1</v>
      </c>
      <c r="DB575">
        <v>0</v>
      </c>
    </row>
    <row r="576" spans="1:106" x14ac:dyDescent="0.2">
      <c r="A576">
        <f>ROW(Source!A254)</f>
        <v>254</v>
      </c>
      <c r="B576">
        <v>39272396</v>
      </c>
      <c r="C576">
        <v>39475606</v>
      </c>
      <c r="D576">
        <v>37064876</v>
      </c>
      <c r="E576">
        <v>1</v>
      </c>
      <c r="F576">
        <v>1</v>
      </c>
      <c r="G576">
        <v>1</v>
      </c>
      <c r="H576">
        <v>1</v>
      </c>
      <c r="I576" t="s">
        <v>513</v>
      </c>
      <c r="J576" t="s">
        <v>3</v>
      </c>
      <c r="K576" t="s">
        <v>514</v>
      </c>
      <c r="L576">
        <v>1191</v>
      </c>
      <c r="N576">
        <v>1013</v>
      </c>
      <c r="O576" t="s">
        <v>512</v>
      </c>
      <c r="P576" t="s">
        <v>512</v>
      </c>
      <c r="Q576">
        <v>1</v>
      </c>
      <c r="W576">
        <v>0</v>
      </c>
      <c r="X576">
        <v>-1417349443</v>
      </c>
      <c r="Y576">
        <v>0.08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3</v>
      </c>
      <c r="AT576">
        <v>0.08</v>
      </c>
      <c r="AU576" t="s">
        <v>3</v>
      </c>
      <c r="AV576">
        <v>2</v>
      </c>
      <c r="AW576">
        <v>2</v>
      </c>
      <c r="AX576">
        <v>39475608</v>
      </c>
      <c r="AY576">
        <v>1</v>
      </c>
      <c r="AZ576">
        <v>2048</v>
      </c>
      <c r="BA576">
        <v>548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Y576*Source!I254</f>
        <v>0.24</v>
      </c>
      <c r="CY576">
        <f>AD576</f>
        <v>0</v>
      </c>
      <c r="CZ576">
        <f>AH576</f>
        <v>0</v>
      </c>
      <c r="DA576">
        <f>AL576</f>
        <v>1</v>
      </c>
      <c r="DB576">
        <v>0</v>
      </c>
    </row>
    <row r="577" spans="1:106" x14ac:dyDescent="0.2">
      <c r="A577">
        <f>ROW(Source!A254)</f>
        <v>254</v>
      </c>
      <c r="B577">
        <v>39272396</v>
      </c>
      <c r="C577">
        <v>39475606</v>
      </c>
      <c r="D577">
        <v>36882159</v>
      </c>
      <c r="E577">
        <v>1</v>
      </c>
      <c r="F577">
        <v>1</v>
      </c>
      <c r="G577">
        <v>1</v>
      </c>
      <c r="H577">
        <v>2</v>
      </c>
      <c r="I577" t="s">
        <v>720</v>
      </c>
      <c r="J577" t="s">
        <v>721</v>
      </c>
      <c r="K577" t="s">
        <v>722</v>
      </c>
      <c r="L577">
        <v>1368</v>
      </c>
      <c r="N577">
        <v>1011</v>
      </c>
      <c r="O577" t="s">
        <v>518</v>
      </c>
      <c r="P577" t="s">
        <v>518</v>
      </c>
      <c r="Q577">
        <v>1</v>
      </c>
      <c r="W577">
        <v>0</v>
      </c>
      <c r="X577">
        <v>-1718674368</v>
      </c>
      <c r="Y577">
        <v>3.7499999999999999E-2</v>
      </c>
      <c r="AA577">
        <v>0</v>
      </c>
      <c r="AB577">
        <v>111.99</v>
      </c>
      <c r="AC577">
        <v>13.5</v>
      </c>
      <c r="AD577">
        <v>0</v>
      </c>
      <c r="AE577">
        <v>0</v>
      </c>
      <c r="AF577">
        <v>111.99</v>
      </c>
      <c r="AG577">
        <v>13.5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3</v>
      </c>
      <c r="AT577">
        <v>0.03</v>
      </c>
      <c r="AU577" t="s">
        <v>49</v>
      </c>
      <c r="AV577">
        <v>0</v>
      </c>
      <c r="AW577">
        <v>2</v>
      </c>
      <c r="AX577">
        <v>39475609</v>
      </c>
      <c r="AY577">
        <v>1</v>
      </c>
      <c r="AZ577">
        <v>0</v>
      </c>
      <c r="BA577">
        <v>549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Y577*Source!I254</f>
        <v>0.11249999999999999</v>
      </c>
      <c r="CY577">
        <f>AB577</f>
        <v>111.99</v>
      </c>
      <c r="CZ577">
        <f>AF577</f>
        <v>111.99</v>
      </c>
      <c r="DA577">
        <f>AJ577</f>
        <v>1</v>
      </c>
      <c r="DB577">
        <v>0</v>
      </c>
    </row>
    <row r="578" spans="1:106" x14ac:dyDescent="0.2">
      <c r="A578">
        <f>ROW(Source!A254)</f>
        <v>254</v>
      </c>
      <c r="B578">
        <v>39272396</v>
      </c>
      <c r="C578">
        <v>39475606</v>
      </c>
      <c r="D578">
        <v>36882338</v>
      </c>
      <c r="E578">
        <v>1</v>
      </c>
      <c r="F578">
        <v>1</v>
      </c>
      <c r="G578">
        <v>1</v>
      </c>
      <c r="H578">
        <v>2</v>
      </c>
      <c r="I578" t="s">
        <v>781</v>
      </c>
      <c r="J578" t="s">
        <v>782</v>
      </c>
      <c r="K578" t="s">
        <v>783</v>
      </c>
      <c r="L578">
        <v>1368</v>
      </c>
      <c r="N578">
        <v>1011</v>
      </c>
      <c r="O578" t="s">
        <v>518</v>
      </c>
      <c r="P578" t="s">
        <v>518</v>
      </c>
      <c r="Q578">
        <v>1</v>
      </c>
      <c r="W578">
        <v>0</v>
      </c>
      <c r="X578">
        <v>1373224040</v>
      </c>
      <c r="Y578">
        <v>2.5874999999999999</v>
      </c>
      <c r="AA578">
        <v>0</v>
      </c>
      <c r="AB578">
        <v>3.12</v>
      </c>
      <c r="AC578">
        <v>0</v>
      </c>
      <c r="AD578">
        <v>0</v>
      </c>
      <c r="AE578">
        <v>0</v>
      </c>
      <c r="AF578">
        <v>3.12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3</v>
      </c>
      <c r="AT578">
        <v>2.0699999999999998</v>
      </c>
      <c r="AU578" t="s">
        <v>49</v>
      </c>
      <c r="AV578">
        <v>0</v>
      </c>
      <c r="AW578">
        <v>2</v>
      </c>
      <c r="AX578">
        <v>39475610</v>
      </c>
      <c r="AY578">
        <v>1</v>
      </c>
      <c r="AZ578">
        <v>0</v>
      </c>
      <c r="BA578">
        <v>550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Y578*Source!I254</f>
        <v>7.7624999999999993</v>
      </c>
      <c r="CY578">
        <f>AB578</f>
        <v>3.12</v>
      </c>
      <c r="CZ578">
        <f>AF578</f>
        <v>3.12</v>
      </c>
      <c r="DA578">
        <f>AJ578</f>
        <v>1</v>
      </c>
      <c r="DB578">
        <v>0</v>
      </c>
    </row>
    <row r="579" spans="1:106" x14ac:dyDescent="0.2">
      <c r="A579">
        <f>ROW(Source!A254)</f>
        <v>254</v>
      </c>
      <c r="B579">
        <v>39272396</v>
      </c>
      <c r="C579">
        <v>39475606</v>
      </c>
      <c r="D579">
        <v>36883554</v>
      </c>
      <c r="E579">
        <v>1</v>
      </c>
      <c r="F579">
        <v>1</v>
      </c>
      <c r="G579">
        <v>1</v>
      </c>
      <c r="H579">
        <v>2</v>
      </c>
      <c r="I579" t="s">
        <v>554</v>
      </c>
      <c r="J579" t="s">
        <v>555</v>
      </c>
      <c r="K579" t="s">
        <v>556</v>
      </c>
      <c r="L579">
        <v>1368</v>
      </c>
      <c r="N579">
        <v>1011</v>
      </c>
      <c r="O579" t="s">
        <v>518</v>
      </c>
      <c r="P579" t="s">
        <v>518</v>
      </c>
      <c r="Q579">
        <v>1</v>
      </c>
      <c r="W579">
        <v>0</v>
      </c>
      <c r="X579">
        <v>1372534845</v>
      </c>
      <c r="Y579">
        <v>6.25E-2</v>
      </c>
      <c r="AA579">
        <v>0</v>
      </c>
      <c r="AB579">
        <v>65.709999999999994</v>
      </c>
      <c r="AC579">
        <v>11.6</v>
      </c>
      <c r="AD579">
        <v>0</v>
      </c>
      <c r="AE579">
        <v>0</v>
      </c>
      <c r="AF579">
        <v>65.709999999999994</v>
      </c>
      <c r="AG579">
        <v>11.6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3</v>
      </c>
      <c r="AT579">
        <v>0.05</v>
      </c>
      <c r="AU579" t="s">
        <v>49</v>
      </c>
      <c r="AV579">
        <v>0</v>
      </c>
      <c r="AW579">
        <v>2</v>
      </c>
      <c r="AX579">
        <v>39475611</v>
      </c>
      <c r="AY579">
        <v>1</v>
      </c>
      <c r="AZ579">
        <v>0</v>
      </c>
      <c r="BA579">
        <v>551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Y579*Source!I254</f>
        <v>0.1875</v>
      </c>
      <c r="CY579">
        <f>AB579</f>
        <v>65.709999999999994</v>
      </c>
      <c r="CZ579">
        <f>AF579</f>
        <v>65.709999999999994</v>
      </c>
      <c r="DA579">
        <f>AJ579</f>
        <v>1</v>
      </c>
      <c r="DB579">
        <v>0</v>
      </c>
    </row>
    <row r="580" spans="1:106" x14ac:dyDescent="0.2">
      <c r="A580">
        <f>ROW(Source!A254)</f>
        <v>254</v>
      </c>
      <c r="B580">
        <v>39272396</v>
      </c>
      <c r="C580">
        <v>39475606</v>
      </c>
      <c r="D580">
        <v>36878135</v>
      </c>
      <c r="E580">
        <v>1</v>
      </c>
      <c r="F580">
        <v>1</v>
      </c>
      <c r="G580">
        <v>1</v>
      </c>
      <c r="H580">
        <v>3</v>
      </c>
      <c r="I580" t="s">
        <v>433</v>
      </c>
      <c r="J580" t="s">
        <v>435</v>
      </c>
      <c r="K580" t="s">
        <v>434</v>
      </c>
      <c r="L580">
        <v>1354</v>
      </c>
      <c r="N580">
        <v>1010</v>
      </c>
      <c r="O580" t="s">
        <v>206</v>
      </c>
      <c r="P580" t="s">
        <v>206</v>
      </c>
      <c r="Q580">
        <v>1</v>
      </c>
      <c r="W580">
        <v>0</v>
      </c>
      <c r="X580">
        <v>-1672063421</v>
      </c>
      <c r="Y580">
        <v>1</v>
      </c>
      <c r="AA580">
        <v>1310.3</v>
      </c>
      <c r="AB580">
        <v>0</v>
      </c>
      <c r="AC580">
        <v>0</v>
      </c>
      <c r="AD580">
        <v>0</v>
      </c>
      <c r="AE580">
        <v>1310.3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0</v>
      </c>
      <c r="AP580">
        <v>0</v>
      </c>
      <c r="AQ580">
        <v>0</v>
      </c>
      <c r="AR580">
        <v>0</v>
      </c>
      <c r="AS580" t="s">
        <v>3</v>
      </c>
      <c r="AT580">
        <v>1</v>
      </c>
      <c r="AU580" t="s">
        <v>3</v>
      </c>
      <c r="AV580">
        <v>0</v>
      </c>
      <c r="AW580">
        <v>1</v>
      </c>
      <c r="AX580">
        <v>-1</v>
      </c>
      <c r="AY580">
        <v>0</v>
      </c>
      <c r="AZ580">
        <v>0</v>
      </c>
      <c r="BA580" t="s">
        <v>3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Y580*Source!I254</f>
        <v>3</v>
      </c>
      <c r="CY580">
        <f>AA580</f>
        <v>1310.3</v>
      </c>
      <c r="CZ580">
        <f>AE580</f>
        <v>1310.3</v>
      </c>
      <c r="DA580">
        <f>AI580</f>
        <v>1</v>
      </c>
      <c r="DB580">
        <v>0</v>
      </c>
    </row>
    <row r="581" spans="1:106" x14ac:dyDescent="0.2">
      <c r="A581">
        <f>ROW(Source!A255)</f>
        <v>255</v>
      </c>
      <c r="B581">
        <v>39272397</v>
      </c>
      <c r="C581">
        <v>39475606</v>
      </c>
      <c r="D581">
        <v>37065248</v>
      </c>
      <c r="E581">
        <v>1</v>
      </c>
      <c r="F581">
        <v>1</v>
      </c>
      <c r="G581">
        <v>1</v>
      </c>
      <c r="H581">
        <v>1</v>
      </c>
      <c r="I581" t="s">
        <v>675</v>
      </c>
      <c r="J581" t="s">
        <v>3</v>
      </c>
      <c r="K581" t="s">
        <v>676</v>
      </c>
      <c r="L581">
        <v>1191</v>
      </c>
      <c r="N581">
        <v>1013</v>
      </c>
      <c r="O581" t="s">
        <v>512</v>
      </c>
      <c r="P581" t="s">
        <v>512</v>
      </c>
      <c r="Q581">
        <v>1</v>
      </c>
      <c r="W581">
        <v>0</v>
      </c>
      <c r="X581">
        <v>-400197608</v>
      </c>
      <c r="Y581">
        <v>10.35</v>
      </c>
      <c r="AA581">
        <v>0</v>
      </c>
      <c r="AB581">
        <v>0</v>
      </c>
      <c r="AC581">
        <v>0</v>
      </c>
      <c r="AD581">
        <v>64.739999999999995</v>
      </c>
      <c r="AE581">
        <v>0</v>
      </c>
      <c r="AF581">
        <v>0</v>
      </c>
      <c r="AG581">
        <v>0</v>
      </c>
      <c r="AH581">
        <v>8.5299999999999994</v>
      </c>
      <c r="AI581">
        <v>1</v>
      </c>
      <c r="AJ581">
        <v>1</v>
      </c>
      <c r="AK581">
        <v>1</v>
      </c>
      <c r="AL581">
        <v>7.59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3</v>
      </c>
      <c r="AT581">
        <v>9</v>
      </c>
      <c r="AU581" t="s">
        <v>50</v>
      </c>
      <c r="AV581">
        <v>1</v>
      </c>
      <c r="AW581">
        <v>2</v>
      </c>
      <c r="AX581">
        <v>39475607</v>
      </c>
      <c r="AY581">
        <v>1</v>
      </c>
      <c r="AZ581">
        <v>0</v>
      </c>
      <c r="BA581">
        <v>553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Y581*Source!I255</f>
        <v>31.049999999999997</v>
      </c>
      <c r="CY581">
        <f>AD581</f>
        <v>64.739999999999995</v>
      </c>
      <c r="CZ581">
        <f>AH581</f>
        <v>8.5299999999999994</v>
      </c>
      <c r="DA581">
        <f>AL581</f>
        <v>7.59</v>
      </c>
      <c r="DB581">
        <v>0</v>
      </c>
    </row>
    <row r="582" spans="1:106" x14ac:dyDescent="0.2">
      <c r="A582">
        <f>ROW(Source!A255)</f>
        <v>255</v>
      </c>
      <c r="B582">
        <v>39272397</v>
      </c>
      <c r="C582">
        <v>39475606</v>
      </c>
      <c r="D582">
        <v>37064876</v>
      </c>
      <c r="E582">
        <v>1</v>
      </c>
      <c r="F582">
        <v>1</v>
      </c>
      <c r="G582">
        <v>1</v>
      </c>
      <c r="H582">
        <v>1</v>
      </c>
      <c r="I582" t="s">
        <v>513</v>
      </c>
      <c r="J582" t="s">
        <v>3</v>
      </c>
      <c r="K582" t="s">
        <v>514</v>
      </c>
      <c r="L582">
        <v>1191</v>
      </c>
      <c r="N582">
        <v>1013</v>
      </c>
      <c r="O582" t="s">
        <v>512</v>
      </c>
      <c r="P582" t="s">
        <v>512</v>
      </c>
      <c r="Q582">
        <v>1</v>
      </c>
      <c r="W582">
        <v>0</v>
      </c>
      <c r="X582">
        <v>-1417349443</v>
      </c>
      <c r="Y582">
        <v>0.08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7.59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0.08</v>
      </c>
      <c r="AU582" t="s">
        <v>3</v>
      </c>
      <c r="AV582">
        <v>2</v>
      </c>
      <c r="AW582">
        <v>2</v>
      </c>
      <c r="AX582">
        <v>39475608</v>
      </c>
      <c r="AY582">
        <v>1</v>
      </c>
      <c r="AZ582">
        <v>2048</v>
      </c>
      <c r="BA582">
        <v>554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Y582*Source!I255</f>
        <v>0.24</v>
      </c>
      <c r="CY582">
        <f>AD582</f>
        <v>0</v>
      </c>
      <c r="CZ582">
        <f>AH582</f>
        <v>0</v>
      </c>
      <c r="DA582">
        <f>AL582</f>
        <v>1</v>
      </c>
      <c r="DB582">
        <v>0</v>
      </c>
    </row>
    <row r="583" spans="1:106" x14ac:dyDescent="0.2">
      <c r="A583">
        <f>ROW(Source!A255)</f>
        <v>255</v>
      </c>
      <c r="B583">
        <v>39272397</v>
      </c>
      <c r="C583">
        <v>39475606</v>
      </c>
      <c r="D583">
        <v>36882159</v>
      </c>
      <c r="E583">
        <v>1</v>
      </c>
      <c r="F583">
        <v>1</v>
      </c>
      <c r="G583">
        <v>1</v>
      </c>
      <c r="H583">
        <v>2</v>
      </c>
      <c r="I583" t="s">
        <v>720</v>
      </c>
      <c r="J583" t="s">
        <v>721</v>
      </c>
      <c r="K583" t="s">
        <v>722</v>
      </c>
      <c r="L583">
        <v>1368</v>
      </c>
      <c r="N583">
        <v>1011</v>
      </c>
      <c r="O583" t="s">
        <v>518</v>
      </c>
      <c r="P583" t="s">
        <v>518</v>
      </c>
      <c r="Q583">
        <v>1</v>
      </c>
      <c r="W583">
        <v>0</v>
      </c>
      <c r="X583">
        <v>-1718674368</v>
      </c>
      <c r="Y583">
        <v>3.7499999999999999E-2</v>
      </c>
      <c r="AA583">
        <v>0</v>
      </c>
      <c r="AB583">
        <v>850</v>
      </c>
      <c r="AC583">
        <v>13.5</v>
      </c>
      <c r="AD583">
        <v>0</v>
      </c>
      <c r="AE583">
        <v>0</v>
      </c>
      <c r="AF583">
        <v>111.99</v>
      </c>
      <c r="AG583">
        <v>13.5</v>
      </c>
      <c r="AH583">
        <v>0</v>
      </c>
      <c r="AI583">
        <v>1</v>
      </c>
      <c r="AJ583">
        <v>7.59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0.03</v>
      </c>
      <c r="AU583" t="s">
        <v>49</v>
      </c>
      <c r="AV583">
        <v>0</v>
      </c>
      <c r="AW583">
        <v>2</v>
      </c>
      <c r="AX583">
        <v>39475609</v>
      </c>
      <c r="AY583">
        <v>1</v>
      </c>
      <c r="AZ583">
        <v>0</v>
      </c>
      <c r="BA583">
        <v>555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Y583*Source!I255</f>
        <v>0.11249999999999999</v>
      </c>
      <c r="CY583">
        <f>AB583</f>
        <v>850</v>
      </c>
      <c r="CZ583">
        <f>AF583</f>
        <v>111.99</v>
      </c>
      <c r="DA583">
        <f>AJ583</f>
        <v>7.59</v>
      </c>
      <c r="DB583">
        <v>0</v>
      </c>
    </row>
    <row r="584" spans="1:106" x14ac:dyDescent="0.2">
      <c r="A584">
        <f>ROW(Source!A255)</f>
        <v>255</v>
      </c>
      <c r="B584">
        <v>39272397</v>
      </c>
      <c r="C584">
        <v>39475606</v>
      </c>
      <c r="D584">
        <v>36882338</v>
      </c>
      <c r="E584">
        <v>1</v>
      </c>
      <c r="F584">
        <v>1</v>
      </c>
      <c r="G584">
        <v>1</v>
      </c>
      <c r="H584">
        <v>2</v>
      </c>
      <c r="I584" t="s">
        <v>781</v>
      </c>
      <c r="J584" t="s">
        <v>782</v>
      </c>
      <c r="K584" t="s">
        <v>783</v>
      </c>
      <c r="L584">
        <v>1368</v>
      </c>
      <c r="N584">
        <v>1011</v>
      </c>
      <c r="O584" t="s">
        <v>518</v>
      </c>
      <c r="P584" t="s">
        <v>518</v>
      </c>
      <c r="Q584">
        <v>1</v>
      </c>
      <c r="W584">
        <v>0</v>
      </c>
      <c r="X584">
        <v>1373224040</v>
      </c>
      <c r="Y584">
        <v>2.5874999999999999</v>
      </c>
      <c r="AA584">
        <v>0</v>
      </c>
      <c r="AB584">
        <v>23.68</v>
      </c>
      <c r="AC584">
        <v>0</v>
      </c>
      <c r="AD584">
        <v>0</v>
      </c>
      <c r="AE584">
        <v>0</v>
      </c>
      <c r="AF584">
        <v>3.12</v>
      </c>
      <c r="AG584">
        <v>0</v>
      </c>
      <c r="AH584">
        <v>0</v>
      </c>
      <c r="AI584">
        <v>1</v>
      </c>
      <c r="AJ584">
        <v>7.59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2.0699999999999998</v>
      </c>
      <c r="AU584" t="s">
        <v>49</v>
      </c>
      <c r="AV584">
        <v>0</v>
      </c>
      <c r="AW584">
        <v>2</v>
      </c>
      <c r="AX584">
        <v>39475610</v>
      </c>
      <c r="AY584">
        <v>1</v>
      </c>
      <c r="AZ584">
        <v>0</v>
      </c>
      <c r="BA584">
        <v>556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Y584*Source!I255</f>
        <v>7.7624999999999993</v>
      </c>
      <c r="CY584">
        <f>AB584</f>
        <v>23.68</v>
      </c>
      <c r="CZ584">
        <f>AF584</f>
        <v>3.12</v>
      </c>
      <c r="DA584">
        <f>AJ584</f>
        <v>7.59</v>
      </c>
      <c r="DB584">
        <v>0</v>
      </c>
    </row>
    <row r="585" spans="1:106" x14ac:dyDescent="0.2">
      <c r="A585">
        <f>ROW(Source!A255)</f>
        <v>255</v>
      </c>
      <c r="B585">
        <v>39272397</v>
      </c>
      <c r="C585">
        <v>39475606</v>
      </c>
      <c r="D585">
        <v>36883554</v>
      </c>
      <c r="E585">
        <v>1</v>
      </c>
      <c r="F585">
        <v>1</v>
      </c>
      <c r="G585">
        <v>1</v>
      </c>
      <c r="H585">
        <v>2</v>
      </c>
      <c r="I585" t="s">
        <v>554</v>
      </c>
      <c r="J585" t="s">
        <v>555</v>
      </c>
      <c r="K585" t="s">
        <v>556</v>
      </c>
      <c r="L585">
        <v>1368</v>
      </c>
      <c r="N585">
        <v>1011</v>
      </c>
      <c r="O585" t="s">
        <v>518</v>
      </c>
      <c r="P585" t="s">
        <v>518</v>
      </c>
      <c r="Q585">
        <v>1</v>
      </c>
      <c r="W585">
        <v>0</v>
      </c>
      <c r="X585">
        <v>1372534845</v>
      </c>
      <c r="Y585">
        <v>6.25E-2</v>
      </c>
      <c r="AA585">
        <v>0</v>
      </c>
      <c r="AB585">
        <v>498.74</v>
      </c>
      <c r="AC585">
        <v>11.6</v>
      </c>
      <c r="AD585">
        <v>0</v>
      </c>
      <c r="AE585">
        <v>0</v>
      </c>
      <c r="AF585">
        <v>65.709999999999994</v>
      </c>
      <c r="AG585">
        <v>11.6</v>
      </c>
      <c r="AH585">
        <v>0</v>
      </c>
      <c r="AI585">
        <v>1</v>
      </c>
      <c r="AJ585">
        <v>7.59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3</v>
      </c>
      <c r="AT585">
        <v>0.05</v>
      </c>
      <c r="AU585" t="s">
        <v>49</v>
      </c>
      <c r="AV585">
        <v>0</v>
      </c>
      <c r="AW585">
        <v>2</v>
      </c>
      <c r="AX585">
        <v>39475611</v>
      </c>
      <c r="AY585">
        <v>1</v>
      </c>
      <c r="AZ585">
        <v>0</v>
      </c>
      <c r="BA585">
        <v>557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Y585*Source!I255</f>
        <v>0.1875</v>
      </c>
      <c r="CY585">
        <f>AB585</f>
        <v>498.74</v>
      </c>
      <c r="CZ585">
        <f>AF585</f>
        <v>65.709999999999994</v>
      </c>
      <c r="DA585">
        <f>AJ585</f>
        <v>7.59</v>
      </c>
      <c r="DB585">
        <v>0</v>
      </c>
    </row>
    <row r="586" spans="1:106" x14ac:dyDescent="0.2">
      <c r="A586">
        <f>ROW(Source!A255)</f>
        <v>255</v>
      </c>
      <c r="B586">
        <v>39272397</v>
      </c>
      <c r="C586">
        <v>39475606</v>
      </c>
      <c r="D586">
        <v>36878135</v>
      </c>
      <c r="E586">
        <v>1</v>
      </c>
      <c r="F586">
        <v>1</v>
      </c>
      <c r="G586">
        <v>1</v>
      </c>
      <c r="H586">
        <v>3</v>
      </c>
      <c r="I586" t="s">
        <v>433</v>
      </c>
      <c r="J586" t="s">
        <v>435</v>
      </c>
      <c r="K586" t="s">
        <v>434</v>
      </c>
      <c r="L586">
        <v>1354</v>
      </c>
      <c r="N586">
        <v>1010</v>
      </c>
      <c r="O586" t="s">
        <v>206</v>
      </c>
      <c r="P586" t="s">
        <v>206</v>
      </c>
      <c r="Q586">
        <v>1</v>
      </c>
      <c r="W586">
        <v>0</v>
      </c>
      <c r="X586">
        <v>-1672063421</v>
      </c>
      <c r="Y586">
        <v>1</v>
      </c>
      <c r="AA586">
        <v>9945.18</v>
      </c>
      <c r="AB586">
        <v>0</v>
      </c>
      <c r="AC586">
        <v>0</v>
      </c>
      <c r="AD586">
        <v>0</v>
      </c>
      <c r="AE586">
        <v>1310.3</v>
      </c>
      <c r="AF586">
        <v>0</v>
      </c>
      <c r="AG586">
        <v>0</v>
      </c>
      <c r="AH586">
        <v>0</v>
      </c>
      <c r="AI586">
        <v>7.59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3</v>
      </c>
      <c r="AT586">
        <v>1</v>
      </c>
      <c r="AU586" t="s">
        <v>3</v>
      </c>
      <c r="AV586">
        <v>0</v>
      </c>
      <c r="AW586">
        <v>1</v>
      </c>
      <c r="AX586">
        <v>-1</v>
      </c>
      <c r="AY586">
        <v>0</v>
      </c>
      <c r="AZ586">
        <v>0</v>
      </c>
      <c r="BA586" t="s">
        <v>3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Y586*Source!I255</f>
        <v>3</v>
      </c>
      <c r="CY586">
        <f>AA586</f>
        <v>9945.18</v>
      </c>
      <c r="CZ586">
        <f>AE586</f>
        <v>1310.3</v>
      </c>
      <c r="DA586">
        <f>AI586</f>
        <v>7.59</v>
      </c>
      <c r="DB586">
        <v>0</v>
      </c>
    </row>
    <row r="587" spans="1:106" x14ac:dyDescent="0.2">
      <c r="A587">
        <f>ROW(Source!A258)</f>
        <v>258</v>
      </c>
      <c r="B587">
        <v>39272396</v>
      </c>
      <c r="C587">
        <v>39273968</v>
      </c>
      <c r="D587">
        <v>37070202</v>
      </c>
      <c r="E587">
        <v>1</v>
      </c>
      <c r="F587">
        <v>1</v>
      </c>
      <c r="G587">
        <v>1</v>
      </c>
      <c r="H587">
        <v>1</v>
      </c>
      <c r="I587" t="s">
        <v>809</v>
      </c>
      <c r="J587" t="s">
        <v>3</v>
      </c>
      <c r="K587" t="s">
        <v>810</v>
      </c>
      <c r="L587">
        <v>1191</v>
      </c>
      <c r="N587">
        <v>1013</v>
      </c>
      <c r="O587" t="s">
        <v>512</v>
      </c>
      <c r="P587" t="s">
        <v>512</v>
      </c>
      <c r="Q587">
        <v>1</v>
      </c>
      <c r="W587">
        <v>0</v>
      </c>
      <c r="X587">
        <v>1983201532</v>
      </c>
      <c r="Y587">
        <v>20.5</v>
      </c>
      <c r="AA587">
        <v>0</v>
      </c>
      <c r="AB587">
        <v>0</v>
      </c>
      <c r="AC587">
        <v>0</v>
      </c>
      <c r="AD587">
        <v>9.51</v>
      </c>
      <c r="AE587">
        <v>0</v>
      </c>
      <c r="AF587">
        <v>0</v>
      </c>
      <c r="AG587">
        <v>0</v>
      </c>
      <c r="AH587">
        <v>9.51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3</v>
      </c>
      <c r="AT587">
        <v>20.5</v>
      </c>
      <c r="AU587" t="s">
        <v>3</v>
      </c>
      <c r="AV587">
        <v>1</v>
      </c>
      <c r="AW587">
        <v>2</v>
      </c>
      <c r="AX587">
        <v>39273969</v>
      </c>
      <c r="AY587">
        <v>1</v>
      </c>
      <c r="AZ587">
        <v>0</v>
      </c>
      <c r="BA587">
        <v>559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Y587*Source!I258</f>
        <v>0.61499999999999999</v>
      </c>
      <c r="CY587">
        <f>AD587</f>
        <v>9.51</v>
      </c>
      <c r="CZ587">
        <f>AH587</f>
        <v>9.51</v>
      </c>
      <c r="DA587">
        <f>AL587</f>
        <v>1</v>
      </c>
      <c r="DB587">
        <v>0</v>
      </c>
    </row>
    <row r="588" spans="1:106" x14ac:dyDescent="0.2">
      <c r="A588">
        <f>ROW(Source!A258)</f>
        <v>258</v>
      </c>
      <c r="B588">
        <v>39272396</v>
      </c>
      <c r="C588">
        <v>39273968</v>
      </c>
      <c r="D588">
        <v>36883883</v>
      </c>
      <c r="E588">
        <v>1</v>
      </c>
      <c r="F588">
        <v>1</v>
      </c>
      <c r="G588">
        <v>1</v>
      </c>
      <c r="H588">
        <v>2</v>
      </c>
      <c r="I588" t="s">
        <v>569</v>
      </c>
      <c r="J588" t="s">
        <v>570</v>
      </c>
      <c r="K588" t="s">
        <v>571</v>
      </c>
      <c r="L588">
        <v>1368</v>
      </c>
      <c r="N588">
        <v>1011</v>
      </c>
      <c r="O588" t="s">
        <v>518</v>
      </c>
      <c r="P588" t="s">
        <v>518</v>
      </c>
      <c r="Q588">
        <v>1</v>
      </c>
      <c r="W588">
        <v>0</v>
      </c>
      <c r="X588">
        <v>-2111251057</v>
      </c>
      <c r="Y588">
        <v>5.8</v>
      </c>
      <c r="AA588">
        <v>0</v>
      </c>
      <c r="AB588">
        <v>32.5</v>
      </c>
      <c r="AC588">
        <v>0</v>
      </c>
      <c r="AD588">
        <v>0</v>
      </c>
      <c r="AE588">
        <v>0</v>
      </c>
      <c r="AF588">
        <v>32.5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5.8</v>
      </c>
      <c r="AU588" t="s">
        <v>3</v>
      </c>
      <c r="AV588">
        <v>0</v>
      </c>
      <c r="AW588">
        <v>2</v>
      </c>
      <c r="AX588">
        <v>39273970</v>
      </c>
      <c r="AY588">
        <v>1</v>
      </c>
      <c r="AZ588">
        <v>0</v>
      </c>
      <c r="BA588">
        <v>560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Y588*Source!I258</f>
        <v>0.17399999999999999</v>
      </c>
      <c r="CY588">
        <f>AB588</f>
        <v>32.5</v>
      </c>
      <c r="CZ588">
        <f>AF588</f>
        <v>32.5</v>
      </c>
      <c r="DA588">
        <f>AJ588</f>
        <v>1</v>
      </c>
      <c r="DB588">
        <v>0</v>
      </c>
    </row>
    <row r="589" spans="1:106" x14ac:dyDescent="0.2">
      <c r="A589">
        <f>ROW(Source!A258)</f>
        <v>258</v>
      </c>
      <c r="B589">
        <v>39272396</v>
      </c>
      <c r="C589">
        <v>39273968</v>
      </c>
      <c r="D589">
        <v>36884481</v>
      </c>
      <c r="E589">
        <v>1</v>
      </c>
      <c r="F589">
        <v>1</v>
      </c>
      <c r="G589">
        <v>1</v>
      </c>
      <c r="H589">
        <v>2</v>
      </c>
      <c r="I589" t="s">
        <v>572</v>
      </c>
      <c r="J589" t="s">
        <v>573</v>
      </c>
      <c r="K589" t="s">
        <v>574</v>
      </c>
      <c r="L589">
        <v>1368</v>
      </c>
      <c r="N589">
        <v>1011</v>
      </c>
      <c r="O589" t="s">
        <v>518</v>
      </c>
      <c r="P589" t="s">
        <v>518</v>
      </c>
      <c r="Q589">
        <v>1</v>
      </c>
      <c r="W589">
        <v>0</v>
      </c>
      <c r="X589">
        <v>1518765163</v>
      </c>
      <c r="Y589">
        <v>11.6</v>
      </c>
      <c r="AA589">
        <v>0</v>
      </c>
      <c r="AB589">
        <v>1.53</v>
      </c>
      <c r="AC589">
        <v>0</v>
      </c>
      <c r="AD589">
        <v>0</v>
      </c>
      <c r="AE589">
        <v>0</v>
      </c>
      <c r="AF589">
        <v>1.53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11.6</v>
      </c>
      <c r="AU589" t="s">
        <v>3</v>
      </c>
      <c r="AV589">
        <v>0</v>
      </c>
      <c r="AW589">
        <v>2</v>
      </c>
      <c r="AX589">
        <v>39273971</v>
      </c>
      <c r="AY589">
        <v>1</v>
      </c>
      <c r="AZ589">
        <v>0</v>
      </c>
      <c r="BA589">
        <v>561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Y589*Source!I258</f>
        <v>0.34799999999999998</v>
      </c>
      <c r="CY589">
        <f>AB589</f>
        <v>1.53</v>
      </c>
      <c r="CZ589">
        <f>AF589</f>
        <v>1.53</v>
      </c>
      <c r="DA589">
        <f>AJ589</f>
        <v>1</v>
      </c>
      <c r="DB589">
        <v>0</v>
      </c>
    </row>
    <row r="590" spans="1:106" x14ac:dyDescent="0.2">
      <c r="A590">
        <f>ROW(Source!A259)</f>
        <v>259</v>
      </c>
      <c r="B590">
        <v>39272397</v>
      </c>
      <c r="C590">
        <v>39273968</v>
      </c>
      <c r="D590">
        <v>37070202</v>
      </c>
      <c r="E590">
        <v>1</v>
      </c>
      <c r="F590">
        <v>1</v>
      </c>
      <c r="G590">
        <v>1</v>
      </c>
      <c r="H590">
        <v>1</v>
      </c>
      <c r="I590" t="s">
        <v>809</v>
      </c>
      <c r="J590" t="s">
        <v>3</v>
      </c>
      <c r="K590" t="s">
        <v>810</v>
      </c>
      <c r="L590">
        <v>1191</v>
      </c>
      <c r="N590">
        <v>1013</v>
      </c>
      <c r="O590" t="s">
        <v>512</v>
      </c>
      <c r="P590" t="s">
        <v>512</v>
      </c>
      <c r="Q590">
        <v>1</v>
      </c>
      <c r="W590">
        <v>0</v>
      </c>
      <c r="X590">
        <v>1983201532</v>
      </c>
      <c r="Y590">
        <v>20.5</v>
      </c>
      <c r="AA590">
        <v>0</v>
      </c>
      <c r="AB590">
        <v>0</v>
      </c>
      <c r="AC590">
        <v>0</v>
      </c>
      <c r="AD590">
        <v>72.180000000000007</v>
      </c>
      <c r="AE590">
        <v>0</v>
      </c>
      <c r="AF590">
        <v>0</v>
      </c>
      <c r="AG590">
        <v>0</v>
      </c>
      <c r="AH590">
        <v>9.51</v>
      </c>
      <c r="AI590">
        <v>1</v>
      </c>
      <c r="AJ590">
        <v>1</v>
      </c>
      <c r="AK590">
        <v>1</v>
      </c>
      <c r="AL590">
        <v>7.59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3</v>
      </c>
      <c r="AT590">
        <v>20.5</v>
      </c>
      <c r="AU590" t="s">
        <v>3</v>
      </c>
      <c r="AV590">
        <v>1</v>
      </c>
      <c r="AW590">
        <v>2</v>
      </c>
      <c r="AX590">
        <v>39273969</v>
      </c>
      <c r="AY590">
        <v>1</v>
      </c>
      <c r="AZ590">
        <v>0</v>
      </c>
      <c r="BA590">
        <v>562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Y590*Source!I259</f>
        <v>0.61499999999999999</v>
      </c>
      <c r="CY590">
        <f>AD590</f>
        <v>72.180000000000007</v>
      </c>
      <c r="CZ590">
        <f>AH590</f>
        <v>9.51</v>
      </c>
      <c r="DA590">
        <f>AL590</f>
        <v>7.59</v>
      </c>
      <c r="DB590">
        <v>0</v>
      </c>
    </row>
    <row r="591" spans="1:106" x14ac:dyDescent="0.2">
      <c r="A591">
        <f>ROW(Source!A259)</f>
        <v>259</v>
      </c>
      <c r="B591">
        <v>39272397</v>
      </c>
      <c r="C591">
        <v>39273968</v>
      </c>
      <c r="D591">
        <v>36883883</v>
      </c>
      <c r="E591">
        <v>1</v>
      </c>
      <c r="F591">
        <v>1</v>
      </c>
      <c r="G591">
        <v>1</v>
      </c>
      <c r="H591">
        <v>2</v>
      </c>
      <c r="I591" t="s">
        <v>569</v>
      </c>
      <c r="J591" t="s">
        <v>570</v>
      </c>
      <c r="K591" t="s">
        <v>571</v>
      </c>
      <c r="L591">
        <v>1368</v>
      </c>
      <c r="N591">
        <v>1011</v>
      </c>
      <c r="O591" t="s">
        <v>518</v>
      </c>
      <c r="P591" t="s">
        <v>518</v>
      </c>
      <c r="Q591">
        <v>1</v>
      </c>
      <c r="W591">
        <v>0</v>
      </c>
      <c r="X591">
        <v>-2111251057</v>
      </c>
      <c r="Y591">
        <v>5.8</v>
      </c>
      <c r="AA591">
        <v>0</v>
      </c>
      <c r="AB591">
        <v>246.68</v>
      </c>
      <c r="AC591">
        <v>0</v>
      </c>
      <c r="AD591">
        <v>0</v>
      </c>
      <c r="AE591">
        <v>0</v>
      </c>
      <c r="AF591">
        <v>32.5</v>
      </c>
      <c r="AG591">
        <v>0</v>
      </c>
      <c r="AH591">
        <v>0</v>
      </c>
      <c r="AI591">
        <v>1</v>
      </c>
      <c r="AJ591">
        <v>7.59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5.8</v>
      </c>
      <c r="AU591" t="s">
        <v>3</v>
      </c>
      <c r="AV591">
        <v>0</v>
      </c>
      <c r="AW591">
        <v>2</v>
      </c>
      <c r="AX591">
        <v>39273970</v>
      </c>
      <c r="AY591">
        <v>1</v>
      </c>
      <c r="AZ591">
        <v>0</v>
      </c>
      <c r="BA591">
        <v>563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Y591*Source!I259</f>
        <v>0.17399999999999999</v>
      </c>
      <c r="CY591">
        <f>AB591</f>
        <v>246.68</v>
      </c>
      <c r="CZ591">
        <f>AF591</f>
        <v>32.5</v>
      </c>
      <c r="DA591">
        <f>AJ591</f>
        <v>7.59</v>
      </c>
      <c r="DB591">
        <v>0</v>
      </c>
    </row>
    <row r="592" spans="1:106" x14ac:dyDescent="0.2">
      <c r="A592">
        <f>ROW(Source!A259)</f>
        <v>259</v>
      </c>
      <c r="B592">
        <v>39272397</v>
      </c>
      <c r="C592">
        <v>39273968</v>
      </c>
      <c r="D592">
        <v>36884481</v>
      </c>
      <c r="E592">
        <v>1</v>
      </c>
      <c r="F592">
        <v>1</v>
      </c>
      <c r="G592">
        <v>1</v>
      </c>
      <c r="H592">
        <v>2</v>
      </c>
      <c r="I592" t="s">
        <v>572</v>
      </c>
      <c r="J592" t="s">
        <v>573</v>
      </c>
      <c r="K592" t="s">
        <v>574</v>
      </c>
      <c r="L592">
        <v>1368</v>
      </c>
      <c r="N592">
        <v>1011</v>
      </c>
      <c r="O592" t="s">
        <v>518</v>
      </c>
      <c r="P592" t="s">
        <v>518</v>
      </c>
      <c r="Q592">
        <v>1</v>
      </c>
      <c r="W592">
        <v>0</v>
      </c>
      <c r="X592">
        <v>1518765163</v>
      </c>
      <c r="Y592">
        <v>11.6</v>
      </c>
      <c r="AA592">
        <v>0</v>
      </c>
      <c r="AB592">
        <v>11.61</v>
      </c>
      <c r="AC592">
        <v>0</v>
      </c>
      <c r="AD592">
        <v>0</v>
      </c>
      <c r="AE592">
        <v>0</v>
      </c>
      <c r="AF592">
        <v>1.53</v>
      </c>
      <c r="AG592">
        <v>0</v>
      </c>
      <c r="AH592">
        <v>0</v>
      </c>
      <c r="AI592">
        <v>1</v>
      </c>
      <c r="AJ592">
        <v>7.59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11.6</v>
      </c>
      <c r="AU592" t="s">
        <v>3</v>
      </c>
      <c r="AV592">
        <v>0</v>
      </c>
      <c r="AW592">
        <v>2</v>
      </c>
      <c r="AX592">
        <v>39273971</v>
      </c>
      <c r="AY592">
        <v>1</v>
      </c>
      <c r="AZ592">
        <v>0</v>
      </c>
      <c r="BA592">
        <v>564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Y592*Source!I259</f>
        <v>0.34799999999999998</v>
      </c>
      <c r="CY592">
        <f>AB592</f>
        <v>11.61</v>
      </c>
      <c r="CZ592">
        <f>AF592</f>
        <v>1.53</v>
      </c>
      <c r="DA592">
        <f>AJ592</f>
        <v>7.59</v>
      </c>
      <c r="DB59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39273666</v>
      </c>
      <c r="C1">
        <v>39273662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510</v>
      </c>
      <c r="J1" t="s">
        <v>3</v>
      </c>
      <c r="K1" t="s">
        <v>511</v>
      </c>
      <c r="L1">
        <v>1191</v>
      </c>
      <c r="N1">
        <v>1013</v>
      </c>
      <c r="O1" t="s">
        <v>512</v>
      </c>
      <c r="P1" t="s">
        <v>512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103.91</v>
      </c>
      <c r="AH1">
        <v>2</v>
      </c>
      <c r="AI1">
        <v>39273663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39273667</v>
      </c>
      <c r="C2">
        <v>39273662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513</v>
      </c>
      <c r="J2" t="s">
        <v>3</v>
      </c>
      <c r="K2" t="s">
        <v>514</v>
      </c>
      <c r="L2">
        <v>1191</v>
      </c>
      <c r="N2">
        <v>1013</v>
      </c>
      <c r="O2" t="s">
        <v>512</v>
      </c>
      <c r="P2" t="s">
        <v>512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39273664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39273668</v>
      </c>
      <c r="C3">
        <v>39273662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515</v>
      </c>
      <c r="J3" t="s">
        <v>516</v>
      </c>
      <c r="K3" t="s">
        <v>517</v>
      </c>
      <c r="L3">
        <v>1368</v>
      </c>
      <c r="N3">
        <v>1011</v>
      </c>
      <c r="O3" t="s">
        <v>518</v>
      </c>
      <c r="P3" t="s">
        <v>518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39273665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39273666</v>
      </c>
      <c r="C4">
        <v>39273662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510</v>
      </c>
      <c r="J4" t="s">
        <v>3</v>
      </c>
      <c r="K4" t="s">
        <v>511</v>
      </c>
      <c r="L4">
        <v>1191</v>
      </c>
      <c r="N4">
        <v>1013</v>
      </c>
      <c r="O4" t="s">
        <v>512</v>
      </c>
      <c r="P4" t="s">
        <v>512</v>
      </c>
      <c r="Q4">
        <v>1</v>
      </c>
      <c r="X4">
        <v>103.91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3</v>
      </c>
      <c r="AG4">
        <v>103.91</v>
      </c>
      <c r="AH4">
        <v>2</v>
      </c>
      <c r="AI4">
        <v>39273663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39273667</v>
      </c>
      <c r="C5">
        <v>39273662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513</v>
      </c>
      <c r="J5" t="s">
        <v>3</v>
      </c>
      <c r="K5" t="s">
        <v>514</v>
      </c>
      <c r="L5">
        <v>1191</v>
      </c>
      <c r="N5">
        <v>1013</v>
      </c>
      <c r="O5" t="s">
        <v>512</v>
      </c>
      <c r="P5" t="s">
        <v>512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3</v>
      </c>
      <c r="AG5">
        <v>7.74</v>
      </c>
      <c r="AH5">
        <v>2</v>
      </c>
      <c r="AI5">
        <v>39273664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39273668</v>
      </c>
      <c r="C6">
        <v>39273662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515</v>
      </c>
      <c r="J6" t="s">
        <v>516</v>
      </c>
      <c r="K6" t="s">
        <v>517</v>
      </c>
      <c r="L6">
        <v>1368</v>
      </c>
      <c r="N6">
        <v>1011</v>
      </c>
      <c r="O6" t="s">
        <v>518</v>
      </c>
      <c r="P6" t="s">
        <v>518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7.74</v>
      </c>
      <c r="AH6">
        <v>2</v>
      </c>
      <c r="AI6">
        <v>39273665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39273659</v>
      </c>
      <c r="C7">
        <v>39273655</v>
      </c>
      <c r="D7">
        <v>37068148</v>
      </c>
      <c r="E7">
        <v>1</v>
      </c>
      <c r="F7">
        <v>1</v>
      </c>
      <c r="G7">
        <v>1</v>
      </c>
      <c r="H7">
        <v>1</v>
      </c>
      <c r="I7" t="s">
        <v>510</v>
      </c>
      <c r="J7" t="s">
        <v>3</v>
      </c>
      <c r="K7" t="s">
        <v>511</v>
      </c>
      <c r="L7">
        <v>1191</v>
      </c>
      <c r="N7">
        <v>1013</v>
      </c>
      <c r="O7" t="s">
        <v>512</v>
      </c>
      <c r="P7" t="s">
        <v>512</v>
      </c>
      <c r="Q7">
        <v>1</v>
      </c>
      <c r="X7">
        <v>188.54</v>
      </c>
      <c r="Y7">
        <v>0</v>
      </c>
      <c r="Z7">
        <v>0</v>
      </c>
      <c r="AA7">
        <v>0</v>
      </c>
      <c r="AB7">
        <v>8.09</v>
      </c>
      <c r="AC7">
        <v>0</v>
      </c>
      <c r="AD7">
        <v>1</v>
      </c>
      <c r="AE7">
        <v>1</v>
      </c>
      <c r="AF7" t="s">
        <v>3</v>
      </c>
      <c r="AG7">
        <v>188.54</v>
      </c>
      <c r="AH7">
        <v>2</v>
      </c>
      <c r="AI7">
        <v>39273656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39273660</v>
      </c>
      <c r="C8">
        <v>39273655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513</v>
      </c>
      <c r="J8" t="s">
        <v>3</v>
      </c>
      <c r="K8" t="s">
        <v>514</v>
      </c>
      <c r="L8">
        <v>1191</v>
      </c>
      <c r="N8">
        <v>1013</v>
      </c>
      <c r="O8" t="s">
        <v>512</v>
      </c>
      <c r="P8" t="s">
        <v>512</v>
      </c>
      <c r="Q8">
        <v>1</v>
      </c>
      <c r="X8">
        <v>7.74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</v>
      </c>
      <c r="AG8">
        <v>7.74</v>
      </c>
      <c r="AH8">
        <v>2</v>
      </c>
      <c r="AI8">
        <v>39273657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39273661</v>
      </c>
      <c r="C9">
        <v>39273655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515</v>
      </c>
      <c r="J9" t="s">
        <v>516</v>
      </c>
      <c r="K9" t="s">
        <v>517</v>
      </c>
      <c r="L9">
        <v>1368</v>
      </c>
      <c r="N9">
        <v>1011</v>
      </c>
      <c r="O9" t="s">
        <v>518</v>
      </c>
      <c r="P9" t="s">
        <v>518</v>
      </c>
      <c r="Q9">
        <v>1</v>
      </c>
      <c r="X9">
        <v>7.74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7.74</v>
      </c>
      <c r="AH9">
        <v>2</v>
      </c>
      <c r="AI9">
        <v>39273658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39273659</v>
      </c>
      <c r="C10">
        <v>39273655</v>
      </c>
      <c r="D10">
        <v>37068148</v>
      </c>
      <c r="E10">
        <v>1</v>
      </c>
      <c r="F10">
        <v>1</v>
      </c>
      <c r="G10">
        <v>1</v>
      </c>
      <c r="H10">
        <v>1</v>
      </c>
      <c r="I10" t="s">
        <v>510</v>
      </c>
      <c r="J10" t="s">
        <v>3</v>
      </c>
      <c r="K10" t="s">
        <v>511</v>
      </c>
      <c r="L10">
        <v>1191</v>
      </c>
      <c r="N10">
        <v>1013</v>
      </c>
      <c r="O10" t="s">
        <v>512</v>
      </c>
      <c r="P10" t="s">
        <v>512</v>
      </c>
      <c r="Q10">
        <v>1</v>
      </c>
      <c r="X10">
        <v>188.54</v>
      </c>
      <c r="Y10">
        <v>0</v>
      </c>
      <c r="Z10">
        <v>0</v>
      </c>
      <c r="AA10">
        <v>0</v>
      </c>
      <c r="AB10">
        <v>8.09</v>
      </c>
      <c r="AC10">
        <v>0</v>
      </c>
      <c r="AD10">
        <v>1</v>
      </c>
      <c r="AE10">
        <v>1</v>
      </c>
      <c r="AF10" t="s">
        <v>3</v>
      </c>
      <c r="AG10">
        <v>188.54</v>
      </c>
      <c r="AH10">
        <v>2</v>
      </c>
      <c r="AI10">
        <v>39273656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39273660</v>
      </c>
      <c r="C11">
        <v>39273655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513</v>
      </c>
      <c r="J11" t="s">
        <v>3</v>
      </c>
      <c r="K11" t="s">
        <v>514</v>
      </c>
      <c r="L11">
        <v>1191</v>
      </c>
      <c r="N11">
        <v>1013</v>
      </c>
      <c r="O11" t="s">
        <v>512</v>
      </c>
      <c r="P11" t="s">
        <v>512</v>
      </c>
      <c r="Q11">
        <v>1</v>
      </c>
      <c r="X11">
        <v>7.74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3</v>
      </c>
      <c r="AG11">
        <v>7.74</v>
      </c>
      <c r="AH11">
        <v>2</v>
      </c>
      <c r="AI11">
        <v>39273657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39273661</v>
      </c>
      <c r="C12">
        <v>39273655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515</v>
      </c>
      <c r="J12" t="s">
        <v>516</v>
      </c>
      <c r="K12" t="s">
        <v>517</v>
      </c>
      <c r="L12">
        <v>1368</v>
      </c>
      <c r="N12">
        <v>1011</v>
      </c>
      <c r="O12" t="s">
        <v>518</v>
      </c>
      <c r="P12" t="s">
        <v>518</v>
      </c>
      <c r="Q12">
        <v>1</v>
      </c>
      <c r="X12">
        <v>7.74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7.74</v>
      </c>
      <c r="AH12">
        <v>2</v>
      </c>
      <c r="AI12">
        <v>39273658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39273653</v>
      </c>
      <c r="C13">
        <v>39273651</v>
      </c>
      <c r="D13">
        <v>37064998</v>
      </c>
      <c r="E13">
        <v>1</v>
      </c>
      <c r="F13">
        <v>1</v>
      </c>
      <c r="G13">
        <v>1</v>
      </c>
      <c r="H13">
        <v>1</v>
      </c>
      <c r="I13" t="s">
        <v>519</v>
      </c>
      <c r="J13" t="s">
        <v>3</v>
      </c>
      <c r="K13" t="s">
        <v>520</v>
      </c>
      <c r="L13">
        <v>1191</v>
      </c>
      <c r="N13">
        <v>1013</v>
      </c>
      <c r="O13" t="s">
        <v>512</v>
      </c>
      <c r="P13" t="s">
        <v>512</v>
      </c>
      <c r="Q13">
        <v>1</v>
      </c>
      <c r="X13">
        <v>3.77</v>
      </c>
      <c r="Y13">
        <v>0</v>
      </c>
      <c r="Z13">
        <v>0</v>
      </c>
      <c r="AA13">
        <v>0</v>
      </c>
      <c r="AB13">
        <v>7.8</v>
      </c>
      <c r="AC13">
        <v>0</v>
      </c>
      <c r="AD13">
        <v>1</v>
      </c>
      <c r="AE13">
        <v>1</v>
      </c>
      <c r="AF13" t="s">
        <v>3</v>
      </c>
      <c r="AG13">
        <v>3.77</v>
      </c>
      <c r="AH13">
        <v>2</v>
      </c>
      <c r="AI13">
        <v>39273652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39273654</v>
      </c>
      <c r="C14">
        <v>39273651</v>
      </c>
      <c r="D14">
        <v>36799072</v>
      </c>
      <c r="E14">
        <v>17</v>
      </c>
      <c r="F14">
        <v>1</v>
      </c>
      <c r="G14">
        <v>1</v>
      </c>
      <c r="H14">
        <v>3</v>
      </c>
      <c r="I14" t="s">
        <v>811</v>
      </c>
      <c r="J14" t="s">
        <v>3</v>
      </c>
      <c r="K14" t="s">
        <v>812</v>
      </c>
      <c r="L14">
        <v>1348</v>
      </c>
      <c r="N14">
        <v>1009</v>
      </c>
      <c r="O14" t="s">
        <v>141</v>
      </c>
      <c r="P14" t="s">
        <v>141</v>
      </c>
      <c r="Q14">
        <v>1000</v>
      </c>
      <c r="X14">
        <v>0.11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3</v>
      </c>
      <c r="AG14">
        <v>0.11</v>
      </c>
      <c r="AH14">
        <v>3</v>
      </c>
      <c r="AI14">
        <v>-1</v>
      </c>
      <c r="AJ14" t="s">
        <v>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ROW(Source!A33)</f>
        <v>33</v>
      </c>
      <c r="B15">
        <v>39273653</v>
      </c>
      <c r="C15">
        <v>39273651</v>
      </c>
      <c r="D15">
        <v>37064998</v>
      </c>
      <c r="E15">
        <v>1</v>
      </c>
      <c r="F15">
        <v>1</v>
      </c>
      <c r="G15">
        <v>1</v>
      </c>
      <c r="H15">
        <v>1</v>
      </c>
      <c r="I15" t="s">
        <v>519</v>
      </c>
      <c r="J15" t="s">
        <v>3</v>
      </c>
      <c r="K15" t="s">
        <v>520</v>
      </c>
      <c r="L15">
        <v>1191</v>
      </c>
      <c r="N15">
        <v>1013</v>
      </c>
      <c r="O15" t="s">
        <v>512</v>
      </c>
      <c r="P15" t="s">
        <v>512</v>
      </c>
      <c r="Q15">
        <v>1</v>
      </c>
      <c r="X15">
        <v>3.77</v>
      </c>
      <c r="Y15">
        <v>0</v>
      </c>
      <c r="Z15">
        <v>0</v>
      </c>
      <c r="AA15">
        <v>0</v>
      </c>
      <c r="AB15">
        <v>7.8</v>
      </c>
      <c r="AC15">
        <v>0</v>
      </c>
      <c r="AD15">
        <v>1</v>
      </c>
      <c r="AE15">
        <v>1</v>
      </c>
      <c r="AF15" t="s">
        <v>3</v>
      </c>
      <c r="AG15">
        <v>3.77</v>
      </c>
      <c r="AH15">
        <v>2</v>
      </c>
      <c r="AI15">
        <v>39273652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ROW(Source!A33)</f>
        <v>33</v>
      </c>
      <c r="B16">
        <v>39273654</v>
      </c>
      <c r="C16">
        <v>39273651</v>
      </c>
      <c r="D16">
        <v>36799072</v>
      </c>
      <c r="E16">
        <v>17</v>
      </c>
      <c r="F16">
        <v>1</v>
      </c>
      <c r="G16">
        <v>1</v>
      </c>
      <c r="H16">
        <v>3</v>
      </c>
      <c r="I16" t="s">
        <v>811</v>
      </c>
      <c r="J16" t="s">
        <v>3</v>
      </c>
      <c r="K16" t="s">
        <v>812</v>
      </c>
      <c r="L16">
        <v>1348</v>
      </c>
      <c r="N16">
        <v>1009</v>
      </c>
      <c r="O16" t="s">
        <v>141</v>
      </c>
      <c r="P16" t="s">
        <v>141</v>
      </c>
      <c r="Q16">
        <v>1000</v>
      </c>
      <c r="X16">
        <v>0.11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3</v>
      </c>
      <c r="AG16">
        <v>0.11</v>
      </c>
      <c r="AH16">
        <v>3</v>
      </c>
      <c r="AI16">
        <v>-1</v>
      </c>
      <c r="AJ16" t="s">
        <v>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ROW(Source!A34)</f>
        <v>34</v>
      </c>
      <c r="B17">
        <v>39273649</v>
      </c>
      <c r="C17">
        <v>39273647</v>
      </c>
      <c r="D17">
        <v>37064998</v>
      </c>
      <c r="E17">
        <v>1</v>
      </c>
      <c r="F17">
        <v>1</v>
      </c>
      <c r="G17">
        <v>1</v>
      </c>
      <c r="H17">
        <v>1</v>
      </c>
      <c r="I17" t="s">
        <v>519</v>
      </c>
      <c r="J17" t="s">
        <v>3</v>
      </c>
      <c r="K17" t="s">
        <v>520</v>
      </c>
      <c r="L17">
        <v>1191</v>
      </c>
      <c r="N17">
        <v>1013</v>
      </c>
      <c r="O17" t="s">
        <v>512</v>
      </c>
      <c r="P17" t="s">
        <v>512</v>
      </c>
      <c r="Q17">
        <v>1</v>
      </c>
      <c r="X17">
        <v>7.67</v>
      </c>
      <c r="Y17">
        <v>0</v>
      </c>
      <c r="Z17">
        <v>0</v>
      </c>
      <c r="AA17">
        <v>0</v>
      </c>
      <c r="AB17">
        <v>7.8</v>
      </c>
      <c r="AC17">
        <v>0</v>
      </c>
      <c r="AD17">
        <v>1</v>
      </c>
      <c r="AE17">
        <v>1</v>
      </c>
      <c r="AF17" t="s">
        <v>3</v>
      </c>
      <c r="AG17">
        <v>7.67</v>
      </c>
      <c r="AH17">
        <v>2</v>
      </c>
      <c r="AI17">
        <v>39273648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39273650</v>
      </c>
      <c r="C18">
        <v>39273647</v>
      </c>
      <c r="D18">
        <v>36799072</v>
      </c>
      <c r="E18">
        <v>17</v>
      </c>
      <c r="F18">
        <v>1</v>
      </c>
      <c r="G18">
        <v>1</v>
      </c>
      <c r="H18">
        <v>3</v>
      </c>
      <c r="I18" t="s">
        <v>811</v>
      </c>
      <c r="J18" t="s">
        <v>3</v>
      </c>
      <c r="K18" t="s">
        <v>812</v>
      </c>
      <c r="L18">
        <v>1348</v>
      </c>
      <c r="N18">
        <v>1009</v>
      </c>
      <c r="O18" t="s">
        <v>141</v>
      </c>
      <c r="P18" t="s">
        <v>141</v>
      </c>
      <c r="Q18">
        <v>1000</v>
      </c>
      <c r="X18">
        <v>0.7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3</v>
      </c>
      <c r="AG18">
        <v>0.7</v>
      </c>
      <c r="AH18">
        <v>3</v>
      </c>
      <c r="AI18">
        <v>-1</v>
      </c>
      <c r="AJ18" t="s">
        <v>3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ROW(Source!A35)</f>
        <v>35</v>
      </c>
      <c r="B19">
        <v>39273649</v>
      </c>
      <c r="C19">
        <v>39273647</v>
      </c>
      <c r="D19">
        <v>37064998</v>
      </c>
      <c r="E19">
        <v>1</v>
      </c>
      <c r="F19">
        <v>1</v>
      </c>
      <c r="G19">
        <v>1</v>
      </c>
      <c r="H19">
        <v>1</v>
      </c>
      <c r="I19" t="s">
        <v>519</v>
      </c>
      <c r="J19" t="s">
        <v>3</v>
      </c>
      <c r="K19" t="s">
        <v>520</v>
      </c>
      <c r="L19">
        <v>1191</v>
      </c>
      <c r="N19">
        <v>1013</v>
      </c>
      <c r="O19" t="s">
        <v>512</v>
      </c>
      <c r="P19" t="s">
        <v>512</v>
      </c>
      <c r="Q19">
        <v>1</v>
      </c>
      <c r="X19">
        <v>7.67</v>
      </c>
      <c r="Y19">
        <v>0</v>
      </c>
      <c r="Z19">
        <v>0</v>
      </c>
      <c r="AA19">
        <v>0</v>
      </c>
      <c r="AB19">
        <v>7.8</v>
      </c>
      <c r="AC19">
        <v>0</v>
      </c>
      <c r="AD19">
        <v>1</v>
      </c>
      <c r="AE19">
        <v>1</v>
      </c>
      <c r="AF19" t="s">
        <v>3</v>
      </c>
      <c r="AG19">
        <v>7.67</v>
      </c>
      <c r="AH19">
        <v>2</v>
      </c>
      <c r="AI19">
        <v>39273648</v>
      </c>
      <c r="AJ19">
        <v>16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ROW(Source!A35)</f>
        <v>35</v>
      </c>
      <c r="B20">
        <v>39273650</v>
      </c>
      <c r="C20">
        <v>39273647</v>
      </c>
      <c r="D20">
        <v>36799072</v>
      </c>
      <c r="E20">
        <v>17</v>
      </c>
      <c r="F20">
        <v>1</v>
      </c>
      <c r="G20">
        <v>1</v>
      </c>
      <c r="H20">
        <v>3</v>
      </c>
      <c r="I20" t="s">
        <v>811</v>
      </c>
      <c r="J20" t="s">
        <v>3</v>
      </c>
      <c r="K20" t="s">
        <v>812</v>
      </c>
      <c r="L20">
        <v>1348</v>
      </c>
      <c r="N20">
        <v>1009</v>
      </c>
      <c r="O20" t="s">
        <v>141</v>
      </c>
      <c r="P20" t="s">
        <v>141</v>
      </c>
      <c r="Q20">
        <v>1000</v>
      </c>
      <c r="X20">
        <v>0.7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3</v>
      </c>
      <c r="AG20">
        <v>0.7</v>
      </c>
      <c r="AH20">
        <v>3</v>
      </c>
      <c r="AI20">
        <v>-1</v>
      </c>
      <c r="AJ20" t="s">
        <v>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ROW(Source!A36)</f>
        <v>36</v>
      </c>
      <c r="B21">
        <v>39475534</v>
      </c>
      <c r="C21">
        <v>39475533</v>
      </c>
      <c r="D21">
        <v>37064998</v>
      </c>
      <c r="E21">
        <v>1</v>
      </c>
      <c r="F21">
        <v>1</v>
      </c>
      <c r="G21">
        <v>1</v>
      </c>
      <c r="H21">
        <v>1</v>
      </c>
      <c r="I21" t="s">
        <v>519</v>
      </c>
      <c r="J21" t="s">
        <v>3</v>
      </c>
      <c r="K21" t="s">
        <v>520</v>
      </c>
      <c r="L21">
        <v>1191</v>
      </c>
      <c r="N21">
        <v>1013</v>
      </c>
      <c r="O21" t="s">
        <v>512</v>
      </c>
      <c r="P21" t="s">
        <v>512</v>
      </c>
      <c r="Q21">
        <v>1</v>
      </c>
      <c r="X21">
        <v>30.53</v>
      </c>
      <c r="Y21">
        <v>0</v>
      </c>
      <c r="Z21">
        <v>0</v>
      </c>
      <c r="AA21">
        <v>0</v>
      </c>
      <c r="AB21">
        <v>7.8</v>
      </c>
      <c r="AC21">
        <v>0</v>
      </c>
      <c r="AD21">
        <v>1</v>
      </c>
      <c r="AE21">
        <v>1</v>
      </c>
      <c r="AF21" t="s">
        <v>3</v>
      </c>
      <c r="AG21">
        <v>30.53</v>
      </c>
      <c r="AH21">
        <v>2</v>
      </c>
      <c r="AI21">
        <v>39475534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ROW(Source!A36)</f>
        <v>36</v>
      </c>
      <c r="B22">
        <v>39475535</v>
      </c>
      <c r="C22">
        <v>39475533</v>
      </c>
      <c r="D22">
        <v>37064876</v>
      </c>
      <c r="E22">
        <v>1</v>
      </c>
      <c r="F22">
        <v>1</v>
      </c>
      <c r="G22">
        <v>1</v>
      </c>
      <c r="H22">
        <v>1</v>
      </c>
      <c r="I22" t="s">
        <v>513</v>
      </c>
      <c r="J22" t="s">
        <v>3</v>
      </c>
      <c r="K22" t="s">
        <v>514</v>
      </c>
      <c r="L22">
        <v>1191</v>
      </c>
      <c r="N22">
        <v>1013</v>
      </c>
      <c r="O22" t="s">
        <v>512</v>
      </c>
      <c r="P22" t="s">
        <v>512</v>
      </c>
      <c r="Q22">
        <v>1</v>
      </c>
      <c r="X22">
        <v>3.65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2</v>
      </c>
      <c r="AF22" t="s">
        <v>3</v>
      </c>
      <c r="AG22">
        <v>3.65</v>
      </c>
      <c r="AH22">
        <v>2</v>
      </c>
      <c r="AI22">
        <v>39475535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ROW(Source!A36)</f>
        <v>36</v>
      </c>
      <c r="B23">
        <v>39475536</v>
      </c>
      <c r="C23">
        <v>39475533</v>
      </c>
      <c r="D23">
        <v>36882452</v>
      </c>
      <c r="E23">
        <v>1</v>
      </c>
      <c r="F23">
        <v>1</v>
      </c>
      <c r="G23">
        <v>1</v>
      </c>
      <c r="H23">
        <v>2</v>
      </c>
      <c r="I23" t="s">
        <v>515</v>
      </c>
      <c r="J23" t="s">
        <v>516</v>
      </c>
      <c r="K23" t="s">
        <v>517</v>
      </c>
      <c r="L23">
        <v>1368</v>
      </c>
      <c r="N23">
        <v>1011</v>
      </c>
      <c r="O23" t="s">
        <v>518</v>
      </c>
      <c r="P23" t="s">
        <v>518</v>
      </c>
      <c r="Q23">
        <v>1</v>
      </c>
      <c r="X23">
        <v>3.65</v>
      </c>
      <c r="Y23">
        <v>0</v>
      </c>
      <c r="Z23">
        <v>31.26</v>
      </c>
      <c r="AA23">
        <v>13.5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3.65</v>
      </c>
      <c r="AH23">
        <v>2</v>
      </c>
      <c r="AI23">
        <v>39475536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ROW(Source!A37)</f>
        <v>37</v>
      </c>
      <c r="B24">
        <v>39475534</v>
      </c>
      <c r="C24">
        <v>39475533</v>
      </c>
      <c r="D24">
        <v>37064998</v>
      </c>
      <c r="E24">
        <v>1</v>
      </c>
      <c r="F24">
        <v>1</v>
      </c>
      <c r="G24">
        <v>1</v>
      </c>
      <c r="H24">
        <v>1</v>
      </c>
      <c r="I24" t="s">
        <v>519</v>
      </c>
      <c r="J24" t="s">
        <v>3</v>
      </c>
      <c r="K24" t="s">
        <v>520</v>
      </c>
      <c r="L24">
        <v>1191</v>
      </c>
      <c r="N24">
        <v>1013</v>
      </c>
      <c r="O24" t="s">
        <v>512</v>
      </c>
      <c r="P24" t="s">
        <v>512</v>
      </c>
      <c r="Q24">
        <v>1</v>
      </c>
      <c r="X24">
        <v>30.53</v>
      </c>
      <c r="Y24">
        <v>0</v>
      </c>
      <c r="Z24">
        <v>0</v>
      </c>
      <c r="AA24">
        <v>0</v>
      </c>
      <c r="AB24">
        <v>7.8</v>
      </c>
      <c r="AC24">
        <v>0</v>
      </c>
      <c r="AD24">
        <v>1</v>
      </c>
      <c r="AE24">
        <v>1</v>
      </c>
      <c r="AF24" t="s">
        <v>3</v>
      </c>
      <c r="AG24">
        <v>30.53</v>
      </c>
      <c r="AH24">
        <v>2</v>
      </c>
      <c r="AI24">
        <v>39475534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ROW(Source!A37)</f>
        <v>37</v>
      </c>
      <c r="B25">
        <v>39475535</v>
      </c>
      <c r="C25">
        <v>39475533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513</v>
      </c>
      <c r="J25" t="s">
        <v>3</v>
      </c>
      <c r="K25" t="s">
        <v>514</v>
      </c>
      <c r="L25">
        <v>1191</v>
      </c>
      <c r="N25">
        <v>1013</v>
      </c>
      <c r="O25" t="s">
        <v>512</v>
      </c>
      <c r="P25" t="s">
        <v>512</v>
      </c>
      <c r="Q25">
        <v>1</v>
      </c>
      <c r="X25">
        <v>3.65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</v>
      </c>
      <c r="AG25">
        <v>3.65</v>
      </c>
      <c r="AH25">
        <v>2</v>
      </c>
      <c r="AI25">
        <v>39475535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ROW(Source!A37)</f>
        <v>37</v>
      </c>
      <c r="B26">
        <v>39475536</v>
      </c>
      <c r="C26">
        <v>39475533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515</v>
      </c>
      <c r="J26" t="s">
        <v>516</v>
      </c>
      <c r="K26" t="s">
        <v>517</v>
      </c>
      <c r="L26">
        <v>1368</v>
      </c>
      <c r="N26">
        <v>1011</v>
      </c>
      <c r="O26" t="s">
        <v>518</v>
      </c>
      <c r="P26" t="s">
        <v>518</v>
      </c>
      <c r="Q26">
        <v>1</v>
      </c>
      <c r="X26">
        <v>3.65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3.65</v>
      </c>
      <c r="AH26">
        <v>2</v>
      </c>
      <c r="AI26">
        <v>39475536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ROW(Source!A38)</f>
        <v>38</v>
      </c>
      <c r="B27">
        <v>39478169</v>
      </c>
      <c r="C27">
        <v>39478168</v>
      </c>
      <c r="D27">
        <v>37069580</v>
      </c>
      <c r="E27">
        <v>1</v>
      </c>
      <c r="F27">
        <v>1</v>
      </c>
      <c r="G27">
        <v>1</v>
      </c>
      <c r="H27">
        <v>1</v>
      </c>
      <c r="I27" t="s">
        <v>521</v>
      </c>
      <c r="J27" t="s">
        <v>3</v>
      </c>
      <c r="K27" t="s">
        <v>522</v>
      </c>
      <c r="L27">
        <v>1191</v>
      </c>
      <c r="N27">
        <v>1013</v>
      </c>
      <c r="O27" t="s">
        <v>512</v>
      </c>
      <c r="P27" t="s">
        <v>512</v>
      </c>
      <c r="Q27">
        <v>1</v>
      </c>
      <c r="X27">
        <v>3.41</v>
      </c>
      <c r="Y27">
        <v>0</v>
      </c>
      <c r="Z27">
        <v>0</v>
      </c>
      <c r="AA27">
        <v>0</v>
      </c>
      <c r="AB27">
        <v>8.64</v>
      </c>
      <c r="AC27">
        <v>0</v>
      </c>
      <c r="AD27">
        <v>1</v>
      </c>
      <c r="AE27">
        <v>1</v>
      </c>
      <c r="AF27" t="s">
        <v>50</v>
      </c>
      <c r="AG27">
        <v>3.9215</v>
      </c>
      <c r="AH27">
        <v>2</v>
      </c>
      <c r="AI27">
        <v>39478169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39478170</v>
      </c>
      <c r="C28">
        <v>39478168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513</v>
      </c>
      <c r="J28" t="s">
        <v>3</v>
      </c>
      <c r="K28" t="s">
        <v>514</v>
      </c>
      <c r="L28">
        <v>1191</v>
      </c>
      <c r="N28">
        <v>1013</v>
      </c>
      <c r="O28" t="s">
        <v>512</v>
      </c>
      <c r="P28" t="s">
        <v>512</v>
      </c>
      <c r="Q28">
        <v>1</v>
      </c>
      <c r="X28">
        <v>0.3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49</v>
      </c>
      <c r="AG28">
        <v>0.375</v>
      </c>
      <c r="AH28">
        <v>2</v>
      </c>
      <c r="AI28">
        <v>39478170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ROW(Source!A38)</f>
        <v>38</v>
      </c>
      <c r="B29">
        <v>39478171</v>
      </c>
      <c r="C29">
        <v>39478168</v>
      </c>
      <c r="D29">
        <v>36882383</v>
      </c>
      <c r="E29">
        <v>1</v>
      </c>
      <c r="F29">
        <v>1</v>
      </c>
      <c r="G29">
        <v>1</v>
      </c>
      <c r="H29">
        <v>2</v>
      </c>
      <c r="I29" t="s">
        <v>523</v>
      </c>
      <c r="J29" t="s">
        <v>524</v>
      </c>
      <c r="K29" t="s">
        <v>525</v>
      </c>
      <c r="L29">
        <v>1368</v>
      </c>
      <c r="N29">
        <v>1011</v>
      </c>
      <c r="O29" t="s">
        <v>518</v>
      </c>
      <c r="P29" t="s">
        <v>518</v>
      </c>
      <c r="Q29">
        <v>1</v>
      </c>
      <c r="X29">
        <v>0.08</v>
      </c>
      <c r="Y29">
        <v>0</v>
      </c>
      <c r="Z29">
        <v>89.99</v>
      </c>
      <c r="AA29">
        <v>10.06</v>
      </c>
      <c r="AB29">
        <v>0</v>
      </c>
      <c r="AC29">
        <v>0</v>
      </c>
      <c r="AD29">
        <v>1</v>
      </c>
      <c r="AE29">
        <v>0</v>
      </c>
      <c r="AF29" t="s">
        <v>49</v>
      </c>
      <c r="AG29">
        <v>0.1</v>
      </c>
      <c r="AH29">
        <v>2</v>
      </c>
      <c r="AI29">
        <v>39478171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ROW(Source!A38)</f>
        <v>38</v>
      </c>
      <c r="B30">
        <v>39478172</v>
      </c>
      <c r="C30">
        <v>39478168</v>
      </c>
      <c r="D30">
        <v>36882890</v>
      </c>
      <c r="E30">
        <v>1</v>
      </c>
      <c r="F30">
        <v>1</v>
      </c>
      <c r="G30">
        <v>1</v>
      </c>
      <c r="H30">
        <v>2</v>
      </c>
      <c r="I30" t="s">
        <v>526</v>
      </c>
      <c r="J30" t="s">
        <v>527</v>
      </c>
      <c r="K30" t="s">
        <v>528</v>
      </c>
      <c r="L30">
        <v>1368</v>
      </c>
      <c r="N30">
        <v>1011</v>
      </c>
      <c r="O30" t="s">
        <v>518</v>
      </c>
      <c r="P30" t="s">
        <v>518</v>
      </c>
      <c r="Q30">
        <v>1</v>
      </c>
      <c r="X30">
        <v>0.44</v>
      </c>
      <c r="Y30">
        <v>0</v>
      </c>
      <c r="Z30">
        <v>0.55000000000000004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49</v>
      </c>
      <c r="AG30">
        <v>0.55000000000000004</v>
      </c>
      <c r="AH30">
        <v>2</v>
      </c>
      <c r="AI30">
        <v>39478172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ROW(Source!A38)</f>
        <v>38</v>
      </c>
      <c r="B31">
        <v>39478173</v>
      </c>
      <c r="C31">
        <v>39478168</v>
      </c>
      <c r="D31">
        <v>36883878</v>
      </c>
      <c r="E31">
        <v>1</v>
      </c>
      <c r="F31">
        <v>1</v>
      </c>
      <c r="G31">
        <v>1</v>
      </c>
      <c r="H31">
        <v>2</v>
      </c>
      <c r="I31" t="s">
        <v>529</v>
      </c>
      <c r="J31" t="s">
        <v>530</v>
      </c>
      <c r="K31" t="s">
        <v>531</v>
      </c>
      <c r="L31">
        <v>1368</v>
      </c>
      <c r="N31">
        <v>1011</v>
      </c>
      <c r="O31" t="s">
        <v>518</v>
      </c>
      <c r="P31" t="s">
        <v>518</v>
      </c>
      <c r="Q31">
        <v>1</v>
      </c>
      <c r="X31">
        <v>0.22</v>
      </c>
      <c r="Y31">
        <v>0</v>
      </c>
      <c r="Z31">
        <v>90</v>
      </c>
      <c r="AA31">
        <v>10.06</v>
      </c>
      <c r="AB31">
        <v>0</v>
      </c>
      <c r="AC31">
        <v>0</v>
      </c>
      <c r="AD31">
        <v>1</v>
      </c>
      <c r="AE31">
        <v>0</v>
      </c>
      <c r="AF31" t="s">
        <v>49</v>
      </c>
      <c r="AG31">
        <v>0.27500000000000002</v>
      </c>
      <c r="AH31">
        <v>2</v>
      </c>
      <c r="AI31">
        <v>39478173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ROW(Source!A38)</f>
        <v>38</v>
      </c>
      <c r="B32">
        <v>39478174</v>
      </c>
      <c r="C32">
        <v>39478168</v>
      </c>
      <c r="D32">
        <v>36801792</v>
      </c>
      <c r="E32">
        <v>1</v>
      </c>
      <c r="F32">
        <v>1</v>
      </c>
      <c r="G32">
        <v>1</v>
      </c>
      <c r="H32">
        <v>3</v>
      </c>
      <c r="I32" t="s">
        <v>532</v>
      </c>
      <c r="J32" t="s">
        <v>533</v>
      </c>
      <c r="K32" t="s">
        <v>534</v>
      </c>
      <c r="L32">
        <v>1339</v>
      </c>
      <c r="N32">
        <v>1007</v>
      </c>
      <c r="O32" t="s">
        <v>47</v>
      </c>
      <c r="P32" t="s">
        <v>47</v>
      </c>
      <c r="Q32">
        <v>1</v>
      </c>
      <c r="X32">
        <v>0.15</v>
      </c>
      <c r="Y32">
        <v>2.44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0.15</v>
      </c>
      <c r="AH32">
        <v>2</v>
      </c>
      <c r="AI32">
        <v>39478174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ROW(Source!A38)</f>
        <v>38</v>
      </c>
      <c r="B33">
        <v>39478175</v>
      </c>
      <c r="C33">
        <v>39478168</v>
      </c>
      <c r="D33">
        <v>36796087</v>
      </c>
      <c r="E33">
        <v>17</v>
      </c>
      <c r="F33">
        <v>1</v>
      </c>
      <c r="G33">
        <v>1</v>
      </c>
      <c r="H33">
        <v>3</v>
      </c>
      <c r="I33" t="s">
        <v>58</v>
      </c>
      <c r="J33" t="s">
        <v>3</v>
      </c>
      <c r="K33" t="s">
        <v>59</v>
      </c>
      <c r="L33">
        <v>1339</v>
      </c>
      <c r="N33">
        <v>1007</v>
      </c>
      <c r="O33" t="s">
        <v>47</v>
      </c>
      <c r="P33" t="s">
        <v>47</v>
      </c>
      <c r="Q33">
        <v>1</v>
      </c>
      <c r="X33">
        <v>1.2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3</v>
      </c>
      <c r="AG33">
        <v>1.2</v>
      </c>
      <c r="AH33">
        <v>2</v>
      </c>
      <c r="AI33">
        <v>39478175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ROW(Source!A39)</f>
        <v>39</v>
      </c>
      <c r="B34">
        <v>39478169</v>
      </c>
      <c r="C34">
        <v>39478168</v>
      </c>
      <c r="D34">
        <v>37069580</v>
      </c>
      <c r="E34">
        <v>1</v>
      </c>
      <c r="F34">
        <v>1</v>
      </c>
      <c r="G34">
        <v>1</v>
      </c>
      <c r="H34">
        <v>1</v>
      </c>
      <c r="I34" t="s">
        <v>521</v>
      </c>
      <c r="J34" t="s">
        <v>3</v>
      </c>
      <c r="K34" t="s">
        <v>522</v>
      </c>
      <c r="L34">
        <v>1191</v>
      </c>
      <c r="N34">
        <v>1013</v>
      </c>
      <c r="O34" t="s">
        <v>512</v>
      </c>
      <c r="P34" t="s">
        <v>512</v>
      </c>
      <c r="Q34">
        <v>1</v>
      </c>
      <c r="X34">
        <v>3.41</v>
      </c>
      <c r="Y34">
        <v>0</v>
      </c>
      <c r="Z34">
        <v>0</v>
      </c>
      <c r="AA34">
        <v>0</v>
      </c>
      <c r="AB34">
        <v>8.64</v>
      </c>
      <c r="AC34">
        <v>0</v>
      </c>
      <c r="AD34">
        <v>1</v>
      </c>
      <c r="AE34">
        <v>1</v>
      </c>
      <c r="AF34" t="s">
        <v>50</v>
      </c>
      <c r="AG34">
        <v>3.9215</v>
      </c>
      <c r="AH34">
        <v>2</v>
      </c>
      <c r="AI34">
        <v>39478169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ROW(Source!A39)</f>
        <v>39</v>
      </c>
      <c r="B35">
        <v>39478170</v>
      </c>
      <c r="C35">
        <v>39478168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513</v>
      </c>
      <c r="J35" t="s">
        <v>3</v>
      </c>
      <c r="K35" t="s">
        <v>514</v>
      </c>
      <c r="L35">
        <v>1191</v>
      </c>
      <c r="N35">
        <v>1013</v>
      </c>
      <c r="O35" t="s">
        <v>512</v>
      </c>
      <c r="P35" t="s">
        <v>512</v>
      </c>
      <c r="Q35">
        <v>1</v>
      </c>
      <c r="X35">
        <v>0.3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49</v>
      </c>
      <c r="AG35">
        <v>0.375</v>
      </c>
      <c r="AH35">
        <v>2</v>
      </c>
      <c r="AI35">
        <v>39478170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ROW(Source!A39)</f>
        <v>39</v>
      </c>
      <c r="B36">
        <v>39478171</v>
      </c>
      <c r="C36">
        <v>39478168</v>
      </c>
      <c r="D36">
        <v>36882383</v>
      </c>
      <c r="E36">
        <v>1</v>
      </c>
      <c r="F36">
        <v>1</v>
      </c>
      <c r="G36">
        <v>1</v>
      </c>
      <c r="H36">
        <v>2</v>
      </c>
      <c r="I36" t="s">
        <v>523</v>
      </c>
      <c r="J36" t="s">
        <v>524</v>
      </c>
      <c r="K36" t="s">
        <v>525</v>
      </c>
      <c r="L36">
        <v>1368</v>
      </c>
      <c r="N36">
        <v>1011</v>
      </c>
      <c r="O36" t="s">
        <v>518</v>
      </c>
      <c r="P36" t="s">
        <v>518</v>
      </c>
      <c r="Q36">
        <v>1</v>
      </c>
      <c r="X36">
        <v>0.08</v>
      </c>
      <c r="Y36">
        <v>0</v>
      </c>
      <c r="Z36">
        <v>89.99</v>
      </c>
      <c r="AA36">
        <v>10.06</v>
      </c>
      <c r="AB36">
        <v>0</v>
      </c>
      <c r="AC36">
        <v>0</v>
      </c>
      <c r="AD36">
        <v>1</v>
      </c>
      <c r="AE36">
        <v>0</v>
      </c>
      <c r="AF36" t="s">
        <v>49</v>
      </c>
      <c r="AG36">
        <v>0.1</v>
      </c>
      <c r="AH36">
        <v>2</v>
      </c>
      <c r="AI36">
        <v>39478171</v>
      </c>
      <c r="AJ36">
        <v>33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ROW(Source!A39)</f>
        <v>39</v>
      </c>
      <c r="B37">
        <v>39478172</v>
      </c>
      <c r="C37">
        <v>39478168</v>
      </c>
      <c r="D37">
        <v>36882890</v>
      </c>
      <c r="E37">
        <v>1</v>
      </c>
      <c r="F37">
        <v>1</v>
      </c>
      <c r="G37">
        <v>1</v>
      </c>
      <c r="H37">
        <v>2</v>
      </c>
      <c r="I37" t="s">
        <v>526</v>
      </c>
      <c r="J37" t="s">
        <v>527</v>
      </c>
      <c r="K37" t="s">
        <v>528</v>
      </c>
      <c r="L37">
        <v>1368</v>
      </c>
      <c r="N37">
        <v>1011</v>
      </c>
      <c r="O37" t="s">
        <v>518</v>
      </c>
      <c r="P37" t="s">
        <v>518</v>
      </c>
      <c r="Q37">
        <v>1</v>
      </c>
      <c r="X37">
        <v>0.44</v>
      </c>
      <c r="Y37">
        <v>0</v>
      </c>
      <c r="Z37">
        <v>0.55000000000000004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49</v>
      </c>
      <c r="AG37">
        <v>0.55000000000000004</v>
      </c>
      <c r="AH37">
        <v>2</v>
      </c>
      <c r="AI37">
        <v>39478172</v>
      </c>
      <c r="AJ37">
        <v>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39478173</v>
      </c>
      <c r="C38">
        <v>39478168</v>
      </c>
      <c r="D38">
        <v>36883878</v>
      </c>
      <c r="E38">
        <v>1</v>
      </c>
      <c r="F38">
        <v>1</v>
      </c>
      <c r="G38">
        <v>1</v>
      </c>
      <c r="H38">
        <v>2</v>
      </c>
      <c r="I38" t="s">
        <v>529</v>
      </c>
      <c r="J38" t="s">
        <v>530</v>
      </c>
      <c r="K38" t="s">
        <v>531</v>
      </c>
      <c r="L38">
        <v>1368</v>
      </c>
      <c r="N38">
        <v>1011</v>
      </c>
      <c r="O38" t="s">
        <v>518</v>
      </c>
      <c r="P38" t="s">
        <v>518</v>
      </c>
      <c r="Q38">
        <v>1</v>
      </c>
      <c r="X38">
        <v>0.22</v>
      </c>
      <c r="Y38">
        <v>0</v>
      </c>
      <c r="Z38">
        <v>90</v>
      </c>
      <c r="AA38">
        <v>10.06</v>
      </c>
      <c r="AB38">
        <v>0</v>
      </c>
      <c r="AC38">
        <v>0</v>
      </c>
      <c r="AD38">
        <v>1</v>
      </c>
      <c r="AE38">
        <v>0</v>
      </c>
      <c r="AF38" t="s">
        <v>49</v>
      </c>
      <c r="AG38">
        <v>0.27500000000000002</v>
      </c>
      <c r="AH38">
        <v>2</v>
      </c>
      <c r="AI38">
        <v>39478173</v>
      </c>
      <c r="AJ38">
        <v>35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39478174</v>
      </c>
      <c r="C39">
        <v>39478168</v>
      </c>
      <c r="D39">
        <v>36801792</v>
      </c>
      <c r="E39">
        <v>1</v>
      </c>
      <c r="F39">
        <v>1</v>
      </c>
      <c r="G39">
        <v>1</v>
      </c>
      <c r="H39">
        <v>3</v>
      </c>
      <c r="I39" t="s">
        <v>532</v>
      </c>
      <c r="J39" t="s">
        <v>533</v>
      </c>
      <c r="K39" t="s">
        <v>534</v>
      </c>
      <c r="L39">
        <v>1339</v>
      </c>
      <c r="N39">
        <v>1007</v>
      </c>
      <c r="O39" t="s">
        <v>47</v>
      </c>
      <c r="P39" t="s">
        <v>47</v>
      </c>
      <c r="Q39">
        <v>1</v>
      </c>
      <c r="X39">
        <v>0.15</v>
      </c>
      <c r="Y39">
        <v>2.44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0.15</v>
      </c>
      <c r="AH39">
        <v>2</v>
      </c>
      <c r="AI39">
        <v>39478174</v>
      </c>
      <c r="AJ39">
        <v>36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39478175</v>
      </c>
      <c r="C40">
        <v>39478168</v>
      </c>
      <c r="D40">
        <v>36796087</v>
      </c>
      <c r="E40">
        <v>17</v>
      </c>
      <c r="F40">
        <v>1</v>
      </c>
      <c r="G40">
        <v>1</v>
      </c>
      <c r="H40">
        <v>3</v>
      </c>
      <c r="I40" t="s">
        <v>58</v>
      </c>
      <c r="J40" t="s">
        <v>3</v>
      </c>
      <c r="K40" t="s">
        <v>59</v>
      </c>
      <c r="L40">
        <v>1339</v>
      </c>
      <c r="N40">
        <v>1007</v>
      </c>
      <c r="O40" t="s">
        <v>47</v>
      </c>
      <c r="P40" t="s">
        <v>47</v>
      </c>
      <c r="Q40">
        <v>1</v>
      </c>
      <c r="X40">
        <v>1.2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1.2</v>
      </c>
      <c r="AH40">
        <v>2</v>
      </c>
      <c r="AI40">
        <v>39478175</v>
      </c>
      <c r="AJ40">
        <v>37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ROW(Source!A44)</f>
        <v>44</v>
      </c>
      <c r="B41">
        <v>39478194</v>
      </c>
      <c r="C41">
        <v>39478193</v>
      </c>
      <c r="D41">
        <v>37071037</v>
      </c>
      <c r="E41">
        <v>1</v>
      </c>
      <c r="F41">
        <v>1</v>
      </c>
      <c r="G41">
        <v>1</v>
      </c>
      <c r="H41">
        <v>1</v>
      </c>
      <c r="I41" t="s">
        <v>535</v>
      </c>
      <c r="J41" t="s">
        <v>3</v>
      </c>
      <c r="K41" t="s">
        <v>536</v>
      </c>
      <c r="L41">
        <v>1191</v>
      </c>
      <c r="N41">
        <v>1013</v>
      </c>
      <c r="O41" t="s">
        <v>512</v>
      </c>
      <c r="P41" t="s">
        <v>512</v>
      </c>
      <c r="Q41">
        <v>1</v>
      </c>
      <c r="X41">
        <v>33.5</v>
      </c>
      <c r="Y41">
        <v>0</v>
      </c>
      <c r="Z41">
        <v>0</v>
      </c>
      <c r="AA41">
        <v>0</v>
      </c>
      <c r="AB41">
        <v>9.6199999999999992</v>
      </c>
      <c r="AC41">
        <v>0</v>
      </c>
      <c r="AD41">
        <v>1</v>
      </c>
      <c r="AE41">
        <v>1</v>
      </c>
      <c r="AF41" t="s">
        <v>50</v>
      </c>
      <c r="AG41">
        <v>38.524999999999999</v>
      </c>
      <c r="AH41">
        <v>2</v>
      </c>
      <c r="AI41">
        <v>39478194</v>
      </c>
      <c r="AJ41">
        <v>39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ROW(Source!A44)</f>
        <v>44</v>
      </c>
      <c r="B42">
        <v>39478195</v>
      </c>
      <c r="C42">
        <v>39478193</v>
      </c>
      <c r="D42">
        <v>37064876</v>
      </c>
      <c r="E42">
        <v>1</v>
      </c>
      <c r="F42">
        <v>1</v>
      </c>
      <c r="G42">
        <v>1</v>
      </c>
      <c r="H42">
        <v>1</v>
      </c>
      <c r="I42" t="s">
        <v>513</v>
      </c>
      <c r="J42" t="s">
        <v>3</v>
      </c>
      <c r="K42" t="s">
        <v>514</v>
      </c>
      <c r="L42">
        <v>1191</v>
      </c>
      <c r="N42">
        <v>1013</v>
      </c>
      <c r="O42" t="s">
        <v>512</v>
      </c>
      <c r="P42" t="s">
        <v>512</v>
      </c>
      <c r="Q42">
        <v>1</v>
      </c>
      <c r="X42">
        <v>12.18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49</v>
      </c>
      <c r="AG42">
        <v>15.225</v>
      </c>
      <c r="AH42">
        <v>2</v>
      </c>
      <c r="AI42">
        <v>39478195</v>
      </c>
      <c r="AJ42">
        <v>40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ROW(Source!A44)</f>
        <v>44</v>
      </c>
      <c r="B43">
        <v>39478196</v>
      </c>
      <c r="C43">
        <v>39478193</v>
      </c>
      <c r="D43">
        <v>36884647</v>
      </c>
      <c r="E43">
        <v>1</v>
      </c>
      <c r="F43">
        <v>1</v>
      </c>
      <c r="G43">
        <v>1</v>
      </c>
      <c r="H43">
        <v>2</v>
      </c>
      <c r="I43" t="s">
        <v>537</v>
      </c>
      <c r="J43" t="s">
        <v>538</v>
      </c>
      <c r="K43" t="s">
        <v>539</v>
      </c>
      <c r="L43">
        <v>1368</v>
      </c>
      <c r="N43">
        <v>1011</v>
      </c>
      <c r="O43" t="s">
        <v>518</v>
      </c>
      <c r="P43" t="s">
        <v>518</v>
      </c>
      <c r="Q43">
        <v>1</v>
      </c>
      <c r="X43">
        <v>12.18</v>
      </c>
      <c r="Y43">
        <v>0</v>
      </c>
      <c r="Z43">
        <v>17.3</v>
      </c>
      <c r="AA43">
        <v>11.6</v>
      </c>
      <c r="AB43">
        <v>0</v>
      </c>
      <c r="AC43">
        <v>0</v>
      </c>
      <c r="AD43">
        <v>1</v>
      </c>
      <c r="AE43">
        <v>0</v>
      </c>
      <c r="AF43" t="s">
        <v>49</v>
      </c>
      <c r="AG43">
        <v>15.225</v>
      </c>
      <c r="AH43">
        <v>2</v>
      </c>
      <c r="AI43">
        <v>39478196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ROW(Source!A44)</f>
        <v>44</v>
      </c>
      <c r="B44">
        <v>39478197</v>
      </c>
      <c r="C44">
        <v>39478193</v>
      </c>
      <c r="D44">
        <v>36801792</v>
      </c>
      <c r="E44">
        <v>1</v>
      </c>
      <c r="F44">
        <v>1</v>
      </c>
      <c r="G44">
        <v>1</v>
      </c>
      <c r="H44">
        <v>3</v>
      </c>
      <c r="I44" t="s">
        <v>532</v>
      </c>
      <c r="J44" t="s">
        <v>533</v>
      </c>
      <c r="K44" t="s">
        <v>534</v>
      </c>
      <c r="L44">
        <v>1339</v>
      </c>
      <c r="N44">
        <v>1007</v>
      </c>
      <c r="O44" t="s">
        <v>47</v>
      </c>
      <c r="P44" t="s">
        <v>47</v>
      </c>
      <c r="Q44">
        <v>1</v>
      </c>
      <c r="X44">
        <v>0.5</v>
      </c>
      <c r="Y44">
        <v>2.44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0.5</v>
      </c>
      <c r="AH44">
        <v>2</v>
      </c>
      <c r="AI44">
        <v>39478197</v>
      </c>
      <c r="AJ44">
        <v>42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ROW(Source!A44)</f>
        <v>44</v>
      </c>
      <c r="B45">
        <v>39478198</v>
      </c>
      <c r="C45">
        <v>39478193</v>
      </c>
      <c r="D45">
        <v>36796420</v>
      </c>
      <c r="E45">
        <v>17</v>
      </c>
      <c r="F45">
        <v>1</v>
      </c>
      <c r="G45">
        <v>1</v>
      </c>
      <c r="H45">
        <v>3</v>
      </c>
      <c r="I45" t="s">
        <v>69</v>
      </c>
      <c r="J45" t="s">
        <v>3</v>
      </c>
      <c r="K45" t="s">
        <v>70</v>
      </c>
      <c r="L45">
        <v>1339</v>
      </c>
      <c r="N45">
        <v>1007</v>
      </c>
      <c r="O45" t="s">
        <v>47</v>
      </c>
      <c r="P45" t="s">
        <v>47</v>
      </c>
      <c r="Q45">
        <v>1</v>
      </c>
      <c r="X45">
        <v>15.3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15.3</v>
      </c>
      <c r="AH45">
        <v>2</v>
      </c>
      <c r="AI45">
        <v>39478198</v>
      </c>
      <c r="AJ45">
        <v>44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ROW(Source!A44)</f>
        <v>44</v>
      </c>
      <c r="B46">
        <v>39478199</v>
      </c>
      <c r="C46">
        <v>39478193</v>
      </c>
      <c r="D46">
        <v>36830486</v>
      </c>
      <c r="E46">
        <v>1</v>
      </c>
      <c r="F46">
        <v>1</v>
      </c>
      <c r="G46">
        <v>1</v>
      </c>
      <c r="H46">
        <v>3</v>
      </c>
      <c r="I46" t="s">
        <v>540</v>
      </c>
      <c r="J46" t="s">
        <v>541</v>
      </c>
      <c r="K46" t="s">
        <v>542</v>
      </c>
      <c r="L46">
        <v>1339</v>
      </c>
      <c r="N46">
        <v>1007</v>
      </c>
      <c r="O46" t="s">
        <v>47</v>
      </c>
      <c r="P46" t="s">
        <v>47</v>
      </c>
      <c r="Q46">
        <v>1</v>
      </c>
      <c r="X46">
        <v>0.11</v>
      </c>
      <c r="Y46">
        <v>775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0.11</v>
      </c>
      <c r="AH46">
        <v>2</v>
      </c>
      <c r="AI46">
        <v>39478199</v>
      </c>
      <c r="AJ46">
        <v>45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ROW(Source!A45)</f>
        <v>45</v>
      </c>
      <c r="B47">
        <v>39478194</v>
      </c>
      <c r="C47">
        <v>39478193</v>
      </c>
      <c r="D47">
        <v>37071037</v>
      </c>
      <c r="E47">
        <v>1</v>
      </c>
      <c r="F47">
        <v>1</v>
      </c>
      <c r="G47">
        <v>1</v>
      </c>
      <c r="H47">
        <v>1</v>
      </c>
      <c r="I47" t="s">
        <v>535</v>
      </c>
      <c r="J47" t="s">
        <v>3</v>
      </c>
      <c r="K47" t="s">
        <v>536</v>
      </c>
      <c r="L47">
        <v>1191</v>
      </c>
      <c r="N47">
        <v>1013</v>
      </c>
      <c r="O47" t="s">
        <v>512</v>
      </c>
      <c r="P47" t="s">
        <v>512</v>
      </c>
      <c r="Q47">
        <v>1</v>
      </c>
      <c r="X47">
        <v>33.5</v>
      </c>
      <c r="Y47">
        <v>0</v>
      </c>
      <c r="Z47">
        <v>0</v>
      </c>
      <c r="AA47">
        <v>0</v>
      </c>
      <c r="AB47">
        <v>9.6199999999999992</v>
      </c>
      <c r="AC47">
        <v>0</v>
      </c>
      <c r="AD47">
        <v>1</v>
      </c>
      <c r="AE47">
        <v>1</v>
      </c>
      <c r="AF47" t="s">
        <v>50</v>
      </c>
      <c r="AG47">
        <v>38.524999999999999</v>
      </c>
      <c r="AH47">
        <v>2</v>
      </c>
      <c r="AI47">
        <v>39478194</v>
      </c>
      <c r="AJ47">
        <v>46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ROW(Source!A45)</f>
        <v>45</v>
      </c>
      <c r="B48">
        <v>39478195</v>
      </c>
      <c r="C48">
        <v>39478193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513</v>
      </c>
      <c r="J48" t="s">
        <v>3</v>
      </c>
      <c r="K48" t="s">
        <v>514</v>
      </c>
      <c r="L48">
        <v>1191</v>
      </c>
      <c r="N48">
        <v>1013</v>
      </c>
      <c r="O48" t="s">
        <v>512</v>
      </c>
      <c r="P48" t="s">
        <v>512</v>
      </c>
      <c r="Q48">
        <v>1</v>
      </c>
      <c r="X48">
        <v>12.18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49</v>
      </c>
      <c r="AG48">
        <v>15.225</v>
      </c>
      <c r="AH48">
        <v>2</v>
      </c>
      <c r="AI48">
        <v>39478195</v>
      </c>
      <c r="AJ48">
        <v>47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ROW(Source!A45)</f>
        <v>45</v>
      </c>
      <c r="B49">
        <v>39478196</v>
      </c>
      <c r="C49">
        <v>39478193</v>
      </c>
      <c r="D49">
        <v>36884647</v>
      </c>
      <c r="E49">
        <v>1</v>
      </c>
      <c r="F49">
        <v>1</v>
      </c>
      <c r="G49">
        <v>1</v>
      </c>
      <c r="H49">
        <v>2</v>
      </c>
      <c r="I49" t="s">
        <v>537</v>
      </c>
      <c r="J49" t="s">
        <v>538</v>
      </c>
      <c r="K49" t="s">
        <v>539</v>
      </c>
      <c r="L49">
        <v>1368</v>
      </c>
      <c r="N49">
        <v>1011</v>
      </c>
      <c r="O49" t="s">
        <v>518</v>
      </c>
      <c r="P49" t="s">
        <v>518</v>
      </c>
      <c r="Q49">
        <v>1</v>
      </c>
      <c r="X49">
        <v>12.18</v>
      </c>
      <c r="Y49">
        <v>0</v>
      </c>
      <c r="Z49">
        <v>17.3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49</v>
      </c>
      <c r="AG49">
        <v>15.225</v>
      </c>
      <c r="AH49">
        <v>2</v>
      </c>
      <c r="AI49">
        <v>39478196</v>
      </c>
      <c r="AJ49">
        <v>48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ROW(Source!A45)</f>
        <v>45</v>
      </c>
      <c r="B50">
        <v>39478197</v>
      </c>
      <c r="C50">
        <v>39478193</v>
      </c>
      <c r="D50">
        <v>36801792</v>
      </c>
      <c r="E50">
        <v>1</v>
      </c>
      <c r="F50">
        <v>1</v>
      </c>
      <c r="G50">
        <v>1</v>
      </c>
      <c r="H50">
        <v>3</v>
      </c>
      <c r="I50" t="s">
        <v>532</v>
      </c>
      <c r="J50" t="s">
        <v>533</v>
      </c>
      <c r="K50" t="s">
        <v>534</v>
      </c>
      <c r="L50">
        <v>1339</v>
      </c>
      <c r="N50">
        <v>1007</v>
      </c>
      <c r="O50" t="s">
        <v>47</v>
      </c>
      <c r="P50" t="s">
        <v>47</v>
      </c>
      <c r="Q50">
        <v>1</v>
      </c>
      <c r="X50">
        <v>0.5</v>
      </c>
      <c r="Y50">
        <v>2.44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0.5</v>
      </c>
      <c r="AH50">
        <v>2</v>
      </c>
      <c r="AI50">
        <v>39478197</v>
      </c>
      <c r="AJ50">
        <v>49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ROW(Source!A45)</f>
        <v>45</v>
      </c>
      <c r="B51">
        <v>39478198</v>
      </c>
      <c r="C51">
        <v>39478193</v>
      </c>
      <c r="D51">
        <v>36796420</v>
      </c>
      <c r="E51">
        <v>17</v>
      </c>
      <c r="F51">
        <v>1</v>
      </c>
      <c r="G51">
        <v>1</v>
      </c>
      <c r="H51">
        <v>3</v>
      </c>
      <c r="I51" t="s">
        <v>69</v>
      </c>
      <c r="J51" t="s">
        <v>3</v>
      </c>
      <c r="K51" t="s">
        <v>70</v>
      </c>
      <c r="L51">
        <v>1339</v>
      </c>
      <c r="N51">
        <v>1007</v>
      </c>
      <c r="O51" t="s">
        <v>47</v>
      </c>
      <c r="P51" t="s">
        <v>47</v>
      </c>
      <c r="Q51">
        <v>1</v>
      </c>
      <c r="X51">
        <v>15.3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 t="s">
        <v>3</v>
      </c>
      <c r="AG51">
        <v>15.3</v>
      </c>
      <c r="AH51">
        <v>2</v>
      </c>
      <c r="AI51">
        <v>39478198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ROW(Source!A45)</f>
        <v>45</v>
      </c>
      <c r="B52">
        <v>39478199</v>
      </c>
      <c r="C52">
        <v>39478193</v>
      </c>
      <c r="D52">
        <v>36830486</v>
      </c>
      <c r="E52">
        <v>1</v>
      </c>
      <c r="F52">
        <v>1</v>
      </c>
      <c r="G52">
        <v>1</v>
      </c>
      <c r="H52">
        <v>3</v>
      </c>
      <c r="I52" t="s">
        <v>540</v>
      </c>
      <c r="J52" t="s">
        <v>541</v>
      </c>
      <c r="K52" t="s">
        <v>542</v>
      </c>
      <c r="L52">
        <v>1339</v>
      </c>
      <c r="N52">
        <v>1007</v>
      </c>
      <c r="O52" t="s">
        <v>47</v>
      </c>
      <c r="P52" t="s">
        <v>47</v>
      </c>
      <c r="Q52">
        <v>1</v>
      </c>
      <c r="X52">
        <v>0.11</v>
      </c>
      <c r="Y52">
        <v>775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0.11</v>
      </c>
      <c r="AH52">
        <v>2</v>
      </c>
      <c r="AI52">
        <v>39478199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ROW(Source!A50)</f>
        <v>50</v>
      </c>
      <c r="B53">
        <v>39478207</v>
      </c>
      <c r="C53">
        <v>39478206</v>
      </c>
      <c r="D53">
        <v>37070495</v>
      </c>
      <c r="E53">
        <v>1</v>
      </c>
      <c r="F53">
        <v>1</v>
      </c>
      <c r="G53">
        <v>1</v>
      </c>
      <c r="H53">
        <v>1</v>
      </c>
      <c r="I53" t="s">
        <v>543</v>
      </c>
      <c r="J53" t="s">
        <v>3</v>
      </c>
      <c r="K53" t="s">
        <v>544</v>
      </c>
      <c r="L53">
        <v>1191</v>
      </c>
      <c r="N53">
        <v>1013</v>
      </c>
      <c r="O53" t="s">
        <v>512</v>
      </c>
      <c r="P53" t="s">
        <v>512</v>
      </c>
      <c r="Q53">
        <v>1</v>
      </c>
      <c r="X53">
        <v>234.92</v>
      </c>
      <c r="Y53">
        <v>0</v>
      </c>
      <c r="Z53">
        <v>0</v>
      </c>
      <c r="AA53">
        <v>0</v>
      </c>
      <c r="AB53">
        <v>8.74</v>
      </c>
      <c r="AC53">
        <v>0</v>
      </c>
      <c r="AD53">
        <v>1</v>
      </c>
      <c r="AE53">
        <v>1</v>
      </c>
      <c r="AF53" t="s">
        <v>50</v>
      </c>
      <c r="AG53">
        <v>270.15799999999996</v>
      </c>
      <c r="AH53">
        <v>2</v>
      </c>
      <c r="AI53">
        <v>39478207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ROW(Source!A50)</f>
        <v>50</v>
      </c>
      <c r="B54">
        <v>39478208</v>
      </c>
      <c r="C54">
        <v>39478206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513</v>
      </c>
      <c r="J54" t="s">
        <v>3</v>
      </c>
      <c r="K54" t="s">
        <v>514</v>
      </c>
      <c r="L54">
        <v>1191</v>
      </c>
      <c r="N54">
        <v>1013</v>
      </c>
      <c r="O54" t="s">
        <v>512</v>
      </c>
      <c r="P54" t="s">
        <v>512</v>
      </c>
      <c r="Q54">
        <v>1</v>
      </c>
      <c r="X54">
        <v>1.73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49</v>
      </c>
      <c r="AG54">
        <v>2.1625000000000001</v>
      </c>
      <c r="AH54">
        <v>2</v>
      </c>
      <c r="AI54">
        <v>39478208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ROW(Source!A50)</f>
        <v>50</v>
      </c>
      <c r="B55">
        <v>39478209</v>
      </c>
      <c r="C55">
        <v>39478206</v>
      </c>
      <c r="D55">
        <v>36882055</v>
      </c>
      <c r="E55">
        <v>1</v>
      </c>
      <c r="F55">
        <v>1</v>
      </c>
      <c r="G55">
        <v>1</v>
      </c>
      <c r="H55">
        <v>2</v>
      </c>
      <c r="I55" t="s">
        <v>545</v>
      </c>
      <c r="J55" t="s">
        <v>546</v>
      </c>
      <c r="K55" t="s">
        <v>547</v>
      </c>
      <c r="L55">
        <v>1368</v>
      </c>
      <c r="N55">
        <v>1011</v>
      </c>
      <c r="O55" t="s">
        <v>518</v>
      </c>
      <c r="P55" t="s">
        <v>518</v>
      </c>
      <c r="Q55">
        <v>1</v>
      </c>
      <c r="X55">
        <v>0.02</v>
      </c>
      <c r="Y55">
        <v>0</v>
      </c>
      <c r="Z55">
        <v>83.43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49</v>
      </c>
      <c r="AG55">
        <v>2.5000000000000001E-2</v>
      </c>
      <c r="AH55">
        <v>2</v>
      </c>
      <c r="AI55">
        <v>39478209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ROW(Source!A50)</f>
        <v>50</v>
      </c>
      <c r="B56">
        <v>39478210</v>
      </c>
      <c r="C56">
        <v>39478206</v>
      </c>
      <c r="D56">
        <v>36882157</v>
      </c>
      <c r="E56">
        <v>1</v>
      </c>
      <c r="F56">
        <v>1</v>
      </c>
      <c r="G56">
        <v>1</v>
      </c>
      <c r="H56">
        <v>2</v>
      </c>
      <c r="I56" t="s">
        <v>548</v>
      </c>
      <c r="J56" t="s">
        <v>549</v>
      </c>
      <c r="K56" t="s">
        <v>550</v>
      </c>
      <c r="L56">
        <v>1368</v>
      </c>
      <c r="N56">
        <v>1011</v>
      </c>
      <c r="O56" t="s">
        <v>518</v>
      </c>
      <c r="P56" t="s">
        <v>518</v>
      </c>
      <c r="Q56">
        <v>1</v>
      </c>
      <c r="X56">
        <v>0.01</v>
      </c>
      <c r="Y56">
        <v>0</v>
      </c>
      <c r="Z56">
        <v>88.01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49</v>
      </c>
      <c r="AG56">
        <v>1.2500000000000001E-2</v>
      </c>
      <c r="AH56">
        <v>2</v>
      </c>
      <c r="AI56">
        <v>39478210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ROW(Source!A50)</f>
        <v>50</v>
      </c>
      <c r="B57">
        <v>39478211</v>
      </c>
      <c r="C57">
        <v>39478206</v>
      </c>
      <c r="D57">
        <v>36882621</v>
      </c>
      <c r="E57">
        <v>1</v>
      </c>
      <c r="F57">
        <v>1</v>
      </c>
      <c r="G57">
        <v>1</v>
      </c>
      <c r="H57">
        <v>2</v>
      </c>
      <c r="I57" t="s">
        <v>551</v>
      </c>
      <c r="J57" t="s">
        <v>552</v>
      </c>
      <c r="K57" t="s">
        <v>553</v>
      </c>
      <c r="L57">
        <v>1368</v>
      </c>
      <c r="N57">
        <v>1011</v>
      </c>
      <c r="O57" t="s">
        <v>518</v>
      </c>
      <c r="P57" t="s">
        <v>518</v>
      </c>
      <c r="Q57">
        <v>1</v>
      </c>
      <c r="X57">
        <v>1.69</v>
      </c>
      <c r="Y57">
        <v>0</v>
      </c>
      <c r="Z57">
        <v>12.39</v>
      </c>
      <c r="AA57">
        <v>10.06</v>
      </c>
      <c r="AB57">
        <v>0</v>
      </c>
      <c r="AC57">
        <v>0</v>
      </c>
      <c r="AD57">
        <v>1</v>
      </c>
      <c r="AE57">
        <v>0</v>
      </c>
      <c r="AF57" t="s">
        <v>49</v>
      </c>
      <c r="AG57">
        <v>2.1124999999999998</v>
      </c>
      <c r="AH57">
        <v>2</v>
      </c>
      <c r="AI57">
        <v>39478211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ROW(Source!A50)</f>
        <v>50</v>
      </c>
      <c r="B58">
        <v>39478212</v>
      </c>
      <c r="C58">
        <v>39478206</v>
      </c>
      <c r="D58">
        <v>36883554</v>
      </c>
      <c r="E58">
        <v>1</v>
      </c>
      <c r="F58">
        <v>1</v>
      </c>
      <c r="G58">
        <v>1</v>
      </c>
      <c r="H58">
        <v>2</v>
      </c>
      <c r="I58" t="s">
        <v>554</v>
      </c>
      <c r="J58" t="s">
        <v>555</v>
      </c>
      <c r="K58" t="s">
        <v>556</v>
      </c>
      <c r="L58">
        <v>1368</v>
      </c>
      <c r="N58">
        <v>1011</v>
      </c>
      <c r="O58" t="s">
        <v>518</v>
      </c>
      <c r="P58" t="s">
        <v>518</v>
      </c>
      <c r="Q58">
        <v>1</v>
      </c>
      <c r="X58">
        <v>0.01</v>
      </c>
      <c r="Y58">
        <v>0</v>
      </c>
      <c r="Z58">
        <v>65.709999999999994</v>
      </c>
      <c r="AA58">
        <v>11.6</v>
      </c>
      <c r="AB58">
        <v>0</v>
      </c>
      <c r="AC58">
        <v>0</v>
      </c>
      <c r="AD58">
        <v>1</v>
      </c>
      <c r="AE58">
        <v>0</v>
      </c>
      <c r="AF58" t="s">
        <v>49</v>
      </c>
      <c r="AG58">
        <v>1.2500000000000001E-2</v>
      </c>
      <c r="AH58">
        <v>2</v>
      </c>
      <c r="AI58">
        <v>39478212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ROW(Source!A50)</f>
        <v>50</v>
      </c>
      <c r="B59">
        <v>39478213</v>
      </c>
      <c r="C59">
        <v>39478206</v>
      </c>
      <c r="D59">
        <v>36801792</v>
      </c>
      <c r="E59">
        <v>1</v>
      </c>
      <c r="F59">
        <v>1</v>
      </c>
      <c r="G59">
        <v>1</v>
      </c>
      <c r="H59">
        <v>3</v>
      </c>
      <c r="I59" t="s">
        <v>532</v>
      </c>
      <c r="J59" t="s">
        <v>533</v>
      </c>
      <c r="K59" t="s">
        <v>534</v>
      </c>
      <c r="L59">
        <v>1339</v>
      </c>
      <c r="N59">
        <v>1007</v>
      </c>
      <c r="O59" t="s">
        <v>47</v>
      </c>
      <c r="P59" t="s">
        <v>47</v>
      </c>
      <c r="Q59">
        <v>1</v>
      </c>
      <c r="X59">
        <v>0.44</v>
      </c>
      <c r="Y59">
        <v>2.44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0.44</v>
      </c>
      <c r="AH59">
        <v>2</v>
      </c>
      <c r="AI59">
        <v>39478213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ROW(Source!A50)</f>
        <v>50</v>
      </c>
      <c r="B60">
        <v>39478214</v>
      </c>
      <c r="C60">
        <v>39478206</v>
      </c>
      <c r="D60">
        <v>36807549</v>
      </c>
      <c r="E60">
        <v>1</v>
      </c>
      <c r="F60">
        <v>1</v>
      </c>
      <c r="G60">
        <v>1</v>
      </c>
      <c r="H60">
        <v>3</v>
      </c>
      <c r="I60" t="s">
        <v>557</v>
      </c>
      <c r="J60" t="s">
        <v>558</v>
      </c>
      <c r="K60" t="s">
        <v>559</v>
      </c>
      <c r="L60">
        <v>1348</v>
      </c>
      <c r="N60">
        <v>1009</v>
      </c>
      <c r="O60" t="s">
        <v>141</v>
      </c>
      <c r="P60" t="s">
        <v>141</v>
      </c>
      <c r="Q60">
        <v>1000</v>
      </c>
      <c r="X60">
        <v>8.9999999999999993E-3</v>
      </c>
      <c r="Y60">
        <v>6513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8.9999999999999993E-3</v>
      </c>
      <c r="AH60">
        <v>2</v>
      </c>
      <c r="AI60">
        <v>39478214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ROW(Source!A50)</f>
        <v>50</v>
      </c>
      <c r="B61">
        <v>39478215</v>
      </c>
      <c r="C61">
        <v>39478206</v>
      </c>
      <c r="D61">
        <v>36821594</v>
      </c>
      <c r="E61">
        <v>1</v>
      </c>
      <c r="F61">
        <v>1</v>
      </c>
      <c r="G61">
        <v>1</v>
      </c>
      <c r="H61">
        <v>3</v>
      </c>
      <c r="I61" t="s">
        <v>560</v>
      </c>
      <c r="J61" t="s">
        <v>561</v>
      </c>
      <c r="K61" t="s">
        <v>562</v>
      </c>
      <c r="L61">
        <v>1327</v>
      </c>
      <c r="N61">
        <v>1005</v>
      </c>
      <c r="O61" t="s">
        <v>123</v>
      </c>
      <c r="P61" t="s">
        <v>123</v>
      </c>
      <c r="Q61">
        <v>1</v>
      </c>
      <c r="X61">
        <v>102</v>
      </c>
      <c r="Y61">
        <v>201.9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102</v>
      </c>
      <c r="AH61">
        <v>2</v>
      </c>
      <c r="AI61">
        <v>39478215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ROW(Source!A50)</f>
        <v>50</v>
      </c>
      <c r="B62">
        <v>39478216</v>
      </c>
      <c r="C62">
        <v>39478206</v>
      </c>
      <c r="D62">
        <v>36797275</v>
      </c>
      <c r="E62">
        <v>17</v>
      </c>
      <c r="F62">
        <v>1</v>
      </c>
      <c r="G62">
        <v>1</v>
      </c>
      <c r="H62">
        <v>3</v>
      </c>
      <c r="I62" t="s">
        <v>813</v>
      </c>
      <c r="J62" t="s">
        <v>3</v>
      </c>
      <c r="K62" t="s">
        <v>814</v>
      </c>
      <c r="L62">
        <v>1339</v>
      </c>
      <c r="N62">
        <v>1007</v>
      </c>
      <c r="O62" t="s">
        <v>47</v>
      </c>
      <c r="P62" t="s">
        <v>47</v>
      </c>
      <c r="Q62">
        <v>1</v>
      </c>
      <c r="X62">
        <v>0.01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3</v>
      </c>
      <c r="AG62">
        <v>0.01</v>
      </c>
      <c r="AH62">
        <v>3</v>
      </c>
      <c r="AI62">
        <v>-1</v>
      </c>
      <c r="AJ62" t="s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ROW(Source!A50)</f>
        <v>50</v>
      </c>
      <c r="B63">
        <v>39478217</v>
      </c>
      <c r="C63">
        <v>39478206</v>
      </c>
      <c r="D63">
        <v>36837090</v>
      </c>
      <c r="E63">
        <v>1</v>
      </c>
      <c r="F63">
        <v>1</v>
      </c>
      <c r="G63">
        <v>1</v>
      </c>
      <c r="H63">
        <v>3</v>
      </c>
      <c r="I63" t="s">
        <v>563</v>
      </c>
      <c r="J63" t="s">
        <v>564</v>
      </c>
      <c r="K63" t="s">
        <v>565</v>
      </c>
      <c r="L63">
        <v>1346</v>
      </c>
      <c r="N63">
        <v>1009</v>
      </c>
      <c r="O63" t="s">
        <v>566</v>
      </c>
      <c r="P63" t="s">
        <v>566</v>
      </c>
      <c r="Q63">
        <v>1</v>
      </c>
      <c r="X63">
        <v>1200</v>
      </c>
      <c r="Y63">
        <v>3.69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1200</v>
      </c>
      <c r="AH63">
        <v>2</v>
      </c>
      <c r="AI63">
        <v>39478217</v>
      </c>
      <c r="AJ63">
        <v>62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ROW(Source!A50)</f>
        <v>50</v>
      </c>
      <c r="B64">
        <v>39478218</v>
      </c>
      <c r="C64">
        <v>39478206</v>
      </c>
      <c r="D64">
        <v>36797079</v>
      </c>
      <c r="E64">
        <v>17</v>
      </c>
      <c r="F64">
        <v>1</v>
      </c>
      <c r="G64">
        <v>1</v>
      </c>
      <c r="H64">
        <v>3</v>
      </c>
      <c r="I64" t="s">
        <v>139</v>
      </c>
      <c r="J64" t="s">
        <v>3</v>
      </c>
      <c r="K64" t="s">
        <v>140</v>
      </c>
      <c r="L64">
        <v>1348</v>
      </c>
      <c r="N64">
        <v>1009</v>
      </c>
      <c r="O64" t="s">
        <v>141</v>
      </c>
      <c r="P64" t="s">
        <v>141</v>
      </c>
      <c r="Q64">
        <v>1000</v>
      </c>
      <c r="X64">
        <v>0</v>
      </c>
      <c r="Y64">
        <v>0</v>
      </c>
      <c r="Z64">
        <v>0</v>
      </c>
      <c r="AA64">
        <v>0</v>
      </c>
      <c r="AB64">
        <v>0</v>
      </c>
      <c r="AC64">
        <v>1</v>
      </c>
      <c r="AD64">
        <v>0</v>
      </c>
      <c r="AE64">
        <v>0</v>
      </c>
      <c r="AF64" t="s">
        <v>3</v>
      </c>
      <c r="AG64">
        <v>0</v>
      </c>
      <c r="AH64">
        <v>3</v>
      </c>
      <c r="AI64">
        <v>-1</v>
      </c>
      <c r="AJ64" t="s">
        <v>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ROW(Source!A51)</f>
        <v>51</v>
      </c>
      <c r="B65">
        <v>39478207</v>
      </c>
      <c r="C65">
        <v>39478206</v>
      </c>
      <c r="D65">
        <v>37070495</v>
      </c>
      <c r="E65">
        <v>1</v>
      </c>
      <c r="F65">
        <v>1</v>
      </c>
      <c r="G65">
        <v>1</v>
      </c>
      <c r="H65">
        <v>1</v>
      </c>
      <c r="I65" t="s">
        <v>543</v>
      </c>
      <c r="J65" t="s">
        <v>3</v>
      </c>
      <c r="K65" t="s">
        <v>544</v>
      </c>
      <c r="L65">
        <v>1191</v>
      </c>
      <c r="N65">
        <v>1013</v>
      </c>
      <c r="O65" t="s">
        <v>512</v>
      </c>
      <c r="P65" t="s">
        <v>512</v>
      </c>
      <c r="Q65">
        <v>1</v>
      </c>
      <c r="X65">
        <v>234.92</v>
      </c>
      <c r="Y65">
        <v>0</v>
      </c>
      <c r="Z65">
        <v>0</v>
      </c>
      <c r="AA65">
        <v>0</v>
      </c>
      <c r="AB65">
        <v>8.74</v>
      </c>
      <c r="AC65">
        <v>0</v>
      </c>
      <c r="AD65">
        <v>1</v>
      </c>
      <c r="AE65">
        <v>1</v>
      </c>
      <c r="AF65" t="s">
        <v>50</v>
      </c>
      <c r="AG65">
        <v>270.15799999999996</v>
      </c>
      <c r="AH65">
        <v>2</v>
      </c>
      <c r="AI65">
        <v>39478207</v>
      </c>
      <c r="AJ65">
        <v>63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ROW(Source!A51)</f>
        <v>51</v>
      </c>
      <c r="B66">
        <v>39478208</v>
      </c>
      <c r="C66">
        <v>39478206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513</v>
      </c>
      <c r="J66" t="s">
        <v>3</v>
      </c>
      <c r="K66" t="s">
        <v>514</v>
      </c>
      <c r="L66">
        <v>1191</v>
      </c>
      <c r="N66">
        <v>1013</v>
      </c>
      <c r="O66" t="s">
        <v>512</v>
      </c>
      <c r="P66" t="s">
        <v>512</v>
      </c>
      <c r="Q66">
        <v>1</v>
      </c>
      <c r="X66">
        <v>1.73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49</v>
      </c>
      <c r="AG66">
        <v>2.1625000000000001</v>
      </c>
      <c r="AH66">
        <v>2</v>
      </c>
      <c r="AI66">
        <v>39478208</v>
      </c>
      <c r="AJ66">
        <v>64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ROW(Source!A51)</f>
        <v>51</v>
      </c>
      <c r="B67">
        <v>39478209</v>
      </c>
      <c r="C67">
        <v>39478206</v>
      </c>
      <c r="D67">
        <v>36882055</v>
      </c>
      <c r="E67">
        <v>1</v>
      </c>
      <c r="F67">
        <v>1</v>
      </c>
      <c r="G67">
        <v>1</v>
      </c>
      <c r="H67">
        <v>2</v>
      </c>
      <c r="I67" t="s">
        <v>545</v>
      </c>
      <c r="J67" t="s">
        <v>546</v>
      </c>
      <c r="K67" t="s">
        <v>547</v>
      </c>
      <c r="L67">
        <v>1368</v>
      </c>
      <c r="N67">
        <v>1011</v>
      </c>
      <c r="O67" t="s">
        <v>518</v>
      </c>
      <c r="P67" t="s">
        <v>518</v>
      </c>
      <c r="Q67">
        <v>1</v>
      </c>
      <c r="X67">
        <v>0.02</v>
      </c>
      <c r="Y67">
        <v>0</v>
      </c>
      <c r="Z67">
        <v>83.43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49</v>
      </c>
      <c r="AG67">
        <v>2.5000000000000001E-2</v>
      </c>
      <c r="AH67">
        <v>2</v>
      </c>
      <c r="AI67">
        <v>39478209</v>
      </c>
      <c r="AJ67">
        <v>65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ROW(Source!A51)</f>
        <v>51</v>
      </c>
      <c r="B68">
        <v>39478210</v>
      </c>
      <c r="C68">
        <v>39478206</v>
      </c>
      <c r="D68">
        <v>36882157</v>
      </c>
      <c r="E68">
        <v>1</v>
      </c>
      <c r="F68">
        <v>1</v>
      </c>
      <c r="G68">
        <v>1</v>
      </c>
      <c r="H68">
        <v>2</v>
      </c>
      <c r="I68" t="s">
        <v>548</v>
      </c>
      <c r="J68" t="s">
        <v>549</v>
      </c>
      <c r="K68" t="s">
        <v>550</v>
      </c>
      <c r="L68">
        <v>1368</v>
      </c>
      <c r="N68">
        <v>1011</v>
      </c>
      <c r="O68" t="s">
        <v>518</v>
      </c>
      <c r="P68" t="s">
        <v>518</v>
      </c>
      <c r="Q68">
        <v>1</v>
      </c>
      <c r="X68">
        <v>0.01</v>
      </c>
      <c r="Y68">
        <v>0</v>
      </c>
      <c r="Z68">
        <v>88.01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49</v>
      </c>
      <c r="AG68">
        <v>1.2500000000000001E-2</v>
      </c>
      <c r="AH68">
        <v>2</v>
      </c>
      <c r="AI68">
        <v>39478210</v>
      </c>
      <c r="AJ68">
        <v>66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ROW(Source!A51)</f>
        <v>51</v>
      </c>
      <c r="B69">
        <v>39478211</v>
      </c>
      <c r="C69">
        <v>39478206</v>
      </c>
      <c r="D69">
        <v>36882621</v>
      </c>
      <c r="E69">
        <v>1</v>
      </c>
      <c r="F69">
        <v>1</v>
      </c>
      <c r="G69">
        <v>1</v>
      </c>
      <c r="H69">
        <v>2</v>
      </c>
      <c r="I69" t="s">
        <v>551</v>
      </c>
      <c r="J69" t="s">
        <v>552</v>
      </c>
      <c r="K69" t="s">
        <v>553</v>
      </c>
      <c r="L69">
        <v>1368</v>
      </c>
      <c r="N69">
        <v>1011</v>
      </c>
      <c r="O69" t="s">
        <v>518</v>
      </c>
      <c r="P69" t="s">
        <v>518</v>
      </c>
      <c r="Q69">
        <v>1</v>
      </c>
      <c r="X69">
        <v>1.69</v>
      </c>
      <c r="Y69">
        <v>0</v>
      </c>
      <c r="Z69">
        <v>12.39</v>
      </c>
      <c r="AA69">
        <v>10.06</v>
      </c>
      <c r="AB69">
        <v>0</v>
      </c>
      <c r="AC69">
        <v>0</v>
      </c>
      <c r="AD69">
        <v>1</v>
      </c>
      <c r="AE69">
        <v>0</v>
      </c>
      <c r="AF69" t="s">
        <v>49</v>
      </c>
      <c r="AG69">
        <v>2.1124999999999998</v>
      </c>
      <c r="AH69">
        <v>2</v>
      </c>
      <c r="AI69">
        <v>39478211</v>
      </c>
      <c r="AJ69">
        <v>67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ROW(Source!A51)</f>
        <v>51</v>
      </c>
      <c r="B70">
        <v>39478212</v>
      </c>
      <c r="C70">
        <v>39478206</v>
      </c>
      <c r="D70">
        <v>36883554</v>
      </c>
      <c r="E70">
        <v>1</v>
      </c>
      <c r="F70">
        <v>1</v>
      </c>
      <c r="G70">
        <v>1</v>
      </c>
      <c r="H70">
        <v>2</v>
      </c>
      <c r="I70" t="s">
        <v>554</v>
      </c>
      <c r="J70" t="s">
        <v>555</v>
      </c>
      <c r="K70" t="s">
        <v>556</v>
      </c>
      <c r="L70">
        <v>1368</v>
      </c>
      <c r="N70">
        <v>1011</v>
      </c>
      <c r="O70" t="s">
        <v>518</v>
      </c>
      <c r="P70" t="s">
        <v>518</v>
      </c>
      <c r="Q70">
        <v>1</v>
      </c>
      <c r="X70">
        <v>0.01</v>
      </c>
      <c r="Y70">
        <v>0</v>
      </c>
      <c r="Z70">
        <v>65.709999999999994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49</v>
      </c>
      <c r="AG70">
        <v>1.2500000000000001E-2</v>
      </c>
      <c r="AH70">
        <v>2</v>
      </c>
      <c r="AI70">
        <v>39478212</v>
      </c>
      <c r="AJ70">
        <v>68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ROW(Source!A51)</f>
        <v>51</v>
      </c>
      <c r="B71">
        <v>39478213</v>
      </c>
      <c r="C71">
        <v>39478206</v>
      </c>
      <c r="D71">
        <v>36801792</v>
      </c>
      <c r="E71">
        <v>1</v>
      </c>
      <c r="F71">
        <v>1</v>
      </c>
      <c r="G71">
        <v>1</v>
      </c>
      <c r="H71">
        <v>3</v>
      </c>
      <c r="I71" t="s">
        <v>532</v>
      </c>
      <c r="J71" t="s">
        <v>533</v>
      </c>
      <c r="K71" t="s">
        <v>534</v>
      </c>
      <c r="L71">
        <v>1339</v>
      </c>
      <c r="N71">
        <v>1007</v>
      </c>
      <c r="O71" t="s">
        <v>47</v>
      </c>
      <c r="P71" t="s">
        <v>47</v>
      </c>
      <c r="Q71">
        <v>1</v>
      </c>
      <c r="X71">
        <v>0.44</v>
      </c>
      <c r="Y71">
        <v>2.44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0.44</v>
      </c>
      <c r="AH71">
        <v>2</v>
      </c>
      <c r="AI71">
        <v>39478213</v>
      </c>
      <c r="AJ71">
        <v>69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ROW(Source!A51)</f>
        <v>51</v>
      </c>
      <c r="B72">
        <v>39478214</v>
      </c>
      <c r="C72">
        <v>39478206</v>
      </c>
      <c r="D72">
        <v>36807549</v>
      </c>
      <c r="E72">
        <v>1</v>
      </c>
      <c r="F72">
        <v>1</v>
      </c>
      <c r="G72">
        <v>1</v>
      </c>
      <c r="H72">
        <v>3</v>
      </c>
      <c r="I72" t="s">
        <v>557</v>
      </c>
      <c r="J72" t="s">
        <v>558</v>
      </c>
      <c r="K72" t="s">
        <v>559</v>
      </c>
      <c r="L72">
        <v>1348</v>
      </c>
      <c r="N72">
        <v>1009</v>
      </c>
      <c r="O72" t="s">
        <v>141</v>
      </c>
      <c r="P72" t="s">
        <v>141</v>
      </c>
      <c r="Q72">
        <v>1000</v>
      </c>
      <c r="X72">
        <v>8.9999999999999993E-3</v>
      </c>
      <c r="Y72">
        <v>6513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8.9999999999999993E-3</v>
      </c>
      <c r="AH72">
        <v>2</v>
      </c>
      <c r="AI72">
        <v>39478214</v>
      </c>
      <c r="AJ72">
        <v>70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ROW(Source!A51)</f>
        <v>51</v>
      </c>
      <c r="B73">
        <v>39478215</v>
      </c>
      <c r="C73">
        <v>39478206</v>
      </c>
      <c r="D73">
        <v>36821594</v>
      </c>
      <c r="E73">
        <v>1</v>
      </c>
      <c r="F73">
        <v>1</v>
      </c>
      <c r="G73">
        <v>1</v>
      </c>
      <c r="H73">
        <v>3</v>
      </c>
      <c r="I73" t="s">
        <v>560</v>
      </c>
      <c r="J73" t="s">
        <v>561</v>
      </c>
      <c r="K73" t="s">
        <v>562</v>
      </c>
      <c r="L73">
        <v>1327</v>
      </c>
      <c r="N73">
        <v>1005</v>
      </c>
      <c r="O73" t="s">
        <v>123</v>
      </c>
      <c r="P73" t="s">
        <v>123</v>
      </c>
      <c r="Q73">
        <v>1</v>
      </c>
      <c r="X73">
        <v>102</v>
      </c>
      <c r="Y73">
        <v>201.9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102</v>
      </c>
      <c r="AH73">
        <v>2</v>
      </c>
      <c r="AI73">
        <v>39478215</v>
      </c>
      <c r="AJ73">
        <v>71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ROW(Source!A51)</f>
        <v>51</v>
      </c>
      <c r="B74">
        <v>39478216</v>
      </c>
      <c r="C74">
        <v>39478206</v>
      </c>
      <c r="D74">
        <v>36797275</v>
      </c>
      <c r="E74">
        <v>17</v>
      </c>
      <c r="F74">
        <v>1</v>
      </c>
      <c r="G74">
        <v>1</v>
      </c>
      <c r="H74">
        <v>3</v>
      </c>
      <c r="I74" t="s">
        <v>813</v>
      </c>
      <c r="J74" t="s">
        <v>3</v>
      </c>
      <c r="K74" t="s">
        <v>814</v>
      </c>
      <c r="L74">
        <v>1339</v>
      </c>
      <c r="N74">
        <v>1007</v>
      </c>
      <c r="O74" t="s">
        <v>47</v>
      </c>
      <c r="P74" t="s">
        <v>47</v>
      </c>
      <c r="Q74">
        <v>1</v>
      </c>
      <c r="X74">
        <v>0.01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3</v>
      </c>
      <c r="AG74">
        <v>0.01</v>
      </c>
      <c r="AH74">
        <v>3</v>
      </c>
      <c r="AI74">
        <v>-1</v>
      </c>
      <c r="AJ74" t="s">
        <v>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ROW(Source!A51)</f>
        <v>51</v>
      </c>
      <c r="B75">
        <v>39478217</v>
      </c>
      <c r="C75">
        <v>39478206</v>
      </c>
      <c r="D75">
        <v>36837090</v>
      </c>
      <c r="E75">
        <v>1</v>
      </c>
      <c r="F75">
        <v>1</v>
      </c>
      <c r="G75">
        <v>1</v>
      </c>
      <c r="H75">
        <v>3</v>
      </c>
      <c r="I75" t="s">
        <v>563</v>
      </c>
      <c r="J75" t="s">
        <v>564</v>
      </c>
      <c r="K75" t="s">
        <v>565</v>
      </c>
      <c r="L75">
        <v>1346</v>
      </c>
      <c r="N75">
        <v>1009</v>
      </c>
      <c r="O75" t="s">
        <v>566</v>
      </c>
      <c r="P75" t="s">
        <v>566</v>
      </c>
      <c r="Q75">
        <v>1</v>
      </c>
      <c r="X75">
        <v>1200</v>
      </c>
      <c r="Y75">
        <v>3.69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1200</v>
      </c>
      <c r="AH75">
        <v>2</v>
      </c>
      <c r="AI75">
        <v>39478217</v>
      </c>
      <c r="AJ75">
        <v>72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ROW(Source!A51)</f>
        <v>51</v>
      </c>
      <c r="B76">
        <v>39478218</v>
      </c>
      <c r="C76">
        <v>39478206</v>
      </c>
      <c r="D76">
        <v>36797079</v>
      </c>
      <c r="E76">
        <v>17</v>
      </c>
      <c r="F76">
        <v>1</v>
      </c>
      <c r="G76">
        <v>1</v>
      </c>
      <c r="H76">
        <v>3</v>
      </c>
      <c r="I76" t="s">
        <v>139</v>
      </c>
      <c r="J76" t="s">
        <v>3</v>
      </c>
      <c r="K76" t="s">
        <v>140</v>
      </c>
      <c r="L76">
        <v>1348</v>
      </c>
      <c r="N76">
        <v>1009</v>
      </c>
      <c r="O76" t="s">
        <v>141</v>
      </c>
      <c r="P76" t="s">
        <v>141</v>
      </c>
      <c r="Q76">
        <v>1000</v>
      </c>
      <c r="X76">
        <v>0</v>
      </c>
      <c r="Y76">
        <v>0</v>
      </c>
      <c r="Z76">
        <v>0</v>
      </c>
      <c r="AA76">
        <v>0</v>
      </c>
      <c r="AB76">
        <v>0</v>
      </c>
      <c r="AC76">
        <v>1</v>
      </c>
      <c r="AD76">
        <v>0</v>
      </c>
      <c r="AE76">
        <v>0</v>
      </c>
      <c r="AF76" t="s">
        <v>3</v>
      </c>
      <c r="AG76">
        <v>0</v>
      </c>
      <c r="AH76">
        <v>3</v>
      </c>
      <c r="AI76">
        <v>-1</v>
      </c>
      <c r="AJ76" t="s">
        <v>3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ROW(Source!A52)</f>
        <v>52</v>
      </c>
      <c r="B77">
        <v>39273633</v>
      </c>
      <c r="C77">
        <v>39273629</v>
      </c>
      <c r="D77">
        <v>37072767</v>
      </c>
      <c r="E77">
        <v>1</v>
      </c>
      <c r="F77">
        <v>1</v>
      </c>
      <c r="G77">
        <v>1</v>
      </c>
      <c r="H77">
        <v>1</v>
      </c>
      <c r="I77" t="s">
        <v>567</v>
      </c>
      <c r="J77" t="s">
        <v>3</v>
      </c>
      <c r="K77" t="s">
        <v>568</v>
      </c>
      <c r="L77">
        <v>1191</v>
      </c>
      <c r="N77">
        <v>1013</v>
      </c>
      <c r="O77" t="s">
        <v>512</v>
      </c>
      <c r="P77" t="s">
        <v>512</v>
      </c>
      <c r="Q77">
        <v>1</v>
      </c>
      <c r="X77">
        <v>15.64</v>
      </c>
      <c r="Y77">
        <v>0</v>
      </c>
      <c r="Z77">
        <v>0</v>
      </c>
      <c r="AA77">
        <v>0</v>
      </c>
      <c r="AB77">
        <v>9.18</v>
      </c>
      <c r="AC77">
        <v>0</v>
      </c>
      <c r="AD77">
        <v>1</v>
      </c>
      <c r="AE77">
        <v>1</v>
      </c>
      <c r="AF77" t="s">
        <v>3</v>
      </c>
      <c r="AG77">
        <v>15.64</v>
      </c>
      <c r="AH77">
        <v>2</v>
      </c>
      <c r="AI77">
        <v>39273630</v>
      </c>
      <c r="AJ77">
        <v>73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ROW(Source!A52)</f>
        <v>52</v>
      </c>
      <c r="B78">
        <v>39273634</v>
      </c>
      <c r="C78">
        <v>39273629</v>
      </c>
      <c r="D78">
        <v>36883883</v>
      </c>
      <c r="E78">
        <v>1</v>
      </c>
      <c r="F78">
        <v>1</v>
      </c>
      <c r="G78">
        <v>1</v>
      </c>
      <c r="H78">
        <v>2</v>
      </c>
      <c r="I78" t="s">
        <v>569</v>
      </c>
      <c r="J78" t="s">
        <v>570</v>
      </c>
      <c r="K78" t="s">
        <v>571</v>
      </c>
      <c r="L78">
        <v>1368</v>
      </c>
      <c r="N78">
        <v>1011</v>
      </c>
      <c r="O78" t="s">
        <v>518</v>
      </c>
      <c r="P78" t="s">
        <v>518</v>
      </c>
      <c r="Q78">
        <v>1</v>
      </c>
      <c r="X78">
        <v>4.0599999999999996</v>
      </c>
      <c r="Y78">
        <v>0</v>
      </c>
      <c r="Z78">
        <v>32.5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4.0599999999999996</v>
      </c>
      <c r="AH78">
        <v>2</v>
      </c>
      <c r="AI78">
        <v>39273631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ROW(Source!A52)</f>
        <v>52</v>
      </c>
      <c r="B79">
        <v>39273635</v>
      </c>
      <c r="C79">
        <v>39273629</v>
      </c>
      <c r="D79">
        <v>36884481</v>
      </c>
      <c r="E79">
        <v>1</v>
      </c>
      <c r="F79">
        <v>1</v>
      </c>
      <c r="G79">
        <v>1</v>
      </c>
      <c r="H79">
        <v>2</v>
      </c>
      <c r="I79" t="s">
        <v>572</v>
      </c>
      <c r="J79" t="s">
        <v>573</v>
      </c>
      <c r="K79" t="s">
        <v>574</v>
      </c>
      <c r="L79">
        <v>1368</v>
      </c>
      <c r="N79">
        <v>1011</v>
      </c>
      <c r="O79" t="s">
        <v>518</v>
      </c>
      <c r="P79" t="s">
        <v>518</v>
      </c>
      <c r="Q79">
        <v>1</v>
      </c>
      <c r="X79">
        <v>8.1199999999999992</v>
      </c>
      <c r="Y79">
        <v>0</v>
      </c>
      <c r="Z79">
        <v>1.53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8.1199999999999992</v>
      </c>
      <c r="AH79">
        <v>2</v>
      </c>
      <c r="AI79">
        <v>39273632</v>
      </c>
      <c r="AJ79">
        <v>75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ROW(Source!A53)</f>
        <v>53</v>
      </c>
      <c r="B80">
        <v>39273633</v>
      </c>
      <c r="C80">
        <v>39273629</v>
      </c>
      <c r="D80">
        <v>37072767</v>
      </c>
      <c r="E80">
        <v>1</v>
      </c>
      <c r="F80">
        <v>1</v>
      </c>
      <c r="G80">
        <v>1</v>
      </c>
      <c r="H80">
        <v>1</v>
      </c>
      <c r="I80" t="s">
        <v>567</v>
      </c>
      <c r="J80" t="s">
        <v>3</v>
      </c>
      <c r="K80" t="s">
        <v>568</v>
      </c>
      <c r="L80">
        <v>1191</v>
      </c>
      <c r="N80">
        <v>1013</v>
      </c>
      <c r="O80" t="s">
        <v>512</v>
      </c>
      <c r="P80" t="s">
        <v>512</v>
      </c>
      <c r="Q80">
        <v>1</v>
      </c>
      <c r="X80">
        <v>15.64</v>
      </c>
      <c r="Y80">
        <v>0</v>
      </c>
      <c r="Z80">
        <v>0</v>
      </c>
      <c r="AA80">
        <v>0</v>
      </c>
      <c r="AB80">
        <v>9.18</v>
      </c>
      <c r="AC80">
        <v>0</v>
      </c>
      <c r="AD80">
        <v>1</v>
      </c>
      <c r="AE80">
        <v>1</v>
      </c>
      <c r="AF80" t="s">
        <v>3</v>
      </c>
      <c r="AG80">
        <v>15.64</v>
      </c>
      <c r="AH80">
        <v>2</v>
      </c>
      <c r="AI80">
        <v>39273630</v>
      </c>
      <c r="AJ80">
        <v>76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ROW(Source!A53)</f>
        <v>53</v>
      </c>
      <c r="B81">
        <v>39273634</v>
      </c>
      <c r="C81">
        <v>39273629</v>
      </c>
      <c r="D81">
        <v>36883883</v>
      </c>
      <c r="E81">
        <v>1</v>
      </c>
      <c r="F81">
        <v>1</v>
      </c>
      <c r="G81">
        <v>1</v>
      </c>
      <c r="H81">
        <v>2</v>
      </c>
      <c r="I81" t="s">
        <v>569</v>
      </c>
      <c r="J81" t="s">
        <v>570</v>
      </c>
      <c r="K81" t="s">
        <v>571</v>
      </c>
      <c r="L81">
        <v>1368</v>
      </c>
      <c r="N81">
        <v>1011</v>
      </c>
      <c r="O81" t="s">
        <v>518</v>
      </c>
      <c r="P81" t="s">
        <v>518</v>
      </c>
      <c r="Q81">
        <v>1</v>
      </c>
      <c r="X81">
        <v>4.0599999999999996</v>
      </c>
      <c r="Y81">
        <v>0</v>
      </c>
      <c r="Z81">
        <v>32.5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4.0599999999999996</v>
      </c>
      <c r="AH81">
        <v>2</v>
      </c>
      <c r="AI81">
        <v>39273631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ROW(Source!A53)</f>
        <v>53</v>
      </c>
      <c r="B82">
        <v>39273635</v>
      </c>
      <c r="C82">
        <v>39273629</v>
      </c>
      <c r="D82">
        <v>36884481</v>
      </c>
      <c r="E82">
        <v>1</v>
      </c>
      <c r="F82">
        <v>1</v>
      </c>
      <c r="G82">
        <v>1</v>
      </c>
      <c r="H82">
        <v>2</v>
      </c>
      <c r="I82" t="s">
        <v>572</v>
      </c>
      <c r="J82" t="s">
        <v>573</v>
      </c>
      <c r="K82" t="s">
        <v>574</v>
      </c>
      <c r="L82">
        <v>1368</v>
      </c>
      <c r="N82">
        <v>1011</v>
      </c>
      <c r="O82" t="s">
        <v>518</v>
      </c>
      <c r="P82" t="s">
        <v>518</v>
      </c>
      <c r="Q82">
        <v>1</v>
      </c>
      <c r="X82">
        <v>8.1199999999999992</v>
      </c>
      <c r="Y82">
        <v>0</v>
      </c>
      <c r="Z82">
        <v>1.53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8.1199999999999992</v>
      </c>
      <c r="AH82">
        <v>2</v>
      </c>
      <c r="AI82">
        <v>39273632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ROW(Source!A54)</f>
        <v>54</v>
      </c>
      <c r="B83">
        <v>39273642</v>
      </c>
      <c r="C83">
        <v>39273636</v>
      </c>
      <c r="D83">
        <v>37064878</v>
      </c>
      <c r="E83">
        <v>1</v>
      </c>
      <c r="F83">
        <v>1</v>
      </c>
      <c r="G83">
        <v>1</v>
      </c>
      <c r="H83">
        <v>1</v>
      </c>
      <c r="I83" t="s">
        <v>575</v>
      </c>
      <c r="J83" t="s">
        <v>3</v>
      </c>
      <c r="K83" t="s">
        <v>576</v>
      </c>
      <c r="L83">
        <v>1191</v>
      </c>
      <c r="N83">
        <v>1013</v>
      </c>
      <c r="O83" t="s">
        <v>512</v>
      </c>
      <c r="P83" t="s">
        <v>512</v>
      </c>
      <c r="Q83">
        <v>1</v>
      </c>
      <c r="X83">
        <v>102.46</v>
      </c>
      <c r="Y83">
        <v>0</v>
      </c>
      <c r="Z83">
        <v>0</v>
      </c>
      <c r="AA83">
        <v>0</v>
      </c>
      <c r="AB83">
        <v>9.4</v>
      </c>
      <c r="AC83">
        <v>0</v>
      </c>
      <c r="AD83">
        <v>1</v>
      </c>
      <c r="AE83">
        <v>1</v>
      </c>
      <c r="AF83" t="s">
        <v>85</v>
      </c>
      <c r="AG83">
        <v>81.968000000000004</v>
      </c>
      <c r="AH83">
        <v>2</v>
      </c>
      <c r="AI83">
        <v>39273637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ROW(Source!A54)</f>
        <v>54</v>
      </c>
      <c r="B84">
        <v>39273643</v>
      </c>
      <c r="C84">
        <v>39273636</v>
      </c>
      <c r="D84">
        <v>37064876</v>
      </c>
      <c r="E84">
        <v>1</v>
      </c>
      <c r="F84">
        <v>1</v>
      </c>
      <c r="G84">
        <v>1</v>
      </c>
      <c r="H84">
        <v>1</v>
      </c>
      <c r="I84" t="s">
        <v>513</v>
      </c>
      <c r="J84" t="s">
        <v>3</v>
      </c>
      <c r="K84" t="s">
        <v>514</v>
      </c>
      <c r="L84">
        <v>1191</v>
      </c>
      <c r="N84">
        <v>1013</v>
      </c>
      <c r="O84" t="s">
        <v>512</v>
      </c>
      <c r="P84" t="s">
        <v>512</v>
      </c>
      <c r="Q84">
        <v>1</v>
      </c>
      <c r="X84">
        <v>5.34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85</v>
      </c>
      <c r="AG84">
        <v>4.2720000000000002</v>
      </c>
      <c r="AH84">
        <v>2</v>
      </c>
      <c r="AI84">
        <v>39273638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ROW(Source!A54)</f>
        <v>54</v>
      </c>
      <c r="B85">
        <v>39273644</v>
      </c>
      <c r="C85">
        <v>39273636</v>
      </c>
      <c r="D85">
        <v>36882452</v>
      </c>
      <c r="E85">
        <v>1</v>
      </c>
      <c r="F85">
        <v>1</v>
      </c>
      <c r="G85">
        <v>1</v>
      </c>
      <c r="H85">
        <v>2</v>
      </c>
      <c r="I85" t="s">
        <v>515</v>
      </c>
      <c r="J85" t="s">
        <v>516</v>
      </c>
      <c r="K85" t="s">
        <v>517</v>
      </c>
      <c r="L85">
        <v>1368</v>
      </c>
      <c r="N85">
        <v>1011</v>
      </c>
      <c r="O85" t="s">
        <v>518</v>
      </c>
      <c r="P85" t="s">
        <v>518</v>
      </c>
      <c r="Q85">
        <v>1</v>
      </c>
      <c r="X85">
        <v>0.76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85</v>
      </c>
      <c r="AG85">
        <v>0.6080000000000001</v>
      </c>
      <c r="AH85">
        <v>2</v>
      </c>
      <c r="AI85">
        <v>39273639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ROW(Source!A54)</f>
        <v>54</v>
      </c>
      <c r="B86">
        <v>39273645</v>
      </c>
      <c r="C86">
        <v>39273636</v>
      </c>
      <c r="D86">
        <v>36883554</v>
      </c>
      <c r="E86">
        <v>1</v>
      </c>
      <c r="F86">
        <v>1</v>
      </c>
      <c r="G86">
        <v>1</v>
      </c>
      <c r="H86">
        <v>2</v>
      </c>
      <c r="I86" t="s">
        <v>554</v>
      </c>
      <c r="J86" t="s">
        <v>555</v>
      </c>
      <c r="K86" t="s">
        <v>556</v>
      </c>
      <c r="L86">
        <v>1368</v>
      </c>
      <c r="N86">
        <v>1011</v>
      </c>
      <c r="O86" t="s">
        <v>518</v>
      </c>
      <c r="P86" t="s">
        <v>518</v>
      </c>
      <c r="Q86">
        <v>1</v>
      </c>
      <c r="X86">
        <v>4.58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85</v>
      </c>
      <c r="AG86">
        <v>3.6640000000000001</v>
      </c>
      <c r="AH86">
        <v>2</v>
      </c>
      <c r="AI86">
        <v>39273640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ROW(Source!A54)</f>
        <v>54</v>
      </c>
      <c r="B87">
        <v>39273646</v>
      </c>
      <c r="C87">
        <v>39273636</v>
      </c>
      <c r="D87">
        <v>36801649</v>
      </c>
      <c r="E87">
        <v>1</v>
      </c>
      <c r="F87">
        <v>1</v>
      </c>
      <c r="G87">
        <v>1</v>
      </c>
      <c r="H87">
        <v>3</v>
      </c>
      <c r="I87" t="s">
        <v>186</v>
      </c>
      <c r="J87" t="s">
        <v>188</v>
      </c>
      <c r="K87" t="s">
        <v>187</v>
      </c>
      <c r="L87">
        <v>1327</v>
      </c>
      <c r="N87">
        <v>1005</v>
      </c>
      <c r="O87" t="s">
        <v>123</v>
      </c>
      <c r="P87" t="s">
        <v>123</v>
      </c>
      <c r="Q87">
        <v>1</v>
      </c>
      <c r="X87">
        <v>103</v>
      </c>
      <c r="Y87">
        <v>51.8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84</v>
      </c>
      <c r="AG87">
        <v>0</v>
      </c>
      <c r="AH87">
        <v>2</v>
      </c>
      <c r="AI87">
        <v>39273641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ROW(Source!A55)</f>
        <v>55</v>
      </c>
      <c r="B88">
        <v>39273642</v>
      </c>
      <c r="C88">
        <v>39273636</v>
      </c>
      <c r="D88">
        <v>37064878</v>
      </c>
      <c r="E88">
        <v>1</v>
      </c>
      <c r="F88">
        <v>1</v>
      </c>
      <c r="G88">
        <v>1</v>
      </c>
      <c r="H88">
        <v>1</v>
      </c>
      <c r="I88" t="s">
        <v>575</v>
      </c>
      <c r="J88" t="s">
        <v>3</v>
      </c>
      <c r="K88" t="s">
        <v>576</v>
      </c>
      <c r="L88">
        <v>1191</v>
      </c>
      <c r="N88">
        <v>1013</v>
      </c>
      <c r="O88" t="s">
        <v>512</v>
      </c>
      <c r="P88" t="s">
        <v>512</v>
      </c>
      <c r="Q88">
        <v>1</v>
      </c>
      <c r="X88">
        <v>102.46</v>
      </c>
      <c r="Y88">
        <v>0</v>
      </c>
      <c r="Z88">
        <v>0</v>
      </c>
      <c r="AA88">
        <v>0</v>
      </c>
      <c r="AB88">
        <v>9.4</v>
      </c>
      <c r="AC88">
        <v>0</v>
      </c>
      <c r="AD88">
        <v>1</v>
      </c>
      <c r="AE88">
        <v>1</v>
      </c>
      <c r="AF88" t="s">
        <v>85</v>
      </c>
      <c r="AG88">
        <v>81.968000000000004</v>
      </c>
      <c r="AH88">
        <v>2</v>
      </c>
      <c r="AI88">
        <v>39273637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ROW(Source!A55)</f>
        <v>55</v>
      </c>
      <c r="B89">
        <v>39273643</v>
      </c>
      <c r="C89">
        <v>39273636</v>
      </c>
      <c r="D89">
        <v>37064876</v>
      </c>
      <c r="E89">
        <v>1</v>
      </c>
      <c r="F89">
        <v>1</v>
      </c>
      <c r="G89">
        <v>1</v>
      </c>
      <c r="H89">
        <v>1</v>
      </c>
      <c r="I89" t="s">
        <v>513</v>
      </c>
      <c r="J89" t="s">
        <v>3</v>
      </c>
      <c r="K89" t="s">
        <v>514</v>
      </c>
      <c r="L89">
        <v>1191</v>
      </c>
      <c r="N89">
        <v>1013</v>
      </c>
      <c r="O89" t="s">
        <v>512</v>
      </c>
      <c r="P89" t="s">
        <v>512</v>
      </c>
      <c r="Q89">
        <v>1</v>
      </c>
      <c r="X89">
        <v>5.34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2</v>
      </c>
      <c r="AF89" t="s">
        <v>85</v>
      </c>
      <c r="AG89">
        <v>4.2720000000000002</v>
      </c>
      <c r="AH89">
        <v>2</v>
      </c>
      <c r="AI89">
        <v>39273638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ROW(Source!A55)</f>
        <v>55</v>
      </c>
      <c r="B90">
        <v>39273644</v>
      </c>
      <c r="C90">
        <v>39273636</v>
      </c>
      <c r="D90">
        <v>36882452</v>
      </c>
      <c r="E90">
        <v>1</v>
      </c>
      <c r="F90">
        <v>1</v>
      </c>
      <c r="G90">
        <v>1</v>
      </c>
      <c r="H90">
        <v>2</v>
      </c>
      <c r="I90" t="s">
        <v>515</v>
      </c>
      <c r="J90" t="s">
        <v>516</v>
      </c>
      <c r="K90" t="s">
        <v>517</v>
      </c>
      <c r="L90">
        <v>1368</v>
      </c>
      <c r="N90">
        <v>1011</v>
      </c>
      <c r="O90" t="s">
        <v>518</v>
      </c>
      <c r="P90" t="s">
        <v>518</v>
      </c>
      <c r="Q90">
        <v>1</v>
      </c>
      <c r="X90">
        <v>0.76</v>
      </c>
      <c r="Y90">
        <v>0</v>
      </c>
      <c r="Z90">
        <v>31.26</v>
      </c>
      <c r="AA90">
        <v>13.5</v>
      </c>
      <c r="AB90">
        <v>0</v>
      </c>
      <c r="AC90">
        <v>0</v>
      </c>
      <c r="AD90">
        <v>1</v>
      </c>
      <c r="AE90">
        <v>0</v>
      </c>
      <c r="AF90" t="s">
        <v>85</v>
      </c>
      <c r="AG90">
        <v>0.6080000000000001</v>
      </c>
      <c r="AH90">
        <v>2</v>
      </c>
      <c r="AI90">
        <v>39273639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ROW(Source!A55)</f>
        <v>55</v>
      </c>
      <c r="B91">
        <v>39273645</v>
      </c>
      <c r="C91">
        <v>39273636</v>
      </c>
      <c r="D91">
        <v>36883554</v>
      </c>
      <c r="E91">
        <v>1</v>
      </c>
      <c r="F91">
        <v>1</v>
      </c>
      <c r="G91">
        <v>1</v>
      </c>
      <c r="H91">
        <v>2</v>
      </c>
      <c r="I91" t="s">
        <v>554</v>
      </c>
      <c r="J91" t="s">
        <v>555</v>
      </c>
      <c r="K91" t="s">
        <v>556</v>
      </c>
      <c r="L91">
        <v>1368</v>
      </c>
      <c r="N91">
        <v>1011</v>
      </c>
      <c r="O91" t="s">
        <v>518</v>
      </c>
      <c r="P91" t="s">
        <v>518</v>
      </c>
      <c r="Q91">
        <v>1</v>
      </c>
      <c r="X91">
        <v>4.58</v>
      </c>
      <c r="Y91">
        <v>0</v>
      </c>
      <c r="Z91">
        <v>65.709999999999994</v>
      </c>
      <c r="AA91">
        <v>11.6</v>
      </c>
      <c r="AB91">
        <v>0</v>
      </c>
      <c r="AC91">
        <v>0</v>
      </c>
      <c r="AD91">
        <v>1</v>
      </c>
      <c r="AE91">
        <v>0</v>
      </c>
      <c r="AF91" t="s">
        <v>85</v>
      </c>
      <c r="AG91">
        <v>3.6640000000000001</v>
      </c>
      <c r="AH91">
        <v>2</v>
      </c>
      <c r="AI91">
        <v>39273640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ROW(Source!A55)</f>
        <v>55</v>
      </c>
      <c r="B92">
        <v>39273646</v>
      </c>
      <c r="C92">
        <v>39273636</v>
      </c>
      <c r="D92">
        <v>36801649</v>
      </c>
      <c r="E92">
        <v>1</v>
      </c>
      <c r="F92">
        <v>1</v>
      </c>
      <c r="G92">
        <v>1</v>
      </c>
      <c r="H92">
        <v>3</v>
      </c>
      <c r="I92" t="s">
        <v>186</v>
      </c>
      <c r="J92" t="s">
        <v>188</v>
      </c>
      <c r="K92" t="s">
        <v>187</v>
      </c>
      <c r="L92">
        <v>1327</v>
      </c>
      <c r="N92">
        <v>1005</v>
      </c>
      <c r="O92" t="s">
        <v>123</v>
      </c>
      <c r="P92" t="s">
        <v>123</v>
      </c>
      <c r="Q92">
        <v>1</v>
      </c>
      <c r="X92">
        <v>103</v>
      </c>
      <c r="Y92">
        <v>51.8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84</v>
      </c>
      <c r="AG92">
        <v>0</v>
      </c>
      <c r="AH92">
        <v>2</v>
      </c>
      <c r="AI92">
        <v>39273641</v>
      </c>
      <c r="AJ92">
        <v>88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ROW(Source!A56)</f>
        <v>56</v>
      </c>
      <c r="B93">
        <v>39272642</v>
      </c>
      <c r="C93">
        <v>39272636</v>
      </c>
      <c r="D93">
        <v>37066717</v>
      </c>
      <c r="E93">
        <v>1</v>
      </c>
      <c r="F93">
        <v>1</v>
      </c>
      <c r="G93">
        <v>1</v>
      </c>
      <c r="H93">
        <v>1</v>
      </c>
      <c r="I93" t="s">
        <v>577</v>
      </c>
      <c r="J93" t="s">
        <v>3</v>
      </c>
      <c r="K93" t="s">
        <v>578</v>
      </c>
      <c r="L93">
        <v>1191</v>
      </c>
      <c r="N93">
        <v>1013</v>
      </c>
      <c r="O93" t="s">
        <v>512</v>
      </c>
      <c r="P93" t="s">
        <v>512</v>
      </c>
      <c r="Q93">
        <v>1</v>
      </c>
      <c r="X93">
        <v>7.1</v>
      </c>
      <c r="Y93">
        <v>0</v>
      </c>
      <c r="Z93">
        <v>0</v>
      </c>
      <c r="AA93">
        <v>0</v>
      </c>
      <c r="AB93">
        <v>8.17</v>
      </c>
      <c r="AC93">
        <v>0</v>
      </c>
      <c r="AD93">
        <v>1</v>
      </c>
      <c r="AE93">
        <v>1</v>
      </c>
      <c r="AF93" t="s">
        <v>3</v>
      </c>
      <c r="AG93">
        <v>7.1</v>
      </c>
      <c r="AH93">
        <v>2</v>
      </c>
      <c r="AI93">
        <v>39272637</v>
      </c>
      <c r="AJ93">
        <v>89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ROW(Source!A56)</f>
        <v>56</v>
      </c>
      <c r="B94">
        <v>39272643</v>
      </c>
      <c r="C94">
        <v>39272636</v>
      </c>
      <c r="D94">
        <v>36882351</v>
      </c>
      <c r="E94">
        <v>1</v>
      </c>
      <c r="F94">
        <v>1</v>
      </c>
      <c r="G94">
        <v>1</v>
      </c>
      <c r="H94">
        <v>2</v>
      </c>
      <c r="I94" t="s">
        <v>579</v>
      </c>
      <c r="J94" t="s">
        <v>580</v>
      </c>
      <c r="K94" t="s">
        <v>581</v>
      </c>
      <c r="L94">
        <v>1368</v>
      </c>
      <c r="N94">
        <v>1011</v>
      </c>
      <c r="O94" t="s">
        <v>518</v>
      </c>
      <c r="P94" t="s">
        <v>518</v>
      </c>
      <c r="Q94">
        <v>1</v>
      </c>
      <c r="X94">
        <v>0.32</v>
      </c>
      <c r="Y94">
        <v>0</v>
      </c>
      <c r="Z94">
        <v>6.66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0.32</v>
      </c>
      <c r="AH94">
        <v>2</v>
      </c>
      <c r="AI94">
        <v>39272638</v>
      </c>
      <c r="AJ94">
        <v>90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39272644</v>
      </c>
      <c r="C95">
        <v>39272636</v>
      </c>
      <c r="D95">
        <v>36807374</v>
      </c>
      <c r="E95">
        <v>1</v>
      </c>
      <c r="F95">
        <v>1</v>
      </c>
      <c r="G95">
        <v>1</v>
      </c>
      <c r="H95">
        <v>3</v>
      </c>
      <c r="I95" t="s">
        <v>582</v>
      </c>
      <c r="J95" t="s">
        <v>583</v>
      </c>
      <c r="K95" t="s">
        <v>584</v>
      </c>
      <c r="L95">
        <v>1339</v>
      </c>
      <c r="N95">
        <v>1007</v>
      </c>
      <c r="O95" t="s">
        <v>47</v>
      </c>
      <c r="P95" t="s">
        <v>47</v>
      </c>
      <c r="Q95">
        <v>1</v>
      </c>
      <c r="X95">
        <v>0.24</v>
      </c>
      <c r="Y95">
        <v>519.79999999999995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0.24</v>
      </c>
      <c r="AH95">
        <v>2</v>
      </c>
      <c r="AI95">
        <v>39272639</v>
      </c>
      <c r="AJ95">
        <v>91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39272645</v>
      </c>
      <c r="C96">
        <v>39272636</v>
      </c>
      <c r="D96">
        <v>36796619</v>
      </c>
      <c r="E96">
        <v>17</v>
      </c>
      <c r="F96">
        <v>1</v>
      </c>
      <c r="G96">
        <v>1</v>
      </c>
      <c r="H96">
        <v>3</v>
      </c>
      <c r="I96" t="s">
        <v>94</v>
      </c>
      <c r="J96" t="s">
        <v>3</v>
      </c>
      <c r="K96" t="s">
        <v>95</v>
      </c>
      <c r="L96">
        <v>1356</v>
      </c>
      <c r="N96">
        <v>1010</v>
      </c>
      <c r="O96" t="s">
        <v>96</v>
      </c>
      <c r="P96" t="s">
        <v>96</v>
      </c>
      <c r="Q96">
        <v>1000</v>
      </c>
      <c r="X96">
        <v>0.4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 t="s">
        <v>3</v>
      </c>
      <c r="AG96">
        <v>0.4</v>
      </c>
      <c r="AH96">
        <v>2</v>
      </c>
      <c r="AI96">
        <v>39272640</v>
      </c>
      <c r="AJ96">
        <v>92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ROW(Source!A57)</f>
        <v>57</v>
      </c>
      <c r="B97">
        <v>39272642</v>
      </c>
      <c r="C97">
        <v>39272636</v>
      </c>
      <c r="D97">
        <v>37066717</v>
      </c>
      <c r="E97">
        <v>1</v>
      </c>
      <c r="F97">
        <v>1</v>
      </c>
      <c r="G97">
        <v>1</v>
      </c>
      <c r="H97">
        <v>1</v>
      </c>
      <c r="I97" t="s">
        <v>577</v>
      </c>
      <c r="J97" t="s">
        <v>3</v>
      </c>
      <c r="K97" t="s">
        <v>578</v>
      </c>
      <c r="L97">
        <v>1191</v>
      </c>
      <c r="N97">
        <v>1013</v>
      </c>
      <c r="O97" t="s">
        <v>512</v>
      </c>
      <c r="P97" t="s">
        <v>512</v>
      </c>
      <c r="Q97">
        <v>1</v>
      </c>
      <c r="X97">
        <v>7.1</v>
      </c>
      <c r="Y97">
        <v>0</v>
      </c>
      <c r="Z97">
        <v>0</v>
      </c>
      <c r="AA97">
        <v>0</v>
      </c>
      <c r="AB97">
        <v>8.17</v>
      </c>
      <c r="AC97">
        <v>0</v>
      </c>
      <c r="AD97">
        <v>1</v>
      </c>
      <c r="AE97">
        <v>1</v>
      </c>
      <c r="AF97" t="s">
        <v>3</v>
      </c>
      <c r="AG97">
        <v>7.1</v>
      </c>
      <c r="AH97">
        <v>2</v>
      </c>
      <c r="AI97">
        <v>39272637</v>
      </c>
      <c r="AJ97">
        <v>94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ROW(Source!A57)</f>
        <v>57</v>
      </c>
      <c r="B98">
        <v>39272643</v>
      </c>
      <c r="C98">
        <v>39272636</v>
      </c>
      <c r="D98">
        <v>36882351</v>
      </c>
      <c r="E98">
        <v>1</v>
      </c>
      <c r="F98">
        <v>1</v>
      </c>
      <c r="G98">
        <v>1</v>
      </c>
      <c r="H98">
        <v>2</v>
      </c>
      <c r="I98" t="s">
        <v>579</v>
      </c>
      <c r="J98" t="s">
        <v>580</v>
      </c>
      <c r="K98" t="s">
        <v>581</v>
      </c>
      <c r="L98">
        <v>1368</v>
      </c>
      <c r="N98">
        <v>1011</v>
      </c>
      <c r="O98" t="s">
        <v>518</v>
      </c>
      <c r="P98" t="s">
        <v>518</v>
      </c>
      <c r="Q98">
        <v>1</v>
      </c>
      <c r="X98">
        <v>0.32</v>
      </c>
      <c r="Y98">
        <v>0</v>
      </c>
      <c r="Z98">
        <v>6.66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0.32</v>
      </c>
      <c r="AH98">
        <v>2</v>
      </c>
      <c r="AI98">
        <v>39272638</v>
      </c>
      <c r="AJ98">
        <v>95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ROW(Source!A57)</f>
        <v>57</v>
      </c>
      <c r="B99">
        <v>39272644</v>
      </c>
      <c r="C99">
        <v>39272636</v>
      </c>
      <c r="D99">
        <v>36807374</v>
      </c>
      <c r="E99">
        <v>1</v>
      </c>
      <c r="F99">
        <v>1</v>
      </c>
      <c r="G99">
        <v>1</v>
      </c>
      <c r="H99">
        <v>3</v>
      </c>
      <c r="I99" t="s">
        <v>582</v>
      </c>
      <c r="J99" t="s">
        <v>583</v>
      </c>
      <c r="K99" t="s">
        <v>584</v>
      </c>
      <c r="L99">
        <v>1339</v>
      </c>
      <c r="N99">
        <v>1007</v>
      </c>
      <c r="O99" t="s">
        <v>47</v>
      </c>
      <c r="P99" t="s">
        <v>47</v>
      </c>
      <c r="Q99">
        <v>1</v>
      </c>
      <c r="X99">
        <v>0.24</v>
      </c>
      <c r="Y99">
        <v>519.79999999999995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0.24</v>
      </c>
      <c r="AH99">
        <v>2</v>
      </c>
      <c r="AI99">
        <v>39272639</v>
      </c>
      <c r="AJ99">
        <v>96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ROW(Source!A57)</f>
        <v>57</v>
      </c>
      <c r="B100">
        <v>39272645</v>
      </c>
      <c r="C100">
        <v>39272636</v>
      </c>
      <c r="D100">
        <v>36796619</v>
      </c>
      <c r="E100">
        <v>17</v>
      </c>
      <c r="F100">
        <v>1</v>
      </c>
      <c r="G100">
        <v>1</v>
      </c>
      <c r="H100">
        <v>3</v>
      </c>
      <c r="I100" t="s">
        <v>94</v>
      </c>
      <c r="J100" t="s">
        <v>3</v>
      </c>
      <c r="K100" t="s">
        <v>95</v>
      </c>
      <c r="L100">
        <v>1356</v>
      </c>
      <c r="N100">
        <v>1010</v>
      </c>
      <c r="O100" t="s">
        <v>96</v>
      </c>
      <c r="P100" t="s">
        <v>96</v>
      </c>
      <c r="Q100">
        <v>1000</v>
      </c>
      <c r="X100">
        <v>0.4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 t="s">
        <v>3</v>
      </c>
      <c r="AG100">
        <v>0.4</v>
      </c>
      <c r="AH100">
        <v>2</v>
      </c>
      <c r="AI100">
        <v>39272640</v>
      </c>
      <c r="AJ100">
        <v>97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ROW(Source!A62)</f>
        <v>62</v>
      </c>
      <c r="B101">
        <v>39475561</v>
      </c>
      <c r="C101">
        <v>39475560</v>
      </c>
      <c r="D101">
        <v>37069968</v>
      </c>
      <c r="E101">
        <v>1</v>
      </c>
      <c r="F101">
        <v>1</v>
      </c>
      <c r="G101">
        <v>1</v>
      </c>
      <c r="H101">
        <v>1</v>
      </c>
      <c r="I101" t="s">
        <v>585</v>
      </c>
      <c r="J101" t="s">
        <v>3</v>
      </c>
      <c r="K101" t="s">
        <v>586</v>
      </c>
      <c r="L101">
        <v>1191</v>
      </c>
      <c r="N101">
        <v>1013</v>
      </c>
      <c r="O101" t="s">
        <v>512</v>
      </c>
      <c r="P101" t="s">
        <v>512</v>
      </c>
      <c r="Q101">
        <v>1</v>
      </c>
      <c r="X101">
        <v>22</v>
      </c>
      <c r="Y101">
        <v>0</v>
      </c>
      <c r="Z101">
        <v>0</v>
      </c>
      <c r="AA101">
        <v>0</v>
      </c>
      <c r="AB101">
        <v>8.3800000000000008</v>
      </c>
      <c r="AC101">
        <v>0</v>
      </c>
      <c r="AD101">
        <v>1</v>
      </c>
      <c r="AE101">
        <v>1</v>
      </c>
      <c r="AF101" t="s">
        <v>50</v>
      </c>
      <c r="AG101">
        <v>25.299999999999997</v>
      </c>
      <c r="AH101">
        <v>2</v>
      </c>
      <c r="AI101">
        <v>39475561</v>
      </c>
      <c r="AJ101">
        <v>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ROW(Source!A62)</f>
        <v>62</v>
      </c>
      <c r="B102">
        <v>39475562</v>
      </c>
      <c r="C102">
        <v>39475560</v>
      </c>
      <c r="D102">
        <v>37064876</v>
      </c>
      <c r="E102">
        <v>1</v>
      </c>
      <c r="F102">
        <v>1</v>
      </c>
      <c r="G102">
        <v>1</v>
      </c>
      <c r="H102">
        <v>1</v>
      </c>
      <c r="I102" t="s">
        <v>513</v>
      </c>
      <c r="J102" t="s">
        <v>3</v>
      </c>
      <c r="K102" t="s">
        <v>514</v>
      </c>
      <c r="L102">
        <v>1191</v>
      </c>
      <c r="N102">
        <v>1013</v>
      </c>
      <c r="O102" t="s">
        <v>512</v>
      </c>
      <c r="P102" t="s">
        <v>512</v>
      </c>
      <c r="Q102">
        <v>1</v>
      </c>
      <c r="X102">
        <v>0.69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49</v>
      </c>
      <c r="AG102">
        <v>0.86249999999999993</v>
      </c>
      <c r="AH102">
        <v>2</v>
      </c>
      <c r="AI102">
        <v>39475562</v>
      </c>
      <c r="AJ102">
        <v>100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ROW(Source!A62)</f>
        <v>62</v>
      </c>
      <c r="B103">
        <v>39475563</v>
      </c>
      <c r="C103">
        <v>39475560</v>
      </c>
      <c r="D103">
        <v>36883554</v>
      </c>
      <c r="E103">
        <v>1</v>
      </c>
      <c r="F103">
        <v>1</v>
      </c>
      <c r="G103">
        <v>1</v>
      </c>
      <c r="H103">
        <v>2</v>
      </c>
      <c r="I103" t="s">
        <v>554</v>
      </c>
      <c r="J103" t="s">
        <v>555</v>
      </c>
      <c r="K103" t="s">
        <v>556</v>
      </c>
      <c r="L103">
        <v>1368</v>
      </c>
      <c r="N103">
        <v>1011</v>
      </c>
      <c r="O103" t="s">
        <v>518</v>
      </c>
      <c r="P103" t="s">
        <v>518</v>
      </c>
      <c r="Q103">
        <v>1</v>
      </c>
      <c r="X103">
        <v>0.69</v>
      </c>
      <c r="Y103">
        <v>0</v>
      </c>
      <c r="Z103">
        <v>65.709999999999994</v>
      </c>
      <c r="AA103">
        <v>11.6</v>
      </c>
      <c r="AB103">
        <v>0</v>
      </c>
      <c r="AC103">
        <v>0</v>
      </c>
      <c r="AD103">
        <v>1</v>
      </c>
      <c r="AE103">
        <v>0</v>
      </c>
      <c r="AF103" t="s">
        <v>49</v>
      </c>
      <c r="AG103">
        <v>0.86249999999999993</v>
      </c>
      <c r="AH103">
        <v>2</v>
      </c>
      <c r="AI103">
        <v>39475563</v>
      </c>
      <c r="AJ103">
        <v>101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ROW(Source!A62)</f>
        <v>62</v>
      </c>
      <c r="B104">
        <v>39475564</v>
      </c>
      <c r="C104">
        <v>39475560</v>
      </c>
      <c r="D104">
        <v>36801792</v>
      </c>
      <c r="E104">
        <v>1</v>
      </c>
      <c r="F104">
        <v>1</v>
      </c>
      <c r="G104">
        <v>1</v>
      </c>
      <c r="H104">
        <v>3</v>
      </c>
      <c r="I104" t="s">
        <v>532</v>
      </c>
      <c r="J104" t="s">
        <v>533</v>
      </c>
      <c r="K104" t="s">
        <v>534</v>
      </c>
      <c r="L104">
        <v>1339</v>
      </c>
      <c r="N104">
        <v>1007</v>
      </c>
      <c r="O104" t="s">
        <v>47</v>
      </c>
      <c r="P104" t="s">
        <v>47</v>
      </c>
      <c r="Q104">
        <v>1</v>
      </c>
      <c r="X104">
        <v>4.0000000000000001E-3</v>
      </c>
      <c r="Y104">
        <v>2.44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4.0000000000000001E-3</v>
      </c>
      <c r="AH104">
        <v>2</v>
      </c>
      <c r="AI104">
        <v>39475564</v>
      </c>
      <c r="AJ104">
        <v>102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ROW(Source!A62)</f>
        <v>62</v>
      </c>
      <c r="B105">
        <v>39475565</v>
      </c>
      <c r="C105">
        <v>39475560</v>
      </c>
      <c r="D105">
        <v>36825637</v>
      </c>
      <c r="E105">
        <v>1</v>
      </c>
      <c r="F105">
        <v>1</v>
      </c>
      <c r="G105">
        <v>1</v>
      </c>
      <c r="H105">
        <v>3</v>
      </c>
      <c r="I105" t="s">
        <v>587</v>
      </c>
      <c r="J105" t="s">
        <v>588</v>
      </c>
      <c r="K105" t="s">
        <v>589</v>
      </c>
      <c r="L105">
        <v>1348</v>
      </c>
      <c r="N105">
        <v>1009</v>
      </c>
      <c r="O105" t="s">
        <v>141</v>
      </c>
      <c r="P105" t="s">
        <v>141</v>
      </c>
      <c r="Q105">
        <v>1000</v>
      </c>
      <c r="X105">
        <v>2.8999999999999998E-3</v>
      </c>
      <c r="Y105">
        <v>14690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2.8999999999999998E-3</v>
      </c>
      <c r="AH105">
        <v>2</v>
      </c>
      <c r="AI105">
        <v>39475565</v>
      </c>
      <c r="AJ105">
        <v>103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ROW(Source!A62)</f>
        <v>62</v>
      </c>
      <c r="B106">
        <v>39475566</v>
      </c>
      <c r="C106">
        <v>39475560</v>
      </c>
      <c r="D106">
        <v>36825644</v>
      </c>
      <c r="E106">
        <v>1</v>
      </c>
      <c r="F106">
        <v>1</v>
      </c>
      <c r="G106">
        <v>1</v>
      </c>
      <c r="H106">
        <v>3</v>
      </c>
      <c r="I106" t="s">
        <v>590</v>
      </c>
      <c r="J106" t="s">
        <v>591</v>
      </c>
      <c r="K106" t="s">
        <v>592</v>
      </c>
      <c r="L106">
        <v>1348</v>
      </c>
      <c r="N106">
        <v>1009</v>
      </c>
      <c r="O106" t="s">
        <v>141</v>
      </c>
      <c r="P106" t="s">
        <v>141</v>
      </c>
      <c r="Q106">
        <v>1000</v>
      </c>
      <c r="X106">
        <v>1.9300000000000001E-3</v>
      </c>
      <c r="Y106">
        <v>12110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1.9300000000000001E-3</v>
      </c>
      <c r="AH106">
        <v>2</v>
      </c>
      <c r="AI106">
        <v>39475566</v>
      </c>
      <c r="AJ106">
        <v>104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ROW(Source!A62)</f>
        <v>62</v>
      </c>
      <c r="B107">
        <v>39475567</v>
      </c>
      <c r="C107">
        <v>39475560</v>
      </c>
      <c r="D107">
        <v>36825885</v>
      </c>
      <c r="E107">
        <v>1</v>
      </c>
      <c r="F107">
        <v>1</v>
      </c>
      <c r="G107">
        <v>1</v>
      </c>
      <c r="H107">
        <v>3</v>
      </c>
      <c r="I107" t="s">
        <v>593</v>
      </c>
      <c r="J107" t="s">
        <v>594</v>
      </c>
      <c r="K107" t="s">
        <v>595</v>
      </c>
      <c r="L107">
        <v>1348</v>
      </c>
      <c r="N107">
        <v>1009</v>
      </c>
      <c r="O107" t="s">
        <v>141</v>
      </c>
      <c r="P107" t="s">
        <v>141</v>
      </c>
      <c r="Q107">
        <v>1000</v>
      </c>
      <c r="X107">
        <v>7.9000000000000008E-3</v>
      </c>
      <c r="Y107">
        <v>10500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7.9000000000000008E-3</v>
      </c>
      <c r="AH107">
        <v>2</v>
      </c>
      <c r="AI107">
        <v>39475567</v>
      </c>
      <c r="AJ107">
        <v>105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ROW(Source!A62)</f>
        <v>62</v>
      </c>
      <c r="B108">
        <v>39475568</v>
      </c>
      <c r="C108">
        <v>39475560</v>
      </c>
      <c r="D108">
        <v>36833495</v>
      </c>
      <c r="E108">
        <v>1</v>
      </c>
      <c r="F108">
        <v>1</v>
      </c>
      <c r="G108">
        <v>1</v>
      </c>
      <c r="H108">
        <v>3</v>
      </c>
      <c r="I108" t="s">
        <v>596</v>
      </c>
      <c r="J108" t="s">
        <v>597</v>
      </c>
      <c r="K108" t="s">
        <v>598</v>
      </c>
      <c r="L108">
        <v>1339</v>
      </c>
      <c r="N108">
        <v>1007</v>
      </c>
      <c r="O108" t="s">
        <v>47</v>
      </c>
      <c r="P108" t="s">
        <v>47</v>
      </c>
      <c r="Q108">
        <v>1</v>
      </c>
      <c r="X108">
        <v>0.11</v>
      </c>
      <c r="Y108">
        <v>559.6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0.11</v>
      </c>
      <c r="AH108">
        <v>2</v>
      </c>
      <c r="AI108">
        <v>39475568</v>
      </c>
      <c r="AJ108">
        <v>106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ROW(Source!A62)</f>
        <v>62</v>
      </c>
      <c r="B109">
        <v>39475569</v>
      </c>
      <c r="C109">
        <v>39475560</v>
      </c>
      <c r="D109">
        <v>36796753</v>
      </c>
      <c r="E109">
        <v>17</v>
      </c>
      <c r="F109">
        <v>1</v>
      </c>
      <c r="G109">
        <v>1</v>
      </c>
      <c r="H109">
        <v>3</v>
      </c>
      <c r="I109" t="s">
        <v>112</v>
      </c>
      <c r="J109" t="s">
        <v>3</v>
      </c>
      <c r="K109" t="s">
        <v>113</v>
      </c>
      <c r="L109">
        <v>1339</v>
      </c>
      <c r="N109">
        <v>1007</v>
      </c>
      <c r="O109" t="s">
        <v>47</v>
      </c>
      <c r="P109" t="s">
        <v>47</v>
      </c>
      <c r="Q109">
        <v>1</v>
      </c>
      <c r="X109">
        <v>1.03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3</v>
      </c>
      <c r="AG109">
        <v>1.03</v>
      </c>
      <c r="AH109">
        <v>2</v>
      </c>
      <c r="AI109">
        <v>39475569</v>
      </c>
      <c r="AJ109">
        <v>108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ROW(Source!A63)</f>
        <v>63</v>
      </c>
      <c r="B110">
        <v>39475561</v>
      </c>
      <c r="C110">
        <v>39475560</v>
      </c>
      <c r="D110">
        <v>37069968</v>
      </c>
      <c r="E110">
        <v>1</v>
      </c>
      <c r="F110">
        <v>1</v>
      </c>
      <c r="G110">
        <v>1</v>
      </c>
      <c r="H110">
        <v>1</v>
      </c>
      <c r="I110" t="s">
        <v>585</v>
      </c>
      <c r="J110" t="s">
        <v>3</v>
      </c>
      <c r="K110" t="s">
        <v>586</v>
      </c>
      <c r="L110">
        <v>1191</v>
      </c>
      <c r="N110">
        <v>1013</v>
      </c>
      <c r="O110" t="s">
        <v>512</v>
      </c>
      <c r="P110" t="s">
        <v>512</v>
      </c>
      <c r="Q110">
        <v>1</v>
      </c>
      <c r="X110">
        <v>22</v>
      </c>
      <c r="Y110">
        <v>0</v>
      </c>
      <c r="Z110">
        <v>0</v>
      </c>
      <c r="AA110">
        <v>0</v>
      </c>
      <c r="AB110">
        <v>8.3800000000000008</v>
      </c>
      <c r="AC110">
        <v>0</v>
      </c>
      <c r="AD110">
        <v>1</v>
      </c>
      <c r="AE110">
        <v>1</v>
      </c>
      <c r="AF110" t="s">
        <v>50</v>
      </c>
      <c r="AG110">
        <v>25.299999999999997</v>
      </c>
      <c r="AH110">
        <v>2</v>
      </c>
      <c r="AI110">
        <v>39475561</v>
      </c>
      <c r="AJ110">
        <v>109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ROW(Source!A63)</f>
        <v>63</v>
      </c>
      <c r="B111">
        <v>39475562</v>
      </c>
      <c r="C111">
        <v>39475560</v>
      </c>
      <c r="D111">
        <v>37064876</v>
      </c>
      <c r="E111">
        <v>1</v>
      </c>
      <c r="F111">
        <v>1</v>
      </c>
      <c r="G111">
        <v>1</v>
      </c>
      <c r="H111">
        <v>1</v>
      </c>
      <c r="I111" t="s">
        <v>513</v>
      </c>
      <c r="J111" t="s">
        <v>3</v>
      </c>
      <c r="K111" t="s">
        <v>514</v>
      </c>
      <c r="L111">
        <v>1191</v>
      </c>
      <c r="N111">
        <v>1013</v>
      </c>
      <c r="O111" t="s">
        <v>512</v>
      </c>
      <c r="P111" t="s">
        <v>512</v>
      </c>
      <c r="Q111">
        <v>1</v>
      </c>
      <c r="X111">
        <v>0.69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2</v>
      </c>
      <c r="AF111" t="s">
        <v>49</v>
      </c>
      <c r="AG111">
        <v>0.86249999999999993</v>
      </c>
      <c r="AH111">
        <v>2</v>
      </c>
      <c r="AI111">
        <v>39475562</v>
      </c>
      <c r="AJ111">
        <v>110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ROW(Source!A63)</f>
        <v>63</v>
      </c>
      <c r="B112">
        <v>39475563</v>
      </c>
      <c r="C112">
        <v>39475560</v>
      </c>
      <c r="D112">
        <v>36883554</v>
      </c>
      <c r="E112">
        <v>1</v>
      </c>
      <c r="F112">
        <v>1</v>
      </c>
      <c r="G112">
        <v>1</v>
      </c>
      <c r="H112">
        <v>2</v>
      </c>
      <c r="I112" t="s">
        <v>554</v>
      </c>
      <c r="J112" t="s">
        <v>555</v>
      </c>
      <c r="K112" t="s">
        <v>556</v>
      </c>
      <c r="L112">
        <v>1368</v>
      </c>
      <c r="N112">
        <v>1011</v>
      </c>
      <c r="O112" t="s">
        <v>518</v>
      </c>
      <c r="P112" t="s">
        <v>518</v>
      </c>
      <c r="Q112">
        <v>1</v>
      </c>
      <c r="X112">
        <v>0.69</v>
      </c>
      <c r="Y112">
        <v>0</v>
      </c>
      <c r="Z112">
        <v>65.709999999999994</v>
      </c>
      <c r="AA112">
        <v>11.6</v>
      </c>
      <c r="AB112">
        <v>0</v>
      </c>
      <c r="AC112">
        <v>0</v>
      </c>
      <c r="AD112">
        <v>1</v>
      </c>
      <c r="AE112">
        <v>0</v>
      </c>
      <c r="AF112" t="s">
        <v>49</v>
      </c>
      <c r="AG112">
        <v>0.86249999999999993</v>
      </c>
      <c r="AH112">
        <v>2</v>
      </c>
      <c r="AI112">
        <v>39475563</v>
      </c>
      <c r="AJ112">
        <v>111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ROW(Source!A63)</f>
        <v>63</v>
      </c>
      <c r="B113">
        <v>39475564</v>
      </c>
      <c r="C113">
        <v>39475560</v>
      </c>
      <c r="D113">
        <v>36801792</v>
      </c>
      <c r="E113">
        <v>1</v>
      </c>
      <c r="F113">
        <v>1</v>
      </c>
      <c r="G113">
        <v>1</v>
      </c>
      <c r="H113">
        <v>3</v>
      </c>
      <c r="I113" t="s">
        <v>532</v>
      </c>
      <c r="J113" t="s">
        <v>533</v>
      </c>
      <c r="K113" t="s">
        <v>534</v>
      </c>
      <c r="L113">
        <v>1339</v>
      </c>
      <c r="N113">
        <v>1007</v>
      </c>
      <c r="O113" t="s">
        <v>47</v>
      </c>
      <c r="P113" t="s">
        <v>47</v>
      </c>
      <c r="Q113">
        <v>1</v>
      </c>
      <c r="X113">
        <v>4.0000000000000001E-3</v>
      </c>
      <c r="Y113">
        <v>2.44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4.0000000000000001E-3</v>
      </c>
      <c r="AH113">
        <v>2</v>
      </c>
      <c r="AI113">
        <v>39475564</v>
      </c>
      <c r="AJ113">
        <v>112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ROW(Source!A63)</f>
        <v>63</v>
      </c>
      <c r="B114">
        <v>39475565</v>
      </c>
      <c r="C114">
        <v>39475560</v>
      </c>
      <c r="D114">
        <v>36825637</v>
      </c>
      <c r="E114">
        <v>1</v>
      </c>
      <c r="F114">
        <v>1</v>
      </c>
      <c r="G114">
        <v>1</v>
      </c>
      <c r="H114">
        <v>3</v>
      </c>
      <c r="I114" t="s">
        <v>587</v>
      </c>
      <c r="J114" t="s">
        <v>588</v>
      </c>
      <c r="K114" t="s">
        <v>589</v>
      </c>
      <c r="L114">
        <v>1348</v>
      </c>
      <c r="N114">
        <v>1009</v>
      </c>
      <c r="O114" t="s">
        <v>141</v>
      </c>
      <c r="P114" t="s">
        <v>141</v>
      </c>
      <c r="Q114">
        <v>1000</v>
      </c>
      <c r="X114">
        <v>2.8999999999999998E-3</v>
      </c>
      <c r="Y114">
        <v>14690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2.8999999999999998E-3</v>
      </c>
      <c r="AH114">
        <v>2</v>
      </c>
      <c r="AI114">
        <v>39475565</v>
      </c>
      <c r="AJ114">
        <v>113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ROW(Source!A63)</f>
        <v>63</v>
      </c>
      <c r="B115">
        <v>39475566</v>
      </c>
      <c r="C115">
        <v>39475560</v>
      </c>
      <c r="D115">
        <v>36825644</v>
      </c>
      <c r="E115">
        <v>1</v>
      </c>
      <c r="F115">
        <v>1</v>
      </c>
      <c r="G115">
        <v>1</v>
      </c>
      <c r="H115">
        <v>3</v>
      </c>
      <c r="I115" t="s">
        <v>590</v>
      </c>
      <c r="J115" t="s">
        <v>591</v>
      </c>
      <c r="K115" t="s">
        <v>592</v>
      </c>
      <c r="L115">
        <v>1348</v>
      </c>
      <c r="N115">
        <v>1009</v>
      </c>
      <c r="O115" t="s">
        <v>141</v>
      </c>
      <c r="P115" t="s">
        <v>141</v>
      </c>
      <c r="Q115">
        <v>1000</v>
      </c>
      <c r="X115">
        <v>1.9300000000000001E-3</v>
      </c>
      <c r="Y115">
        <v>12110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1.9300000000000001E-3</v>
      </c>
      <c r="AH115">
        <v>2</v>
      </c>
      <c r="AI115">
        <v>39475566</v>
      </c>
      <c r="AJ115">
        <v>114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ROW(Source!A63)</f>
        <v>63</v>
      </c>
      <c r="B116">
        <v>39475567</v>
      </c>
      <c r="C116">
        <v>39475560</v>
      </c>
      <c r="D116">
        <v>36825885</v>
      </c>
      <c r="E116">
        <v>1</v>
      </c>
      <c r="F116">
        <v>1</v>
      </c>
      <c r="G116">
        <v>1</v>
      </c>
      <c r="H116">
        <v>3</v>
      </c>
      <c r="I116" t="s">
        <v>593</v>
      </c>
      <c r="J116" t="s">
        <v>594</v>
      </c>
      <c r="K116" t="s">
        <v>595</v>
      </c>
      <c r="L116">
        <v>1348</v>
      </c>
      <c r="N116">
        <v>1009</v>
      </c>
      <c r="O116" t="s">
        <v>141</v>
      </c>
      <c r="P116" t="s">
        <v>141</v>
      </c>
      <c r="Q116">
        <v>1000</v>
      </c>
      <c r="X116">
        <v>7.9000000000000008E-3</v>
      </c>
      <c r="Y116">
        <v>10500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7.9000000000000008E-3</v>
      </c>
      <c r="AH116">
        <v>2</v>
      </c>
      <c r="AI116">
        <v>39475567</v>
      </c>
      <c r="AJ116">
        <v>115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ROW(Source!A63)</f>
        <v>63</v>
      </c>
      <c r="B117">
        <v>39475568</v>
      </c>
      <c r="C117">
        <v>39475560</v>
      </c>
      <c r="D117">
        <v>36833495</v>
      </c>
      <c r="E117">
        <v>1</v>
      </c>
      <c r="F117">
        <v>1</v>
      </c>
      <c r="G117">
        <v>1</v>
      </c>
      <c r="H117">
        <v>3</v>
      </c>
      <c r="I117" t="s">
        <v>596</v>
      </c>
      <c r="J117" t="s">
        <v>597</v>
      </c>
      <c r="K117" t="s">
        <v>598</v>
      </c>
      <c r="L117">
        <v>1339</v>
      </c>
      <c r="N117">
        <v>1007</v>
      </c>
      <c r="O117" t="s">
        <v>47</v>
      </c>
      <c r="P117" t="s">
        <v>47</v>
      </c>
      <c r="Q117">
        <v>1</v>
      </c>
      <c r="X117">
        <v>0.11</v>
      </c>
      <c r="Y117">
        <v>559.6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0.11</v>
      </c>
      <c r="AH117">
        <v>2</v>
      </c>
      <c r="AI117">
        <v>39475568</v>
      </c>
      <c r="AJ117">
        <v>116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ROW(Source!A63)</f>
        <v>63</v>
      </c>
      <c r="B118">
        <v>39475569</v>
      </c>
      <c r="C118">
        <v>39475560</v>
      </c>
      <c r="D118">
        <v>36796753</v>
      </c>
      <c r="E118">
        <v>17</v>
      </c>
      <c r="F118">
        <v>1</v>
      </c>
      <c r="G118">
        <v>1</v>
      </c>
      <c r="H118">
        <v>3</v>
      </c>
      <c r="I118" t="s">
        <v>112</v>
      </c>
      <c r="J118" t="s">
        <v>3</v>
      </c>
      <c r="K118" t="s">
        <v>113</v>
      </c>
      <c r="L118">
        <v>1339</v>
      </c>
      <c r="N118">
        <v>1007</v>
      </c>
      <c r="O118" t="s">
        <v>47</v>
      </c>
      <c r="P118" t="s">
        <v>47</v>
      </c>
      <c r="Q118">
        <v>1</v>
      </c>
      <c r="X118">
        <v>1.03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3</v>
      </c>
      <c r="AG118">
        <v>1.03</v>
      </c>
      <c r="AH118">
        <v>2</v>
      </c>
      <c r="AI118">
        <v>39475569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ROW(Source!A68)</f>
        <v>68</v>
      </c>
      <c r="B119">
        <v>39272667</v>
      </c>
      <c r="C119">
        <v>39272648</v>
      </c>
      <c r="D119">
        <v>37070090</v>
      </c>
      <c r="E119">
        <v>1</v>
      </c>
      <c r="F119">
        <v>1</v>
      </c>
      <c r="G119">
        <v>1</v>
      </c>
      <c r="H119">
        <v>1</v>
      </c>
      <c r="I119" t="s">
        <v>599</v>
      </c>
      <c r="J119" t="s">
        <v>3</v>
      </c>
      <c r="K119" t="s">
        <v>600</v>
      </c>
      <c r="L119">
        <v>1191</v>
      </c>
      <c r="N119">
        <v>1013</v>
      </c>
      <c r="O119" t="s">
        <v>512</v>
      </c>
      <c r="P119" t="s">
        <v>512</v>
      </c>
      <c r="Q119">
        <v>1</v>
      </c>
      <c r="X119">
        <v>80.77</v>
      </c>
      <c r="Y119">
        <v>0</v>
      </c>
      <c r="Z119">
        <v>0</v>
      </c>
      <c r="AA119">
        <v>0</v>
      </c>
      <c r="AB119">
        <v>8.9700000000000006</v>
      </c>
      <c r="AC119">
        <v>0</v>
      </c>
      <c r="AD119">
        <v>1</v>
      </c>
      <c r="AE119">
        <v>1</v>
      </c>
      <c r="AF119" t="s">
        <v>50</v>
      </c>
      <c r="AG119">
        <v>92.885499999999993</v>
      </c>
      <c r="AH119">
        <v>2</v>
      </c>
      <c r="AI119">
        <v>39272649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ROW(Source!A68)</f>
        <v>68</v>
      </c>
      <c r="B120">
        <v>39272668</v>
      </c>
      <c r="C120">
        <v>39272648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513</v>
      </c>
      <c r="J120" t="s">
        <v>3</v>
      </c>
      <c r="K120" t="s">
        <v>514</v>
      </c>
      <c r="L120">
        <v>1191</v>
      </c>
      <c r="N120">
        <v>1013</v>
      </c>
      <c r="O120" t="s">
        <v>512</v>
      </c>
      <c r="P120" t="s">
        <v>512</v>
      </c>
      <c r="Q120">
        <v>1</v>
      </c>
      <c r="X120">
        <v>0.14000000000000001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49</v>
      </c>
      <c r="AG120">
        <v>0.17500000000000002</v>
      </c>
      <c r="AH120">
        <v>2</v>
      </c>
      <c r="AI120">
        <v>39272650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ROW(Source!A68)</f>
        <v>68</v>
      </c>
      <c r="B121">
        <v>39272669</v>
      </c>
      <c r="C121">
        <v>39272648</v>
      </c>
      <c r="D121">
        <v>36882446</v>
      </c>
      <c r="E121">
        <v>1</v>
      </c>
      <c r="F121">
        <v>1</v>
      </c>
      <c r="G121">
        <v>1</v>
      </c>
      <c r="H121">
        <v>2</v>
      </c>
      <c r="I121" t="s">
        <v>601</v>
      </c>
      <c r="J121" t="s">
        <v>602</v>
      </c>
      <c r="K121" t="s">
        <v>603</v>
      </c>
      <c r="L121">
        <v>1368</v>
      </c>
      <c r="N121">
        <v>1011</v>
      </c>
      <c r="O121" t="s">
        <v>518</v>
      </c>
      <c r="P121" t="s">
        <v>518</v>
      </c>
      <c r="Q121">
        <v>1</v>
      </c>
      <c r="X121">
        <v>0.14000000000000001</v>
      </c>
      <c r="Y121">
        <v>0</v>
      </c>
      <c r="Z121">
        <v>24.33</v>
      </c>
      <c r="AA121">
        <v>10.06</v>
      </c>
      <c r="AB121">
        <v>0</v>
      </c>
      <c r="AC121">
        <v>0</v>
      </c>
      <c r="AD121">
        <v>1</v>
      </c>
      <c r="AE121">
        <v>0</v>
      </c>
      <c r="AF121" t="s">
        <v>49</v>
      </c>
      <c r="AG121">
        <v>0.17500000000000002</v>
      </c>
      <c r="AH121">
        <v>2</v>
      </c>
      <c r="AI121">
        <v>39272651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ROW(Source!A68)</f>
        <v>68</v>
      </c>
      <c r="B122">
        <v>39272670</v>
      </c>
      <c r="C122">
        <v>39272648</v>
      </c>
      <c r="D122">
        <v>36797095</v>
      </c>
      <c r="E122">
        <v>17</v>
      </c>
      <c r="F122">
        <v>1</v>
      </c>
      <c r="G122">
        <v>1</v>
      </c>
      <c r="H122">
        <v>3</v>
      </c>
      <c r="I122" t="s">
        <v>121</v>
      </c>
      <c r="J122" t="s">
        <v>3</v>
      </c>
      <c r="K122" t="s">
        <v>122</v>
      </c>
      <c r="L122">
        <v>1327</v>
      </c>
      <c r="N122">
        <v>1005</v>
      </c>
      <c r="O122" t="s">
        <v>123</v>
      </c>
      <c r="P122" t="s">
        <v>123</v>
      </c>
      <c r="Q122">
        <v>1</v>
      </c>
      <c r="X122">
        <v>105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3</v>
      </c>
      <c r="AG122">
        <v>105</v>
      </c>
      <c r="AH122">
        <v>2</v>
      </c>
      <c r="AI122">
        <v>39272652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ROW(Source!A68)</f>
        <v>68</v>
      </c>
      <c r="B123">
        <v>39272671</v>
      </c>
      <c r="C123">
        <v>39272648</v>
      </c>
      <c r="D123">
        <v>36801792</v>
      </c>
      <c r="E123">
        <v>1</v>
      </c>
      <c r="F123">
        <v>1</v>
      </c>
      <c r="G123">
        <v>1</v>
      </c>
      <c r="H123">
        <v>3</v>
      </c>
      <c r="I123" t="s">
        <v>532</v>
      </c>
      <c r="J123" t="s">
        <v>533</v>
      </c>
      <c r="K123" t="s">
        <v>534</v>
      </c>
      <c r="L123">
        <v>1339</v>
      </c>
      <c r="N123">
        <v>1007</v>
      </c>
      <c r="O123" t="s">
        <v>47</v>
      </c>
      <c r="P123" t="s">
        <v>47</v>
      </c>
      <c r="Q123">
        <v>1</v>
      </c>
      <c r="X123">
        <v>3.5000000000000003E-2</v>
      </c>
      <c r="Y123">
        <v>2.44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3.5000000000000003E-2</v>
      </c>
      <c r="AH123">
        <v>2</v>
      </c>
      <c r="AI123">
        <v>39272653</v>
      </c>
      <c r="AJ123">
        <v>124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ROW(Source!A68)</f>
        <v>68</v>
      </c>
      <c r="B124">
        <v>39272672</v>
      </c>
      <c r="C124">
        <v>39272648</v>
      </c>
      <c r="D124">
        <v>36802054</v>
      </c>
      <c r="E124">
        <v>1</v>
      </c>
      <c r="F124">
        <v>1</v>
      </c>
      <c r="G124">
        <v>1</v>
      </c>
      <c r="H124">
        <v>3</v>
      </c>
      <c r="I124" t="s">
        <v>604</v>
      </c>
      <c r="J124" t="s">
        <v>605</v>
      </c>
      <c r="K124" t="s">
        <v>606</v>
      </c>
      <c r="L124">
        <v>1301</v>
      </c>
      <c r="N124">
        <v>1003</v>
      </c>
      <c r="O124" t="s">
        <v>246</v>
      </c>
      <c r="P124" t="s">
        <v>246</v>
      </c>
      <c r="Q124">
        <v>1</v>
      </c>
      <c r="X124">
        <v>93.81</v>
      </c>
      <c r="Y124">
        <v>0.6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93.81</v>
      </c>
      <c r="AH124">
        <v>2</v>
      </c>
      <c r="AI124">
        <v>39272654</v>
      </c>
      <c r="AJ124">
        <v>125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ROW(Source!A68)</f>
        <v>68</v>
      </c>
      <c r="B125">
        <v>39272673</v>
      </c>
      <c r="C125">
        <v>39272648</v>
      </c>
      <c r="D125">
        <v>36802078</v>
      </c>
      <c r="E125">
        <v>1</v>
      </c>
      <c r="F125">
        <v>1</v>
      </c>
      <c r="G125">
        <v>1</v>
      </c>
      <c r="H125">
        <v>3</v>
      </c>
      <c r="I125" t="s">
        <v>607</v>
      </c>
      <c r="J125" t="s">
        <v>608</v>
      </c>
      <c r="K125" t="s">
        <v>609</v>
      </c>
      <c r="L125">
        <v>1301</v>
      </c>
      <c r="N125">
        <v>1003</v>
      </c>
      <c r="O125" t="s">
        <v>246</v>
      </c>
      <c r="P125" t="s">
        <v>246</v>
      </c>
      <c r="Q125">
        <v>1</v>
      </c>
      <c r="X125">
        <v>130</v>
      </c>
      <c r="Y125">
        <v>0.17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130</v>
      </c>
      <c r="AH125">
        <v>2</v>
      </c>
      <c r="AI125">
        <v>39272655</v>
      </c>
      <c r="AJ125">
        <v>126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ROW(Source!A68)</f>
        <v>68</v>
      </c>
      <c r="B126">
        <v>39272674</v>
      </c>
      <c r="C126">
        <v>39272648</v>
      </c>
      <c r="D126">
        <v>36802083</v>
      </c>
      <c r="E126">
        <v>1</v>
      </c>
      <c r="F126">
        <v>1</v>
      </c>
      <c r="G126">
        <v>1</v>
      </c>
      <c r="H126">
        <v>3</v>
      </c>
      <c r="I126" t="s">
        <v>610</v>
      </c>
      <c r="J126" t="s">
        <v>611</v>
      </c>
      <c r="K126" t="s">
        <v>612</v>
      </c>
      <c r="L126">
        <v>1308</v>
      </c>
      <c r="N126">
        <v>1003</v>
      </c>
      <c r="O126" t="s">
        <v>31</v>
      </c>
      <c r="P126" t="s">
        <v>31</v>
      </c>
      <c r="Q126">
        <v>100</v>
      </c>
      <c r="X126">
        <v>0.33329999999999999</v>
      </c>
      <c r="Y126">
        <v>173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0.33329999999999999</v>
      </c>
      <c r="AH126">
        <v>2</v>
      </c>
      <c r="AI126">
        <v>39272656</v>
      </c>
      <c r="AJ126">
        <v>127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ROW(Source!A68)</f>
        <v>68</v>
      </c>
      <c r="B127">
        <v>39272675</v>
      </c>
      <c r="C127">
        <v>39272648</v>
      </c>
      <c r="D127">
        <v>36804661</v>
      </c>
      <c r="E127">
        <v>1</v>
      </c>
      <c r="F127">
        <v>1</v>
      </c>
      <c r="G127">
        <v>1</v>
      </c>
      <c r="H127">
        <v>3</v>
      </c>
      <c r="I127" t="s">
        <v>613</v>
      </c>
      <c r="J127" t="s">
        <v>614</v>
      </c>
      <c r="K127" t="s">
        <v>615</v>
      </c>
      <c r="L127">
        <v>1355</v>
      </c>
      <c r="N127">
        <v>1010</v>
      </c>
      <c r="O127" t="s">
        <v>380</v>
      </c>
      <c r="P127" t="s">
        <v>380</v>
      </c>
      <c r="Q127">
        <v>100</v>
      </c>
      <c r="X127">
        <v>3.53</v>
      </c>
      <c r="Y127">
        <v>8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3.53</v>
      </c>
      <c r="AH127">
        <v>2</v>
      </c>
      <c r="AI127">
        <v>39272657</v>
      </c>
      <c r="AJ127">
        <v>128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ROW(Source!A68)</f>
        <v>68</v>
      </c>
      <c r="B128">
        <v>39272676</v>
      </c>
      <c r="C128">
        <v>39272648</v>
      </c>
      <c r="D128">
        <v>36804889</v>
      </c>
      <c r="E128">
        <v>1</v>
      </c>
      <c r="F128">
        <v>1</v>
      </c>
      <c r="G128">
        <v>1</v>
      </c>
      <c r="H128">
        <v>3</v>
      </c>
      <c r="I128" t="s">
        <v>616</v>
      </c>
      <c r="J128" t="s">
        <v>617</v>
      </c>
      <c r="K128" t="s">
        <v>618</v>
      </c>
      <c r="L128">
        <v>1355</v>
      </c>
      <c r="N128">
        <v>1010</v>
      </c>
      <c r="O128" t="s">
        <v>380</v>
      </c>
      <c r="P128" t="s">
        <v>380</v>
      </c>
      <c r="Q128">
        <v>100</v>
      </c>
      <c r="X128">
        <v>4.29</v>
      </c>
      <c r="Y128">
        <v>2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4.29</v>
      </c>
      <c r="AH128">
        <v>2</v>
      </c>
      <c r="AI128">
        <v>39272658</v>
      </c>
      <c r="AJ128">
        <v>129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ROW(Source!A68)</f>
        <v>68</v>
      </c>
      <c r="B129">
        <v>39272677</v>
      </c>
      <c r="C129">
        <v>39272648</v>
      </c>
      <c r="D129">
        <v>36804891</v>
      </c>
      <c r="E129">
        <v>1</v>
      </c>
      <c r="F129">
        <v>1</v>
      </c>
      <c r="G129">
        <v>1</v>
      </c>
      <c r="H129">
        <v>3</v>
      </c>
      <c r="I129" t="s">
        <v>619</v>
      </c>
      <c r="J129" t="s">
        <v>620</v>
      </c>
      <c r="K129" t="s">
        <v>621</v>
      </c>
      <c r="L129">
        <v>1355</v>
      </c>
      <c r="N129">
        <v>1010</v>
      </c>
      <c r="O129" t="s">
        <v>380</v>
      </c>
      <c r="P129" t="s">
        <v>380</v>
      </c>
      <c r="Q129">
        <v>100</v>
      </c>
      <c r="X129">
        <v>16.670000000000002</v>
      </c>
      <c r="Y129">
        <v>2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16.670000000000002</v>
      </c>
      <c r="AH129">
        <v>2</v>
      </c>
      <c r="AI129">
        <v>39272659</v>
      </c>
      <c r="AJ129">
        <v>130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ROW(Source!A68)</f>
        <v>68</v>
      </c>
      <c r="B130">
        <v>39272678</v>
      </c>
      <c r="C130">
        <v>39272648</v>
      </c>
      <c r="D130">
        <v>36822898</v>
      </c>
      <c r="E130">
        <v>1</v>
      </c>
      <c r="F130">
        <v>1</v>
      </c>
      <c r="G130">
        <v>1</v>
      </c>
      <c r="H130">
        <v>3</v>
      </c>
      <c r="I130" t="s">
        <v>622</v>
      </c>
      <c r="J130" t="s">
        <v>623</v>
      </c>
      <c r="K130" t="s">
        <v>624</v>
      </c>
      <c r="L130">
        <v>1301</v>
      </c>
      <c r="N130">
        <v>1003</v>
      </c>
      <c r="O130" t="s">
        <v>246</v>
      </c>
      <c r="P130" t="s">
        <v>246</v>
      </c>
      <c r="Q130">
        <v>1</v>
      </c>
      <c r="X130">
        <v>80.95</v>
      </c>
      <c r="Y130">
        <v>4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80.95</v>
      </c>
      <c r="AH130">
        <v>2</v>
      </c>
      <c r="AI130">
        <v>39272660</v>
      </c>
      <c r="AJ130">
        <v>131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ROW(Source!A68)</f>
        <v>68</v>
      </c>
      <c r="B131">
        <v>39272679</v>
      </c>
      <c r="C131">
        <v>39272648</v>
      </c>
      <c r="D131">
        <v>36822916</v>
      </c>
      <c r="E131">
        <v>1</v>
      </c>
      <c r="F131">
        <v>1</v>
      </c>
      <c r="G131">
        <v>1</v>
      </c>
      <c r="H131">
        <v>3</v>
      </c>
      <c r="I131" t="s">
        <v>625</v>
      </c>
      <c r="J131" t="s">
        <v>626</v>
      </c>
      <c r="K131" t="s">
        <v>627</v>
      </c>
      <c r="L131">
        <v>1301</v>
      </c>
      <c r="N131">
        <v>1003</v>
      </c>
      <c r="O131" t="s">
        <v>246</v>
      </c>
      <c r="P131" t="s">
        <v>246</v>
      </c>
      <c r="Q131">
        <v>1</v>
      </c>
      <c r="X131">
        <v>171.83</v>
      </c>
      <c r="Y131">
        <v>5.5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171.83</v>
      </c>
      <c r="AH131">
        <v>2</v>
      </c>
      <c r="AI131">
        <v>39272661</v>
      </c>
      <c r="AJ131">
        <v>132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ROW(Source!A68)</f>
        <v>68</v>
      </c>
      <c r="B132">
        <v>39272680</v>
      </c>
      <c r="C132">
        <v>39272648</v>
      </c>
      <c r="D132">
        <v>36822999</v>
      </c>
      <c r="E132">
        <v>1</v>
      </c>
      <c r="F132">
        <v>1</v>
      </c>
      <c r="G132">
        <v>1</v>
      </c>
      <c r="H132">
        <v>3</v>
      </c>
      <c r="I132" t="s">
        <v>628</v>
      </c>
      <c r="J132" t="s">
        <v>629</v>
      </c>
      <c r="K132" t="s">
        <v>630</v>
      </c>
      <c r="L132">
        <v>1355</v>
      </c>
      <c r="N132">
        <v>1010</v>
      </c>
      <c r="O132" t="s">
        <v>380</v>
      </c>
      <c r="P132" t="s">
        <v>380</v>
      </c>
      <c r="Q132">
        <v>100</v>
      </c>
      <c r="X132">
        <v>2.14</v>
      </c>
      <c r="Y132">
        <v>68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2.14</v>
      </c>
      <c r="AH132">
        <v>2</v>
      </c>
      <c r="AI132">
        <v>39272662</v>
      </c>
      <c r="AJ132">
        <v>133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ROW(Source!A68)</f>
        <v>68</v>
      </c>
      <c r="B133">
        <v>39272681</v>
      </c>
      <c r="C133">
        <v>39272648</v>
      </c>
      <c r="D133">
        <v>36823034</v>
      </c>
      <c r="E133">
        <v>1</v>
      </c>
      <c r="F133">
        <v>1</v>
      </c>
      <c r="G133">
        <v>1</v>
      </c>
      <c r="H133">
        <v>3</v>
      </c>
      <c r="I133" t="s">
        <v>631</v>
      </c>
      <c r="J133" t="s">
        <v>632</v>
      </c>
      <c r="K133" t="s">
        <v>633</v>
      </c>
      <c r="L133">
        <v>1355</v>
      </c>
      <c r="N133">
        <v>1010</v>
      </c>
      <c r="O133" t="s">
        <v>380</v>
      </c>
      <c r="P133" t="s">
        <v>380</v>
      </c>
      <c r="Q133">
        <v>100</v>
      </c>
      <c r="X133">
        <v>0.36</v>
      </c>
      <c r="Y133">
        <v>160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0.36</v>
      </c>
      <c r="AH133">
        <v>2</v>
      </c>
      <c r="AI133">
        <v>39272663</v>
      </c>
      <c r="AJ133">
        <v>134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ROW(Source!A68)</f>
        <v>68</v>
      </c>
      <c r="B134">
        <v>39272682</v>
      </c>
      <c r="C134">
        <v>39272648</v>
      </c>
      <c r="D134">
        <v>36837958</v>
      </c>
      <c r="E134">
        <v>1</v>
      </c>
      <c r="F134">
        <v>1</v>
      </c>
      <c r="G134">
        <v>1</v>
      </c>
      <c r="H134">
        <v>3</v>
      </c>
      <c r="I134" t="s">
        <v>634</v>
      </c>
      <c r="J134" t="s">
        <v>635</v>
      </c>
      <c r="K134" t="s">
        <v>636</v>
      </c>
      <c r="L134">
        <v>1346</v>
      </c>
      <c r="N134">
        <v>1009</v>
      </c>
      <c r="O134" t="s">
        <v>566</v>
      </c>
      <c r="P134" t="s">
        <v>566</v>
      </c>
      <c r="Q134">
        <v>1</v>
      </c>
      <c r="X134">
        <v>0.56999999999999995</v>
      </c>
      <c r="Y134">
        <v>13.08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0.56999999999999995</v>
      </c>
      <c r="AH134">
        <v>2</v>
      </c>
      <c r="AI134">
        <v>39272664</v>
      </c>
      <c r="AJ134">
        <v>135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ROW(Source!A68)</f>
        <v>68</v>
      </c>
      <c r="B135">
        <v>39272683</v>
      </c>
      <c r="C135">
        <v>39272648</v>
      </c>
      <c r="D135">
        <v>36839231</v>
      </c>
      <c r="E135">
        <v>1</v>
      </c>
      <c r="F135">
        <v>1</v>
      </c>
      <c r="G135">
        <v>1</v>
      </c>
      <c r="H135">
        <v>3</v>
      </c>
      <c r="I135" t="s">
        <v>637</v>
      </c>
      <c r="J135" t="s">
        <v>638</v>
      </c>
      <c r="K135" t="s">
        <v>639</v>
      </c>
      <c r="L135">
        <v>1346</v>
      </c>
      <c r="N135">
        <v>1009</v>
      </c>
      <c r="O135" t="s">
        <v>566</v>
      </c>
      <c r="P135" t="s">
        <v>566</v>
      </c>
      <c r="Q135">
        <v>1</v>
      </c>
      <c r="X135">
        <v>41.4</v>
      </c>
      <c r="Y135">
        <v>2.7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41.4</v>
      </c>
      <c r="AH135">
        <v>2</v>
      </c>
      <c r="AI135">
        <v>39272665</v>
      </c>
      <c r="AJ135">
        <v>136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ROW(Source!A69)</f>
        <v>69</v>
      </c>
      <c r="B136">
        <v>39272667</v>
      </c>
      <c r="C136">
        <v>39272648</v>
      </c>
      <c r="D136">
        <v>37070090</v>
      </c>
      <c r="E136">
        <v>1</v>
      </c>
      <c r="F136">
        <v>1</v>
      </c>
      <c r="G136">
        <v>1</v>
      </c>
      <c r="H136">
        <v>1</v>
      </c>
      <c r="I136" t="s">
        <v>599</v>
      </c>
      <c r="J136" t="s">
        <v>3</v>
      </c>
      <c r="K136" t="s">
        <v>600</v>
      </c>
      <c r="L136">
        <v>1191</v>
      </c>
      <c r="N136">
        <v>1013</v>
      </c>
      <c r="O136" t="s">
        <v>512</v>
      </c>
      <c r="P136" t="s">
        <v>512</v>
      </c>
      <c r="Q136">
        <v>1</v>
      </c>
      <c r="X136">
        <v>80.77</v>
      </c>
      <c r="Y136">
        <v>0</v>
      </c>
      <c r="Z136">
        <v>0</v>
      </c>
      <c r="AA136">
        <v>0</v>
      </c>
      <c r="AB136">
        <v>8.9700000000000006</v>
      </c>
      <c r="AC136">
        <v>0</v>
      </c>
      <c r="AD136">
        <v>1</v>
      </c>
      <c r="AE136">
        <v>1</v>
      </c>
      <c r="AF136" t="s">
        <v>50</v>
      </c>
      <c r="AG136">
        <v>92.885499999999993</v>
      </c>
      <c r="AH136">
        <v>2</v>
      </c>
      <c r="AI136">
        <v>39272649</v>
      </c>
      <c r="AJ136">
        <v>137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ROW(Source!A69)</f>
        <v>69</v>
      </c>
      <c r="B137">
        <v>39272668</v>
      </c>
      <c r="C137">
        <v>39272648</v>
      </c>
      <c r="D137">
        <v>37064876</v>
      </c>
      <c r="E137">
        <v>1</v>
      </c>
      <c r="F137">
        <v>1</v>
      </c>
      <c r="G137">
        <v>1</v>
      </c>
      <c r="H137">
        <v>1</v>
      </c>
      <c r="I137" t="s">
        <v>513</v>
      </c>
      <c r="J137" t="s">
        <v>3</v>
      </c>
      <c r="K137" t="s">
        <v>514</v>
      </c>
      <c r="L137">
        <v>1191</v>
      </c>
      <c r="N137">
        <v>1013</v>
      </c>
      <c r="O137" t="s">
        <v>512</v>
      </c>
      <c r="P137" t="s">
        <v>512</v>
      </c>
      <c r="Q137">
        <v>1</v>
      </c>
      <c r="X137">
        <v>0.14000000000000001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2</v>
      </c>
      <c r="AF137" t="s">
        <v>49</v>
      </c>
      <c r="AG137">
        <v>0.17500000000000002</v>
      </c>
      <c r="AH137">
        <v>2</v>
      </c>
      <c r="AI137">
        <v>39272650</v>
      </c>
      <c r="AJ137">
        <v>138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ROW(Source!A69)</f>
        <v>69</v>
      </c>
      <c r="B138">
        <v>39272669</v>
      </c>
      <c r="C138">
        <v>39272648</v>
      </c>
      <c r="D138">
        <v>36882446</v>
      </c>
      <c r="E138">
        <v>1</v>
      </c>
      <c r="F138">
        <v>1</v>
      </c>
      <c r="G138">
        <v>1</v>
      </c>
      <c r="H138">
        <v>2</v>
      </c>
      <c r="I138" t="s">
        <v>601</v>
      </c>
      <c r="J138" t="s">
        <v>602</v>
      </c>
      <c r="K138" t="s">
        <v>603</v>
      </c>
      <c r="L138">
        <v>1368</v>
      </c>
      <c r="N138">
        <v>1011</v>
      </c>
      <c r="O138" t="s">
        <v>518</v>
      </c>
      <c r="P138" t="s">
        <v>518</v>
      </c>
      <c r="Q138">
        <v>1</v>
      </c>
      <c r="X138">
        <v>0.14000000000000001</v>
      </c>
      <c r="Y138">
        <v>0</v>
      </c>
      <c r="Z138">
        <v>24.33</v>
      </c>
      <c r="AA138">
        <v>10.06</v>
      </c>
      <c r="AB138">
        <v>0</v>
      </c>
      <c r="AC138">
        <v>0</v>
      </c>
      <c r="AD138">
        <v>1</v>
      </c>
      <c r="AE138">
        <v>0</v>
      </c>
      <c r="AF138" t="s">
        <v>49</v>
      </c>
      <c r="AG138">
        <v>0.17500000000000002</v>
      </c>
      <c r="AH138">
        <v>2</v>
      </c>
      <c r="AI138">
        <v>39272651</v>
      </c>
      <c r="AJ138">
        <v>139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ROW(Source!A69)</f>
        <v>69</v>
      </c>
      <c r="B139">
        <v>39272670</v>
      </c>
      <c r="C139">
        <v>39272648</v>
      </c>
      <c r="D139">
        <v>36797095</v>
      </c>
      <c r="E139">
        <v>17</v>
      </c>
      <c r="F139">
        <v>1</v>
      </c>
      <c r="G139">
        <v>1</v>
      </c>
      <c r="H139">
        <v>3</v>
      </c>
      <c r="I139" t="s">
        <v>121</v>
      </c>
      <c r="J139" t="s">
        <v>3</v>
      </c>
      <c r="K139" t="s">
        <v>122</v>
      </c>
      <c r="L139">
        <v>1327</v>
      </c>
      <c r="N139">
        <v>1005</v>
      </c>
      <c r="O139" t="s">
        <v>123</v>
      </c>
      <c r="P139" t="s">
        <v>123</v>
      </c>
      <c r="Q139">
        <v>1</v>
      </c>
      <c r="X139">
        <v>105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3</v>
      </c>
      <c r="AG139">
        <v>105</v>
      </c>
      <c r="AH139">
        <v>2</v>
      </c>
      <c r="AI139">
        <v>39272652</v>
      </c>
      <c r="AJ139">
        <v>140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ROW(Source!A69)</f>
        <v>69</v>
      </c>
      <c r="B140">
        <v>39272671</v>
      </c>
      <c r="C140">
        <v>39272648</v>
      </c>
      <c r="D140">
        <v>36801792</v>
      </c>
      <c r="E140">
        <v>1</v>
      </c>
      <c r="F140">
        <v>1</v>
      </c>
      <c r="G140">
        <v>1</v>
      </c>
      <c r="H140">
        <v>3</v>
      </c>
      <c r="I140" t="s">
        <v>532</v>
      </c>
      <c r="J140" t="s">
        <v>533</v>
      </c>
      <c r="K140" t="s">
        <v>534</v>
      </c>
      <c r="L140">
        <v>1339</v>
      </c>
      <c r="N140">
        <v>1007</v>
      </c>
      <c r="O140" t="s">
        <v>47</v>
      </c>
      <c r="P140" t="s">
        <v>47</v>
      </c>
      <c r="Q140">
        <v>1</v>
      </c>
      <c r="X140">
        <v>3.5000000000000003E-2</v>
      </c>
      <c r="Y140">
        <v>2.44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3.5000000000000003E-2</v>
      </c>
      <c r="AH140">
        <v>2</v>
      </c>
      <c r="AI140">
        <v>39272653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ROW(Source!A69)</f>
        <v>69</v>
      </c>
      <c r="B141">
        <v>39272672</v>
      </c>
      <c r="C141">
        <v>39272648</v>
      </c>
      <c r="D141">
        <v>36802054</v>
      </c>
      <c r="E141">
        <v>1</v>
      </c>
      <c r="F141">
        <v>1</v>
      </c>
      <c r="G141">
        <v>1</v>
      </c>
      <c r="H141">
        <v>3</v>
      </c>
      <c r="I141" t="s">
        <v>604</v>
      </c>
      <c r="J141" t="s">
        <v>605</v>
      </c>
      <c r="K141" t="s">
        <v>606</v>
      </c>
      <c r="L141">
        <v>1301</v>
      </c>
      <c r="N141">
        <v>1003</v>
      </c>
      <c r="O141" t="s">
        <v>246</v>
      </c>
      <c r="P141" t="s">
        <v>246</v>
      </c>
      <c r="Q141">
        <v>1</v>
      </c>
      <c r="X141">
        <v>93.81</v>
      </c>
      <c r="Y141">
        <v>0.6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93.81</v>
      </c>
      <c r="AH141">
        <v>2</v>
      </c>
      <c r="AI141">
        <v>39272654</v>
      </c>
      <c r="AJ141">
        <v>143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ROW(Source!A69)</f>
        <v>69</v>
      </c>
      <c r="B142">
        <v>39272673</v>
      </c>
      <c r="C142">
        <v>39272648</v>
      </c>
      <c r="D142">
        <v>36802078</v>
      </c>
      <c r="E142">
        <v>1</v>
      </c>
      <c r="F142">
        <v>1</v>
      </c>
      <c r="G142">
        <v>1</v>
      </c>
      <c r="H142">
        <v>3</v>
      </c>
      <c r="I142" t="s">
        <v>607</v>
      </c>
      <c r="J142" t="s">
        <v>608</v>
      </c>
      <c r="K142" t="s">
        <v>609</v>
      </c>
      <c r="L142">
        <v>1301</v>
      </c>
      <c r="N142">
        <v>1003</v>
      </c>
      <c r="O142" t="s">
        <v>246</v>
      </c>
      <c r="P142" t="s">
        <v>246</v>
      </c>
      <c r="Q142">
        <v>1</v>
      </c>
      <c r="X142">
        <v>130</v>
      </c>
      <c r="Y142">
        <v>0.17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130</v>
      </c>
      <c r="AH142">
        <v>2</v>
      </c>
      <c r="AI142">
        <v>39272655</v>
      </c>
      <c r="AJ142">
        <v>144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ROW(Source!A69)</f>
        <v>69</v>
      </c>
      <c r="B143">
        <v>39272674</v>
      </c>
      <c r="C143">
        <v>39272648</v>
      </c>
      <c r="D143">
        <v>36802083</v>
      </c>
      <c r="E143">
        <v>1</v>
      </c>
      <c r="F143">
        <v>1</v>
      </c>
      <c r="G143">
        <v>1</v>
      </c>
      <c r="H143">
        <v>3</v>
      </c>
      <c r="I143" t="s">
        <v>610</v>
      </c>
      <c r="J143" t="s">
        <v>611</v>
      </c>
      <c r="K143" t="s">
        <v>612</v>
      </c>
      <c r="L143">
        <v>1308</v>
      </c>
      <c r="N143">
        <v>1003</v>
      </c>
      <c r="O143" t="s">
        <v>31</v>
      </c>
      <c r="P143" t="s">
        <v>31</v>
      </c>
      <c r="Q143">
        <v>100</v>
      </c>
      <c r="X143">
        <v>0.33329999999999999</v>
      </c>
      <c r="Y143">
        <v>173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0.33329999999999999</v>
      </c>
      <c r="AH143">
        <v>2</v>
      </c>
      <c r="AI143">
        <v>39272656</v>
      </c>
      <c r="AJ143">
        <v>145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ROW(Source!A69)</f>
        <v>69</v>
      </c>
      <c r="B144">
        <v>39272675</v>
      </c>
      <c r="C144">
        <v>39272648</v>
      </c>
      <c r="D144">
        <v>36804661</v>
      </c>
      <c r="E144">
        <v>1</v>
      </c>
      <c r="F144">
        <v>1</v>
      </c>
      <c r="G144">
        <v>1</v>
      </c>
      <c r="H144">
        <v>3</v>
      </c>
      <c r="I144" t="s">
        <v>613</v>
      </c>
      <c r="J144" t="s">
        <v>614</v>
      </c>
      <c r="K144" t="s">
        <v>615</v>
      </c>
      <c r="L144">
        <v>1355</v>
      </c>
      <c r="N144">
        <v>1010</v>
      </c>
      <c r="O144" t="s">
        <v>380</v>
      </c>
      <c r="P144" t="s">
        <v>380</v>
      </c>
      <c r="Q144">
        <v>100</v>
      </c>
      <c r="X144">
        <v>3.53</v>
      </c>
      <c r="Y144">
        <v>8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3.53</v>
      </c>
      <c r="AH144">
        <v>2</v>
      </c>
      <c r="AI144">
        <v>39272657</v>
      </c>
      <c r="AJ144">
        <v>146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ROW(Source!A69)</f>
        <v>69</v>
      </c>
      <c r="B145">
        <v>39272676</v>
      </c>
      <c r="C145">
        <v>39272648</v>
      </c>
      <c r="D145">
        <v>36804889</v>
      </c>
      <c r="E145">
        <v>1</v>
      </c>
      <c r="F145">
        <v>1</v>
      </c>
      <c r="G145">
        <v>1</v>
      </c>
      <c r="H145">
        <v>3</v>
      </c>
      <c r="I145" t="s">
        <v>616</v>
      </c>
      <c r="J145" t="s">
        <v>617</v>
      </c>
      <c r="K145" t="s">
        <v>618</v>
      </c>
      <c r="L145">
        <v>1355</v>
      </c>
      <c r="N145">
        <v>1010</v>
      </c>
      <c r="O145" t="s">
        <v>380</v>
      </c>
      <c r="P145" t="s">
        <v>380</v>
      </c>
      <c r="Q145">
        <v>100</v>
      </c>
      <c r="X145">
        <v>4.29</v>
      </c>
      <c r="Y145">
        <v>2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4.29</v>
      </c>
      <c r="AH145">
        <v>2</v>
      </c>
      <c r="AI145">
        <v>39272658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ROW(Source!A69)</f>
        <v>69</v>
      </c>
      <c r="B146">
        <v>39272677</v>
      </c>
      <c r="C146">
        <v>39272648</v>
      </c>
      <c r="D146">
        <v>36804891</v>
      </c>
      <c r="E146">
        <v>1</v>
      </c>
      <c r="F146">
        <v>1</v>
      </c>
      <c r="G146">
        <v>1</v>
      </c>
      <c r="H146">
        <v>3</v>
      </c>
      <c r="I146" t="s">
        <v>619</v>
      </c>
      <c r="J146" t="s">
        <v>620</v>
      </c>
      <c r="K146" t="s">
        <v>621</v>
      </c>
      <c r="L146">
        <v>1355</v>
      </c>
      <c r="N146">
        <v>1010</v>
      </c>
      <c r="O146" t="s">
        <v>380</v>
      </c>
      <c r="P146" t="s">
        <v>380</v>
      </c>
      <c r="Q146">
        <v>100</v>
      </c>
      <c r="X146">
        <v>16.670000000000002</v>
      </c>
      <c r="Y146">
        <v>2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16.670000000000002</v>
      </c>
      <c r="AH146">
        <v>2</v>
      </c>
      <c r="AI146">
        <v>39272659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ROW(Source!A69)</f>
        <v>69</v>
      </c>
      <c r="B147">
        <v>39272678</v>
      </c>
      <c r="C147">
        <v>39272648</v>
      </c>
      <c r="D147">
        <v>36822898</v>
      </c>
      <c r="E147">
        <v>1</v>
      </c>
      <c r="F147">
        <v>1</v>
      </c>
      <c r="G147">
        <v>1</v>
      </c>
      <c r="H147">
        <v>3</v>
      </c>
      <c r="I147" t="s">
        <v>622</v>
      </c>
      <c r="J147" t="s">
        <v>623</v>
      </c>
      <c r="K147" t="s">
        <v>624</v>
      </c>
      <c r="L147">
        <v>1301</v>
      </c>
      <c r="N147">
        <v>1003</v>
      </c>
      <c r="O147" t="s">
        <v>246</v>
      </c>
      <c r="P147" t="s">
        <v>246</v>
      </c>
      <c r="Q147">
        <v>1</v>
      </c>
      <c r="X147">
        <v>80.95</v>
      </c>
      <c r="Y147">
        <v>4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80.95</v>
      </c>
      <c r="AH147">
        <v>2</v>
      </c>
      <c r="AI147">
        <v>39272660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ROW(Source!A69)</f>
        <v>69</v>
      </c>
      <c r="B148">
        <v>39272679</v>
      </c>
      <c r="C148">
        <v>39272648</v>
      </c>
      <c r="D148">
        <v>36822916</v>
      </c>
      <c r="E148">
        <v>1</v>
      </c>
      <c r="F148">
        <v>1</v>
      </c>
      <c r="G148">
        <v>1</v>
      </c>
      <c r="H148">
        <v>3</v>
      </c>
      <c r="I148" t="s">
        <v>625</v>
      </c>
      <c r="J148" t="s">
        <v>626</v>
      </c>
      <c r="K148" t="s">
        <v>627</v>
      </c>
      <c r="L148">
        <v>1301</v>
      </c>
      <c r="N148">
        <v>1003</v>
      </c>
      <c r="O148" t="s">
        <v>246</v>
      </c>
      <c r="P148" t="s">
        <v>246</v>
      </c>
      <c r="Q148">
        <v>1</v>
      </c>
      <c r="X148">
        <v>171.83</v>
      </c>
      <c r="Y148">
        <v>5.5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171.83</v>
      </c>
      <c r="AH148">
        <v>2</v>
      </c>
      <c r="AI148">
        <v>39272661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ROW(Source!A69)</f>
        <v>69</v>
      </c>
      <c r="B149">
        <v>39272680</v>
      </c>
      <c r="C149">
        <v>39272648</v>
      </c>
      <c r="D149">
        <v>36822999</v>
      </c>
      <c r="E149">
        <v>1</v>
      </c>
      <c r="F149">
        <v>1</v>
      </c>
      <c r="G149">
        <v>1</v>
      </c>
      <c r="H149">
        <v>3</v>
      </c>
      <c r="I149" t="s">
        <v>628</v>
      </c>
      <c r="J149" t="s">
        <v>629</v>
      </c>
      <c r="K149" t="s">
        <v>630</v>
      </c>
      <c r="L149">
        <v>1355</v>
      </c>
      <c r="N149">
        <v>1010</v>
      </c>
      <c r="O149" t="s">
        <v>380</v>
      </c>
      <c r="P149" t="s">
        <v>380</v>
      </c>
      <c r="Q149">
        <v>100</v>
      </c>
      <c r="X149">
        <v>2.14</v>
      </c>
      <c r="Y149">
        <v>68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2.14</v>
      </c>
      <c r="AH149">
        <v>2</v>
      </c>
      <c r="AI149">
        <v>39272662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ROW(Source!A69)</f>
        <v>69</v>
      </c>
      <c r="B150">
        <v>39272681</v>
      </c>
      <c r="C150">
        <v>39272648</v>
      </c>
      <c r="D150">
        <v>36823034</v>
      </c>
      <c r="E150">
        <v>1</v>
      </c>
      <c r="F150">
        <v>1</v>
      </c>
      <c r="G150">
        <v>1</v>
      </c>
      <c r="H150">
        <v>3</v>
      </c>
      <c r="I150" t="s">
        <v>631</v>
      </c>
      <c r="J150" t="s">
        <v>632</v>
      </c>
      <c r="K150" t="s">
        <v>633</v>
      </c>
      <c r="L150">
        <v>1355</v>
      </c>
      <c r="N150">
        <v>1010</v>
      </c>
      <c r="O150" t="s">
        <v>380</v>
      </c>
      <c r="P150" t="s">
        <v>380</v>
      </c>
      <c r="Q150">
        <v>100</v>
      </c>
      <c r="X150">
        <v>0.36</v>
      </c>
      <c r="Y150">
        <v>160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0.36</v>
      </c>
      <c r="AH150">
        <v>2</v>
      </c>
      <c r="AI150">
        <v>39272663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ROW(Source!A69)</f>
        <v>69</v>
      </c>
      <c r="B151">
        <v>39272682</v>
      </c>
      <c r="C151">
        <v>39272648</v>
      </c>
      <c r="D151">
        <v>36837958</v>
      </c>
      <c r="E151">
        <v>1</v>
      </c>
      <c r="F151">
        <v>1</v>
      </c>
      <c r="G151">
        <v>1</v>
      </c>
      <c r="H151">
        <v>3</v>
      </c>
      <c r="I151" t="s">
        <v>634</v>
      </c>
      <c r="J151" t="s">
        <v>635</v>
      </c>
      <c r="K151" t="s">
        <v>636</v>
      </c>
      <c r="L151">
        <v>1346</v>
      </c>
      <c r="N151">
        <v>1009</v>
      </c>
      <c r="O151" t="s">
        <v>566</v>
      </c>
      <c r="P151" t="s">
        <v>566</v>
      </c>
      <c r="Q151">
        <v>1</v>
      </c>
      <c r="X151">
        <v>0.56999999999999995</v>
      </c>
      <c r="Y151">
        <v>13.08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0.56999999999999995</v>
      </c>
      <c r="AH151">
        <v>2</v>
      </c>
      <c r="AI151">
        <v>39272664</v>
      </c>
      <c r="AJ151">
        <v>153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ROW(Source!A69)</f>
        <v>69</v>
      </c>
      <c r="B152">
        <v>39272683</v>
      </c>
      <c r="C152">
        <v>39272648</v>
      </c>
      <c r="D152">
        <v>36839231</v>
      </c>
      <c r="E152">
        <v>1</v>
      </c>
      <c r="F152">
        <v>1</v>
      </c>
      <c r="G152">
        <v>1</v>
      </c>
      <c r="H152">
        <v>3</v>
      </c>
      <c r="I152" t="s">
        <v>637</v>
      </c>
      <c r="J152" t="s">
        <v>638</v>
      </c>
      <c r="K152" t="s">
        <v>639</v>
      </c>
      <c r="L152">
        <v>1346</v>
      </c>
      <c r="N152">
        <v>1009</v>
      </c>
      <c r="O152" t="s">
        <v>566</v>
      </c>
      <c r="P152" t="s">
        <v>566</v>
      </c>
      <c r="Q152">
        <v>1</v>
      </c>
      <c r="X152">
        <v>41.4</v>
      </c>
      <c r="Y152">
        <v>2.7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41.4</v>
      </c>
      <c r="AH152">
        <v>2</v>
      </c>
      <c r="AI152">
        <v>39272665</v>
      </c>
      <c r="AJ152">
        <v>154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ROW(Source!A74)</f>
        <v>74</v>
      </c>
      <c r="B153">
        <v>39272692</v>
      </c>
      <c r="C153">
        <v>39272686</v>
      </c>
      <c r="D153">
        <v>37064978</v>
      </c>
      <c r="E153">
        <v>1</v>
      </c>
      <c r="F153">
        <v>1</v>
      </c>
      <c r="G153">
        <v>1</v>
      </c>
      <c r="H153">
        <v>1</v>
      </c>
      <c r="I153" t="s">
        <v>640</v>
      </c>
      <c r="J153" t="s">
        <v>3</v>
      </c>
      <c r="K153" t="s">
        <v>641</v>
      </c>
      <c r="L153">
        <v>1191</v>
      </c>
      <c r="N153">
        <v>1013</v>
      </c>
      <c r="O153" t="s">
        <v>512</v>
      </c>
      <c r="P153" t="s">
        <v>512</v>
      </c>
      <c r="Q153">
        <v>1</v>
      </c>
      <c r="X153">
        <v>228.35</v>
      </c>
      <c r="Y153">
        <v>0</v>
      </c>
      <c r="Z153">
        <v>0</v>
      </c>
      <c r="AA153">
        <v>0</v>
      </c>
      <c r="AB153">
        <v>8.86</v>
      </c>
      <c r="AC153">
        <v>0</v>
      </c>
      <c r="AD153">
        <v>1</v>
      </c>
      <c r="AE153">
        <v>1</v>
      </c>
      <c r="AF153" t="s">
        <v>3</v>
      </c>
      <c r="AG153">
        <v>228.35</v>
      </c>
      <c r="AH153">
        <v>2</v>
      </c>
      <c r="AI153">
        <v>39272687</v>
      </c>
      <c r="AJ153">
        <v>155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ROW(Source!A74)</f>
        <v>74</v>
      </c>
      <c r="B154">
        <v>39272693</v>
      </c>
      <c r="C154">
        <v>39272686</v>
      </c>
      <c r="D154">
        <v>37064876</v>
      </c>
      <c r="E154">
        <v>1</v>
      </c>
      <c r="F154">
        <v>1</v>
      </c>
      <c r="G154">
        <v>1</v>
      </c>
      <c r="H154">
        <v>1</v>
      </c>
      <c r="I154" t="s">
        <v>513</v>
      </c>
      <c r="J154" t="s">
        <v>3</v>
      </c>
      <c r="K154" t="s">
        <v>514</v>
      </c>
      <c r="L154">
        <v>1191</v>
      </c>
      <c r="N154">
        <v>1013</v>
      </c>
      <c r="O154" t="s">
        <v>512</v>
      </c>
      <c r="P154" t="s">
        <v>512</v>
      </c>
      <c r="Q154">
        <v>1</v>
      </c>
      <c r="X154">
        <v>0.67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3</v>
      </c>
      <c r="AG154">
        <v>0.67</v>
      </c>
      <c r="AH154">
        <v>2</v>
      </c>
      <c r="AI154">
        <v>39272688</v>
      </c>
      <c r="AJ154">
        <v>156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ROW(Source!A74)</f>
        <v>74</v>
      </c>
      <c r="B155">
        <v>39272694</v>
      </c>
      <c r="C155">
        <v>39272686</v>
      </c>
      <c r="D155">
        <v>36882452</v>
      </c>
      <c r="E155">
        <v>1</v>
      </c>
      <c r="F155">
        <v>1</v>
      </c>
      <c r="G155">
        <v>1</v>
      </c>
      <c r="H155">
        <v>2</v>
      </c>
      <c r="I155" t="s">
        <v>515</v>
      </c>
      <c r="J155" t="s">
        <v>516</v>
      </c>
      <c r="K155" t="s">
        <v>517</v>
      </c>
      <c r="L155">
        <v>1368</v>
      </c>
      <c r="N155">
        <v>1011</v>
      </c>
      <c r="O155" t="s">
        <v>518</v>
      </c>
      <c r="P155" t="s">
        <v>518</v>
      </c>
      <c r="Q155">
        <v>1</v>
      </c>
      <c r="X155">
        <v>0.67</v>
      </c>
      <c r="Y155">
        <v>0</v>
      </c>
      <c r="Z155">
        <v>31.26</v>
      </c>
      <c r="AA155">
        <v>13.5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0.67</v>
      </c>
      <c r="AH155">
        <v>2</v>
      </c>
      <c r="AI155">
        <v>39272689</v>
      </c>
      <c r="AJ155">
        <v>157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ROW(Source!A74)</f>
        <v>74</v>
      </c>
      <c r="B156">
        <v>39272695</v>
      </c>
      <c r="C156">
        <v>39272686</v>
      </c>
      <c r="D156">
        <v>36801792</v>
      </c>
      <c r="E156">
        <v>1</v>
      </c>
      <c r="F156">
        <v>1</v>
      </c>
      <c r="G156">
        <v>1</v>
      </c>
      <c r="H156">
        <v>3</v>
      </c>
      <c r="I156" t="s">
        <v>532</v>
      </c>
      <c r="J156" t="s">
        <v>533</v>
      </c>
      <c r="K156" t="s">
        <v>534</v>
      </c>
      <c r="L156">
        <v>1339</v>
      </c>
      <c r="N156">
        <v>1007</v>
      </c>
      <c r="O156" t="s">
        <v>47</v>
      </c>
      <c r="P156" t="s">
        <v>47</v>
      </c>
      <c r="Q156">
        <v>1</v>
      </c>
      <c r="X156">
        <v>0.35</v>
      </c>
      <c r="Y156">
        <v>2.44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0.35</v>
      </c>
      <c r="AH156">
        <v>2</v>
      </c>
      <c r="AI156">
        <v>39272690</v>
      </c>
      <c r="AJ156">
        <v>158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ROW(Source!A74)</f>
        <v>74</v>
      </c>
      <c r="B157">
        <v>39272696</v>
      </c>
      <c r="C157">
        <v>39272686</v>
      </c>
      <c r="D157">
        <v>36799072</v>
      </c>
      <c r="E157">
        <v>17</v>
      </c>
      <c r="F157">
        <v>1</v>
      </c>
      <c r="G157">
        <v>1</v>
      </c>
      <c r="H157">
        <v>3</v>
      </c>
      <c r="I157" t="s">
        <v>811</v>
      </c>
      <c r="J157" t="s">
        <v>3</v>
      </c>
      <c r="K157" t="s">
        <v>812</v>
      </c>
      <c r="L157">
        <v>1348</v>
      </c>
      <c r="N157">
        <v>1009</v>
      </c>
      <c r="O157" t="s">
        <v>141</v>
      </c>
      <c r="P157" t="s">
        <v>141</v>
      </c>
      <c r="Q157">
        <v>1000</v>
      </c>
      <c r="X157">
        <v>3.38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3</v>
      </c>
      <c r="AG157">
        <v>3.38</v>
      </c>
      <c r="AH157">
        <v>3</v>
      </c>
      <c r="AI157">
        <v>-1</v>
      </c>
      <c r="AJ157" t="s">
        <v>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ROW(Source!A74)</f>
        <v>74</v>
      </c>
      <c r="B158">
        <v>39272697</v>
      </c>
      <c r="C158">
        <v>39272686</v>
      </c>
      <c r="D158">
        <v>36807381</v>
      </c>
      <c r="E158">
        <v>1</v>
      </c>
      <c r="F158">
        <v>1</v>
      </c>
      <c r="G158">
        <v>1</v>
      </c>
      <c r="H158">
        <v>3</v>
      </c>
      <c r="I158" t="s">
        <v>642</v>
      </c>
      <c r="J158" t="s">
        <v>643</v>
      </c>
      <c r="K158" t="s">
        <v>644</v>
      </c>
      <c r="L158">
        <v>1339</v>
      </c>
      <c r="N158">
        <v>1007</v>
      </c>
      <c r="O158" t="s">
        <v>47</v>
      </c>
      <c r="P158" t="s">
        <v>47</v>
      </c>
      <c r="Q158">
        <v>1</v>
      </c>
      <c r="X158">
        <v>2.2000000000000002</v>
      </c>
      <c r="Y158">
        <v>517.91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2.2000000000000002</v>
      </c>
      <c r="AH158">
        <v>2</v>
      </c>
      <c r="AI158">
        <v>39272691</v>
      </c>
      <c r="AJ158">
        <v>159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ROW(Source!A75)</f>
        <v>75</v>
      </c>
      <c r="B159">
        <v>39272692</v>
      </c>
      <c r="C159">
        <v>39272686</v>
      </c>
      <c r="D159">
        <v>37064978</v>
      </c>
      <c r="E159">
        <v>1</v>
      </c>
      <c r="F159">
        <v>1</v>
      </c>
      <c r="G159">
        <v>1</v>
      </c>
      <c r="H159">
        <v>1</v>
      </c>
      <c r="I159" t="s">
        <v>640</v>
      </c>
      <c r="J159" t="s">
        <v>3</v>
      </c>
      <c r="K159" t="s">
        <v>641</v>
      </c>
      <c r="L159">
        <v>1191</v>
      </c>
      <c r="N159">
        <v>1013</v>
      </c>
      <c r="O159" t="s">
        <v>512</v>
      </c>
      <c r="P159" t="s">
        <v>512</v>
      </c>
      <c r="Q159">
        <v>1</v>
      </c>
      <c r="X159">
        <v>228.35</v>
      </c>
      <c r="Y159">
        <v>0</v>
      </c>
      <c r="Z159">
        <v>0</v>
      </c>
      <c r="AA159">
        <v>0</v>
      </c>
      <c r="AB159">
        <v>8.86</v>
      </c>
      <c r="AC159">
        <v>0</v>
      </c>
      <c r="AD159">
        <v>1</v>
      </c>
      <c r="AE159">
        <v>1</v>
      </c>
      <c r="AF159" t="s">
        <v>3</v>
      </c>
      <c r="AG159">
        <v>228.35</v>
      </c>
      <c r="AH159">
        <v>2</v>
      </c>
      <c r="AI159">
        <v>39272687</v>
      </c>
      <c r="AJ159">
        <v>160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ROW(Source!A75)</f>
        <v>75</v>
      </c>
      <c r="B160">
        <v>39272693</v>
      </c>
      <c r="C160">
        <v>39272686</v>
      </c>
      <c r="D160">
        <v>37064876</v>
      </c>
      <c r="E160">
        <v>1</v>
      </c>
      <c r="F160">
        <v>1</v>
      </c>
      <c r="G160">
        <v>1</v>
      </c>
      <c r="H160">
        <v>1</v>
      </c>
      <c r="I160" t="s">
        <v>513</v>
      </c>
      <c r="J160" t="s">
        <v>3</v>
      </c>
      <c r="K160" t="s">
        <v>514</v>
      </c>
      <c r="L160">
        <v>1191</v>
      </c>
      <c r="N160">
        <v>1013</v>
      </c>
      <c r="O160" t="s">
        <v>512</v>
      </c>
      <c r="P160" t="s">
        <v>512</v>
      </c>
      <c r="Q160">
        <v>1</v>
      </c>
      <c r="X160">
        <v>0.67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3</v>
      </c>
      <c r="AG160">
        <v>0.67</v>
      </c>
      <c r="AH160">
        <v>2</v>
      </c>
      <c r="AI160">
        <v>39272688</v>
      </c>
      <c r="AJ160">
        <v>161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ROW(Source!A75)</f>
        <v>75</v>
      </c>
      <c r="B161">
        <v>39272694</v>
      </c>
      <c r="C161">
        <v>39272686</v>
      </c>
      <c r="D161">
        <v>36882452</v>
      </c>
      <c r="E161">
        <v>1</v>
      </c>
      <c r="F161">
        <v>1</v>
      </c>
      <c r="G161">
        <v>1</v>
      </c>
      <c r="H161">
        <v>2</v>
      </c>
      <c r="I161" t="s">
        <v>515</v>
      </c>
      <c r="J161" t="s">
        <v>516</v>
      </c>
      <c r="K161" t="s">
        <v>517</v>
      </c>
      <c r="L161">
        <v>1368</v>
      </c>
      <c r="N161">
        <v>1011</v>
      </c>
      <c r="O161" t="s">
        <v>518</v>
      </c>
      <c r="P161" t="s">
        <v>518</v>
      </c>
      <c r="Q161">
        <v>1</v>
      </c>
      <c r="X161">
        <v>0.67</v>
      </c>
      <c r="Y161">
        <v>0</v>
      </c>
      <c r="Z161">
        <v>31.26</v>
      </c>
      <c r="AA161">
        <v>13.5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0.67</v>
      </c>
      <c r="AH161">
        <v>2</v>
      </c>
      <c r="AI161">
        <v>39272689</v>
      </c>
      <c r="AJ161">
        <v>162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ROW(Source!A75)</f>
        <v>75</v>
      </c>
      <c r="B162">
        <v>39272695</v>
      </c>
      <c r="C162">
        <v>39272686</v>
      </c>
      <c r="D162">
        <v>36801792</v>
      </c>
      <c r="E162">
        <v>1</v>
      </c>
      <c r="F162">
        <v>1</v>
      </c>
      <c r="G162">
        <v>1</v>
      </c>
      <c r="H162">
        <v>3</v>
      </c>
      <c r="I162" t="s">
        <v>532</v>
      </c>
      <c r="J162" t="s">
        <v>533</v>
      </c>
      <c r="K162" t="s">
        <v>534</v>
      </c>
      <c r="L162">
        <v>1339</v>
      </c>
      <c r="N162">
        <v>1007</v>
      </c>
      <c r="O162" t="s">
        <v>47</v>
      </c>
      <c r="P162" t="s">
        <v>47</v>
      </c>
      <c r="Q162">
        <v>1</v>
      </c>
      <c r="X162">
        <v>0.35</v>
      </c>
      <c r="Y162">
        <v>2.44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0.35</v>
      </c>
      <c r="AH162">
        <v>2</v>
      </c>
      <c r="AI162">
        <v>39272690</v>
      </c>
      <c r="AJ162">
        <v>163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ROW(Source!A75)</f>
        <v>75</v>
      </c>
      <c r="B163">
        <v>39272696</v>
      </c>
      <c r="C163">
        <v>39272686</v>
      </c>
      <c r="D163">
        <v>36799072</v>
      </c>
      <c r="E163">
        <v>17</v>
      </c>
      <c r="F163">
        <v>1</v>
      </c>
      <c r="G163">
        <v>1</v>
      </c>
      <c r="H163">
        <v>3</v>
      </c>
      <c r="I163" t="s">
        <v>811</v>
      </c>
      <c r="J163" t="s">
        <v>3</v>
      </c>
      <c r="K163" t="s">
        <v>812</v>
      </c>
      <c r="L163">
        <v>1348</v>
      </c>
      <c r="N163">
        <v>1009</v>
      </c>
      <c r="O163" t="s">
        <v>141</v>
      </c>
      <c r="P163" t="s">
        <v>141</v>
      </c>
      <c r="Q163">
        <v>1000</v>
      </c>
      <c r="X163">
        <v>3.38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t="s">
        <v>3</v>
      </c>
      <c r="AG163">
        <v>3.38</v>
      </c>
      <c r="AH163">
        <v>3</v>
      </c>
      <c r="AI163">
        <v>-1</v>
      </c>
      <c r="AJ163" t="s">
        <v>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ROW(Source!A75)</f>
        <v>75</v>
      </c>
      <c r="B164">
        <v>39272697</v>
      </c>
      <c r="C164">
        <v>39272686</v>
      </c>
      <c r="D164">
        <v>36807381</v>
      </c>
      <c r="E164">
        <v>1</v>
      </c>
      <c r="F164">
        <v>1</v>
      </c>
      <c r="G164">
        <v>1</v>
      </c>
      <c r="H164">
        <v>3</v>
      </c>
      <c r="I164" t="s">
        <v>642</v>
      </c>
      <c r="J164" t="s">
        <v>643</v>
      </c>
      <c r="K164" t="s">
        <v>644</v>
      </c>
      <c r="L164">
        <v>1339</v>
      </c>
      <c r="N164">
        <v>1007</v>
      </c>
      <c r="O164" t="s">
        <v>47</v>
      </c>
      <c r="P164" t="s">
        <v>47</v>
      </c>
      <c r="Q164">
        <v>1</v>
      </c>
      <c r="X164">
        <v>2.2000000000000002</v>
      </c>
      <c r="Y164">
        <v>517.91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2.2000000000000002</v>
      </c>
      <c r="AH164">
        <v>2</v>
      </c>
      <c r="AI164">
        <v>39272691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ROW(Source!A76)</f>
        <v>76</v>
      </c>
      <c r="B165">
        <v>39272706</v>
      </c>
      <c r="C165">
        <v>39272698</v>
      </c>
      <c r="D165">
        <v>37071037</v>
      </c>
      <c r="E165">
        <v>1</v>
      </c>
      <c r="F165">
        <v>1</v>
      </c>
      <c r="G165">
        <v>1</v>
      </c>
      <c r="H165">
        <v>1</v>
      </c>
      <c r="I165" t="s">
        <v>535</v>
      </c>
      <c r="J165" t="s">
        <v>3</v>
      </c>
      <c r="K165" t="s">
        <v>536</v>
      </c>
      <c r="L165">
        <v>1191</v>
      </c>
      <c r="N165">
        <v>1013</v>
      </c>
      <c r="O165" t="s">
        <v>512</v>
      </c>
      <c r="P165" t="s">
        <v>512</v>
      </c>
      <c r="Q165">
        <v>1</v>
      </c>
      <c r="X165">
        <v>16.32</v>
      </c>
      <c r="Y165">
        <v>0</v>
      </c>
      <c r="Z165">
        <v>0</v>
      </c>
      <c r="AA165">
        <v>0</v>
      </c>
      <c r="AB165">
        <v>9.6199999999999992</v>
      </c>
      <c r="AC165">
        <v>0</v>
      </c>
      <c r="AD165">
        <v>1</v>
      </c>
      <c r="AE165">
        <v>1</v>
      </c>
      <c r="AF165" t="s">
        <v>50</v>
      </c>
      <c r="AG165">
        <v>18.767999999999997</v>
      </c>
      <c r="AH165">
        <v>2</v>
      </c>
      <c r="AI165">
        <v>39272699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ROW(Source!A76)</f>
        <v>76</v>
      </c>
      <c r="B166">
        <v>39272707</v>
      </c>
      <c r="C166">
        <v>39272698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513</v>
      </c>
      <c r="J166" t="s">
        <v>3</v>
      </c>
      <c r="K166" t="s">
        <v>514</v>
      </c>
      <c r="L166">
        <v>1191</v>
      </c>
      <c r="N166">
        <v>1013</v>
      </c>
      <c r="O166" t="s">
        <v>512</v>
      </c>
      <c r="P166" t="s">
        <v>512</v>
      </c>
      <c r="Q166">
        <v>1</v>
      </c>
      <c r="X166">
        <v>0.03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49</v>
      </c>
      <c r="AG166">
        <v>3.7499999999999999E-2</v>
      </c>
      <c r="AH166">
        <v>2</v>
      </c>
      <c r="AI166">
        <v>39272700</v>
      </c>
      <c r="AJ166">
        <v>166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ROW(Source!A76)</f>
        <v>76</v>
      </c>
      <c r="B167">
        <v>39272708</v>
      </c>
      <c r="C167">
        <v>39272698</v>
      </c>
      <c r="D167">
        <v>36882452</v>
      </c>
      <c r="E167">
        <v>1</v>
      </c>
      <c r="F167">
        <v>1</v>
      </c>
      <c r="G167">
        <v>1</v>
      </c>
      <c r="H167">
        <v>2</v>
      </c>
      <c r="I167" t="s">
        <v>515</v>
      </c>
      <c r="J167" t="s">
        <v>516</v>
      </c>
      <c r="K167" t="s">
        <v>517</v>
      </c>
      <c r="L167">
        <v>1368</v>
      </c>
      <c r="N167">
        <v>1011</v>
      </c>
      <c r="O167" t="s">
        <v>518</v>
      </c>
      <c r="P167" t="s">
        <v>518</v>
      </c>
      <c r="Q167">
        <v>1</v>
      </c>
      <c r="X167">
        <v>0.01</v>
      </c>
      <c r="Y167">
        <v>0</v>
      </c>
      <c r="Z167">
        <v>31.26</v>
      </c>
      <c r="AA167">
        <v>13.5</v>
      </c>
      <c r="AB167">
        <v>0</v>
      </c>
      <c r="AC167">
        <v>0</v>
      </c>
      <c r="AD167">
        <v>1</v>
      </c>
      <c r="AE167">
        <v>0</v>
      </c>
      <c r="AF167" t="s">
        <v>49</v>
      </c>
      <c r="AG167">
        <v>1.2500000000000001E-2</v>
      </c>
      <c r="AH167">
        <v>2</v>
      </c>
      <c r="AI167">
        <v>39272701</v>
      </c>
      <c r="AJ167">
        <v>167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ROW(Source!A76)</f>
        <v>76</v>
      </c>
      <c r="B168">
        <v>39272709</v>
      </c>
      <c r="C168">
        <v>39272698</v>
      </c>
      <c r="D168">
        <v>36883554</v>
      </c>
      <c r="E168">
        <v>1</v>
      </c>
      <c r="F168">
        <v>1</v>
      </c>
      <c r="G168">
        <v>1</v>
      </c>
      <c r="H168">
        <v>2</v>
      </c>
      <c r="I168" t="s">
        <v>554</v>
      </c>
      <c r="J168" t="s">
        <v>555</v>
      </c>
      <c r="K168" t="s">
        <v>556</v>
      </c>
      <c r="L168">
        <v>1368</v>
      </c>
      <c r="N168">
        <v>1011</v>
      </c>
      <c r="O168" t="s">
        <v>518</v>
      </c>
      <c r="P168" t="s">
        <v>518</v>
      </c>
      <c r="Q168">
        <v>1</v>
      </c>
      <c r="X168">
        <v>0.02</v>
      </c>
      <c r="Y168">
        <v>0</v>
      </c>
      <c r="Z168">
        <v>65.709999999999994</v>
      </c>
      <c r="AA168">
        <v>11.6</v>
      </c>
      <c r="AB168">
        <v>0</v>
      </c>
      <c r="AC168">
        <v>0</v>
      </c>
      <c r="AD168">
        <v>1</v>
      </c>
      <c r="AE168">
        <v>0</v>
      </c>
      <c r="AF168" t="s">
        <v>49</v>
      </c>
      <c r="AG168">
        <v>2.5000000000000001E-2</v>
      </c>
      <c r="AH168">
        <v>2</v>
      </c>
      <c r="AI168">
        <v>39272702</v>
      </c>
      <c r="AJ168">
        <v>168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ROW(Source!A76)</f>
        <v>76</v>
      </c>
      <c r="B169">
        <v>39272710</v>
      </c>
      <c r="C169">
        <v>39272698</v>
      </c>
      <c r="D169">
        <v>36805524</v>
      </c>
      <c r="E169">
        <v>1</v>
      </c>
      <c r="F169">
        <v>1</v>
      </c>
      <c r="G169">
        <v>1</v>
      </c>
      <c r="H169">
        <v>3</v>
      </c>
      <c r="I169" t="s">
        <v>645</v>
      </c>
      <c r="J169" t="s">
        <v>646</v>
      </c>
      <c r="K169" t="s">
        <v>647</v>
      </c>
      <c r="L169">
        <v>1346</v>
      </c>
      <c r="N169">
        <v>1009</v>
      </c>
      <c r="O169" t="s">
        <v>566</v>
      </c>
      <c r="P169" t="s">
        <v>566</v>
      </c>
      <c r="Q169">
        <v>1</v>
      </c>
      <c r="X169">
        <v>0.2</v>
      </c>
      <c r="Y169">
        <v>1.82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0.2</v>
      </c>
      <c r="AH169">
        <v>2</v>
      </c>
      <c r="AI169">
        <v>39272703</v>
      </c>
      <c r="AJ169">
        <v>169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ROW(Source!A76)</f>
        <v>76</v>
      </c>
      <c r="B170">
        <v>39272711</v>
      </c>
      <c r="C170">
        <v>39272698</v>
      </c>
      <c r="D170">
        <v>36797079</v>
      </c>
      <c r="E170">
        <v>17</v>
      </c>
      <c r="F170">
        <v>1</v>
      </c>
      <c r="G170">
        <v>1</v>
      </c>
      <c r="H170">
        <v>3</v>
      </c>
      <c r="I170" t="s">
        <v>139</v>
      </c>
      <c r="J170" t="s">
        <v>3</v>
      </c>
      <c r="K170" t="s">
        <v>140</v>
      </c>
      <c r="L170">
        <v>1348</v>
      </c>
      <c r="N170">
        <v>1009</v>
      </c>
      <c r="O170" t="s">
        <v>141</v>
      </c>
      <c r="P170" t="s">
        <v>141</v>
      </c>
      <c r="Q170">
        <v>1000</v>
      </c>
      <c r="X170">
        <v>0.02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3</v>
      </c>
      <c r="AG170">
        <v>0.02</v>
      </c>
      <c r="AH170">
        <v>2</v>
      </c>
      <c r="AI170">
        <v>39272704</v>
      </c>
      <c r="AJ170">
        <v>171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ROW(Source!A77)</f>
        <v>77</v>
      </c>
      <c r="B171">
        <v>39272706</v>
      </c>
      <c r="C171">
        <v>39272698</v>
      </c>
      <c r="D171">
        <v>37071037</v>
      </c>
      <c r="E171">
        <v>1</v>
      </c>
      <c r="F171">
        <v>1</v>
      </c>
      <c r="G171">
        <v>1</v>
      </c>
      <c r="H171">
        <v>1</v>
      </c>
      <c r="I171" t="s">
        <v>535</v>
      </c>
      <c r="J171" t="s">
        <v>3</v>
      </c>
      <c r="K171" t="s">
        <v>536</v>
      </c>
      <c r="L171">
        <v>1191</v>
      </c>
      <c r="N171">
        <v>1013</v>
      </c>
      <c r="O171" t="s">
        <v>512</v>
      </c>
      <c r="P171" t="s">
        <v>512</v>
      </c>
      <c r="Q171">
        <v>1</v>
      </c>
      <c r="X171">
        <v>16.32</v>
      </c>
      <c r="Y171">
        <v>0</v>
      </c>
      <c r="Z171">
        <v>0</v>
      </c>
      <c r="AA171">
        <v>0</v>
      </c>
      <c r="AB171">
        <v>9.6199999999999992</v>
      </c>
      <c r="AC171">
        <v>0</v>
      </c>
      <c r="AD171">
        <v>1</v>
      </c>
      <c r="AE171">
        <v>1</v>
      </c>
      <c r="AF171" t="s">
        <v>50</v>
      </c>
      <c r="AG171">
        <v>18.767999999999997</v>
      </c>
      <c r="AH171">
        <v>2</v>
      </c>
      <c r="AI171">
        <v>39272699</v>
      </c>
      <c r="AJ171">
        <v>172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ROW(Source!A77)</f>
        <v>77</v>
      </c>
      <c r="B172">
        <v>39272707</v>
      </c>
      <c r="C172">
        <v>39272698</v>
      </c>
      <c r="D172">
        <v>37064876</v>
      </c>
      <c r="E172">
        <v>1</v>
      </c>
      <c r="F172">
        <v>1</v>
      </c>
      <c r="G172">
        <v>1</v>
      </c>
      <c r="H172">
        <v>1</v>
      </c>
      <c r="I172" t="s">
        <v>513</v>
      </c>
      <c r="J172" t="s">
        <v>3</v>
      </c>
      <c r="K172" t="s">
        <v>514</v>
      </c>
      <c r="L172">
        <v>1191</v>
      </c>
      <c r="N172">
        <v>1013</v>
      </c>
      <c r="O172" t="s">
        <v>512</v>
      </c>
      <c r="P172" t="s">
        <v>512</v>
      </c>
      <c r="Q172">
        <v>1</v>
      </c>
      <c r="X172">
        <v>0.03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2</v>
      </c>
      <c r="AF172" t="s">
        <v>49</v>
      </c>
      <c r="AG172">
        <v>3.7499999999999999E-2</v>
      </c>
      <c r="AH172">
        <v>2</v>
      </c>
      <c r="AI172">
        <v>39272700</v>
      </c>
      <c r="AJ172">
        <v>173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ROW(Source!A77)</f>
        <v>77</v>
      </c>
      <c r="B173">
        <v>39272708</v>
      </c>
      <c r="C173">
        <v>39272698</v>
      </c>
      <c r="D173">
        <v>36882452</v>
      </c>
      <c r="E173">
        <v>1</v>
      </c>
      <c r="F173">
        <v>1</v>
      </c>
      <c r="G173">
        <v>1</v>
      </c>
      <c r="H173">
        <v>2</v>
      </c>
      <c r="I173" t="s">
        <v>515</v>
      </c>
      <c r="J173" t="s">
        <v>516</v>
      </c>
      <c r="K173" t="s">
        <v>517</v>
      </c>
      <c r="L173">
        <v>1368</v>
      </c>
      <c r="N173">
        <v>1011</v>
      </c>
      <c r="O173" t="s">
        <v>518</v>
      </c>
      <c r="P173" t="s">
        <v>518</v>
      </c>
      <c r="Q173">
        <v>1</v>
      </c>
      <c r="X173">
        <v>0.01</v>
      </c>
      <c r="Y173">
        <v>0</v>
      </c>
      <c r="Z173">
        <v>31.26</v>
      </c>
      <c r="AA173">
        <v>13.5</v>
      </c>
      <c r="AB173">
        <v>0</v>
      </c>
      <c r="AC173">
        <v>0</v>
      </c>
      <c r="AD173">
        <v>1</v>
      </c>
      <c r="AE173">
        <v>0</v>
      </c>
      <c r="AF173" t="s">
        <v>49</v>
      </c>
      <c r="AG173">
        <v>1.2500000000000001E-2</v>
      </c>
      <c r="AH173">
        <v>2</v>
      </c>
      <c r="AI173">
        <v>39272701</v>
      </c>
      <c r="AJ173">
        <v>174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ROW(Source!A77)</f>
        <v>77</v>
      </c>
      <c r="B174">
        <v>39272709</v>
      </c>
      <c r="C174">
        <v>39272698</v>
      </c>
      <c r="D174">
        <v>36883554</v>
      </c>
      <c r="E174">
        <v>1</v>
      </c>
      <c r="F174">
        <v>1</v>
      </c>
      <c r="G174">
        <v>1</v>
      </c>
      <c r="H174">
        <v>2</v>
      </c>
      <c r="I174" t="s">
        <v>554</v>
      </c>
      <c r="J174" t="s">
        <v>555</v>
      </c>
      <c r="K174" t="s">
        <v>556</v>
      </c>
      <c r="L174">
        <v>1368</v>
      </c>
      <c r="N174">
        <v>1011</v>
      </c>
      <c r="O174" t="s">
        <v>518</v>
      </c>
      <c r="P174" t="s">
        <v>518</v>
      </c>
      <c r="Q174">
        <v>1</v>
      </c>
      <c r="X174">
        <v>0.02</v>
      </c>
      <c r="Y174">
        <v>0</v>
      </c>
      <c r="Z174">
        <v>65.709999999999994</v>
      </c>
      <c r="AA174">
        <v>11.6</v>
      </c>
      <c r="AB174">
        <v>0</v>
      </c>
      <c r="AC174">
        <v>0</v>
      </c>
      <c r="AD174">
        <v>1</v>
      </c>
      <c r="AE174">
        <v>0</v>
      </c>
      <c r="AF174" t="s">
        <v>49</v>
      </c>
      <c r="AG174">
        <v>2.5000000000000001E-2</v>
      </c>
      <c r="AH174">
        <v>2</v>
      </c>
      <c r="AI174">
        <v>39272702</v>
      </c>
      <c r="AJ174">
        <v>175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ROW(Source!A77)</f>
        <v>77</v>
      </c>
      <c r="B175">
        <v>39272710</v>
      </c>
      <c r="C175">
        <v>39272698</v>
      </c>
      <c r="D175">
        <v>36805524</v>
      </c>
      <c r="E175">
        <v>1</v>
      </c>
      <c r="F175">
        <v>1</v>
      </c>
      <c r="G175">
        <v>1</v>
      </c>
      <c r="H175">
        <v>3</v>
      </c>
      <c r="I175" t="s">
        <v>645</v>
      </c>
      <c r="J175" t="s">
        <v>646</v>
      </c>
      <c r="K175" t="s">
        <v>647</v>
      </c>
      <c r="L175">
        <v>1346</v>
      </c>
      <c r="N175">
        <v>1009</v>
      </c>
      <c r="O175" t="s">
        <v>566</v>
      </c>
      <c r="P175" t="s">
        <v>566</v>
      </c>
      <c r="Q175">
        <v>1</v>
      </c>
      <c r="X175">
        <v>0.2</v>
      </c>
      <c r="Y175">
        <v>1.82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0.2</v>
      </c>
      <c r="AH175">
        <v>2</v>
      </c>
      <c r="AI175">
        <v>39272703</v>
      </c>
      <c r="AJ175">
        <v>176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ROW(Source!A77)</f>
        <v>77</v>
      </c>
      <c r="B176">
        <v>39272711</v>
      </c>
      <c r="C176">
        <v>39272698</v>
      </c>
      <c r="D176">
        <v>36797079</v>
      </c>
      <c r="E176">
        <v>17</v>
      </c>
      <c r="F176">
        <v>1</v>
      </c>
      <c r="G176">
        <v>1</v>
      </c>
      <c r="H176">
        <v>3</v>
      </c>
      <c r="I176" t="s">
        <v>139</v>
      </c>
      <c r="J176" t="s">
        <v>3</v>
      </c>
      <c r="K176" t="s">
        <v>140</v>
      </c>
      <c r="L176">
        <v>1348</v>
      </c>
      <c r="N176">
        <v>1009</v>
      </c>
      <c r="O176" t="s">
        <v>141</v>
      </c>
      <c r="P176" t="s">
        <v>141</v>
      </c>
      <c r="Q176">
        <v>1000</v>
      </c>
      <c r="X176">
        <v>0.02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3</v>
      </c>
      <c r="AG176">
        <v>0.02</v>
      </c>
      <c r="AH176">
        <v>2</v>
      </c>
      <c r="AI176">
        <v>39272704</v>
      </c>
      <c r="AJ176">
        <v>178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ROW(Source!A82)</f>
        <v>82</v>
      </c>
      <c r="B177">
        <v>39272724</v>
      </c>
      <c r="C177">
        <v>39272714</v>
      </c>
      <c r="D177">
        <v>37070090</v>
      </c>
      <c r="E177">
        <v>1</v>
      </c>
      <c r="F177">
        <v>1</v>
      </c>
      <c r="G177">
        <v>1</v>
      </c>
      <c r="H177">
        <v>1</v>
      </c>
      <c r="I177" t="s">
        <v>599</v>
      </c>
      <c r="J177" t="s">
        <v>3</v>
      </c>
      <c r="K177" t="s">
        <v>600</v>
      </c>
      <c r="L177">
        <v>1191</v>
      </c>
      <c r="N177">
        <v>1013</v>
      </c>
      <c r="O177" t="s">
        <v>512</v>
      </c>
      <c r="P177" t="s">
        <v>512</v>
      </c>
      <c r="Q177">
        <v>1</v>
      </c>
      <c r="X177">
        <v>42.9</v>
      </c>
      <c r="Y177">
        <v>0</v>
      </c>
      <c r="Z177">
        <v>0</v>
      </c>
      <c r="AA177">
        <v>0</v>
      </c>
      <c r="AB177">
        <v>8.9700000000000006</v>
      </c>
      <c r="AC177">
        <v>0</v>
      </c>
      <c r="AD177">
        <v>1</v>
      </c>
      <c r="AE177">
        <v>1</v>
      </c>
      <c r="AF177" t="s">
        <v>50</v>
      </c>
      <c r="AG177">
        <v>49.334999999999994</v>
      </c>
      <c r="AH177">
        <v>2</v>
      </c>
      <c r="AI177">
        <v>39272715</v>
      </c>
      <c r="AJ177">
        <v>179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ROW(Source!A82)</f>
        <v>82</v>
      </c>
      <c r="B178">
        <v>39272725</v>
      </c>
      <c r="C178">
        <v>39272714</v>
      </c>
      <c r="D178">
        <v>37064876</v>
      </c>
      <c r="E178">
        <v>1</v>
      </c>
      <c r="F178">
        <v>1</v>
      </c>
      <c r="G178">
        <v>1</v>
      </c>
      <c r="H178">
        <v>1</v>
      </c>
      <c r="I178" t="s">
        <v>513</v>
      </c>
      <c r="J178" t="s">
        <v>3</v>
      </c>
      <c r="K178" t="s">
        <v>514</v>
      </c>
      <c r="L178">
        <v>1191</v>
      </c>
      <c r="N178">
        <v>1013</v>
      </c>
      <c r="O178" t="s">
        <v>512</v>
      </c>
      <c r="P178" t="s">
        <v>512</v>
      </c>
      <c r="Q178">
        <v>1</v>
      </c>
      <c r="X178">
        <v>0.17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49</v>
      </c>
      <c r="AG178">
        <v>0.21250000000000002</v>
      </c>
      <c r="AH178">
        <v>2</v>
      </c>
      <c r="AI178">
        <v>39272716</v>
      </c>
      <c r="AJ178">
        <v>180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ROW(Source!A82)</f>
        <v>82</v>
      </c>
      <c r="B179">
        <v>39272726</v>
      </c>
      <c r="C179">
        <v>39272714</v>
      </c>
      <c r="D179">
        <v>36882452</v>
      </c>
      <c r="E179">
        <v>1</v>
      </c>
      <c r="F179">
        <v>1</v>
      </c>
      <c r="G179">
        <v>1</v>
      </c>
      <c r="H179">
        <v>2</v>
      </c>
      <c r="I179" t="s">
        <v>515</v>
      </c>
      <c r="J179" t="s">
        <v>516</v>
      </c>
      <c r="K179" t="s">
        <v>517</v>
      </c>
      <c r="L179">
        <v>1368</v>
      </c>
      <c r="N179">
        <v>1011</v>
      </c>
      <c r="O179" t="s">
        <v>518</v>
      </c>
      <c r="P179" t="s">
        <v>518</v>
      </c>
      <c r="Q179">
        <v>1</v>
      </c>
      <c r="X179">
        <v>0.02</v>
      </c>
      <c r="Y179">
        <v>0</v>
      </c>
      <c r="Z179">
        <v>31.26</v>
      </c>
      <c r="AA179">
        <v>13.5</v>
      </c>
      <c r="AB179">
        <v>0</v>
      </c>
      <c r="AC179">
        <v>0</v>
      </c>
      <c r="AD179">
        <v>1</v>
      </c>
      <c r="AE179">
        <v>0</v>
      </c>
      <c r="AF179" t="s">
        <v>49</v>
      </c>
      <c r="AG179">
        <v>2.5000000000000001E-2</v>
      </c>
      <c r="AH179">
        <v>2</v>
      </c>
      <c r="AI179">
        <v>39272717</v>
      </c>
      <c r="AJ179">
        <v>181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ROW(Source!A82)</f>
        <v>82</v>
      </c>
      <c r="B180">
        <v>39272727</v>
      </c>
      <c r="C180">
        <v>39272714</v>
      </c>
      <c r="D180">
        <v>36883554</v>
      </c>
      <c r="E180">
        <v>1</v>
      </c>
      <c r="F180">
        <v>1</v>
      </c>
      <c r="G180">
        <v>1</v>
      </c>
      <c r="H180">
        <v>2</v>
      </c>
      <c r="I180" t="s">
        <v>554</v>
      </c>
      <c r="J180" t="s">
        <v>555</v>
      </c>
      <c r="K180" t="s">
        <v>556</v>
      </c>
      <c r="L180">
        <v>1368</v>
      </c>
      <c r="N180">
        <v>1011</v>
      </c>
      <c r="O180" t="s">
        <v>518</v>
      </c>
      <c r="P180" t="s">
        <v>518</v>
      </c>
      <c r="Q180">
        <v>1</v>
      </c>
      <c r="X180">
        <v>0.15</v>
      </c>
      <c r="Y180">
        <v>0</v>
      </c>
      <c r="Z180">
        <v>65.709999999999994</v>
      </c>
      <c r="AA180">
        <v>11.6</v>
      </c>
      <c r="AB180">
        <v>0</v>
      </c>
      <c r="AC180">
        <v>0</v>
      </c>
      <c r="AD180">
        <v>1</v>
      </c>
      <c r="AE180">
        <v>0</v>
      </c>
      <c r="AF180" t="s">
        <v>49</v>
      </c>
      <c r="AG180">
        <v>0.1875</v>
      </c>
      <c r="AH180">
        <v>2</v>
      </c>
      <c r="AI180">
        <v>39272718</v>
      </c>
      <c r="AJ180">
        <v>182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ROW(Source!A82)</f>
        <v>82</v>
      </c>
      <c r="B181">
        <v>39272728</v>
      </c>
      <c r="C181">
        <v>39272714</v>
      </c>
      <c r="D181">
        <v>36805188</v>
      </c>
      <c r="E181">
        <v>1</v>
      </c>
      <c r="F181">
        <v>1</v>
      </c>
      <c r="G181">
        <v>1</v>
      </c>
      <c r="H181">
        <v>3</v>
      </c>
      <c r="I181" t="s">
        <v>648</v>
      </c>
      <c r="J181" t="s">
        <v>649</v>
      </c>
      <c r="K181" t="s">
        <v>650</v>
      </c>
      <c r="L181">
        <v>1327</v>
      </c>
      <c r="N181">
        <v>1005</v>
      </c>
      <c r="O181" t="s">
        <v>123</v>
      </c>
      <c r="P181" t="s">
        <v>123</v>
      </c>
      <c r="Q181">
        <v>1</v>
      </c>
      <c r="X181">
        <v>0.84</v>
      </c>
      <c r="Y181">
        <v>72.319999999999993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0.84</v>
      </c>
      <c r="AH181">
        <v>2</v>
      </c>
      <c r="AI181">
        <v>39272719</v>
      </c>
      <c r="AJ181">
        <v>183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ROW(Source!A82)</f>
        <v>82</v>
      </c>
      <c r="B182">
        <v>39272729</v>
      </c>
      <c r="C182">
        <v>39272714</v>
      </c>
      <c r="D182">
        <v>36805524</v>
      </c>
      <c r="E182">
        <v>1</v>
      </c>
      <c r="F182">
        <v>1</v>
      </c>
      <c r="G182">
        <v>1</v>
      </c>
      <c r="H182">
        <v>3</v>
      </c>
      <c r="I182" t="s">
        <v>645</v>
      </c>
      <c r="J182" t="s">
        <v>646</v>
      </c>
      <c r="K182" t="s">
        <v>647</v>
      </c>
      <c r="L182">
        <v>1346</v>
      </c>
      <c r="N182">
        <v>1009</v>
      </c>
      <c r="O182" t="s">
        <v>566</v>
      </c>
      <c r="P182" t="s">
        <v>566</v>
      </c>
      <c r="Q182">
        <v>1</v>
      </c>
      <c r="X182">
        <v>0.31</v>
      </c>
      <c r="Y182">
        <v>1.82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0.31</v>
      </c>
      <c r="AH182">
        <v>2</v>
      </c>
      <c r="AI182">
        <v>39272720</v>
      </c>
      <c r="AJ182">
        <v>184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ROW(Source!A82)</f>
        <v>82</v>
      </c>
      <c r="B183">
        <v>39272730</v>
      </c>
      <c r="C183">
        <v>39272714</v>
      </c>
      <c r="D183">
        <v>36797561</v>
      </c>
      <c r="E183">
        <v>17</v>
      </c>
      <c r="F183">
        <v>1</v>
      </c>
      <c r="G183">
        <v>1</v>
      </c>
      <c r="H183">
        <v>3</v>
      </c>
      <c r="I183" t="s">
        <v>152</v>
      </c>
      <c r="J183" t="s">
        <v>3</v>
      </c>
      <c r="K183" t="s">
        <v>153</v>
      </c>
      <c r="L183">
        <v>1348</v>
      </c>
      <c r="N183">
        <v>1009</v>
      </c>
      <c r="O183" t="s">
        <v>141</v>
      </c>
      <c r="P183" t="s">
        <v>141</v>
      </c>
      <c r="Q183">
        <v>1000</v>
      </c>
      <c r="X183">
        <v>6.3E-2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 t="s">
        <v>3</v>
      </c>
      <c r="AG183">
        <v>6.3E-2</v>
      </c>
      <c r="AH183">
        <v>2</v>
      </c>
      <c r="AI183">
        <v>39272721</v>
      </c>
      <c r="AJ183">
        <v>185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ROW(Source!A82)</f>
        <v>82</v>
      </c>
      <c r="B184">
        <v>39272731</v>
      </c>
      <c r="C184">
        <v>39272714</v>
      </c>
      <c r="D184">
        <v>36839212</v>
      </c>
      <c r="E184">
        <v>1</v>
      </c>
      <c r="F184">
        <v>1</v>
      </c>
      <c r="G184">
        <v>1</v>
      </c>
      <c r="H184">
        <v>3</v>
      </c>
      <c r="I184" t="s">
        <v>651</v>
      </c>
      <c r="J184" t="s">
        <v>652</v>
      </c>
      <c r="K184" t="s">
        <v>653</v>
      </c>
      <c r="L184">
        <v>1348</v>
      </c>
      <c r="N184">
        <v>1009</v>
      </c>
      <c r="O184" t="s">
        <v>141</v>
      </c>
      <c r="P184" t="s">
        <v>141</v>
      </c>
      <c r="Q184">
        <v>1000</v>
      </c>
      <c r="X184">
        <v>5.0999999999999997E-2</v>
      </c>
      <c r="Y184">
        <v>4294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5.0999999999999997E-2</v>
      </c>
      <c r="AH184">
        <v>2</v>
      </c>
      <c r="AI184">
        <v>39272722</v>
      </c>
      <c r="AJ184">
        <v>187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ROW(Source!A83)</f>
        <v>83</v>
      </c>
      <c r="B185">
        <v>39272724</v>
      </c>
      <c r="C185">
        <v>39272714</v>
      </c>
      <c r="D185">
        <v>37070090</v>
      </c>
      <c r="E185">
        <v>1</v>
      </c>
      <c r="F185">
        <v>1</v>
      </c>
      <c r="G185">
        <v>1</v>
      </c>
      <c r="H185">
        <v>1</v>
      </c>
      <c r="I185" t="s">
        <v>599</v>
      </c>
      <c r="J185" t="s">
        <v>3</v>
      </c>
      <c r="K185" t="s">
        <v>600</v>
      </c>
      <c r="L185">
        <v>1191</v>
      </c>
      <c r="N185">
        <v>1013</v>
      </c>
      <c r="O185" t="s">
        <v>512</v>
      </c>
      <c r="P185" t="s">
        <v>512</v>
      </c>
      <c r="Q185">
        <v>1</v>
      </c>
      <c r="X185">
        <v>42.9</v>
      </c>
      <c r="Y185">
        <v>0</v>
      </c>
      <c r="Z185">
        <v>0</v>
      </c>
      <c r="AA185">
        <v>0</v>
      </c>
      <c r="AB185">
        <v>8.9700000000000006</v>
      </c>
      <c r="AC185">
        <v>0</v>
      </c>
      <c r="AD185">
        <v>1</v>
      </c>
      <c r="AE185">
        <v>1</v>
      </c>
      <c r="AF185" t="s">
        <v>50</v>
      </c>
      <c r="AG185">
        <v>49.334999999999994</v>
      </c>
      <c r="AH185">
        <v>2</v>
      </c>
      <c r="AI185">
        <v>39272715</v>
      </c>
      <c r="AJ185">
        <v>188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ROW(Source!A83)</f>
        <v>83</v>
      </c>
      <c r="B186">
        <v>39272725</v>
      </c>
      <c r="C186">
        <v>39272714</v>
      </c>
      <c r="D186">
        <v>37064876</v>
      </c>
      <c r="E186">
        <v>1</v>
      </c>
      <c r="F186">
        <v>1</v>
      </c>
      <c r="G186">
        <v>1</v>
      </c>
      <c r="H186">
        <v>1</v>
      </c>
      <c r="I186" t="s">
        <v>513</v>
      </c>
      <c r="J186" t="s">
        <v>3</v>
      </c>
      <c r="K186" t="s">
        <v>514</v>
      </c>
      <c r="L186">
        <v>1191</v>
      </c>
      <c r="N186">
        <v>1013</v>
      </c>
      <c r="O186" t="s">
        <v>512</v>
      </c>
      <c r="P186" t="s">
        <v>512</v>
      </c>
      <c r="Q186">
        <v>1</v>
      </c>
      <c r="X186">
        <v>0.17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49</v>
      </c>
      <c r="AG186">
        <v>0.21250000000000002</v>
      </c>
      <c r="AH186">
        <v>2</v>
      </c>
      <c r="AI186">
        <v>39272716</v>
      </c>
      <c r="AJ186">
        <v>189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ROW(Source!A83)</f>
        <v>83</v>
      </c>
      <c r="B187">
        <v>39272726</v>
      </c>
      <c r="C187">
        <v>39272714</v>
      </c>
      <c r="D187">
        <v>36882452</v>
      </c>
      <c r="E187">
        <v>1</v>
      </c>
      <c r="F187">
        <v>1</v>
      </c>
      <c r="G187">
        <v>1</v>
      </c>
      <c r="H187">
        <v>2</v>
      </c>
      <c r="I187" t="s">
        <v>515</v>
      </c>
      <c r="J187" t="s">
        <v>516</v>
      </c>
      <c r="K187" t="s">
        <v>517</v>
      </c>
      <c r="L187">
        <v>1368</v>
      </c>
      <c r="N187">
        <v>1011</v>
      </c>
      <c r="O187" t="s">
        <v>518</v>
      </c>
      <c r="P187" t="s">
        <v>518</v>
      </c>
      <c r="Q187">
        <v>1</v>
      </c>
      <c r="X187">
        <v>0.02</v>
      </c>
      <c r="Y187">
        <v>0</v>
      </c>
      <c r="Z187">
        <v>31.26</v>
      </c>
      <c r="AA187">
        <v>13.5</v>
      </c>
      <c r="AB187">
        <v>0</v>
      </c>
      <c r="AC187">
        <v>0</v>
      </c>
      <c r="AD187">
        <v>1</v>
      </c>
      <c r="AE187">
        <v>0</v>
      </c>
      <c r="AF187" t="s">
        <v>49</v>
      </c>
      <c r="AG187">
        <v>2.5000000000000001E-2</v>
      </c>
      <c r="AH187">
        <v>2</v>
      </c>
      <c r="AI187">
        <v>39272717</v>
      </c>
      <c r="AJ187">
        <v>190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ROW(Source!A83)</f>
        <v>83</v>
      </c>
      <c r="B188">
        <v>39272727</v>
      </c>
      <c r="C188">
        <v>39272714</v>
      </c>
      <c r="D188">
        <v>36883554</v>
      </c>
      <c r="E188">
        <v>1</v>
      </c>
      <c r="F188">
        <v>1</v>
      </c>
      <c r="G188">
        <v>1</v>
      </c>
      <c r="H188">
        <v>2</v>
      </c>
      <c r="I188" t="s">
        <v>554</v>
      </c>
      <c r="J188" t="s">
        <v>555</v>
      </c>
      <c r="K188" t="s">
        <v>556</v>
      </c>
      <c r="L188">
        <v>1368</v>
      </c>
      <c r="N188">
        <v>1011</v>
      </c>
      <c r="O188" t="s">
        <v>518</v>
      </c>
      <c r="P188" t="s">
        <v>518</v>
      </c>
      <c r="Q188">
        <v>1</v>
      </c>
      <c r="X188">
        <v>0.15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49</v>
      </c>
      <c r="AG188">
        <v>0.1875</v>
      </c>
      <c r="AH188">
        <v>2</v>
      </c>
      <c r="AI188">
        <v>39272718</v>
      </c>
      <c r="AJ188">
        <v>191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ROW(Source!A83)</f>
        <v>83</v>
      </c>
      <c r="B189">
        <v>39272728</v>
      </c>
      <c r="C189">
        <v>39272714</v>
      </c>
      <c r="D189">
        <v>36805188</v>
      </c>
      <c r="E189">
        <v>1</v>
      </c>
      <c r="F189">
        <v>1</v>
      </c>
      <c r="G189">
        <v>1</v>
      </c>
      <c r="H189">
        <v>3</v>
      </c>
      <c r="I189" t="s">
        <v>648</v>
      </c>
      <c r="J189" t="s">
        <v>649</v>
      </c>
      <c r="K189" t="s">
        <v>650</v>
      </c>
      <c r="L189">
        <v>1327</v>
      </c>
      <c r="N189">
        <v>1005</v>
      </c>
      <c r="O189" t="s">
        <v>123</v>
      </c>
      <c r="P189" t="s">
        <v>123</v>
      </c>
      <c r="Q189">
        <v>1</v>
      </c>
      <c r="X189">
        <v>0.84</v>
      </c>
      <c r="Y189">
        <v>72.319999999999993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0.84</v>
      </c>
      <c r="AH189">
        <v>2</v>
      </c>
      <c r="AI189">
        <v>39272719</v>
      </c>
      <c r="AJ189">
        <v>192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ROW(Source!A83)</f>
        <v>83</v>
      </c>
      <c r="B190">
        <v>39272729</v>
      </c>
      <c r="C190">
        <v>39272714</v>
      </c>
      <c r="D190">
        <v>36805524</v>
      </c>
      <c r="E190">
        <v>1</v>
      </c>
      <c r="F190">
        <v>1</v>
      </c>
      <c r="G190">
        <v>1</v>
      </c>
      <c r="H190">
        <v>3</v>
      </c>
      <c r="I190" t="s">
        <v>645</v>
      </c>
      <c r="J190" t="s">
        <v>646</v>
      </c>
      <c r="K190" t="s">
        <v>647</v>
      </c>
      <c r="L190">
        <v>1346</v>
      </c>
      <c r="N190">
        <v>1009</v>
      </c>
      <c r="O190" t="s">
        <v>566</v>
      </c>
      <c r="P190" t="s">
        <v>566</v>
      </c>
      <c r="Q190">
        <v>1</v>
      </c>
      <c r="X190">
        <v>0.31</v>
      </c>
      <c r="Y190">
        <v>1.82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0.31</v>
      </c>
      <c r="AH190">
        <v>2</v>
      </c>
      <c r="AI190">
        <v>39272720</v>
      </c>
      <c r="AJ190">
        <v>193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ROW(Source!A83)</f>
        <v>83</v>
      </c>
      <c r="B191">
        <v>39272730</v>
      </c>
      <c r="C191">
        <v>39272714</v>
      </c>
      <c r="D191">
        <v>36797561</v>
      </c>
      <c r="E191">
        <v>17</v>
      </c>
      <c r="F191">
        <v>1</v>
      </c>
      <c r="G191">
        <v>1</v>
      </c>
      <c r="H191">
        <v>3</v>
      </c>
      <c r="I191" t="s">
        <v>152</v>
      </c>
      <c r="J191" t="s">
        <v>3</v>
      </c>
      <c r="K191" t="s">
        <v>153</v>
      </c>
      <c r="L191">
        <v>1348</v>
      </c>
      <c r="N191">
        <v>1009</v>
      </c>
      <c r="O191" t="s">
        <v>141</v>
      </c>
      <c r="P191" t="s">
        <v>141</v>
      </c>
      <c r="Q191">
        <v>1000</v>
      </c>
      <c r="X191">
        <v>6.3E-2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3</v>
      </c>
      <c r="AG191">
        <v>6.3E-2</v>
      </c>
      <c r="AH191">
        <v>2</v>
      </c>
      <c r="AI191">
        <v>39272721</v>
      </c>
      <c r="AJ191">
        <v>194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ROW(Source!A83)</f>
        <v>83</v>
      </c>
      <c r="B192">
        <v>39272731</v>
      </c>
      <c r="C192">
        <v>39272714</v>
      </c>
      <c r="D192">
        <v>36839212</v>
      </c>
      <c r="E192">
        <v>1</v>
      </c>
      <c r="F192">
        <v>1</v>
      </c>
      <c r="G192">
        <v>1</v>
      </c>
      <c r="H192">
        <v>3</v>
      </c>
      <c r="I192" t="s">
        <v>651</v>
      </c>
      <c r="J192" t="s">
        <v>652</v>
      </c>
      <c r="K192" t="s">
        <v>653</v>
      </c>
      <c r="L192">
        <v>1348</v>
      </c>
      <c r="N192">
        <v>1009</v>
      </c>
      <c r="O192" t="s">
        <v>141</v>
      </c>
      <c r="P192" t="s">
        <v>141</v>
      </c>
      <c r="Q192">
        <v>1000</v>
      </c>
      <c r="X192">
        <v>5.0999999999999997E-2</v>
      </c>
      <c r="Y192">
        <v>4294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5.0999999999999997E-2</v>
      </c>
      <c r="AH192">
        <v>2</v>
      </c>
      <c r="AI192">
        <v>39272722</v>
      </c>
      <c r="AJ192">
        <v>196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ROW(Source!A88)</f>
        <v>88</v>
      </c>
      <c r="B193">
        <v>39272745</v>
      </c>
      <c r="C193">
        <v>39272734</v>
      </c>
      <c r="D193">
        <v>37069580</v>
      </c>
      <c r="E193">
        <v>1</v>
      </c>
      <c r="F193">
        <v>1</v>
      </c>
      <c r="G193">
        <v>1</v>
      </c>
      <c r="H193">
        <v>1</v>
      </c>
      <c r="I193" t="s">
        <v>521</v>
      </c>
      <c r="J193" t="s">
        <v>3</v>
      </c>
      <c r="K193" t="s">
        <v>522</v>
      </c>
      <c r="L193">
        <v>1191</v>
      </c>
      <c r="N193">
        <v>1013</v>
      </c>
      <c r="O193" t="s">
        <v>512</v>
      </c>
      <c r="P193" t="s">
        <v>512</v>
      </c>
      <c r="Q193">
        <v>1</v>
      </c>
      <c r="X193">
        <v>36.299999999999997</v>
      </c>
      <c r="Y193">
        <v>0</v>
      </c>
      <c r="Z193">
        <v>0</v>
      </c>
      <c r="AA193">
        <v>0</v>
      </c>
      <c r="AB193">
        <v>8.64</v>
      </c>
      <c r="AC193">
        <v>0</v>
      </c>
      <c r="AD193">
        <v>1</v>
      </c>
      <c r="AE193">
        <v>1</v>
      </c>
      <c r="AF193" t="s">
        <v>50</v>
      </c>
      <c r="AG193">
        <v>41.74499999999999</v>
      </c>
      <c r="AH193">
        <v>2</v>
      </c>
      <c r="AI193">
        <v>39272735</v>
      </c>
      <c r="AJ193">
        <v>197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ROW(Source!A88)</f>
        <v>88</v>
      </c>
      <c r="B194">
        <v>39272746</v>
      </c>
      <c r="C194">
        <v>39272734</v>
      </c>
      <c r="D194">
        <v>37064876</v>
      </c>
      <c r="E194">
        <v>1</v>
      </c>
      <c r="F194">
        <v>1</v>
      </c>
      <c r="G194">
        <v>1</v>
      </c>
      <c r="H194">
        <v>1</v>
      </c>
      <c r="I194" t="s">
        <v>513</v>
      </c>
      <c r="J194" t="s">
        <v>3</v>
      </c>
      <c r="K194" t="s">
        <v>514</v>
      </c>
      <c r="L194">
        <v>1191</v>
      </c>
      <c r="N194">
        <v>1013</v>
      </c>
      <c r="O194" t="s">
        <v>512</v>
      </c>
      <c r="P194" t="s">
        <v>512</v>
      </c>
      <c r="Q194">
        <v>1</v>
      </c>
      <c r="X194">
        <v>0.56000000000000005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49</v>
      </c>
      <c r="AG194">
        <v>0.70000000000000007</v>
      </c>
      <c r="AH194">
        <v>2</v>
      </c>
      <c r="AI194">
        <v>39272736</v>
      </c>
      <c r="AJ194">
        <v>198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ROW(Source!A88)</f>
        <v>88</v>
      </c>
      <c r="B195">
        <v>39272747</v>
      </c>
      <c r="C195">
        <v>39272734</v>
      </c>
      <c r="D195">
        <v>36883554</v>
      </c>
      <c r="E195">
        <v>1</v>
      </c>
      <c r="F195">
        <v>1</v>
      </c>
      <c r="G195">
        <v>1</v>
      </c>
      <c r="H195">
        <v>2</v>
      </c>
      <c r="I195" t="s">
        <v>554</v>
      </c>
      <c r="J195" t="s">
        <v>555</v>
      </c>
      <c r="K195" t="s">
        <v>556</v>
      </c>
      <c r="L195">
        <v>1368</v>
      </c>
      <c r="N195">
        <v>1011</v>
      </c>
      <c r="O195" t="s">
        <v>518</v>
      </c>
      <c r="P195" t="s">
        <v>518</v>
      </c>
      <c r="Q195">
        <v>1</v>
      </c>
      <c r="X195">
        <v>0.56000000000000005</v>
      </c>
      <c r="Y195">
        <v>0</v>
      </c>
      <c r="Z195">
        <v>65.709999999999994</v>
      </c>
      <c r="AA195">
        <v>11.6</v>
      </c>
      <c r="AB195">
        <v>0</v>
      </c>
      <c r="AC195">
        <v>0</v>
      </c>
      <c r="AD195">
        <v>1</v>
      </c>
      <c r="AE195">
        <v>0</v>
      </c>
      <c r="AF195" t="s">
        <v>49</v>
      </c>
      <c r="AG195">
        <v>0.70000000000000007</v>
      </c>
      <c r="AH195">
        <v>2</v>
      </c>
      <c r="AI195">
        <v>39272737</v>
      </c>
      <c r="AJ195">
        <v>199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ROW(Source!A88)</f>
        <v>88</v>
      </c>
      <c r="B196">
        <v>39272748</v>
      </c>
      <c r="C196">
        <v>39272734</v>
      </c>
      <c r="D196">
        <v>36804549</v>
      </c>
      <c r="E196">
        <v>1</v>
      </c>
      <c r="F196">
        <v>1</v>
      </c>
      <c r="G196">
        <v>1</v>
      </c>
      <c r="H196">
        <v>3</v>
      </c>
      <c r="I196" t="s">
        <v>654</v>
      </c>
      <c r="J196" t="s">
        <v>655</v>
      </c>
      <c r="K196" t="s">
        <v>656</v>
      </c>
      <c r="L196">
        <v>1348</v>
      </c>
      <c r="N196">
        <v>1009</v>
      </c>
      <c r="O196" t="s">
        <v>141</v>
      </c>
      <c r="P196" t="s">
        <v>141</v>
      </c>
      <c r="Q196">
        <v>1000</v>
      </c>
      <c r="X196">
        <v>7.2500000000000004E-3</v>
      </c>
      <c r="Y196">
        <v>8475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7.2500000000000004E-3</v>
      </c>
      <c r="AH196">
        <v>2</v>
      </c>
      <c r="AI196">
        <v>39272738</v>
      </c>
      <c r="AJ196">
        <v>200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ROW(Source!A88)</f>
        <v>88</v>
      </c>
      <c r="B197">
        <v>39272749</v>
      </c>
      <c r="C197">
        <v>39272734</v>
      </c>
      <c r="D197">
        <v>36804565</v>
      </c>
      <c r="E197">
        <v>1</v>
      </c>
      <c r="F197">
        <v>1</v>
      </c>
      <c r="G197">
        <v>1</v>
      </c>
      <c r="H197">
        <v>3</v>
      </c>
      <c r="I197" t="s">
        <v>657</v>
      </c>
      <c r="J197" t="s">
        <v>658</v>
      </c>
      <c r="K197" t="s">
        <v>659</v>
      </c>
      <c r="L197">
        <v>1348</v>
      </c>
      <c r="N197">
        <v>1009</v>
      </c>
      <c r="O197" t="s">
        <v>141</v>
      </c>
      <c r="P197" t="s">
        <v>141</v>
      </c>
      <c r="Q197">
        <v>1000</v>
      </c>
      <c r="X197">
        <v>2.2000000000000001E-3</v>
      </c>
      <c r="Y197">
        <v>8475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2.2000000000000001E-3</v>
      </c>
      <c r="AH197">
        <v>2</v>
      </c>
      <c r="AI197">
        <v>39272739</v>
      </c>
      <c r="AJ197">
        <v>201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ROW(Source!A88)</f>
        <v>88</v>
      </c>
      <c r="B198">
        <v>39272750</v>
      </c>
      <c r="C198">
        <v>39272734</v>
      </c>
      <c r="D198">
        <v>36830014</v>
      </c>
      <c r="E198">
        <v>1</v>
      </c>
      <c r="F198">
        <v>1</v>
      </c>
      <c r="G198">
        <v>1</v>
      </c>
      <c r="H198">
        <v>3</v>
      </c>
      <c r="I198" t="s">
        <v>660</v>
      </c>
      <c r="J198" t="s">
        <v>661</v>
      </c>
      <c r="K198" t="s">
        <v>662</v>
      </c>
      <c r="L198">
        <v>1339</v>
      </c>
      <c r="N198">
        <v>1007</v>
      </c>
      <c r="O198" t="s">
        <v>47</v>
      </c>
      <c r="P198" t="s">
        <v>47</v>
      </c>
      <c r="Q198">
        <v>1</v>
      </c>
      <c r="X198">
        <v>1.43</v>
      </c>
      <c r="Y198">
        <v>1784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1.43</v>
      </c>
      <c r="AH198">
        <v>2</v>
      </c>
      <c r="AI198">
        <v>39272740</v>
      </c>
      <c r="AJ198">
        <v>204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ROW(Source!A88)</f>
        <v>88</v>
      </c>
      <c r="B199">
        <v>39272751</v>
      </c>
      <c r="C199">
        <v>39272734</v>
      </c>
      <c r="D199">
        <v>36830500</v>
      </c>
      <c r="E199">
        <v>1</v>
      </c>
      <c r="F199">
        <v>1</v>
      </c>
      <c r="G199">
        <v>1</v>
      </c>
      <c r="H199">
        <v>3</v>
      </c>
      <c r="I199" t="s">
        <v>163</v>
      </c>
      <c r="J199" t="s">
        <v>165</v>
      </c>
      <c r="K199" t="s">
        <v>164</v>
      </c>
      <c r="L199">
        <v>1339</v>
      </c>
      <c r="N199">
        <v>1007</v>
      </c>
      <c r="O199" t="s">
        <v>47</v>
      </c>
      <c r="P199" t="s">
        <v>47</v>
      </c>
      <c r="Q199">
        <v>1</v>
      </c>
      <c r="X199">
        <v>0.14000000000000001</v>
      </c>
      <c r="Y199">
        <v>1375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0.14000000000000001</v>
      </c>
      <c r="AH199">
        <v>2</v>
      </c>
      <c r="AI199">
        <v>39272741</v>
      </c>
      <c r="AJ199">
        <v>205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ROW(Source!A88)</f>
        <v>88</v>
      </c>
      <c r="B200">
        <v>39272752</v>
      </c>
      <c r="C200">
        <v>39272734</v>
      </c>
      <c r="D200">
        <v>36832939</v>
      </c>
      <c r="E200">
        <v>1</v>
      </c>
      <c r="F200">
        <v>1</v>
      </c>
      <c r="G200">
        <v>1</v>
      </c>
      <c r="H200">
        <v>3</v>
      </c>
      <c r="I200" t="s">
        <v>663</v>
      </c>
      <c r="J200" t="s">
        <v>664</v>
      </c>
      <c r="K200" t="s">
        <v>665</v>
      </c>
      <c r="L200">
        <v>1327</v>
      </c>
      <c r="N200">
        <v>1005</v>
      </c>
      <c r="O200" t="s">
        <v>123</v>
      </c>
      <c r="P200" t="s">
        <v>123</v>
      </c>
      <c r="Q200">
        <v>1</v>
      </c>
      <c r="X200">
        <v>105</v>
      </c>
      <c r="Y200">
        <v>3.25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105</v>
      </c>
      <c r="AH200">
        <v>2</v>
      </c>
      <c r="AI200">
        <v>39272742</v>
      </c>
      <c r="AJ200">
        <v>206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ROW(Source!A89)</f>
        <v>89</v>
      </c>
      <c r="B201">
        <v>39272745</v>
      </c>
      <c r="C201">
        <v>39272734</v>
      </c>
      <c r="D201">
        <v>37069580</v>
      </c>
      <c r="E201">
        <v>1</v>
      </c>
      <c r="F201">
        <v>1</v>
      </c>
      <c r="G201">
        <v>1</v>
      </c>
      <c r="H201">
        <v>1</v>
      </c>
      <c r="I201" t="s">
        <v>521</v>
      </c>
      <c r="J201" t="s">
        <v>3</v>
      </c>
      <c r="K201" t="s">
        <v>522</v>
      </c>
      <c r="L201">
        <v>1191</v>
      </c>
      <c r="N201">
        <v>1013</v>
      </c>
      <c r="O201" t="s">
        <v>512</v>
      </c>
      <c r="P201" t="s">
        <v>512</v>
      </c>
      <c r="Q201">
        <v>1</v>
      </c>
      <c r="X201">
        <v>36.299999999999997</v>
      </c>
      <c r="Y201">
        <v>0</v>
      </c>
      <c r="Z201">
        <v>0</v>
      </c>
      <c r="AA201">
        <v>0</v>
      </c>
      <c r="AB201">
        <v>8.64</v>
      </c>
      <c r="AC201">
        <v>0</v>
      </c>
      <c r="AD201">
        <v>1</v>
      </c>
      <c r="AE201">
        <v>1</v>
      </c>
      <c r="AF201" t="s">
        <v>50</v>
      </c>
      <c r="AG201">
        <v>41.74499999999999</v>
      </c>
      <c r="AH201">
        <v>2</v>
      </c>
      <c r="AI201">
        <v>39272735</v>
      </c>
      <c r="AJ201">
        <v>207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ROW(Source!A89)</f>
        <v>89</v>
      </c>
      <c r="B202">
        <v>39272746</v>
      </c>
      <c r="C202">
        <v>39272734</v>
      </c>
      <c r="D202">
        <v>37064876</v>
      </c>
      <c r="E202">
        <v>1</v>
      </c>
      <c r="F202">
        <v>1</v>
      </c>
      <c r="G202">
        <v>1</v>
      </c>
      <c r="H202">
        <v>1</v>
      </c>
      <c r="I202" t="s">
        <v>513</v>
      </c>
      <c r="J202" t="s">
        <v>3</v>
      </c>
      <c r="K202" t="s">
        <v>514</v>
      </c>
      <c r="L202">
        <v>1191</v>
      </c>
      <c r="N202">
        <v>1013</v>
      </c>
      <c r="O202" t="s">
        <v>512</v>
      </c>
      <c r="P202" t="s">
        <v>512</v>
      </c>
      <c r="Q202">
        <v>1</v>
      </c>
      <c r="X202">
        <v>0.56000000000000005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49</v>
      </c>
      <c r="AG202">
        <v>0.70000000000000007</v>
      </c>
      <c r="AH202">
        <v>2</v>
      </c>
      <c r="AI202">
        <v>39272736</v>
      </c>
      <c r="AJ202">
        <v>208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ROW(Source!A89)</f>
        <v>89</v>
      </c>
      <c r="B203">
        <v>39272747</v>
      </c>
      <c r="C203">
        <v>39272734</v>
      </c>
      <c r="D203">
        <v>36883554</v>
      </c>
      <c r="E203">
        <v>1</v>
      </c>
      <c r="F203">
        <v>1</v>
      </c>
      <c r="G203">
        <v>1</v>
      </c>
      <c r="H203">
        <v>2</v>
      </c>
      <c r="I203" t="s">
        <v>554</v>
      </c>
      <c r="J203" t="s">
        <v>555</v>
      </c>
      <c r="K203" t="s">
        <v>556</v>
      </c>
      <c r="L203">
        <v>1368</v>
      </c>
      <c r="N203">
        <v>1011</v>
      </c>
      <c r="O203" t="s">
        <v>518</v>
      </c>
      <c r="P203" t="s">
        <v>518</v>
      </c>
      <c r="Q203">
        <v>1</v>
      </c>
      <c r="X203">
        <v>0.56000000000000005</v>
      </c>
      <c r="Y203">
        <v>0</v>
      </c>
      <c r="Z203">
        <v>65.709999999999994</v>
      </c>
      <c r="AA203">
        <v>11.6</v>
      </c>
      <c r="AB203">
        <v>0</v>
      </c>
      <c r="AC203">
        <v>0</v>
      </c>
      <c r="AD203">
        <v>1</v>
      </c>
      <c r="AE203">
        <v>0</v>
      </c>
      <c r="AF203" t="s">
        <v>49</v>
      </c>
      <c r="AG203">
        <v>0.70000000000000007</v>
      </c>
      <c r="AH203">
        <v>2</v>
      </c>
      <c r="AI203">
        <v>39272737</v>
      </c>
      <c r="AJ203">
        <v>209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ROW(Source!A89)</f>
        <v>89</v>
      </c>
      <c r="B204">
        <v>39272748</v>
      </c>
      <c r="C204">
        <v>39272734</v>
      </c>
      <c r="D204">
        <v>36804549</v>
      </c>
      <c r="E204">
        <v>1</v>
      </c>
      <c r="F204">
        <v>1</v>
      </c>
      <c r="G204">
        <v>1</v>
      </c>
      <c r="H204">
        <v>3</v>
      </c>
      <c r="I204" t="s">
        <v>654</v>
      </c>
      <c r="J204" t="s">
        <v>655</v>
      </c>
      <c r="K204" t="s">
        <v>656</v>
      </c>
      <c r="L204">
        <v>1348</v>
      </c>
      <c r="N204">
        <v>1009</v>
      </c>
      <c r="O204" t="s">
        <v>141</v>
      </c>
      <c r="P204" t="s">
        <v>141</v>
      </c>
      <c r="Q204">
        <v>1000</v>
      </c>
      <c r="X204">
        <v>7.2500000000000004E-3</v>
      </c>
      <c r="Y204">
        <v>8475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7.2500000000000004E-3</v>
      </c>
      <c r="AH204">
        <v>2</v>
      </c>
      <c r="AI204">
        <v>39272738</v>
      </c>
      <c r="AJ204">
        <v>210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ROW(Source!A89)</f>
        <v>89</v>
      </c>
      <c r="B205">
        <v>39272749</v>
      </c>
      <c r="C205">
        <v>39272734</v>
      </c>
      <c r="D205">
        <v>36804565</v>
      </c>
      <c r="E205">
        <v>1</v>
      </c>
      <c r="F205">
        <v>1</v>
      </c>
      <c r="G205">
        <v>1</v>
      </c>
      <c r="H205">
        <v>3</v>
      </c>
      <c r="I205" t="s">
        <v>657</v>
      </c>
      <c r="J205" t="s">
        <v>658</v>
      </c>
      <c r="K205" t="s">
        <v>659</v>
      </c>
      <c r="L205">
        <v>1348</v>
      </c>
      <c r="N205">
        <v>1009</v>
      </c>
      <c r="O205" t="s">
        <v>141</v>
      </c>
      <c r="P205" t="s">
        <v>141</v>
      </c>
      <c r="Q205">
        <v>1000</v>
      </c>
      <c r="X205">
        <v>2.2000000000000001E-3</v>
      </c>
      <c r="Y205">
        <v>8475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2.2000000000000001E-3</v>
      </c>
      <c r="AH205">
        <v>2</v>
      </c>
      <c r="AI205">
        <v>39272739</v>
      </c>
      <c r="AJ205">
        <v>211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ROW(Source!A89)</f>
        <v>89</v>
      </c>
      <c r="B206">
        <v>39272750</v>
      </c>
      <c r="C206">
        <v>39272734</v>
      </c>
      <c r="D206">
        <v>36830014</v>
      </c>
      <c r="E206">
        <v>1</v>
      </c>
      <c r="F206">
        <v>1</v>
      </c>
      <c r="G206">
        <v>1</v>
      </c>
      <c r="H206">
        <v>3</v>
      </c>
      <c r="I206" t="s">
        <v>660</v>
      </c>
      <c r="J206" t="s">
        <v>661</v>
      </c>
      <c r="K206" t="s">
        <v>662</v>
      </c>
      <c r="L206">
        <v>1339</v>
      </c>
      <c r="N206">
        <v>1007</v>
      </c>
      <c r="O206" t="s">
        <v>47</v>
      </c>
      <c r="P206" t="s">
        <v>47</v>
      </c>
      <c r="Q206">
        <v>1</v>
      </c>
      <c r="X206">
        <v>1.43</v>
      </c>
      <c r="Y206">
        <v>1784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1.43</v>
      </c>
      <c r="AH206">
        <v>2</v>
      </c>
      <c r="AI206">
        <v>39272740</v>
      </c>
      <c r="AJ206">
        <v>214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ROW(Source!A89)</f>
        <v>89</v>
      </c>
      <c r="B207">
        <v>39272751</v>
      </c>
      <c r="C207">
        <v>39272734</v>
      </c>
      <c r="D207">
        <v>36830500</v>
      </c>
      <c r="E207">
        <v>1</v>
      </c>
      <c r="F207">
        <v>1</v>
      </c>
      <c r="G207">
        <v>1</v>
      </c>
      <c r="H207">
        <v>3</v>
      </c>
      <c r="I207" t="s">
        <v>163</v>
      </c>
      <c r="J207" t="s">
        <v>165</v>
      </c>
      <c r="K207" t="s">
        <v>164</v>
      </c>
      <c r="L207">
        <v>1339</v>
      </c>
      <c r="N207">
        <v>1007</v>
      </c>
      <c r="O207" t="s">
        <v>47</v>
      </c>
      <c r="P207" t="s">
        <v>47</v>
      </c>
      <c r="Q207">
        <v>1</v>
      </c>
      <c r="X207">
        <v>0.14000000000000001</v>
      </c>
      <c r="Y207">
        <v>1375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0.14000000000000001</v>
      </c>
      <c r="AH207">
        <v>2</v>
      </c>
      <c r="AI207">
        <v>39272741</v>
      </c>
      <c r="AJ207">
        <v>215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ROW(Source!A89)</f>
        <v>89</v>
      </c>
      <c r="B208">
        <v>39272752</v>
      </c>
      <c r="C208">
        <v>39272734</v>
      </c>
      <c r="D208">
        <v>36832939</v>
      </c>
      <c r="E208">
        <v>1</v>
      </c>
      <c r="F208">
        <v>1</v>
      </c>
      <c r="G208">
        <v>1</v>
      </c>
      <c r="H208">
        <v>3</v>
      </c>
      <c r="I208" t="s">
        <v>663</v>
      </c>
      <c r="J208" t="s">
        <v>664</v>
      </c>
      <c r="K208" t="s">
        <v>665</v>
      </c>
      <c r="L208">
        <v>1327</v>
      </c>
      <c r="N208">
        <v>1005</v>
      </c>
      <c r="O208" t="s">
        <v>123</v>
      </c>
      <c r="P208" t="s">
        <v>123</v>
      </c>
      <c r="Q208">
        <v>1</v>
      </c>
      <c r="X208">
        <v>105</v>
      </c>
      <c r="Y208">
        <v>3.25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105</v>
      </c>
      <c r="AH208">
        <v>2</v>
      </c>
      <c r="AI208">
        <v>39272742</v>
      </c>
      <c r="AJ208">
        <v>216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ROW(Source!A96)</f>
        <v>96</v>
      </c>
      <c r="B209">
        <v>39272768</v>
      </c>
      <c r="C209">
        <v>39272756</v>
      </c>
      <c r="D209">
        <v>37072767</v>
      </c>
      <c r="E209">
        <v>1</v>
      </c>
      <c r="F209">
        <v>1</v>
      </c>
      <c r="G209">
        <v>1</v>
      </c>
      <c r="H209">
        <v>1</v>
      </c>
      <c r="I209" t="s">
        <v>567</v>
      </c>
      <c r="J209" t="s">
        <v>3</v>
      </c>
      <c r="K209" t="s">
        <v>568</v>
      </c>
      <c r="L209">
        <v>1191</v>
      </c>
      <c r="N209">
        <v>1013</v>
      </c>
      <c r="O209" t="s">
        <v>512</v>
      </c>
      <c r="P209" t="s">
        <v>512</v>
      </c>
      <c r="Q209">
        <v>1</v>
      </c>
      <c r="X209">
        <v>228</v>
      </c>
      <c r="Y209">
        <v>0</v>
      </c>
      <c r="Z209">
        <v>0</v>
      </c>
      <c r="AA209">
        <v>0</v>
      </c>
      <c r="AB209">
        <v>9.18</v>
      </c>
      <c r="AC209">
        <v>0</v>
      </c>
      <c r="AD209">
        <v>1</v>
      </c>
      <c r="AE209">
        <v>1</v>
      </c>
      <c r="AF209" t="s">
        <v>50</v>
      </c>
      <c r="AG209">
        <v>262.2</v>
      </c>
      <c r="AH209">
        <v>2</v>
      </c>
      <c r="AI209">
        <v>39272757</v>
      </c>
      <c r="AJ209">
        <v>217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ROW(Source!A96)</f>
        <v>96</v>
      </c>
      <c r="B210">
        <v>39272769</v>
      </c>
      <c r="C210">
        <v>39272756</v>
      </c>
      <c r="D210">
        <v>37064876</v>
      </c>
      <c r="E210">
        <v>1</v>
      </c>
      <c r="F210">
        <v>1</v>
      </c>
      <c r="G210">
        <v>1</v>
      </c>
      <c r="H210">
        <v>1</v>
      </c>
      <c r="I210" t="s">
        <v>513</v>
      </c>
      <c r="J210" t="s">
        <v>3</v>
      </c>
      <c r="K210" t="s">
        <v>514</v>
      </c>
      <c r="L210">
        <v>1191</v>
      </c>
      <c r="N210">
        <v>1013</v>
      </c>
      <c r="O210" t="s">
        <v>512</v>
      </c>
      <c r="P210" t="s">
        <v>512</v>
      </c>
      <c r="Q210">
        <v>1</v>
      </c>
      <c r="X210">
        <v>0.86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49</v>
      </c>
      <c r="AG210">
        <v>1.075</v>
      </c>
      <c r="AH210">
        <v>2</v>
      </c>
      <c r="AI210">
        <v>39272758</v>
      </c>
      <c r="AJ210">
        <v>218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ROW(Source!A96)</f>
        <v>96</v>
      </c>
      <c r="B211">
        <v>39272770</v>
      </c>
      <c r="C211">
        <v>39272756</v>
      </c>
      <c r="D211">
        <v>36882383</v>
      </c>
      <c r="E211">
        <v>1</v>
      </c>
      <c r="F211">
        <v>1</v>
      </c>
      <c r="G211">
        <v>1</v>
      </c>
      <c r="H211">
        <v>2</v>
      </c>
      <c r="I211" t="s">
        <v>523</v>
      </c>
      <c r="J211" t="s">
        <v>524</v>
      </c>
      <c r="K211" t="s">
        <v>525</v>
      </c>
      <c r="L211">
        <v>1368</v>
      </c>
      <c r="N211">
        <v>1011</v>
      </c>
      <c r="O211" t="s">
        <v>518</v>
      </c>
      <c r="P211" t="s">
        <v>518</v>
      </c>
      <c r="Q211">
        <v>1</v>
      </c>
      <c r="X211">
        <v>0.05</v>
      </c>
      <c r="Y211">
        <v>0</v>
      </c>
      <c r="Z211">
        <v>89.99</v>
      </c>
      <c r="AA211">
        <v>10.06</v>
      </c>
      <c r="AB211">
        <v>0</v>
      </c>
      <c r="AC211">
        <v>0</v>
      </c>
      <c r="AD211">
        <v>1</v>
      </c>
      <c r="AE211">
        <v>0</v>
      </c>
      <c r="AF211" t="s">
        <v>49</v>
      </c>
      <c r="AG211">
        <v>6.25E-2</v>
      </c>
      <c r="AH211">
        <v>2</v>
      </c>
      <c r="AI211">
        <v>39272759</v>
      </c>
      <c r="AJ211">
        <v>219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ROW(Source!A96)</f>
        <v>96</v>
      </c>
      <c r="B212">
        <v>39272771</v>
      </c>
      <c r="C212">
        <v>39272756</v>
      </c>
      <c r="D212">
        <v>36882452</v>
      </c>
      <c r="E212">
        <v>1</v>
      </c>
      <c r="F212">
        <v>1</v>
      </c>
      <c r="G212">
        <v>1</v>
      </c>
      <c r="H212">
        <v>2</v>
      </c>
      <c r="I212" t="s">
        <v>515</v>
      </c>
      <c r="J212" t="s">
        <v>516</v>
      </c>
      <c r="K212" t="s">
        <v>517</v>
      </c>
      <c r="L212">
        <v>1368</v>
      </c>
      <c r="N212">
        <v>1011</v>
      </c>
      <c r="O212" t="s">
        <v>518</v>
      </c>
      <c r="P212" t="s">
        <v>518</v>
      </c>
      <c r="Q212">
        <v>1</v>
      </c>
      <c r="X212">
        <v>0.81</v>
      </c>
      <c r="Y212">
        <v>0</v>
      </c>
      <c r="Z212">
        <v>31.26</v>
      </c>
      <c r="AA212">
        <v>13.5</v>
      </c>
      <c r="AB212">
        <v>0</v>
      </c>
      <c r="AC212">
        <v>0</v>
      </c>
      <c r="AD212">
        <v>1</v>
      </c>
      <c r="AE212">
        <v>0</v>
      </c>
      <c r="AF212" t="s">
        <v>49</v>
      </c>
      <c r="AG212">
        <v>1.0125000000000002</v>
      </c>
      <c r="AH212">
        <v>2</v>
      </c>
      <c r="AI212">
        <v>39272760</v>
      </c>
      <c r="AJ212">
        <v>220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ROW(Source!A96)</f>
        <v>96</v>
      </c>
      <c r="B213">
        <v>39272772</v>
      </c>
      <c r="C213">
        <v>39272756</v>
      </c>
      <c r="D213">
        <v>36801792</v>
      </c>
      <c r="E213">
        <v>1</v>
      </c>
      <c r="F213">
        <v>1</v>
      </c>
      <c r="G213">
        <v>1</v>
      </c>
      <c r="H213">
        <v>3</v>
      </c>
      <c r="I213" t="s">
        <v>532</v>
      </c>
      <c r="J213" t="s">
        <v>533</v>
      </c>
      <c r="K213" t="s">
        <v>534</v>
      </c>
      <c r="L213">
        <v>1339</v>
      </c>
      <c r="N213">
        <v>1007</v>
      </c>
      <c r="O213" t="s">
        <v>47</v>
      </c>
      <c r="P213" t="s">
        <v>47</v>
      </c>
      <c r="Q213">
        <v>1</v>
      </c>
      <c r="X213">
        <v>0.46500000000000002</v>
      </c>
      <c r="Y213">
        <v>2.44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0.46500000000000002</v>
      </c>
      <c r="AH213">
        <v>2</v>
      </c>
      <c r="AI213">
        <v>39272761</v>
      </c>
      <c r="AJ213">
        <v>221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ROW(Source!A96)</f>
        <v>96</v>
      </c>
      <c r="B214">
        <v>39272773</v>
      </c>
      <c r="C214">
        <v>39272756</v>
      </c>
      <c r="D214">
        <v>36802468</v>
      </c>
      <c r="E214">
        <v>1</v>
      </c>
      <c r="F214">
        <v>1</v>
      </c>
      <c r="G214">
        <v>1</v>
      </c>
      <c r="H214">
        <v>3</v>
      </c>
      <c r="I214" t="s">
        <v>666</v>
      </c>
      <c r="J214" t="s">
        <v>667</v>
      </c>
      <c r="K214" t="s">
        <v>668</v>
      </c>
      <c r="L214">
        <v>1339</v>
      </c>
      <c r="N214">
        <v>1007</v>
      </c>
      <c r="O214" t="s">
        <v>47</v>
      </c>
      <c r="P214" t="s">
        <v>47</v>
      </c>
      <c r="Q214">
        <v>1</v>
      </c>
      <c r="X214">
        <v>0.1</v>
      </c>
      <c r="Y214">
        <v>34.92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0.1</v>
      </c>
      <c r="AH214">
        <v>2</v>
      </c>
      <c r="AI214">
        <v>39272762</v>
      </c>
      <c r="AJ214">
        <v>222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ROW(Source!A96)</f>
        <v>96</v>
      </c>
      <c r="B215">
        <v>39272774</v>
      </c>
      <c r="C215">
        <v>39272756</v>
      </c>
      <c r="D215">
        <v>36805524</v>
      </c>
      <c r="E215">
        <v>1</v>
      </c>
      <c r="F215">
        <v>1</v>
      </c>
      <c r="G215">
        <v>1</v>
      </c>
      <c r="H215">
        <v>3</v>
      </c>
      <c r="I215" t="s">
        <v>645</v>
      </c>
      <c r="J215" t="s">
        <v>646</v>
      </c>
      <c r="K215" t="s">
        <v>647</v>
      </c>
      <c r="L215">
        <v>1346</v>
      </c>
      <c r="N215">
        <v>1009</v>
      </c>
      <c r="O215" t="s">
        <v>566</v>
      </c>
      <c r="P215" t="s">
        <v>566</v>
      </c>
      <c r="Q215">
        <v>1</v>
      </c>
      <c r="X215">
        <v>0.5</v>
      </c>
      <c r="Y215">
        <v>1.82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0.5</v>
      </c>
      <c r="AH215">
        <v>2</v>
      </c>
      <c r="AI215">
        <v>39272763</v>
      </c>
      <c r="AJ215">
        <v>223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ROW(Source!A96)</f>
        <v>96</v>
      </c>
      <c r="B216">
        <v>39272775</v>
      </c>
      <c r="C216">
        <v>39272756</v>
      </c>
      <c r="D216">
        <v>36806545</v>
      </c>
      <c r="E216">
        <v>1</v>
      </c>
      <c r="F216">
        <v>1</v>
      </c>
      <c r="G216">
        <v>1</v>
      </c>
      <c r="H216">
        <v>3</v>
      </c>
      <c r="I216" t="s">
        <v>669</v>
      </c>
      <c r="J216" t="s">
        <v>670</v>
      </c>
      <c r="K216" t="s">
        <v>671</v>
      </c>
      <c r="L216">
        <v>1348</v>
      </c>
      <c r="N216">
        <v>1009</v>
      </c>
      <c r="O216" t="s">
        <v>141</v>
      </c>
      <c r="P216" t="s">
        <v>141</v>
      </c>
      <c r="Q216">
        <v>1000</v>
      </c>
      <c r="X216">
        <v>0.04</v>
      </c>
      <c r="Y216">
        <v>412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0.04</v>
      </c>
      <c r="AH216">
        <v>2</v>
      </c>
      <c r="AI216">
        <v>39272764</v>
      </c>
      <c r="AJ216">
        <v>224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ROW(Source!A96)</f>
        <v>96</v>
      </c>
      <c r="B217">
        <v>39272776</v>
      </c>
      <c r="C217">
        <v>39272756</v>
      </c>
      <c r="D217">
        <v>36807350</v>
      </c>
      <c r="E217">
        <v>1</v>
      </c>
      <c r="F217">
        <v>1</v>
      </c>
      <c r="G217">
        <v>1</v>
      </c>
      <c r="H217">
        <v>3</v>
      </c>
      <c r="I217" t="s">
        <v>672</v>
      </c>
      <c r="J217" t="s">
        <v>673</v>
      </c>
      <c r="K217" t="s">
        <v>674</v>
      </c>
      <c r="L217">
        <v>1339</v>
      </c>
      <c r="N217">
        <v>1007</v>
      </c>
      <c r="O217" t="s">
        <v>47</v>
      </c>
      <c r="P217" t="s">
        <v>47</v>
      </c>
      <c r="Q217">
        <v>1</v>
      </c>
      <c r="X217">
        <v>1.5</v>
      </c>
      <c r="Y217">
        <v>497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1.5</v>
      </c>
      <c r="AH217">
        <v>2</v>
      </c>
      <c r="AI217">
        <v>39272765</v>
      </c>
      <c r="AJ217">
        <v>225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ROW(Source!A96)</f>
        <v>96</v>
      </c>
      <c r="B218">
        <v>39272777</v>
      </c>
      <c r="C218">
        <v>39272756</v>
      </c>
      <c r="D218">
        <v>36797453</v>
      </c>
      <c r="E218">
        <v>17</v>
      </c>
      <c r="F218">
        <v>1</v>
      </c>
      <c r="G218">
        <v>1</v>
      </c>
      <c r="H218">
        <v>3</v>
      </c>
      <c r="I218" t="s">
        <v>815</v>
      </c>
      <c r="J218" t="s">
        <v>3</v>
      </c>
      <c r="K218" t="s">
        <v>816</v>
      </c>
      <c r="L218">
        <v>1327</v>
      </c>
      <c r="N218">
        <v>1005</v>
      </c>
      <c r="O218" t="s">
        <v>123</v>
      </c>
      <c r="P218" t="s">
        <v>123</v>
      </c>
      <c r="Q218">
        <v>1</v>
      </c>
      <c r="X218">
        <v>100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3</v>
      </c>
      <c r="AG218">
        <v>100</v>
      </c>
      <c r="AH218">
        <v>3</v>
      </c>
      <c r="AI218">
        <v>-1</v>
      </c>
      <c r="AJ218" t="s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ROW(Source!A97)</f>
        <v>97</v>
      </c>
      <c r="B219">
        <v>39272768</v>
      </c>
      <c r="C219">
        <v>39272756</v>
      </c>
      <c r="D219">
        <v>37072767</v>
      </c>
      <c r="E219">
        <v>1</v>
      </c>
      <c r="F219">
        <v>1</v>
      </c>
      <c r="G219">
        <v>1</v>
      </c>
      <c r="H219">
        <v>1</v>
      </c>
      <c r="I219" t="s">
        <v>567</v>
      </c>
      <c r="J219" t="s">
        <v>3</v>
      </c>
      <c r="K219" t="s">
        <v>568</v>
      </c>
      <c r="L219">
        <v>1191</v>
      </c>
      <c r="N219">
        <v>1013</v>
      </c>
      <c r="O219" t="s">
        <v>512</v>
      </c>
      <c r="P219" t="s">
        <v>512</v>
      </c>
      <c r="Q219">
        <v>1</v>
      </c>
      <c r="X219">
        <v>228</v>
      </c>
      <c r="Y219">
        <v>0</v>
      </c>
      <c r="Z219">
        <v>0</v>
      </c>
      <c r="AA219">
        <v>0</v>
      </c>
      <c r="AB219">
        <v>9.18</v>
      </c>
      <c r="AC219">
        <v>0</v>
      </c>
      <c r="AD219">
        <v>1</v>
      </c>
      <c r="AE219">
        <v>1</v>
      </c>
      <c r="AF219" t="s">
        <v>50</v>
      </c>
      <c r="AG219">
        <v>262.2</v>
      </c>
      <c r="AH219">
        <v>2</v>
      </c>
      <c r="AI219">
        <v>39272757</v>
      </c>
      <c r="AJ219">
        <v>227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ROW(Source!A97)</f>
        <v>97</v>
      </c>
      <c r="B220">
        <v>39272769</v>
      </c>
      <c r="C220">
        <v>39272756</v>
      </c>
      <c r="D220">
        <v>37064876</v>
      </c>
      <c r="E220">
        <v>1</v>
      </c>
      <c r="F220">
        <v>1</v>
      </c>
      <c r="G220">
        <v>1</v>
      </c>
      <c r="H220">
        <v>1</v>
      </c>
      <c r="I220" t="s">
        <v>513</v>
      </c>
      <c r="J220" t="s">
        <v>3</v>
      </c>
      <c r="K220" t="s">
        <v>514</v>
      </c>
      <c r="L220">
        <v>1191</v>
      </c>
      <c r="N220">
        <v>1013</v>
      </c>
      <c r="O220" t="s">
        <v>512</v>
      </c>
      <c r="P220" t="s">
        <v>512</v>
      </c>
      <c r="Q220">
        <v>1</v>
      </c>
      <c r="X220">
        <v>0.86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49</v>
      </c>
      <c r="AG220">
        <v>1.075</v>
      </c>
      <c r="AH220">
        <v>2</v>
      </c>
      <c r="AI220">
        <v>39272758</v>
      </c>
      <c r="AJ220">
        <v>228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ROW(Source!A97)</f>
        <v>97</v>
      </c>
      <c r="B221">
        <v>39272770</v>
      </c>
      <c r="C221">
        <v>39272756</v>
      </c>
      <c r="D221">
        <v>36882383</v>
      </c>
      <c r="E221">
        <v>1</v>
      </c>
      <c r="F221">
        <v>1</v>
      </c>
      <c r="G221">
        <v>1</v>
      </c>
      <c r="H221">
        <v>2</v>
      </c>
      <c r="I221" t="s">
        <v>523</v>
      </c>
      <c r="J221" t="s">
        <v>524</v>
      </c>
      <c r="K221" t="s">
        <v>525</v>
      </c>
      <c r="L221">
        <v>1368</v>
      </c>
      <c r="N221">
        <v>1011</v>
      </c>
      <c r="O221" t="s">
        <v>518</v>
      </c>
      <c r="P221" t="s">
        <v>518</v>
      </c>
      <c r="Q221">
        <v>1</v>
      </c>
      <c r="X221">
        <v>0.05</v>
      </c>
      <c r="Y221">
        <v>0</v>
      </c>
      <c r="Z221">
        <v>89.99</v>
      </c>
      <c r="AA221">
        <v>10.06</v>
      </c>
      <c r="AB221">
        <v>0</v>
      </c>
      <c r="AC221">
        <v>0</v>
      </c>
      <c r="AD221">
        <v>1</v>
      </c>
      <c r="AE221">
        <v>0</v>
      </c>
      <c r="AF221" t="s">
        <v>49</v>
      </c>
      <c r="AG221">
        <v>6.25E-2</v>
      </c>
      <c r="AH221">
        <v>2</v>
      </c>
      <c r="AI221">
        <v>39272759</v>
      </c>
      <c r="AJ221">
        <v>229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ROW(Source!A97)</f>
        <v>97</v>
      </c>
      <c r="B222">
        <v>39272771</v>
      </c>
      <c r="C222">
        <v>39272756</v>
      </c>
      <c r="D222">
        <v>36882452</v>
      </c>
      <c r="E222">
        <v>1</v>
      </c>
      <c r="F222">
        <v>1</v>
      </c>
      <c r="G222">
        <v>1</v>
      </c>
      <c r="H222">
        <v>2</v>
      </c>
      <c r="I222" t="s">
        <v>515</v>
      </c>
      <c r="J222" t="s">
        <v>516</v>
      </c>
      <c r="K222" t="s">
        <v>517</v>
      </c>
      <c r="L222">
        <v>1368</v>
      </c>
      <c r="N222">
        <v>1011</v>
      </c>
      <c r="O222" t="s">
        <v>518</v>
      </c>
      <c r="P222" t="s">
        <v>518</v>
      </c>
      <c r="Q222">
        <v>1</v>
      </c>
      <c r="X222">
        <v>0.81</v>
      </c>
      <c r="Y222">
        <v>0</v>
      </c>
      <c r="Z222">
        <v>31.26</v>
      </c>
      <c r="AA222">
        <v>13.5</v>
      </c>
      <c r="AB222">
        <v>0</v>
      </c>
      <c r="AC222">
        <v>0</v>
      </c>
      <c r="AD222">
        <v>1</v>
      </c>
      <c r="AE222">
        <v>0</v>
      </c>
      <c r="AF222" t="s">
        <v>49</v>
      </c>
      <c r="AG222">
        <v>1.0125000000000002</v>
      </c>
      <c r="AH222">
        <v>2</v>
      </c>
      <c r="AI222">
        <v>39272760</v>
      </c>
      <c r="AJ222">
        <v>230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ROW(Source!A97)</f>
        <v>97</v>
      </c>
      <c r="B223">
        <v>39272772</v>
      </c>
      <c r="C223">
        <v>39272756</v>
      </c>
      <c r="D223">
        <v>36801792</v>
      </c>
      <c r="E223">
        <v>1</v>
      </c>
      <c r="F223">
        <v>1</v>
      </c>
      <c r="G223">
        <v>1</v>
      </c>
      <c r="H223">
        <v>3</v>
      </c>
      <c r="I223" t="s">
        <v>532</v>
      </c>
      <c r="J223" t="s">
        <v>533</v>
      </c>
      <c r="K223" t="s">
        <v>534</v>
      </c>
      <c r="L223">
        <v>1339</v>
      </c>
      <c r="N223">
        <v>1007</v>
      </c>
      <c r="O223" t="s">
        <v>47</v>
      </c>
      <c r="P223" t="s">
        <v>47</v>
      </c>
      <c r="Q223">
        <v>1</v>
      </c>
      <c r="X223">
        <v>0.46500000000000002</v>
      </c>
      <c r="Y223">
        <v>2.44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0.46500000000000002</v>
      </c>
      <c r="AH223">
        <v>2</v>
      </c>
      <c r="AI223">
        <v>39272761</v>
      </c>
      <c r="AJ223">
        <v>231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ROW(Source!A97)</f>
        <v>97</v>
      </c>
      <c r="B224">
        <v>39272773</v>
      </c>
      <c r="C224">
        <v>39272756</v>
      </c>
      <c r="D224">
        <v>36802468</v>
      </c>
      <c r="E224">
        <v>1</v>
      </c>
      <c r="F224">
        <v>1</v>
      </c>
      <c r="G224">
        <v>1</v>
      </c>
      <c r="H224">
        <v>3</v>
      </c>
      <c r="I224" t="s">
        <v>666</v>
      </c>
      <c r="J224" t="s">
        <v>667</v>
      </c>
      <c r="K224" t="s">
        <v>668</v>
      </c>
      <c r="L224">
        <v>1339</v>
      </c>
      <c r="N224">
        <v>1007</v>
      </c>
      <c r="O224" t="s">
        <v>47</v>
      </c>
      <c r="P224" t="s">
        <v>47</v>
      </c>
      <c r="Q224">
        <v>1</v>
      </c>
      <c r="X224">
        <v>0.1</v>
      </c>
      <c r="Y224">
        <v>34.92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0.1</v>
      </c>
      <c r="AH224">
        <v>2</v>
      </c>
      <c r="AI224">
        <v>39272762</v>
      </c>
      <c r="AJ224">
        <v>232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ROW(Source!A97)</f>
        <v>97</v>
      </c>
      <c r="B225">
        <v>39272774</v>
      </c>
      <c r="C225">
        <v>39272756</v>
      </c>
      <c r="D225">
        <v>36805524</v>
      </c>
      <c r="E225">
        <v>1</v>
      </c>
      <c r="F225">
        <v>1</v>
      </c>
      <c r="G225">
        <v>1</v>
      </c>
      <c r="H225">
        <v>3</v>
      </c>
      <c r="I225" t="s">
        <v>645</v>
      </c>
      <c r="J225" t="s">
        <v>646</v>
      </c>
      <c r="K225" t="s">
        <v>647</v>
      </c>
      <c r="L225">
        <v>1346</v>
      </c>
      <c r="N225">
        <v>1009</v>
      </c>
      <c r="O225" t="s">
        <v>566</v>
      </c>
      <c r="P225" t="s">
        <v>566</v>
      </c>
      <c r="Q225">
        <v>1</v>
      </c>
      <c r="X225">
        <v>0.5</v>
      </c>
      <c r="Y225">
        <v>1.82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0.5</v>
      </c>
      <c r="AH225">
        <v>2</v>
      </c>
      <c r="AI225">
        <v>39272763</v>
      </c>
      <c r="AJ225">
        <v>233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ROW(Source!A97)</f>
        <v>97</v>
      </c>
      <c r="B226">
        <v>39272775</v>
      </c>
      <c r="C226">
        <v>39272756</v>
      </c>
      <c r="D226">
        <v>36806545</v>
      </c>
      <c r="E226">
        <v>1</v>
      </c>
      <c r="F226">
        <v>1</v>
      </c>
      <c r="G226">
        <v>1</v>
      </c>
      <c r="H226">
        <v>3</v>
      </c>
      <c r="I226" t="s">
        <v>669</v>
      </c>
      <c r="J226" t="s">
        <v>670</v>
      </c>
      <c r="K226" t="s">
        <v>671</v>
      </c>
      <c r="L226">
        <v>1348</v>
      </c>
      <c r="N226">
        <v>1009</v>
      </c>
      <c r="O226" t="s">
        <v>141</v>
      </c>
      <c r="P226" t="s">
        <v>141</v>
      </c>
      <c r="Q226">
        <v>1000</v>
      </c>
      <c r="X226">
        <v>0.04</v>
      </c>
      <c r="Y226">
        <v>412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0.04</v>
      </c>
      <c r="AH226">
        <v>2</v>
      </c>
      <c r="AI226">
        <v>39272764</v>
      </c>
      <c r="AJ226">
        <v>234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ROW(Source!A97)</f>
        <v>97</v>
      </c>
      <c r="B227">
        <v>39272776</v>
      </c>
      <c r="C227">
        <v>39272756</v>
      </c>
      <c r="D227">
        <v>36807350</v>
      </c>
      <c r="E227">
        <v>1</v>
      </c>
      <c r="F227">
        <v>1</v>
      </c>
      <c r="G227">
        <v>1</v>
      </c>
      <c r="H227">
        <v>3</v>
      </c>
      <c r="I227" t="s">
        <v>672</v>
      </c>
      <c r="J227" t="s">
        <v>673</v>
      </c>
      <c r="K227" t="s">
        <v>674</v>
      </c>
      <c r="L227">
        <v>1339</v>
      </c>
      <c r="N227">
        <v>1007</v>
      </c>
      <c r="O227" t="s">
        <v>47</v>
      </c>
      <c r="P227" t="s">
        <v>47</v>
      </c>
      <c r="Q227">
        <v>1</v>
      </c>
      <c r="X227">
        <v>1.5</v>
      </c>
      <c r="Y227">
        <v>497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1.5</v>
      </c>
      <c r="AH227">
        <v>2</v>
      </c>
      <c r="AI227">
        <v>39272765</v>
      </c>
      <c r="AJ227">
        <v>235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ROW(Source!A97)</f>
        <v>97</v>
      </c>
      <c r="B228">
        <v>39272777</v>
      </c>
      <c r="C228">
        <v>39272756</v>
      </c>
      <c r="D228">
        <v>36797453</v>
      </c>
      <c r="E228">
        <v>17</v>
      </c>
      <c r="F228">
        <v>1</v>
      </c>
      <c r="G228">
        <v>1</v>
      </c>
      <c r="H228">
        <v>3</v>
      </c>
      <c r="I228" t="s">
        <v>815</v>
      </c>
      <c r="J228" t="s">
        <v>3</v>
      </c>
      <c r="K228" t="s">
        <v>816</v>
      </c>
      <c r="L228">
        <v>1327</v>
      </c>
      <c r="N228">
        <v>1005</v>
      </c>
      <c r="O228" t="s">
        <v>123</v>
      </c>
      <c r="P228" t="s">
        <v>123</v>
      </c>
      <c r="Q228">
        <v>1</v>
      </c>
      <c r="X228">
        <v>100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3</v>
      </c>
      <c r="AG228">
        <v>100</v>
      </c>
      <c r="AH228">
        <v>3</v>
      </c>
      <c r="AI228">
        <v>-1</v>
      </c>
      <c r="AJ228" t="s">
        <v>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ROW(Source!A100)</f>
        <v>100</v>
      </c>
      <c r="B229">
        <v>39272786</v>
      </c>
      <c r="C229">
        <v>39272780</v>
      </c>
      <c r="D229">
        <v>37064878</v>
      </c>
      <c r="E229">
        <v>1</v>
      </c>
      <c r="F229">
        <v>1</v>
      </c>
      <c r="G229">
        <v>1</v>
      </c>
      <c r="H229">
        <v>1</v>
      </c>
      <c r="I229" t="s">
        <v>575</v>
      </c>
      <c r="J229" t="s">
        <v>3</v>
      </c>
      <c r="K229" t="s">
        <v>576</v>
      </c>
      <c r="L229">
        <v>1191</v>
      </c>
      <c r="N229">
        <v>1013</v>
      </c>
      <c r="O229" t="s">
        <v>512</v>
      </c>
      <c r="P229" t="s">
        <v>512</v>
      </c>
      <c r="Q229">
        <v>1</v>
      </c>
      <c r="X229">
        <v>102.46</v>
      </c>
      <c r="Y229">
        <v>0</v>
      </c>
      <c r="Z229">
        <v>0</v>
      </c>
      <c r="AA229">
        <v>0</v>
      </c>
      <c r="AB229">
        <v>9.4</v>
      </c>
      <c r="AC229">
        <v>0</v>
      </c>
      <c r="AD229">
        <v>1</v>
      </c>
      <c r="AE229">
        <v>1</v>
      </c>
      <c r="AF229" t="s">
        <v>50</v>
      </c>
      <c r="AG229">
        <v>117.82899999999998</v>
      </c>
      <c r="AH229">
        <v>2</v>
      </c>
      <c r="AI229">
        <v>39272781</v>
      </c>
      <c r="AJ229">
        <v>237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ROW(Source!A100)</f>
        <v>100</v>
      </c>
      <c r="B230">
        <v>39272787</v>
      </c>
      <c r="C230">
        <v>39272780</v>
      </c>
      <c r="D230">
        <v>37064876</v>
      </c>
      <c r="E230">
        <v>1</v>
      </c>
      <c r="F230">
        <v>1</v>
      </c>
      <c r="G230">
        <v>1</v>
      </c>
      <c r="H230">
        <v>1</v>
      </c>
      <c r="I230" t="s">
        <v>513</v>
      </c>
      <c r="J230" t="s">
        <v>3</v>
      </c>
      <c r="K230" t="s">
        <v>514</v>
      </c>
      <c r="L230">
        <v>1191</v>
      </c>
      <c r="N230">
        <v>1013</v>
      </c>
      <c r="O230" t="s">
        <v>512</v>
      </c>
      <c r="P230" t="s">
        <v>512</v>
      </c>
      <c r="Q230">
        <v>1</v>
      </c>
      <c r="X230">
        <v>5.34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2</v>
      </c>
      <c r="AF230" t="s">
        <v>49</v>
      </c>
      <c r="AG230">
        <v>6.6749999999999998</v>
      </c>
      <c r="AH230">
        <v>2</v>
      </c>
      <c r="AI230">
        <v>39272782</v>
      </c>
      <c r="AJ230">
        <v>238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ROW(Source!A100)</f>
        <v>100</v>
      </c>
      <c r="B231">
        <v>39272788</v>
      </c>
      <c r="C231">
        <v>39272780</v>
      </c>
      <c r="D231">
        <v>36882452</v>
      </c>
      <c r="E231">
        <v>1</v>
      </c>
      <c r="F231">
        <v>1</v>
      </c>
      <c r="G231">
        <v>1</v>
      </c>
      <c r="H231">
        <v>2</v>
      </c>
      <c r="I231" t="s">
        <v>515</v>
      </c>
      <c r="J231" t="s">
        <v>516</v>
      </c>
      <c r="K231" t="s">
        <v>517</v>
      </c>
      <c r="L231">
        <v>1368</v>
      </c>
      <c r="N231">
        <v>1011</v>
      </c>
      <c r="O231" t="s">
        <v>518</v>
      </c>
      <c r="P231" t="s">
        <v>518</v>
      </c>
      <c r="Q231">
        <v>1</v>
      </c>
      <c r="X231">
        <v>0.76</v>
      </c>
      <c r="Y231">
        <v>0</v>
      </c>
      <c r="Z231">
        <v>31.26</v>
      </c>
      <c r="AA231">
        <v>13.5</v>
      </c>
      <c r="AB231">
        <v>0</v>
      </c>
      <c r="AC231">
        <v>0</v>
      </c>
      <c r="AD231">
        <v>1</v>
      </c>
      <c r="AE231">
        <v>0</v>
      </c>
      <c r="AF231" t="s">
        <v>49</v>
      </c>
      <c r="AG231">
        <v>0.95</v>
      </c>
      <c r="AH231">
        <v>2</v>
      </c>
      <c r="AI231">
        <v>39272783</v>
      </c>
      <c r="AJ231">
        <v>239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ROW(Source!A100)</f>
        <v>100</v>
      </c>
      <c r="B232">
        <v>39272789</v>
      </c>
      <c r="C232">
        <v>39272780</v>
      </c>
      <c r="D232">
        <v>36883554</v>
      </c>
      <c r="E232">
        <v>1</v>
      </c>
      <c r="F232">
        <v>1</v>
      </c>
      <c r="G232">
        <v>1</v>
      </c>
      <c r="H232">
        <v>2</v>
      </c>
      <c r="I232" t="s">
        <v>554</v>
      </c>
      <c r="J232" t="s">
        <v>555</v>
      </c>
      <c r="K232" t="s">
        <v>556</v>
      </c>
      <c r="L232">
        <v>1368</v>
      </c>
      <c r="N232">
        <v>1011</v>
      </c>
      <c r="O232" t="s">
        <v>518</v>
      </c>
      <c r="P232" t="s">
        <v>518</v>
      </c>
      <c r="Q232">
        <v>1</v>
      </c>
      <c r="X232">
        <v>4.58</v>
      </c>
      <c r="Y232">
        <v>0</v>
      </c>
      <c r="Z232">
        <v>65.709999999999994</v>
      </c>
      <c r="AA232">
        <v>11.6</v>
      </c>
      <c r="AB232">
        <v>0</v>
      </c>
      <c r="AC232">
        <v>0</v>
      </c>
      <c r="AD232">
        <v>1</v>
      </c>
      <c r="AE232">
        <v>0</v>
      </c>
      <c r="AF232" t="s">
        <v>49</v>
      </c>
      <c r="AG232">
        <v>5.7249999999999996</v>
      </c>
      <c r="AH232">
        <v>2</v>
      </c>
      <c r="AI232">
        <v>39272784</v>
      </c>
      <c r="AJ232">
        <v>240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ROW(Source!A100)</f>
        <v>100</v>
      </c>
      <c r="B233">
        <v>39272790</v>
      </c>
      <c r="C233">
        <v>39272780</v>
      </c>
      <c r="D233">
        <v>36801649</v>
      </c>
      <c r="E233">
        <v>1</v>
      </c>
      <c r="F233">
        <v>1</v>
      </c>
      <c r="G233">
        <v>1</v>
      </c>
      <c r="H233">
        <v>3</v>
      </c>
      <c r="I233" t="s">
        <v>186</v>
      </c>
      <c r="J233" t="s">
        <v>188</v>
      </c>
      <c r="K233" t="s">
        <v>187</v>
      </c>
      <c r="L233">
        <v>1327</v>
      </c>
      <c r="N233">
        <v>1005</v>
      </c>
      <c r="O233" t="s">
        <v>123</v>
      </c>
      <c r="P233" t="s">
        <v>123</v>
      </c>
      <c r="Q233">
        <v>1</v>
      </c>
      <c r="X233">
        <v>103</v>
      </c>
      <c r="Y233">
        <v>51.8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103</v>
      </c>
      <c r="AH233">
        <v>2</v>
      </c>
      <c r="AI233">
        <v>39272785</v>
      </c>
      <c r="AJ233">
        <v>241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ROW(Source!A101)</f>
        <v>101</v>
      </c>
      <c r="B234">
        <v>39272786</v>
      </c>
      <c r="C234">
        <v>39272780</v>
      </c>
      <c r="D234">
        <v>37064878</v>
      </c>
      <c r="E234">
        <v>1</v>
      </c>
      <c r="F234">
        <v>1</v>
      </c>
      <c r="G234">
        <v>1</v>
      </c>
      <c r="H234">
        <v>1</v>
      </c>
      <c r="I234" t="s">
        <v>575</v>
      </c>
      <c r="J234" t="s">
        <v>3</v>
      </c>
      <c r="K234" t="s">
        <v>576</v>
      </c>
      <c r="L234">
        <v>1191</v>
      </c>
      <c r="N234">
        <v>1013</v>
      </c>
      <c r="O234" t="s">
        <v>512</v>
      </c>
      <c r="P234" t="s">
        <v>512</v>
      </c>
      <c r="Q234">
        <v>1</v>
      </c>
      <c r="X234">
        <v>102.46</v>
      </c>
      <c r="Y234">
        <v>0</v>
      </c>
      <c r="Z234">
        <v>0</v>
      </c>
      <c r="AA234">
        <v>0</v>
      </c>
      <c r="AB234">
        <v>9.4</v>
      </c>
      <c r="AC234">
        <v>0</v>
      </c>
      <c r="AD234">
        <v>1</v>
      </c>
      <c r="AE234">
        <v>1</v>
      </c>
      <c r="AF234" t="s">
        <v>50</v>
      </c>
      <c r="AG234">
        <v>117.82899999999998</v>
      </c>
      <c r="AH234">
        <v>2</v>
      </c>
      <c r="AI234">
        <v>39272781</v>
      </c>
      <c r="AJ234">
        <v>243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ROW(Source!A101)</f>
        <v>101</v>
      </c>
      <c r="B235">
        <v>39272787</v>
      </c>
      <c r="C235">
        <v>39272780</v>
      </c>
      <c r="D235">
        <v>37064876</v>
      </c>
      <c r="E235">
        <v>1</v>
      </c>
      <c r="F235">
        <v>1</v>
      </c>
      <c r="G235">
        <v>1</v>
      </c>
      <c r="H235">
        <v>1</v>
      </c>
      <c r="I235" t="s">
        <v>513</v>
      </c>
      <c r="J235" t="s">
        <v>3</v>
      </c>
      <c r="K235" t="s">
        <v>514</v>
      </c>
      <c r="L235">
        <v>1191</v>
      </c>
      <c r="N235">
        <v>1013</v>
      </c>
      <c r="O235" t="s">
        <v>512</v>
      </c>
      <c r="P235" t="s">
        <v>512</v>
      </c>
      <c r="Q235">
        <v>1</v>
      </c>
      <c r="X235">
        <v>5.34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49</v>
      </c>
      <c r="AG235">
        <v>6.6749999999999998</v>
      </c>
      <c r="AH235">
        <v>2</v>
      </c>
      <c r="AI235">
        <v>39272782</v>
      </c>
      <c r="AJ235">
        <v>244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ROW(Source!A101)</f>
        <v>101</v>
      </c>
      <c r="B236">
        <v>39272788</v>
      </c>
      <c r="C236">
        <v>39272780</v>
      </c>
      <c r="D236">
        <v>36882452</v>
      </c>
      <c r="E236">
        <v>1</v>
      </c>
      <c r="F236">
        <v>1</v>
      </c>
      <c r="G236">
        <v>1</v>
      </c>
      <c r="H236">
        <v>2</v>
      </c>
      <c r="I236" t="s">
        <v>515</v>
      </c>
      <c r="J236" t="s">
        <v>516</v>
      </c>
      <c r="K236" t="s">
        <v>517</v>
      </c>
      <c r="L236">
        <v>1368</v>
      </c>
      <c r="N236">
        <v>1011</v>
      </c>
      <c r="O236" t="s">
        <v>518</v>
      </c>
      <c r="P236" t="s">
        <v>518</v>
      </c>
      <c r="Q236">
        <v>1</v>
      </c>
      <c r="X236">
        <v>0.76</v>
      </c>
      <c r="Y236">
        <v>0</v>
      </c>
      <c r="Z236">
        <v>31.26</v>
      </c>
      <c r="AA236">
        <v>13.5</v>
      </c>
      <c r="AB236">
        <v>0</v>
      </c>
      <c r="AC236">
        <v>0</v>
      </c>
      <c r="AD236">
        <v>1</v>
      </c>
      <c r="AE236">
        <v>0</v>
      </c>
      <c r="AF236" t="s">
        <v>49</v>
      </c>
      <c r="AG236">
        <v>0.95</v>
      </c>
      <c r="AH236">
        <v>2</v>
      </c>
      <c r="AI236">
        <v>39272783</v>
      </c>
      <c r="AJ236">
        <v>245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ROW(Source!A101)</f>
        <v>101</v>
      </c>
      <c r="B237">
        <v>39272789</v>
      </c>
      <c r="C237">
        <v>39272780</v>
      </c>
      <c r="D237">
        <v>36883554</v>
      </c>
      <c r="E237">
        <v>1</v>
      </c>
      <c r="F237">
        <v>1</v>
      </c>
      <c r="G237">
        <v>1</v>
      </c>
      <c r="H237">
        <v>2</v>
      </c>
      <c r="I237" t="s">
        <v>554</v>
      </c>
      <c r="J237" t="s">
        <v>555</v>
      </c>
      <c r="K237" t="s">
        <v>556</v>
      </c>
      <c r="L237">
        <v>1368</v>
      </c>
      <c r="N237">
        <v>1011</v>
      </c>
      <c r="O237" t="s">
        <v>518</v>
      </c>
      <c r="P237" t="s">
        <v>518</v>
      </c>
      <c r="Q237">
        <v>1</v>
      </c>
      <c r="X237">
        <v>4.58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49</v>
      </c>
      <c r="AG237">
        <v>5.7249999999999996</v>
      </c>
      <c r="AH237">
        <v>2</v>
      </c>
      <c r="AI237">
        <v>39272784</v>
      </c>
      <c r="AJ237">
        <v>246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ROW(Source!A101)</f>
        <v>101</v>
      </c>
      <c r="B238">
        <v>39272790</v>
      </c>
      <c r="C238">
        <v>39272780</v>
      </c>
      <c r="D238">
        <v>36801649</v>
      </c>
      <c r="E238">
        <v>1</v>
      </c>
      <c r="F238">
        <v>1</v>
      </c>
      <c r="G238">
        <v>1</v>
      </c>
      <c r="H238">
        <v>3</v>
      </c>
      <c r="I238" t="s">
        <v>186</v>
      </c>
      <c r="J238" t="s">
        <v>188</v>
      </c>
      <c r="K238" t="s">
        <v>187</v>
      </c>
      <c r="L238">
        <v>1327</v>
      </c>
      <c r="N238">
        <v>1005</v>
      </c>
      <c r="O238" t="s">
        <v>123</v>
      </c>
      <c r="P238" t="s">
        <v>123</v>
      </c>
      <c r="Q238">
        <v>1</v>
      </c>
      <c r="X238">
        <v>103</v>
      </c>
      <c r="Y238">
        <v>51.8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103</v>
      </c>
      <c r="AH238">
        <v>2</v>
      </c>
      <c r="AI238">
        <v>39272785</v>
      </c>
      <c r="AJ238">
        <v>247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ROW(Source!A106)</f>
        <v>106</v>
      </c>
      <c r="B239">
        <v>39475580</v>
      </c>
      <c r="C239">
        <v>39475579</v>
      </c>
      <c r="D239">
        <v>37065248</v>
      </c>
      <c r="E239">
        <v>1</v>
      </c>
      <c r="F239">
        <v>1</v>
      </c>
      <c r="G239">
        <v>1</v>
      </c>
      <c r="H239">
        <v>1</v>
      </c>
      <c r="I239" t="s">
        <v>675</v>
      </c>
      <c r="J239" t="s">
        <v>3</v>
      </c>
      <c r="K239" t="s">
        <v>676</v>
      </c>
      <c r="L239">
        <v>1191</v>
      </c>
      <c r="N239">
        <v>1013</v>
      </c>
      <c r="O239" t="s">
        <v>512</v>
      </c>
      <c r="P239" t="s">
        <v>512</v>
      </c>
      <c r="Q239">
        <v>1</v>
      </c>
      <c r="X239">
        <v>48.69</v>
      </c>
      <c r="Y239">
        <v>0</v>
      </c>
      <c r="Z239">
        <v>0</v>
      </c>
      <c r="AA239">
        <v>0</v>
      </c>
      <c r="AB239">
        <v>8.5299999999999994</v>
      </c>
      <c r="AC239">
        <v>0</v>
      </c>
      <c r="AD239">
        <v>1</v>
      </c>
      <c r="AE239">
        <v>1</v>
      </c>
      <c r="AF239" t="s">
        <v>50</v>
      </c>
      <c r="AG239">
        <v>55.99349999999999</v>
      </c>
      <c r="AH239">
        <v>2</v>
      </c>
      <c r="AI239">
        <v>39475580</v>
      </c>
      <c r="AJ239">
        <v>249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ROW(Source!A106)</f>
        <v>106</v>
      </c>
      <c r="B240">
        <v>39475581</v>
      </c>
      <c r="C240">
        <v>39475579</v>
      </c>
      <c r="D240">
        <v>37064876</v>
      </c>
      <c r="E240">
        <v>1</v>
      </c>
      <c r="F240">
        <v>1</v>
      </c>
      <c r="G240">
        <v>1</v>
      </c>
      <c r="H240">
        <v>1</v>
      </c>
      <c r="I240" t="s">
        <v>513</v>
      </c>
      <c r="J240" t="s">
        <v>3</v>
      </c>
      <c r="K240" t="s">
        <v>514</v>
      </c>
      <c r="L240">
        <v>1191</v>
      </c>
      <c r="N240">
        <v>1013</v>
      </c>
      <c r="O240" t="s">
        <v>512</v>
      </c>
      <c r="P240" t="s">
        <v>512</v>
      </c>
      <c r="Q240">
        <v>1</v>
      </c>
      <c r="X240">
        <v>0.03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2</v>
      </c>
      <c r="AF240" t="s">
        <v>49</v>
      </c>
      <c r="AG240">
        <v>3.7499999999999999E-2</v>
      </c>
      <c r="AH240">
        <v>2</v>
      </c>
      <c r="AI240">
        <v>39475581</v>
      </c>
      <c r="AJ240">
        <v>250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ROW(Source!A106)</f>
        <v>106</v>
      </c>
      <c r="B241">
        <v>39475582</v>
      </c>
      <c r="C241">
        <v>39475579</v>
      </c>
      <c r="D241">
        <v>36882452</v>
      </c>
      <c r="E241">
        <v>1</v>
      </c>
      <c r="F241">
        <v>1</v>
      </c>
      <c r="G241">
        <v>1</v>
      </c>
      <c r="H241">
        <v>2</v>
      </c>
      <c r="I241" t="s">
        <v>515</v>
      </c>
      <c r="J241" t="s">
        <v>516</v>
      </c>
      <c r="K241" t="s">
        <v>517</v>
      </c>
      <c r="L241">
        <v>1368</v>
      </c>
      <c r="N241">
        <v>1011</v>
      </c>
      <c r="O241" t="s">
        <v>518</v>
      </c>
      <c r="P241" t="s">
        <v>518</v>
      </c>
      <c r="Q241">
        <v>1</v>
      </c>
      <c r="X241">
        <v>0.03</v>
      </c>
      <c r="Y241">
        <v>0</v>
      </c>
      <c r="Z241">
        <v>31.26</v>
      </c>
      <c r="AA241">
        <v>13.5</v>
      </c>
      <c r="AB241">
        <v>0</v>
      </c>
      <c r="AC241">
        <v>0</v>
      </c>
      <c r="AD241">
        <v>1</v>
      </c>
      <c r="AE241">
        <v>0</v>
      </c>
      <c r="AF241" t="s">
        <v>49</v>
      </c>
      <c r="AG241">
        <v>3.7499999999999999E-2</v>
      </c>
      <c r="AH241">
        <v>2</v>
      </c>
      <c r="AI241">
        <v>39475582</v>
      </c>
      <c r="AJ241">
        <v>251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ROW(Source!A106)</f>
        <v>106</v>
      </c>
      <c r="B242">
        <v>39475583</v>
      </c>
      <c r="C242">
        <v>39475579</v>
      </c>
      <c r="D242">
        <v>36883554</v>
      </c>
      <c r="E242">
        <v>1</v>
      </c>
      <c r="F242">
        <v>1</v>
      </c>
      <c r="G242">
        <v>1</v>
      </c>
      <c r="H242">
        <v>2</v>
      </c>
      <c r="I242" t="s">
        <v>554</v>
      </c>
      <c r="J242" t="s">
        <v>555</v>
      </c>
      <c r="K242" t="s">
        <v>556</v>
      </c>
      <c r="L242">
        <v>1368</v>
      </c>
      <c r="N242">
        <v>1011</v>
      </c>
      <c r="O242" t="s">
        <v>518</v>
      </c>
      <c r="P242" t="s">
        <v>518</v>
      </c>
      <c r="Q242">
        <v>1</v>
      </c>
      <c r="X242">
        <v>3.0000000000000001E-3</v>
      </c>
      <c r="Y242">
        <v>0</v>
      </c>
      <c r="Z242">
        <v>65.709999999999994</v>
      </c>
      <c r="AA242">
        <v>11.6</v>
      </c>
      <c r="AB242">
        <v>0</v>
      </c>
      <c r="AC242">
        <v>0</v>
      </c>
      <c r="AD242">
        <v>1</v>
      </c>
      <c r="AE242">
        <v>0</v>
      </c>
      <c r="AF242" t="s">
        <v>49</v>
      </c>
      <c r="AG242">
        <v>3.7499999999999999E-3</v>
      </c>
      <c r="AH242">
        <v>2</v>
      </c>
      <c r="AI242">
        <v>39475583</v>
      </c>
      <c r="AJ242">
        <v>252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ROW(Source!A106)</f>
        <v>106</v>
      </c>
      <c r="B243">
        <v>39475584</v>
      </c>
      <c r="C243">
        <v>39475579</v>
      </c>
      <c r="D243">
        <v>36804616</v>
      </c>
      <c r="E243">
        <v>1</v>
      </c>
      <c r="F243">
        <v>1</v>
      </c>
      <c r="G243">
        <v>1</v>
      </c>
      <c r="H243">
        <v>3</v>
      </c>
      <c r="I243" t="s">
        <v>677</v>
      </c>
      <c r="J243" t="s">
        <v>678</v>
      </c>
      <c r="K243" t="s">
        <v>679</v>
      </c>
      <c r="L243">
        <v>1355</v>
      </c>
      <c r="N243">
        <v>1010</v>
      </c>
      <c r="O243" t="s">
        <v>380</v>
      </c>
      <c r="P243" t="s">
        <v>380</v>
      </c>
      <c r="Q243">
        <v>100</v>
      </c>
      <c r="X243">
        <v>0.67</v>
      </c>
      <c r="Y243">
        <v>70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0.67</v>
      </c>
      <c r="AH243">
        <v>2</v>
      </c>
      <c r="AI243">
        <v>39475584</v>
      </c>
      <c r="AJ243">
        <v>253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ROW(Source!A106)</f>
        <v>106</v>
      </c>
      <c r="B244">
        <v>39475585</v>
      </c>
      <c r="C244">
        <v>39475579</v>
      </c>
      <c r="D244">
        <v>36804661</v>
      </c>
      <c r="E244">
        <v>1</v>
      </c>
      <c r="F244">
        <v>1</v>
      </c>
      <c r="G244">
        <v>1</v>
      </c>
      <c r="H244">
        <v>3</v>
      </c>
      <c r="I244" t="s">
        <v>613</v>
      </c>
      <c r="J244" t="s">
        <v>614</v>
      </c>
      <c r="K244" t="s">
        <v>615</v>
      </c>
      <c r="L244">
        <v>1355</v>
      </c>
      <c r="N244">
        <v>1010</v>
      </c>
      <c r="O244" t="s">
        <v>380</v>
      </c>
      <c r="P244" t="s">
        <v>380</v>
      </c>
      <c r="Q244">
        <v>100</v>
      </c>
      <c r="X244">
        <v>0.53</v>
      </c>
      <c r="Y244">
        <v>8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0.53</v>
      </c>
      <c r="AH244">
        <v>2</v>
      </c>
      <c r="AI244">
        <v>39475585</v>
      </c>
      <c r="AJ244">
        <v>254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ROW(Source!A106)</f>
        <v>106</v>
      </c>
      <c r="B245">
        <v>39475586</v>
      </c>
      <c r="C245">
        <v>39475579</v>
      </c>
      <c r="D245">
        <v>36804889</v>
      </c>
      <c r="E245">
        <v>1</v>
      </c>
      <c r="F245">
        <v>1</v>
      </c>
      <c r="G245">
        <v>1</v>
      </c>
      <c r="H245">
        <v>3</v>
      </c>
      <c r="I245" t="s">
        <v>616</v>
      </c>
      <c r="J245" t="s">
        <v>617</v>
      </c>
      <c r="K245" t="s">
        <v>618</v>
      </c>
      <c r="L245">
        <v>1355</v>
      </c>
      <c r="N245">
        <v>1010</v>
      </c>
      <c r="O245" t="s">
        <v>380</v>
      </c>
      <c r="P245" t="s">
        <v>380</v>
      </c>
      <c r="Q245">
        <v>100</v>
      </c>
      <c r="X245">
        <v>1.34</v>
      </c>
      <c r="Y245">
        <v>2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1.34</v>
      </c>
      <c r="AH245">
        <v>2</v>
      </c>
      <c r="AI245">
        <v>39475586</v>
      </c>
      <c r="AJ245">
        <v>255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ROW(Source!A106)</f>
        <v>106</v>
      </c>
      <c r="B246">
        <v>39475587</v>
      </c>
      <c r="C246">
        <v>39475579</v>
      </c>
      <c r="D246">
        <v>36822898</v>
      </c>
      <c r="E246">
        <v>1</v>
      </c>
      <c r="F246">
        <v>1</v>
      </c>
      <c r="G246">
        <v>1</v>
      </c>
      <c r="H246">
        <v>3</v>
      </c>
      <c r="I246" t="s">
        <v>622</v>
      </c>
      <c r="J246" t="s">
        <v>623</v>
      </c>
      <c r="K246" t="s">
        <v>624</v>
      </c>
      <c r="L246">
        <v>1301</v>
      </c>
      <c r="N246">
        <v>1003</v>
      </c>
      <c r="O246" t="s">
        <v>246</v>
      </c>
      <c r="P246" t="s">
        <v>246</v>
      </c>
      <c r="Q246">
        <v>1</v>
      </c>
      <c r="X246">
        <v>136</v>
      </c>
      <c r="Y246">
        <v>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136</v>
      </c>
      <c r="AH246">
        <v>2</v>
      </c>
      <c r="AI246">
        <v>39475587</v>
      </c>
      <c r="AJ246">
        <v>256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ROW(Source!A106)</f>
        <v>106</v>
      </c>
      <c r="B247">
        <v>39475588</v>
      </c>
      <c r="C247">
        <v>39475579</v>
      </c>
      <c r="D247">
        <v>36822916</v>
      </c>
      <c r="E247">
        <v>1</v>
      </c>
      <c r="F247">
        <v>1</v>
      </c>
      <c r="G247">
        <v>1</v>
      </c>
      <c r="H247">
        <v>3</v>
      </c>
      <c r="I247" t="s">
        <v>625</v>
      </c>
      <c r="J247" t="s">
        <v>626</v>
      </c>
      <c r="K247" t="s">
        <v>627</v>
      </c>
      <c r="L247">
        <v>1301</v>
      </c>
      <c r="N247">
        <v>1003</v>
      </c>
      <c r="O247" t="s">
        <v>246</v>
      </c>
      <c r="P247" t="s">
        <v>246</v>
      </c>
      <c r="Q247">
        <v>1</v>
      </c>
      <c r="X247">
        <v>285</v>
      </c>
      <c r="Y247">
        <v>5.5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285</v>
      </c>
      <c r="AH247">
        <v>2</v>
      </c>
      <c r="AI247">
        <v>39475588</v>
      </c>
      <c r="AJ247">
        <v>257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ROW(Source!A106)</f>
        <v>106</v>
      </c>
      <c r="B248">
        <v>39475589</v>
      </c>
      <c r="C248">
        <v>39475579</v>
      </c>
      <c r="D248">
        <v>36823002</v>
      </c>
      <c r="E248">
        <v>1</v>
      </c>
      <c r="F248">
        <v>1</v>
      </c>
      <c r="G248">
        <v>1</v>
      </c>
      <c r="H248">
        <v>3</v>
      </c>
      <c r="I248" t="s">
        <v>680</v>
      </c>
      <c r="J248" t="s">
        <v>681</v>
      </c>
      <c r="K248" t="s">
        <v>682</v>
      </c>
      <c r="L248">
        <v>1355</v>
      </c>
      <c r="N248">
        <v>1010</v>
      </c>
      <c r="O248" t="s">
        <v>380</v>
      </c>
      <c r="P248" t="s">
        <v>380</v>
      </c>
      <c r="Q248">
        <v>100</v>
      </c>
      <c r="X248">
        <v>0.67</v>
      </c>
      <c r="Y248">
        <v>125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0.67</v>
      </c>
      <c r="AH248">
        <v>2</v>
      </c>
      <c r="AI248">
        <v>39475589</v>
      </c>
      <c r="AJ248">
        <v>258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ROW(Source!A106)</f>
        <v>106</v>
      </c>
      <c r="B249">
        <v>39475590</v>
      </c>
      <c r="C249">
        <v>39475579</v>
      </c>
      <c r="D249">
        <v>36823034</v>
      </c>
      <c r="E249">
        <v>1</v>
      </c>
      <c r="F249">
        <v>1</v>
      </c>
      <c r="G249">
        <v>1</v>
      </c>
      <c r="H249">
        <v>3</v>
      </c>
      <c r="I249" t="s">
        <v>631</v>
      </c>
      <c r="J249" t="s">
        <v>632</v>
      </c>
      <c r="K249" t="s">
        <v>633</v>
      </c>
      <c r="L249">
        <v>1355</v>
      </c>
      <c r="N249">
        <v>1010</v>
      </c>
      <c r="O249" t="s">
        <v>380</v>
      </c>
      <c r="P249" t="s">
        <v>380</v>
      </c>
      <c r="Q249">
        <v>100</v>
      </c>
      <c r="X249">
        <v>1.59</v>
      </c>
      <c r="Y249">
        <v>160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1.59</v>
      </c>
      <c r="AH249">
        <v>2</v>
      </c>
      <c r="AI249">
        <v>39475590</v>
      </c>
      <c r="AJ249">
        <v>259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ROW(Source!A107)</f>
        <v>107</v>
      </c>
      <c r="B250">
        <v>39475580</v>
      </c>
      <c r="C250">
        <v>39475579</v>
      </c>
      <c r="D250">
        <v>37065248</v>
      </c>
      <c r="E250">
        <v>1</v>
      </c>
      <c r="F250">
        <v>1</v>
      </c>
      <c r="G250">
        <v>1</v>
      </c>
      <c r="H250">
        <v>1</v>
      </c>
      <c r="I250" t="s">
        <v>675</v>
      </c>
      <c r="J250" t="s">
        <v>3</v>
      </c>
      <c r="K250" t="s">
        <v>676</v>
      </c>
      <c r="L250">
        <v>1191</v>
      </c>
      <c r="N250">
        <v>1013</v>
      </c>
      <c r="O250" t="s">
        <v>512</v>
      </c>
      <c r="P250" t="s">
        <v>512</v>
      </c>
      <c r="Q250">
        <v>1</v>
      </c>
      <c r="X250">
        <v>48.69</v>
      </c>
      <c r="Y250">
        <v>0</v>
      </c>
      <c r="Z250">
        <v>0</v>
      </c>
      <c r="AA250">
        <v>0</v>
      </c>
      <c r="AB250">
        <v>8.5299999999999994</v>
      </c>
      <c r="AC250">
        <v>0</v>
      </c>
      <c r="AD250">
        <v>1</v>
      </c>
      <c r="AE250">
        <v>1</v>
      </c>
      <c r="AF250" t="s">
        <v>50</v>
      </c>
      <c r="AG250">
        <v>55.99349999999999</v>
      </c>
      <c r="AH250">
        <v>2</v>
      </c>
      <c r="AI250">
        <v>39475580</v>
      </c>
      <c r="AJ250">
        <v>260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ROW(Source!A107)</f>
        <v>107</v>
      </c>
      <c r="B251">
        <v>39475581</v>
      </c>
      <c r="C251">
        <v>39475579</v>
      </c>
      <c r="D251">
        <v>37064876</v>
      </c>
      <c r="E251">
        <v>1</v>
      </c>
      <c r="F251">
        <v>1</v>
      </c>
      <c r="G251">
        <v>1</v>
      </c>
      <c r="H251">
        <v>1</v>
      </c>
      <c r="I251" t="s">
        <v>513</v>
      </c>
      <c r="J251" t="s">
        <v>3</v>
      </c>
      <c r="K251" t="s">
        <v>514</v>
      </c>
      <c r="L251">
        <v>1191</v>
      </c>
      <c r="N251">
        <v>1013</v>
      </c>
      <c r="O251" t="s">
        <v>512</v>
      </c>
      <c r="P251" t="s">
        <v>512</v>
      </c>
      <c r="Q251">
        <v>1</v>
      </c>
      <c r="X251">
        <v>0.03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2</v>
      </c>
      <c r="AF251" t="s">
        <v>49</v>
      </c>
      <c r="AG251">
        <v>3.7499999999999999E-2</v>
      </c>
      <c r="AH251">
        <v>2</v>
      </c>
      <c r="AI251">
        <v>39475581</v>
      </c>
      <c r="AJ251">
        <v>261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ROW(Source!A107)</f>
        <v>107</v>
      </c>
      <c r="B252">
        <v>39475582</v>
      </c>
      <c r="C252">
        <v>39475579</v>
      </c>
      <c r="D252">
        <v>36882452</v>
      </c>
      <c r="E252">
        <v>1</v>
      </c>
      <c r="F252">
        <v>1</v>
      </c>
      <c r="G252">
        <v>1</v>
      </c>
      <c r="H252">
        <v>2</v>
      </c>
      <c r="I252" t="s">
        <v>515</v>
      </c>
      <c r="J252" t="s">
        <v>516</v>
      </c>
      <c r="K252" t="s">
        <v>517</v>
      </c>
      <c r="L252">
        <v>1368</v>
      </c>
      <c r="N252">
        <v>1011</v>
      </c>
      <c r="O252" t="s">
        <v>518</v>
      </c>
      <c r="P252" t="s">
        <v>518</v>
      </c>
      <c r="Q252">
        <v>1</v>
      </c>
      <c r="X252">
        <v>0.03</v>
      </c>
      <c r="Y252">
        <v>0</v>
      </c>
      <c r="Z252">
        <v>31.26</v>
      </c>
      <c r="AA252">
        <v>13.5</v>
      </c>
      <c r="AB252">
        <v>0</v>
      </c>
      <c r="AC252">
        <v>0</v>
      </c>
      <c r="AD252">
        <v>1</v>
      </c>
      <c r="AE252">
        <v>0</v>
      </c>
      <c r="AF252" t="s">
        <v>49</v>
      </c>
      <c r="AG252">
        <v>3.7499999999999999E-2</v>
      </c>
      <c r="AH252">
        <v>2</v>
      </c>
      <c r="AI252">
        <v>39475582</v>
      </c>
      <c r="AJ252">
        <v>262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ROW(Source!A107)</f>
        <v>107</v>
      </c>
      <c r="B253">
        <v>39475583</v>
      </c>
      <c r="C253">
        <v>39475579</v>
      </c>
      <c r="D253">
        <v>36883554</v>
      </c>
      <c r="E253">
        <v>1</v>
      </c>
      <c r="F253">
        <v>1</v>
      </c>
      <c r="G253">
        <v>1</v>
      </c>
      <c r="H253">
        <v>2</v>
      </c>
      <c r="I253" t="s">
        <v>554</v>
      </c>
      <c r="J253" t="s">
        <v>555</v>
      </c>
      <c r="K253" t="s">
        <v>556</v>
      </c>
      <c r="L253">
        <v>1368</v>
      </c>
      <c r="N253">
        <v>1011</v>
      </c>
      <c r="O253" t="s">
        <v>518</v>
      </c>
      <c r="P253" t="s">
        <v>518</v>
      </c>
      <c r="Q253">
        <v>1</v>
      </c>
      <c r="X253">
        <v>3.0000000000000001E-3</v>
      </c>
      <c r="Y253">
        <v>0</v>
      </c>
      <c r="Z253">
        <v>65.709999999999994</v>
      </c>
      <c r="AA253">
        <v>11.6</v>
      </c>
      <c r="AB253">
        <v>0</v>
      </c>
      <c r="AC253">
        <v>0</v>
      </c>
      <c r="AD253">
        <v>1</v>
      </c>
      <c r="AE253">
        <v>0</v>
      </c>
      <c r="AF253" t="s">
        <v>49</v>
      </c>
      <c r="AG253">
        <v>3.7499999999999999E-3</v>
      </c>
      <c r="AH253">
        <v>2</v>
      </c>
      <c r="AI253">
        <v>39475583</v>
      </c>
      <c r="AJ253">
        <v>263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ROW(Source!A107)</f>
        <v>107</v>
      </c>
      <c r="B254">
        <v>39475584</v>
      </c>
      <c r="C254">
        <v>39475579</v>
      </c>
      <c r="D254">
        <v>36804616</v>
      </c>
      <c r="E254">
        <v>1</v>
      </c>
      <c r="F254">
        <v>1</v>
      </c>
      <c r="G254">
        <v>1</v>
      </c>
      <c r="H254">
        <v>3</v>
      </c>
      <c r="I254" t="s">
        <v>677</v>
      </c>
      <c r="J254" t="s">
        <v>678</v>
      </c>
      <c r="K254" t="s">
        <v>679</v>
      </c>
      <c r="L254">
        <v>1355</v>
      </c>
      <c r="N254">
        <v>1010</v>
      </c>
      <c r="O254" t="s">
        <v>380</v>
      </c>
      <c r="P254" t="s">
        <v>380</v>
      </c>
      <c r="Q254">
        <v>100</v>
      </c>
      <c r="X254">
        <v>0.67</v>
      </c>
      <c r="Y254">
        <v>70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0.67</v>
      </c>
      <c r="AH254">
        <v>2</v>
      </c>
      <c r="AI254">
        <v>39475584</v>
      </c>
      <c r="AJ254">
        <v>264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ROW(Source!A107)</f>
        <v>107</v>
      </c>
      <c r="B255">
        <v>39475585</v>
      </c>
      <c r="C255">
        <v>39475579</v>
      </c>
      <c r="D255">
        <v>36804661</v>
      </c>
      <c r="E255">
        <v>1</v>
      </c>
      <c r="F255">
        <v>1</v>
      </c>
      <c r="G255">
        <v>1</v>
      </c>
      <c r="H255">
        <v>3</v>
      </c>
      <c r="I255" t="s">
        <v>613</v>
      </c>
      <c r="J255" t="s">
        <v>614</v>
      </c>
      <c r="K255" t="s">
        <v>615</v>
      </c>
      <c r="L255">
        <v>1355</v>
      </c>
      <c r="N255">
        <v>1010</v>
      </c>
      <c r="O255" t="s">
        <v>380</v>
      </c>
      <c r="P255" t="s">
        <v>380</v>
      </c>
      <c r="Q255">
        <v>100</v>
      </c>
      <c r="X255">
        <v>0.53</v>
      </c>
      <c r="Y255">
        <v>8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0.53</v>
      </c>
      <c r="AH255">
        <v>2</v>
      </c>
      <c r="AI255">
        <v>39475585</v>
      </c>
      <c r="AJ255">
        <v>265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ROW(Source!A107)</f>
        <v>107</v>
      </c>
      <c r="B256">
        <v>39475586</v>
      </c>
      <c r="C256">
        <v>39475579</v>
      </c>
      <c r="D256">
        <v>36804889</v>
      </c>
      <c r="E256">
        <v>1</v>
      </c>
      <c r="F256">
        <v>1</v>
      </c>
      <c r="G256">
        <v>1</v>
      </c>
      <c r="H256">
        <v>3</v>
      </c>
      <c r="I256" t="s">
        <v>616</v>
      </c>
      <c r="J256" t="s">
        <v>617</v>
      </c>
      <c r="K256" t="s">
        <v>618</v>
      </c>
      <c r="L256">
        <v>1355</v>
      </c>
      <c r="N256">
        <v>1010</v>
      </c>
      <c r="O256" t="s">
        <v>380</v>
      </c>
      <c r="P256" t="s">
        <v>380</v>
      </c>
      <c r="Q256">
        <v>100</v>
      </c>
      <c r="X256">
        <v>1.34</v>
      </c>
      <c r="Y256">
        <v>2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1.34</v>
      </c>
      <c r="AH256">
        <v>2</v>
      </c>
      <c r="AI256">
        <v>39475586</v>
      </c>
      <c r="AJ256">
        <v>266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ROW(Source!A107)</f>
        <v>107</v>
      </c>
      <c r="B257">
        <v>39475587</v>
      </c>
      <c r="C257">
        <v>39475579</v>
      </c>
      <c r="D257">
        <v>36822898</v>
      </c>
      <c r="E257">
        <v>1</v>
      </c>
      <c r="F257">
        <v>1</v>
      </c>
      <c r="G257">
        <v>1</v>
      </c>
      <c r="H257">
        <v>3</v>
      </c>
      <c r="I257" t="s">
        <v>622</v>
      </c>
      <c r="J257" t="s">
        <v>623</v>
      </c>
      <c r="K257" t="s">
        <v>624</v>
      </c>
      <c r="L257">
        <v>1301</v>
      </c>
      <c r="N257">
        <v>1003</v>
      </c>
      <c r="O257" t="s">
        <v>246</v>
      </c>
      <c r="P257" t="s">
        <v>246</v>
      </c>
      <c r="Q257">
        <v>1</v>
      </c>
      <c r="X257">
        <v>136</v>
      </c>
      <c r="Y257">
        <v>4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136</v>
      </c>
      <c r="AH257">
        <v>2</v>
      </c>
      <c r="AI257">
        <v>39475587</v>
      </c>
      <c r="AJ257">
        <v>267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ROW(Source!A107)</f>
        <v>107</v>
      </c>
      <c r="B258">
        <v>39475588</v>
      </c>
      <c r="C258">
        <v>39475579</v>
      </c>
      <c r="D258">
        <v>36822916</v>
      </c>
      <c r="E258">
        <v>1</v>
      </c>
      <c r="F258">
        <v>1</v>
      </c>
      <c r="G258">
        <v>1</v>
      </c>
      <c r="H258">
        <v>3</v>
      </c>
      <c r="I258" t="s">
        <v>625</v>
      </c>
      <c r="J258" t="s">
        <v>626</v>
      </c>
      <c r="K258" t="s">
        <v>627</v>
      </c>
      <c r="L258">
        <v>1301</v>
      </c>
      <c r="N258">
        <v>1003</v>
      </c>
      <c r="O258" t="s">
        <v>246</v>
      </c>
      <c r="P258" t="s">
        <v>246</v>
      </c>
      <c r="Q258">
        <v>1</v>
      </c>
      <c r="X258">
        <v>285</v>
      </c>
      <c r="Y258">
        <v>5.5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285</v>
      </c>
      <c r="AH258">
        <v>2</v>
      </c>
      <c r="AI258">
        <v>39475588</v>
      </c>
      <c r="AJ258">
        <v>268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ROW(Source!A107)</f>
        <v>107</v>
      </c>
      <c r="B259">
        <v>39475589</v>
      </c>
      <c r="C259">
        <v>39475579</v>
      </c>
      <c r="D259">
        <v>36823002</v>
      </c>
      <c r="E259">
        <v>1</v>
      </c>
      <c r="F259">
        <v>1</v>
      </c>
      <c r="G259">
        <v>1</v>
      </c>
      <c r="H259">
        <v>3</v>
      </c>
      <c r="I259" t="s">
        <v>680</v>
      </c>
      <c r="J259" t="s">
        <v>681</v>
      </c>
      <c r="K259" t="s">
        <v>682</v>
      </c>
      <c r="L259">
        <v>1355</v>
      </c>
      <c r="N259">
        <v>1010</v>
      </c>
      <c r="O259" t="s">
        <v>380</v>
      </c>
      <c r="P259" t="s">
        <v>380</v>
      </c>
      <c r="Q259">
        <v>100</v>
      </c>
      <c r="X259">
        <v>0.67</v>
      </c>
      <c r="Y259">
        <v>125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0.67</v>
      </c>
      <c r="AH259">
        <v>2</v>
      </c>
      <c r="AI259">
        <v>39475589</v>
      </c>
      <c r="AJ259">
        <v>269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ROW(Source!A107)</f>
        <v>107</v>
      </c>
      <c r="B260">
        <v>39475590</v>
      </c>
      <c r="C260">
        <v>39475579</v>
      </c>
      <c r="D260">
        <v>36823034</v>
      </c>
      <c r="E260">
        <v>1</v>
      </c>
      <c r="F260">
        <v>1</v>
      </c>
      <c r="G260">
        <v>1</v>
      </c>
      <c r="H260">
        <v>3</v>
      </c>
      <c r="I260" t="s">
        <v>631</v>
      </c>
      <c r="J260" t="s">
        <v>632</v>
      </c>
      <c r="K260" t="s">
        <v>633</v>
      </c>
      <c r="L260">
        <v>1355</v>
      </c>
      <c r="N260">
        <v>1010</v>
      </c>
      <c r="O260" t="s">
        <v>380</v>
      </c>
      <c r="P260" t="s">
        <v>380</v>
      </c>
      <c r="Q260">
        <v>100</v>
      </c>
      <c r="X260">
        <v>1.59</v>
      </c>
      <c r="Y260">
        <v>160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1.59</v>
      </c>
      <c r="AH260">
        <v>2</v>
      </c>
      <c r="AI260">
        <v>39475590</v>
      </c>
      <c r="AJ260">
        <v>270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ROW(Source!A108)</f>
        <v>108</v>
      </c>
      <c r="B261">
        <v>39272802</v>
      </c>
      <c r="C261">
        <v>39272791</v>
      </c>
      <c r="D261">
        <v>37075528</v>
      </c>
      <c r="E261">
        <v>1</v>
      </c>
      <c r="F261">
        <v>1</v>
      </c>
      <c r="G261">
        <v>1</v>
      </c>
      <c r="H261">
        <v>1</v>
      </c>
      <c r="I261" t="s">
        <v>683</v>
      </c>
      <c r="J261" t="s">
        <v>3</v>
      </c>
      <c r="K261" t="s">
        <v>684</v>
      </c>
      <c r="L261">
        <v>1191</v>
      </c>
      <c r="N261">
        <v>1013</v>
      </c>
      <c r="O261" t="s">
        <v>512</v>
      </c>
      <c r="P261" t="s">
        <v>512</v>
      </c>
      <c r="Q261">
        <v>1</v>
      </c>
      <c r="X261">
        <v>2.78</v>
      </c>
      <c r="Y261">
        <v>0</v>
      </c>
      <c r="Z261">
        <v>0</v>
      </c>
      <c r="AA261">
        <v>0</v>
      </c>
      <c r="AB261">
        <v>10.06</v>
      </c>
      <c r="AC261">
        <v>0</v>
      </c>
      <c r="AD261">
        <v>1</v>
      </c>
      <c r="AE261">
        <v>1</v>
      </c>
      <c r="AF261" t="s">
        <v>50</v>
      </c>
      <c r="AG261">
        <v>3.1969999999999996</v>
      </c>
      <c r="AH261">
        <v>2</v>
      </c>
      <c r="AI261">
        <v>39272792</v>
      </c>
      <c r="AJ261">
        <v>271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ROW(Source!A108)</f>
        <v>108</v>
      </c>
      <c r="B262">
        <v>39272803</v>
      </c>
      <c r="C262">
        <v>39272791</v>
      </c>
      <c r="D262">
        <v>37064876</v>
      </c>
      <c r="E262">
        <v>1</v>
      </c>
      <c r="F262">
        <v>1</v>
      </c>
      <c r="G262">
        <v>1</v>
      </c>
      <c r="H262">
        <v>1</v>
      </c>
      <c r="I262" t="s">
        <v>513</v>
      </c>
      <c r="J262" t="s">
        <v>3</v>
      </c>
      <c r="K262" t="s">
        <v>514</v>
      </c>
      <c r="L262">
        <v>1191</v>
      </c>
      <c r="N262">
        <v>1013</v>
      </c>
      <c r="O262" t="s">
        <v>512</v>
      </c>
      <c r="P262" t="s">
        <v>512</v>
      </c>
      <c r="Q262">
        <v>1</v>
      </c>
      <c r="X262">
        <v>0.02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49</v>
      </c>
      <c r="AG262">
        <v>2.5000000000000001E-2</v>
      </c>
      <c r="AH262">
        <v>2</v>
      </c>
      <c r="AI262">
        <v>39272793</v>
      </c>
      <c r="AJ262">
        <v>272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ROW(Source!A108)</f>
        <v>108</v>
      </c>
      <c r="B263">
        <v>39272804</v>
      </c>
      <c r="C263">
        <v>39272791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554</v>
      </c>
      <c r="J263" t="s">
        <v>555</v>
      </c>
      <c r="K263" t="s">
        <v>556</v>
      </c>
      <c r="L263">
        <v>1368</v>
      </c>
      <c r="N263">
        <v>1011</v>
      </c>
      <c r="O263" t="s">
        <v>518</v>
      </c>
      <c r="P263" t="s">
        <v>518</v>
      </c>
      <c r="Q263">
        <v>1</v>
      </c>
      <c r="X263">
        <v>0.02</v>
      </c>
      <c r="Y263">
        <v>0</v>
      </c>
      <c r="Z263">
        <v>65.709999999999994</v>
      </c>
      <c r="AA263">
        <v>11.6</v>
      </c>
      <c r="AB263">
        <v>0</v>
      </c>
      <c r="AC263">
        <v>0</v>
      </c>
      <c r="AD263">
        <v>1</v>
      </c>
      <c r="AE263">
        <v>0</v>
      </c>
      <c r="AF263" t="s">
        <v>49</v>
      </c>
      <c r="AG263">
        <v>2.5000000000000001E-2</v>
      </c>
      <c r="AH263">
        <v>2</v>
      </c>
      <c r="AI263">
        <v>39272794</v>
      </c>
      <c r="AJ263">
        <v>273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ROW(Source!A108)</f>
        <v>108</v>
      </c>
      <c r="B264">
        <v>39272805</v>
      </c>
      <c r="C264">
        <v>39272791</v>
      </c>
      <c r="D264">
        <v>36883858</v>
      </c>
      <c r="E264">
        <v>1</v>
      </c>
      <c r="F264">
        <v>1</v>
      </c>
      <c r="G264">
        <v>1</v>
      </c>
      <c r="H264">
        <v>2</v>
      </c>
      <c r="I264" t="s">
        <v>685</v>
      </c>
      <c r="J264" t="s">
        <v>686</v>
      </c>
      <c r="K264" t="s">
        <v>687</v>
      </c>
      <c r="L264">
        <v>1368</v>
      </c>
      <c r="N264">
        <v>1011</v>
      </c>
      <c r="O264" t="s">
        <v>518</v>
      </c>
      <c r="P264" t="s">
        <v>518</v>
      </c>
      <c r="Q264">
        <v>1</v>
      </c>
      <c r="X264">
        <v>0.73</v>
      </c>
      <c r="Y264">
        <v>0</v>
      </c>
      <c r="Z264">
        <v>8.1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49</v>
      </c>
      <c r="AG264">
        <v>0.91249999999999998</v>
      </c>
      <c r="AH264">
        <v>2</v>
      </c>
      <c r="AI264">
        <v>39272795</v>
      </c>
      <c r="AJ264">
        <v>274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ROW(Source!A108)</f>
        <v>108</v>
      </c>
      <c r="B265">
        <v>39272806</v>
      </c>
      <c r="C265">
        <v>39272791</v>
      </c>
      <c r="D265">
        <v>36803256</v>
      </c>
      <c r="E265">
        <v>1</v>
      </c>
      <c r="F265">
        <v>1</v>
      </c>
      <c r="G265">
        <v>1</v>
      </c>
      <c r="H265">
        <v>3</v>
      </c>
      <c r="I265" t="s">
        <v>688</v>
      </c>
      <c r="J265" t="s">
        <v>689</v>
      </c>
      <c r="K265" t="s">
        <v>690</v>
      </c>
      <c r="L265">
        <v>1348</v>
      </c>
      <c r="N265">
        <v>1009</v>
      </c>
      <c r="O265" t="s">
        <v>141</v>
      </c>
      <c r="P265" t="s">
        <v>141</v>
      </c>
      <c r="Q265">
        <v>1000</v>
      </c>
      <c r="X265">
        <v>8.0000000000000007E-5</v>
      </c>
      <c r="Y265">
        <v>10315.01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8.0000000000000007E-5</v>
      </c>
      <c r="AH265">
        <v>2</v>
      </c>
      <c r="AI265">
        <v>39272796</v>
      </c>
      <c r="AJ265">
        <v>275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ROW(Source!A108)</f>
        <v>108</v>
      </c>
      <c r="B266">
        <v>39272807</v>
      </c>
      <c r="C266">
        <v>39272791</v>
      </c>
      <c r="D266">
        <v>36804401</v>
      </c>
      <c r="E266">
        <v>1</v>
      </c>
      <c r="F266">
        <v>1</v>
      </c>
      <c r="G266">
        <v>1</v>
      </c>
      <c r="H266">
        <v>3</v>
      </c>
      <c r="I266" t="s">
        <v>691</v>
      </c>
      <c r="J266" t="s">
        <v>692</v>
      </c>
      <c r="K266" t="s">
        <v>693</v>
      </c>
      <c r="L266">
        <v>1348</v>
      </c>
      <c r="N266">
        <v>1009</v>
      </c>
      <c r="O266" t="s">
        <v>141</v>
      </c>
      <c r="P266" t="s">
        <v>141</v>
      </c>
      <c r="Q266">
        <v>1000</v>
      </c>
      <c r="X266">
        <v>3.0000000000000001E-3</v>
      </c>
      <c r="Y266">
        <v>10068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3.0000000000000001E-3</v>
      </c>
      <c r="AH266">
        <v>2</v>
      </c>
      <c r="AI266">
        <v>39272797</v>
      </c>
      <c r="AJ266">
        <v>276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ROW(Source!A108)</f>
        <v>108</v>
      </c>
      <c r="B267">
        <v>39272808</v>
      </c>
      <c r="C267">
        <v>39272791</v>
      </c>
      <c r="D267">
        <v>36796896</v>
      </c>
      <c r="E267">
        <v>17</v>
      </c>
      <c r="F267">
        <v>1</v>
      </c>
      <c r="G267">
        <v>1</v>
      </c>
      <c r="H267">
        <v>3</v>
      </c>
      <c r="I267" t="s">
        <v>817</v>
      </c>
      <c r="J267" t="s">
        <v>3</v>
      </c>
      <c r="K267" t="s">
        <v>818</v>
      </c>
      <c r="L267">
        <v>1354</v>
      </c>
      <c r="N267">
        <v>1010</v>
      </c>
      <c r="O267" t="s">
        <v>206</v>
      </c>
      <c r="P267" t="s">
        <v>206</v>
      </c>
      <c r="Q267">
        <v>1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1</v>
      </c>
      <c r="AD267">
        <v>0</v>
      </c>
      <c r="AE267">
        <v>0</v>
      </c>
      <c r="AF267" t="s">
        <v>3</v>
      </c>
      <c r="AG267">
        <v>0</v>
      </c>
      <c r="AH267">
        <v>3</v>
      </c>
      <c r="AI267">
        <v>-1</v>
      </c>
      <c r="AJ267" t="s">
        <v>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ROW(Source!A108)</f>
        <v>108</v>
      </c>
      <c r="B268">
        <v>39272809</v>
      </c>
      <c r="C268">
        <v>39272791</v>
      </c>
      <c r="D268">
        <v>36838817</v>
      </c>
      <c r="E268">
        <v>1</v>
      </c>
      <c r="F268">
        <v>1</v>
      </c>
      <c r="G268">
        <v>1</v>
      </c>
      <c r="H268">
        <v>3</v>
      </c>
      <c r="I268" t="s">
        <v>694</v>
      </c>
      <c r="J268" t="s">
        <v>695</v>
      </c>
      <c r="K268" t="s">
        <v>696</v>
      </c>
      <c r="L268">
        <v>1354</v>
      </c>
      <c r="N268">
        <v>1010</v>
      </c>
      <c r="O268" t="s">
        <v>206</v>
      </c>
      <c r="P268" t="s">
        <v>206</v>
      </c>
      <c r="Q268">
        <v>1</v>
      </c>
      <c r="X268">
        <v>0.19</v>
      </c>
      <c r="Y268">
        <v>110.11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0.19</v>
      </c>
      <c r="AH268">
        <v>2</v>
      </c>
      <c r="AI268">
        <v>39272799</v>
      </c>
      <c r="AJ268">
        <v>278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ROW(Source!A109)</f>
        <v>109</v>
      </c>
      <c r="B269">
        <v>39272802</v>
      </c>
      <c r="C269">
        <v>39272791</v>
      </c>
      <c r="D269">
        <v>37075528</v>
      </c>
      <c r="E269">
        <v>1</v>
      </c>
      <c r="F269">
        <v>1</v>
      </c>
      <c r="G269">
        <v>1</v>
      </c>
      <c r="H269">
        <v>1</v>
      </c>
      <c r="I269" t="s">
        <v>683</v>
      </c>
      <c r="J269" t="s">
        <v>3</v>
      </c>
      <c r="K269" t="s">
        <v>684</v>
      </c>
      <c r="L269">
        <v>1191</v>
      </c>
      <c r="N269">
        <v>1013</v>
      </c>
      <c r="O269" t="s">
        <v>512</v>
      </c>
      <c r="P269" t="s">
        <v>512</v>
      </c>
      <c r="Q269">
        <v>1</v>
      </c>
      <c r="X269">
        <v>2.78</v>
      </c>
      <c r="Y269">
        <v>0</v>
      </c>
      <c r="Z269">
        <v>0</v>
      </c>
      <c r="AA269">
        <v>0</v>
      </c>
      <c r="AB269">
        <v>10.06</v>
      </c>
      <c r="AC269">
        <v>0</v>
      </c>
      <c r="AD269">
        <v>1</v>
      </c>
      <c r="AE269">
        <v>1</v>
      </c>
      <c r="AF269" t="s">
        <v>50</v>
      </c>
      <c r="AG269">
        <v>3.1969999999999996</v>
      </c>
      <c r="AH269">
        <v>2</v>
      </c>
      <c r="AI269">
        <v>39272792</v>
      </c>
      <c r="AJ269">
        <v>279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ROW(Source!A109)</f>
        <v>109</v>
      </c>
      <c r="B270">
        <v>39272803</v>
      </c>
      <c r="C270">
        <v>39272791</v>
      </c>
      <c r="D270">
        <v>37064876</v>
      </c>
      <c r="E270">
        <v>1</v>
      </c>
      <c r="F270">
        <v>1</v>
      </c>
      <c r="G270">
        <v>1</v>
      </c>
      <c r="H270">
        <v>1</v>
      </c>
      <c r="I270" t="s">
        <v>513</v>
      </c>
      <c r="J270" t="s">
        <v>3</v>
      </c>
      <c r="K270" t="s">
        <v>514</v>
      </c>
      <c r="L270">
        <v>1191</v>
      </c>
      <c r="N270">
        <v>1013</v>
      </c>
      <c r="O270" t="s">
        <v>512</v>
      </c>
      <c r="P270" t="s">
        <v>512</v>
      </c>
      <c r="Q270">
        <v>1</v>
      </c>
      <c r="X270">
        <v>0.02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49</v>
      </c>
      <c r="AG270">
        <v>2.5000000000000001E-2</v>
      </c>
      <c r="AH270">
        <v>2</v>
      </c>
      <c r="AI270">
        <v>39272793</v>
      </c>
      <c r="AJ270">
        <v>280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ROW(Source!A109)</f>
        <v>109</v>
      </c>
      <c r="B271">
        <v>39272804</v>
      </c>
      <c r="C271">
        <v>39272791</v>
      </c>
      <c r="D271">
        <v>36883554</v>
      </c>
      <c r="E271">
        <v>1</v>
      </c>
      <c r="F271">
        <v>1</v>
      </c>
      <c r="G271">
        <v>1</v>
      </c>
      <c r="H271">
        <v>2</v>
      </c>
      <c r="I271" t="s">
        <v>554</v>
      </c>
      <c r="J271" t="s">
        <v>555</v>
      </c>
      <c r="K271" t="s">
        <v>556</v>
      </c>
      <c r="L271">
        <v>1368</v>
      </c>
      <c r="N271">
        <v>1011</v>
      </c>
      <c r="O271" t="s">
        <v>518</v>
      </c>
      <c r="P271" t="s">
        <v>518</v>
      </c>
      <c r="Q271">
        <v>1</v>
      </c>
      <c r="X271">
        <v>0.02</v>
      </c>
      <c r="Y271">
        <v>0</v>
      </c>
      <c r="Z271">
        <v>65.709999999999994</v>
      </c>
      <c r="AA271">
        <v>11.6</v>
      </c>
      <c r="AB271">
        <v>0</v>
      </c>
      <c r="AC271">
        <v>0</v>
      </c>
      <c r="AD271">
        <v>1</v>
      </c>
      <c r="AE271">
        <v>0</v>
      </c>
      <c r="AF271" t="s">
        <v>49</v>
      </c>
      <c r="AG271">
        <v>2.5000000000000001E-2</v>
      </c>
      <c r="AH271">
        <v>2</v>
      </c>
      <c r="AI271">
        <v>39272794</v>
      </c>
      <c r="AJ271">
        <v>281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ROW(Source!A109)</f>
        <v>109</v>
      </c>
      <c r="B272">
        <v>39272805</v>
      </c>
      <c r="C272">
        <v>39272791</v>
      </c>
      <c r="D272">
        <v>36883858</v>
      </c>
      <c r="E272">
        <v>1</v>
      </c>
      <c r="F272">
        <v>1</v>
      </c>
      <c r="G272">
        <v>1</v>
      </c>
      <c r="H272">
        <v>2</v>
      </c>
      <c r="I272" t="s">
        <v>685</v>
      </c>
      <c r="J272" t="s">
        <v>686</v>
      </c>
      <c r="K272" t="s">
        <v>687</v>
      </c>
      <c r="L272">
        <v>1368</v>
      </c>
      <c r="N272">
        <v>1011</v>
      </c>
      <c r="O272" t="s">
        <v>518</v>
      </c>
      <c r="P272" t="s">
        <v>518</v>
      </c>
      <c r="Q272">
        <v>1</v>
      </c>
      <c r="X272">
        <v>0.73</v>
      </c>
      <c r="Y272">
        <v>0</v>
      </c>
      <c r="Z272">
        <v>8.1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49</v>
      </c>
      <c r="AG272">
        <v>0.91249999999999998</v>
      </c>
      <c r="AH272">
        <v>2</v>
      </c>
      <c r="AI272">
        <v>39272795</v>
      </c>
      <c r="AJ272">
        <v>282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ROW(Source!A109)</f>
        <v>109</v>
      </c>
      <c r="B273">
        <v>39272806</v>
      </c>
      <c r="C273">
        <v>39272791</v>
      </c>
      <c r="D273">
        <v>36803256</v>
      </c>
      <c r="E273">
        <v>1</v>
      </c>
      <c r="F273">
        <v>1</v>
      </c>
      <c r="G273">
        <v>1</v>
      </c>
      <c r="H273">
        <v>3</v>
      </c>
      <c r="I273" t="s">
        <v>688</v>
      </c>
      <c r="J273" t="s">
        <v>689</v>
      </c>
      <c r="K273" t="s">
        <v>690</v>
      </c>
      <c r="L273">
        <v>1348</v>
      </c>
      <c r="N273">
        <v>1009</v>
      </c>
      <c r="O273" t="s">
        <v>141</v>
      </c>
      <c r="P273" t="s">
        <v>141</v>
      </c>
      <c r="Q273">
        <v>1000</v>
      </c>
      <c r="X273">
        <v>8.0000000000000007E-5</v>
      </c>
      <c r="Y273">
        <v>10315.01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8.0000000000000007E-5</v>
      </c>
      <c r="AH273">
        <v>2</v>
      </c>
      <c r="AI273">
        <v>39272796</v>
      </c>
      <c r="AJ273">
        <v>283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ROW(Source!A109)</f>
        <v>109</v>
      </c>
      <c r="B274">
        <v>39272807</v>
      </c>
      <c r="C274">
        <v>39272791</v>
      </c>
      <c r="D274">
        <v>36804401</v>
      </c>
      <c r="E274">
        <v>1</v>
      </c>
      <c r="F274">
        <v>1</v>
      </c>
      <c r="G274">
        <v>1</v>
      </c>
      <c r="H274">
        <v>3</v>
      </c>
      <c r="I274" t="s">
        <v>691</v>
      </c>
      <c r="J274" t="s">
        <v>692</v>
      </c>
      <c r="K274" t="s">
        <v>693</v>
      </c>
      <c r="L274">
        <v>1348</v>
      </c>
      <c r="N274">
        <v>1009</v>
      </c>
      <c r="O274" t="s">
        <v>141</v>
      </c>
      <c r="P274" t="s">
        <v>141</v>
      </c>
      <c r="Q274">
        <v>1000</v>
      </c>
      <c r="X274">
        <v>3.0000000000000001E-3</v>
      </c>
      <c r="Y274">
        <v>10068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3.0000000000000001E-3</v>
      </c>
      <c r="AH274">
        <v>2</v>
      </c>
      <c r="AI274">
        <v>39272797</v>
      </c>
      <c r="AJ274">
        <v>284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ROW(Source!A109)</f>
        <v>109</v>
      </c>
      <c r="B275">
        <v>39272808</v>
      </c>
      <c r="C275">
        <v>39272791</v>
      </c>
      <c r="D275">
        <v>36796896</v>
      </c>
      <c r="E275">
        <v>17</v>
      </c>
      <c r="F275">
        <v>1</v>
      </c>
      <c r="G275">
        <v>1</v>
      </c>
      <c r="H275">
        <v>3</v>
      </c>
      <c r="I275" t="s">
        <v>817</v>
      </c>
      <c r="J275" t="s">
        <v>3</v>
      </c>
      <c r="K275" t="s">
        <v>818</v>
      </c>
      <c r="L275">
        <v>1354</v>
      </c>
      <c r="N275">
        <v>1010</v>
      </c>
      <c r="O275" t="s">
        <v>206</v>
      </c>
      <c r="P275" t="s">
        <v>206</v>
      </c>
      <c r="Q275">
        <v>1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1</v>
      </c>
      <c r="AD275">
        <v>0</v>
      </c>
      <c r="AE275">
        <v>0</v>
      </c>
      <c r="AF275" t="s">
        <v>3</v>
      </c>
      <c r="AG275">
        <v>0</v>
      </c>
      <c r="AH275">
        <v>3</v>
      </c>
      <c r="AI275">
        <v>-1</v>
      </c>
      <c r="AJ275" t="s">
        <v>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ROW(Source!A109)</f>
        <v>109</v>
      </c>
      <c r="B276">
        <v>39272809</v>
      </c>
      <c r="C276">
        <v>39272791</v>
      </c>
      <c r="D276">
        <v>36838817</v>
      </c>
      <c r="E276">
        <v>1</v>
      </c>
      <c r="F276">
        <v>1</v>
      </c>
      <c r="G276">
        <v>1</v>
      </c>
      <c r="H276">
        <v>3</v>
      </c>
      <c r="I276" t="s">
        <v>694</v>
      </c>
      <c r="J276" t="s">
        <v>695</v>
      </c>
      <c r="K276" t="s">
        <v>696</v>
      </c>
      <c r="L276">
        <v>1354</v>
      </c>
      <c r="N276">
        <v>1010</v>
      </c>
      <c r="O276" t="s">
        <v>206</v>
      </c>
      <c r="P276" t="s">
        <v>206</v>
      </c>
      <c r="Q276">
        <v>1</v>
      </c>
      <c r="X276">
        <v>0.19</v>
      </c>
      <c r="Y276">
        <v>110.11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0.19</v>
      </c>
      <c r="AH276">
        <v>2</v>
      </c>
      <c r="AI276">
        <v>39272799</v>
      </c>
      <c r="AJ276">
        <v>286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ROW(Source!A112)</f>
        <v>112</v>
      </c>
      <c r="B277">
        <v>39272824</v>
      </c>
      <c r="C277">
        <v>39272812</v>
      </c>
      <c r="D277">
        <v>37070495</v>
      </c>
      <c r="E277">
        <v>1</v>
      </c>
      <c r="F277">
        <v>1</v>
      </c>
      <c r="G277">
        <v>1</v>
      </c>
      <c r="H277">
        <v>1</v>
      </c>
      <c r="I277" t="s">
        <v>543</v>
      </c>
      <c r="J277" t="s">
        <v>3</v>
      </c>
      <c r="K277" t="s">
        <v>544</v>
      </c>
      <c r="L277">
        <v>1191</v>
      </c>
      <c r="N277">
        <v>1013</v>
      </c>
      <c r="O277" t="s">
        <v>512</v>
      </c>
      <c r="P277" t="s">
        <v>512</v>
      </c>
      <c r="Q277">
        <v>1</v>
      </c>
      <c r="X277">
        <v>124.91</v>
      </c>
      <c r="Y277">
        <v>0</v>
      </c>
      <c r="Z277">
        <v>0</v>
      </c>
      <c r="AA277">
        <v>0</v>
      </c>
      <c r="AB277">
        <v>8.74</v>
      </c>
      <c r="AC277">
        <v>0</v>
      </c>
      <c r="AD277">
        <v>1</v>
      </c>
      <c r="AE277">
        <v>1</v>
      </c>
      <c r="AF277" t="s">
        <v>50</v>
      </c>
      <c r="AG277">
        <v>143.64649999999997</v>
      </c>
      <c r="AH277">
        <v>2</v>
      </c>
      <c r="AI277">
        <v>39272813</v>
      </c>
      <c r="AJ277">
        <v>287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ROW(Source!A112)</f>
        <v>112</v>
      </c>
      <c r="B278">
        <v>39272825</v>
      </c>
      <c r="C278">
        <v>39272812</v>
      </c>
      <c r="D278">
        <v>37064876</v>
      </c>
      <c r="E278">
        <v>1</v>
      </c>
      <c r="F278">
        <v>1</v>
      </c>
      <c r="G278">
        <v>1</v>
      </c>
      <c r="H278">
        <v>1</v>
      </c>
      <c r="I278" t="s">
        <v>513</v>
      </c>
      <c r="J278" t="s">
        <v>3</v>
      </c>
      <c r="K278" t="s">
        <v>514</v>
      </c>
      <c r="L278">
        <v>1191</v>
      </c>
      <c r="N278">
        <v>1013</v>
      </c>
      <c r="O278" t="s">
        <v>512</v>
      </c>
      <c r="P278" t="s">
        <v>512</v>
      </c>
      <c r="Q278">
        <v>1</v>
      </c>
      <c r="X278">
        <v>4.09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2</v>
      </c>
      <c r="AF278" t="s">
        <v>49</v>
      </c>
      <c r="AG278">
        <v>5.1124999999999998</v>
      </c>
      <c r="AH278">
        <v>2</v>
      </c>
      <c r="AI278">
        <v>39272814</v>
      </c>
      <c r="AJ278">
        <v>288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ROW(Source!A112)</f>
        <v>112</v>
      </c>
      <c r="B279">
        <v>39272826</v>
      </c>
      <c r="C279">
        <v>39272812</v>
      </c>
      <c r="D279">
        <v>36882452</v>
      </c>
      <c r="E279">
        <v>1</v>
      </c>
      <c r="F279">
        <v>1</v>
      </c>
      <c r="G279">
        <v>1</v>
      </c>
      <c r="H279">
        <v>2</v>
      </c>
      <c r="I279" t="s">
        <v>515</v>
      </c>
      <c r="J279" t="s">
        <v>516</v>
      </c>
      <c r="K279" t="s">
        <v>517</v>
      </c>
      <c r="L279">
        <v>1368</v>
      </c>
      <c r="N279">
        <v>1011</v>
      </c>
      <c r="O279" t="s">
        <v>518</v>
      </c>
      <c r="P279" t="s">
        <v>518</v>
      </c>
      <c r="Q279">
        <v>1</v>
      </c>
      <c r="X279">
        <v>0.52</v>
      </c>
      <c r="Y279">
        <v>0</v>
      </c>
      <c r="Z279">
        <v>31.26</v>
      </c>
      <c r="AA279">
        <v>13.5</v>
      </c>
      <c r="AB279">
        <v>0</v>
      </c>
      <c r="AC279">
        <v>0</v>
      </c>
      <c r="AD279">
        <v>1</v>
      </c>
      <c r="AE279">
        <v>0</v>
      </c>
      <c r="AF279" t="s">
        <v>49</v>
      </c>
      <c r="AG279">
        <v>0.65</v>
      </c>
      <c r="AH279">
        <v>2</v>
      </c>
      <c r="AI279">
        <v>39272815</v>
      </c>
      <c r="AJ279">
        <v>289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ROW(Source!A112)</f>
        <v>112</v>
      </c>
      <c r="B280">
        <v>39272827</v>
      </c>
      <c r="C280">
        <v>39272812</v>
      </c>
      <c r="D280">
        <v>36883554</v>
      </c>
      <c r="E280">
        <v>1</v>
      </c>
      <c r="F280">
        <v>1</v>
      </c>
      <c r="G280">
        <v>1</v>
      </c>
      <c r="H280">
        <v>2</v>
      </c>
      <c r="I280" t="s">
        <v>554</v>
      </c>
      <c r="J280" t="s">
        <v>555</v>
      </c>
      <c r="K280" t="s">
        <v>556</v>
      </c>
      <c r="L280">
        <v>1368</v>
      </c>
      <c r="N280">
        <v>1011</v>
      </c>
      <c r="O280" t="s">
        <v>518</v>
      </c>
      <c r="P280" t="s">
        <v>518</v>
      </c>
      <c r="Q280">
        <v>1</v>
      </c>
      <c r="X280">
        <v>3.57</v>
      </c>
      <c r="Y280">
        <v>0</v>
      </c>
      <c r="Z280">
        <v>65.709999999999994</v>
      </c>
      <c r="AA280">
        <v>11.6</v>
      </c>
      <c r="AB280">
        <v>0</v>
      </c>
      <c r="AC280">
        <v>0</v>
      </c>
      <c r="AD280">
        <v>1</v>
      </c>
      <c r="AE280">
        <v>0</v>
      </c>
      <c r="AF280" t="s">
        <v>49</v>
      </c>
      <c r="AG280">
        <v>4.4624999999999995</v>
      </c>
      <c r="AH280">
        <v>2</v>
      </c>
      <c r="AI280">
        <v>39272816</v>
      </c>
      <c r="AJ280">
        <v>290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ROW(Source!A112)</f>
        <v>112</v>
      </c>
      <c r="B281">
        <v>39272828</v>
      </c>
      <c r="C281">
        <v>39272812</v>
      </c>
      <c r="D281">
        <v>36802057</v>
      </c>
      <c r="E281">
        <v>1</v>
      </c>
      <c r="F281">
        <v>1</v>
      </c>
      <c r="G281">
        <v>1</v>
      </c>
      <c r="H281">
        <v>3</v>
      </c>
      <c r="I281" t="s">
        <v>697</v>
      </c>
      <c r="J281" t="s">
        <v>698</v>
      </c>
      <c r="K281" t="s">
        <v>699</v>
      </c>
      <c r="L281">
        <v>1301</v>
      </c>
      <c r="N281">
        <v>1003</v>
      </c>
      <c r="O281" t="s">
        <v>246</v>
      </c>
      <c r="P281" t="s">
        <v>246</v>
      </c>
      <c r="Q281">
        <v>1</v>
      </c>
      <c r="X281">
        <v>218</v>
      </c>
      <c r="Y281">
        <v>6.38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218</v>
      </c>
      <c r="AH281">
        <v>2</v>
      </c>
      <c r="AI281">
        <v>39272817</v>
      </c>
      <c r="AJ281">
        <v>291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ROW(Source!A112)</f>
        <v>112</v>
      </c>
      <c r="B282">
        <v>39272829</v>
      </c>
      <c r="C282">
        <v>39272812</v>
      </c>
      <c r="D282">
        <v>36802058</v>
      </c>
      <c r="E282">
        <v>1</v>
      </c>
      <c r="F282">
        <v>1</v>
      </c>
      <c r="G282">
        <v>1</v>
      </c>
      <c r="H282">
        <v>3</v>
      </c>
      <c r="I282" t="s">
        <v>700</v>
      </c>
      <c r="J282" t="s">
        <v>701</v>
      </c>
      <c r="K282" t="s">
        <v>702</v>
      </c>
      <c r="L282">
        <v>1301</v>
      </c>
      <c r="N282">
        <v>1003</v>
      </c>
      <c r="O282" t="s">
        <v>246</v>
      </c>
      <c r="P282" t="s">
        <v>246</v>
      </c>
      <c r="Q282">
        <v>1</v>
      </c>
      <c r="X282">
        <v>40</v>
      </c>
      <c r="Y282">
        <v>7.95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40</v>
      </c>
      <c r="AH282">
        <v>2</v>
      </c>
      <c r="AI282">
        <v>39272818</v>
      </c>
      <c r="AJ282">
        <v>292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ROW(Source!A112)</f>
        <v>112</v>
      </c>
      <c r="B283">
        <v>39272830</v>
      </c>
      <c r="C283">
        <v>39272812</v>
      </c>
      <c r="D283">
        <v>36802146</v>
      </c>
      <c r="E283">
        <v>1</v>
      </c>
      <c r="F283">
        <v>1</v>
      </c>
      <c r="G283">
        <v>1</v>
      </c>
      <c r="H283">
        <v>3</v>
      </c>
      <c r="I283" t="s">
        <v>703</v>
      </c>
      <c r="J283" t="s">
        <v>704</v>
      </c>
      <c r="K283" t="s">
        <v>705</v>
      </c>
      <c r="L283">
        <v>1302</v>
      </c>
      <c r="N283">
        <v>1003</v>
      </c>
      <c r="O283" t="s">
        <v>341</v>
      </c>
      <c r="P283" t="s">
        <v>341</v>
      </c>
      <c r="Q283">
        <v>10</v>
      </c>
      <c r="X283">
        <v>15.1</v>
      </c>
      <c r="Y283">
        <v>64.099999999999994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15.1</v>
      </c>
      <c r="AH283">
        <v>2</v>
      </c>
      <c r="AI283">
        <v>39272819</v>
      </c>
      <c r="AJ283">
        <v>293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ROW(Source!A112)</f>
        <v>112</v>
      </c>
      <c r="B284">
        <v>39272831</v>
      </c>
      <c r="C284">
        <v>39272812</v>
      </c>
      <c r="D284">
        <v>36804571</v>
      </c>
      <c r="E284">
        <v>1</v>
      </c>
      <c r="F284">
        <v>1</v>
      </c>
      <c r="G284">
        <v>1</v>
      </c>
      <c r="H284">
        <v>3</v>
      </c>
      <c r="I284" t="s">
        <v>706</v>
      </c>
      <c r="J284" t="s">
        <v>707</v>
      </c>
      <c r="K284" t="s">
        <v>708</v>
      </c>
      <c r="L284">
        <v>1358</v>
      </c>
      <c r="N284">
        <v>1010</v>
      </c>
      <c r="O284" t="s">
        <v>389</v>
      </c>
      <c r="P284" t="s">
        <v>389</v>
      </c>
      <c r="Q284">
        <v>10</v>
      </c>
      <c r="X284">
        <v>31.1</v>
      </c>
      <c r="Y284">
        <v>7.03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31.1</v>
      </c>
      <c r="AH284">
        <v>2</v>
      </c>
      <c r="AI284">
        <v>39272820</v>
      </c>
      <c r="AJ284">
        <v>294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ROW(Source!A112)</f>
        <v>112</v>
      </c>
      <c r="B285">
        <v>39272832</v>
      </c>
      <c r="C285">
        <v>39272812</v>
      </c>
      <c r="D285">
        <v>36797011</v>
      </c>
      <c r="E285">
        <v>17</v>
      </c>
      <c r="F285">
        <v>1</v>
      </c>
      <c r="G285">
        <v>1</v>
      </c>
      <c r="H285">
        <v>3</v>
      </c>
      <c r="I285" t="s">
        <v>217</v>
      </c>
      <c r="J285" t="s">
        <v>3</v>
      </c>
      <c r="K285" t="s">
        <v>218</v>
      </c>
      <c r="L285">
        <v>1327</v>
      </c>
      <c r="N285">
        <v>1005</v>
      </c>
      <c r="O285" t="s">
        <v>123</v>
      </c>
      <c r="P285" t="s">
        <v>123</v>
      </c>
      <c r="Q285">
        <v>1</v>
      </c>
      <c r="X285">
        <v>100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3</v>
      </c>
      <c r="AG285">
        <v>100</v>
      </c>
      <c r="AH285">
        <v>2</v>
      </c>
      <c r="AI285">
        <v>39272821</v>
      </c>
      <c r="AJ285">
        <v>296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ROW(Source!A112)</f>
        <v>112</v>
      </c>
      <c r="B286">
        <v>39272833</v>
      </c>
      <c r="C286">
        <v>39272812</v>
      </c>
      <c r="D286">
        <v>36832273</v>
      </c>
      <c r="E286">
        <v>1</v>
      </c>
      <c r="F286">
        <v>1</v>
      </c>
      <c r="G286">
        <v>1</v>
      </c>
      <c r="H286">
        <v>3</v>
      </c>
      <c r="I286" t="s">
        <v>709</v>
      </c>
      <c r="J286" t="s">
        <v>710</v>
      </c>
      <c r="K286" t="s">
        <v>711</v>
      </c>
      <c r="L286">
        <v>1355</v>
      </c>
      <c r="N286">
        <v>1010</v>
      </c>
      <c r="O286" t="s">
        <v>380</v>
      </c>
      <c r="P286" t="s">
        <v>380</v>
      </c>
      <c r="Q286">
        <v>100</v>
      </c>
      <c r="X286">
        <v>8</v>
      </c>
      <c r="Y286">
        <v>50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8</v>
      </c>
      <c r="AH286">
        <v>2</v>
      </c>
      <c r="AI286">
        <v>39272822</v>
      </c>
      <c r="AJ286">
        <v>297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ROW(Source!A112)</f>
        <v>112</v>
      </c>
      <c r="B287">
        <v>39272834</v>
      </c>
      <c r="C287">
        <v>39272812</v>
      </c>
      <c r="D287">
        <v>36838722</v>
      </c>
      <c r="E287">
        <v>1</v>
      </c>
      <c r="F287">
        <v>1</v>
      </c>
      <c r="G287">
        <v>1</v>
      </c>
      <c r="H287">
        <v>3</v>
      </c>
      <c r="I287" t="s">
        <v>712</v>
      </c>
      <c r="J287" t="s">
        <v>713</v>
      </c>
      <c r="K287" t="s">
        <v>714</v>
      </c>
      <c r="L287">
        <v>1354</v>
      </c>
      <c r="N287">
        <v>1010</v>
      </c>
      <c r="O287" t="s">
        <v>206</v>
      </c>
      <c r="P287" t="s">
        <v>206</v>
      </c>
      <c r="Q287">
        <v>1</v>
      </c>
      <c r="X287">
        <v>70.3</v>
      </c>
      <c r="Y287">
        <v>67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70.3</v>
      </c>
      <c r="AH287">
        <v>2</v>
      </c>
      <c r="AI287">
        <v>39272823</v>
      </c>
      <c r="AJ287">
        <v>298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ROW(Source!A113)</f>
        <v>113</v>
      </c>
      <c r="B288">
        <v>39272824</v>
      </c>
      <c r="C288">
        <v>39272812</v>
      </c>
      <c r="D288">
        <v>37070495</v>
      </c>
      <c r="E288">
        <v>1</v>
      </c>
      <c r="F288">
        <v>1</v>
      </c>
      <c r="G288">
        <v>1</v>
      </c>
      <c r="H288">
        <v>1</v>
      </c>
      <c r="I288" t="s">
        <v>543</v>
      </c>
      <c r="J288" t="s">
        <v>3</v>
      </c>
      <c r="K288" t="s">
        <v>544</v>
      </c>
      <c r="L288">
        <v>1191</v>
      </c>
      <c r="N288">
        <v>1013</v>
      </c>
      <c r="O288" t="s">
        <v>512</v>
      </c>
      <c r="P288" t="s">
        <v>512</v>
      </c>
      <c r="Q288">
        <v>1</v>
      </c>
      <c r="X288">
        <v>124.91</v>
      </c>
      <c r="Y288">
        <v>0</v>
      </c>
      <c r="Z288">
        <v>0</v>
      </c>
      <c r="AA288">
        <v>0</v>
      </c>
      <c r="AB288">
        <v>8.74</v>
      </c>
      <c r="AC288">
        <v>0</v>
      </c>
      <c r="AD288">
        <v>1</v>
      </c>
      <c r="AE288">
        <v>1</v>
      </c>
      <c r="AF288" t="s">
        <v>50</v>
      </c>
      <c r="AG288">
        <v>143.64649999999997</v>
      </c>
      <c r="AH288">
        <v>2</v>
      </c>
      <c r="AI288">
        <v>39272813</v>
      </c>
      <c r="AJ288">
        <v>299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ROW(Source!A113)</f>
        <v>113</v>
      </c>
      <c r="B289">
        <v>39272825</v>
      </c>
      <c r="C289">
        <v>39272812</v>
      </c>
      <c r="D289">
        <v>37064876</v>
      </c>
      <c r="E289">
        <v>1</v>
      </c>
      <c r="F289">
        <v>1</v>
      </c>
      <c r="G289">
        <v>1</v>
      </c>
      <c r="H289">
        <v>1</v>
      </c>
      <c r="I289" t="s">
        <v>513</v>
      </c>
      <c r="J289" t="s">
        <v>3</v>
      </c>
      <c r="K289" t="s">
        <v>514</v>
      </c>
      <c r="L289">
        <v>1191</v>
      </c>
      <c r="N289">
        <v>1013</v>
      </c>
      <c r="O289" t="s">
        <v>512</v>
      </c>
      <c r="P289" t="s">
        <v>512</v>
      </c>
      <c r="Q289">
        <v>1</v>
      </c>
      <c r="X289">
        <v>4.09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2</v>
      </c>
      <c r="AF289" t="s">
        <v>49</v>
      </c>
      <c r="AG289">
        <v>5.1124999999999998</v>
      </c>
      <c r="AH289">
        <v>2</v>
      </c>
      <c r="AI289">
        <v>39272814</v>
      </c>
      <c r="AJ289">
        <v>300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ROW(Source!A113)</f>
        <v>113</v>
      </c>
      <c r="B290">
        <v>39272826</v>
      </c>
      <c r="C290">
        <v>39272812</v>
      </c>
      <c r="D290">
        <v>36882452</v>
      </c>
      <c r="E290">
        <v>1</v>
      </c>
      <c r="F290">
        <v>1</v>
      </c>
      <c r="G290">
        <v>1</v>
      </c>
      <c r="H290">
        <v>2</v>
      </c>
      <c r="I290" t="s">
        <v>515</v>
      </c>
      <c r="J290" t="s">
        <v>516</v>
      </c>
      <c r="K290" t="s">
        <v>517</v>
      </c>
      <c r="L290">
        <v>1368</v>
      </c>
      <c r="N290">
        <v>1011</v>
      </c>
      <c r="O290" t="s">
        <v>518</v>
      </c>
      <c r="P290" t="s">
        <v>518</v>
      </c>
      <c r="Q290">
        <v>1</v>
      </c>
      <c r="X290">
        <v>0.52</v>
      </c>
      <c r="Y290">
        <v>0</v>
      </c>
      <c r="Z290">
        <v>31.26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49</v>
      </c>
      <c r="AG290">
        <v>0.65</v>
      </c>
      <c r="AH290">
        <v>2</v>
      </c>
      <c r="AI290">
        <v>39272815</v>
      </c>
      <c r="AJ290">
        <v>301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ROW(Source!A113)</f>
        <v>113</v>
      </c>
      <c r="B291">
        <v>39272827</v>
      </c>
      <c r="C291">
        <v>39272812</v>
      </c>
      <c r="D291">
        <v>36883554</v>
      </c>
      <c r="E291">
        <v>1</v>
      </c>
      <c r="F291">
        <v>1</v>
      </c>
      <c r="G291">
        <v>1</v>
      </c>
      <c r="H291">
        <v>2</v>
      </c>
      <c r="I291" t="s">
        <v>554</v>
      </c>
      <c r="J291" t="s">
        <v>555</v>
      </c>
      <c r="K291" t="s">
        <v>556</v>
      </c>
      <c r="L291">
        <v>1368</v>
      </c>
      <c r="N291">
        <v>1011</v>
      </c>
      <c r="O291" t="s">
        <v>518</v>
      </c>
      <c r="P291" t="s">
        <v>518</v>
      </c>
      <c r="Q291">
        <v>1</v>
      </c>
      <c r="X291">
        <v>3.57</v>
      </c>
      <c r="Y291">
        <v>0</v>
      </c>
      <c r="Z291">
        <v>65.709999999999994</v>
      </c>
      <c r="AA291">
        <v>11.6</v>
      </c>
      <c r="AB291">
        <v>0</v>
      </c>
      <c r="AC291">
        <v>0</v>
      </c>
      <c r="AD291">
        <v>1</v>
      </c>
      <c r="AE291">
        <v>0</v>
      </c>
      <c r="AF291" t="s">
        <v>49</v>
      </c>
      <c r="AG291">
        <v>4.4624999999999995</v>
      </c>
      <c r="AH291">
        <v>2</v>
      </c>
      <c r="AI291">
        <v>39272816</v>
      </c>
      <c r="AJ291">
        <v>302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ROW(Source!A113)</f>
        <v>113</v>
      </c>
      <c r="B292">
        <v>39272828</v>
      </c>
      <c r="C292">
        <v>39272812</v>
      </c>
      <c r="D292">
        <v>36802057</v>
      </c>
      <c r="E292">
        <v>1</v>
      </c>
      <c r="F292">
        <v>1</v>
      </c>
      <c r="G292">
        <v>1</v>
      </c>
      <c r="H292">
        <v>3</v>
      </c>
      <c r="I292" t="s">
        <v>697</v>
      </c>
      <c r="J292" t="s">
        <v>698</v>
      </c>
      <c r="K292" t="s">
        <v>699</v>
      </c>
      <c r="L292">
        <v>1301</v>
      </c>
      <c r="N292">
        <v>1003</v>
      </c>
      <c r="O292" t="s">
        <v>246</v>
      </c>
      <c r="P292" t="s">
        <v>246</v>
      </c>
      <c r="Q292">
        <v>1</v>
      </c>
      <c r="X292">
        <v>218</v>
      </c>
      <c r="Y292">
        <v>6.38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218</v>
      </c>
      <c r="AH292">
        <v>2</v>
      </c>
      <c r="AI292">
        <v>39272817</v>
      </c>
      <c r="AJ292">
        <v>303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ROW(Source!A113)</f>
        <v>113</v>
      </c>
      <c r="B293">
        <v>39272829</v>
      </c>
      <c r="C293">
        <v>39272812</v>
      </c>
      <c r="D293">
        <v>36802058</v>
      </c>
      <c r="E293">
        <v>1</v>
      </c>
      <c r="F293">
        <v>1</v>
      </c>
      <c r="G293">
        <v>1</v>
      </c>
      <c r="H293">
        <v>3</v>
      </c>
      <c r="I293" t="s">
        <v>700</v>
      </c>
      <c r="J293" t="s">
        <v>701</v>
      </c>
      <c r="K293" t="s">
        <v>702</v>
      </c>
      <c r="L293">
        <v>1301</v>
      </c>
      <c r="N293">
        <v>1003</v>
      </c>
      <c r="O293" t="s">
        <v>246</v>
      </c>
      <c r="P293" t="s">
        <v>246</v>
      </c>
      <c r="Q293">
        <v>1</v>
      </c>
      <c r="X293">
        <v>40</v>
      </c>
      <c r="Y293">
        <v>7.95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40</v>
      </c>
      <c r="AH293">
        <v>2</v>
      </c>
      <c r="AI293">
        <v>39272818</v>
      </c>
      <c r="AJ293">
        <v>304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ROW(Source!A113)</f>
        <v>113</v>
      </c>
      <c r="B294">
        <v>39272830</v>
      </c>
      <c r="C294">
        <v>39272812</v>
      </c>
      <c r="D294">
        <v>36802146</v>
      </c>
      <c r="E294">
        <v>1</v>
      </c>
      <c r="F294">
        <v>1</v>
      </c>
      <c r="G294">
        <v>1</v>
      </c>
      <c r="H294">
        <v>3</v>
      </c>
      <c r="I294" t="s">
        <v>703</v>
      </c>
      <c r="J294" t="s">
        <v>704</v>
      </c>
      <c r="K294" t="s">
        <v>705</v>
      </c>
      <c r="L294">
        <v>1302</v>
      </c>
      <c r="N294">
        <v>1003</v>
      </c>
      <c r="O294" t="s">
        <v>341</v>
      </c>
      <c r="P294" t="s">
        <v>341</v>
      </c>
      <c r="Q294">
        <v>10</v>
      </c>
      <c r="X294">
        <v>15.1</v>
      </c>
      <c r="Y294">
        <v>64.099999999999994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15.1</v>
      </c>
      <c r="AH294">
        <v>2</v>
      </c>
      <c r="AI294">
        <v>39272819</v>
      </c>
      <c r="AJ294">
        <v>305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ROW(Source!A113)</f>
        <v>113</v>
      </c>
      <c r="B295">
        <v>39272831</v>
      </c>
      <c r="C295">
        <v>39272812</v>
      </c>
      <c r="D295">
        <v>36804571</v>
      </c>
      <c r="E295">
        <v>1</v>
      </c>
      <c r="F295">
        <v>1</v>
      </c>
      <c r="G295">
        <v>1</v>
      </c>
      <c r="H295">
        <v>3</v>
      </c>
      <c r="I295" t="s">
        <v>706</v>
      </c>
      <c r="J295" t="s">
        <v>707</v>
      </c>
      <c r="K295" t="s">
        <v>708</v>
      </c>
      <c r="L295">
        <v>1358</v>
      </c>
      <c r="N295">
        <v>1010</v>
      </c>
      <c r="O295" t="s">
        <v>389</v>
      </c>
      <c r="P295" t="s">
        <v>389</v>
      </c>
      <c r="Q295">
        <v>10</v>
      </c>
      <c r="X295">
        <v>31.1</v>
      </c>
      <c r="Y295">
        <v>7.03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31.1</v>
      </c>
      <c r="AH295">
        <v>2</v>
      </c>
      <c r="AI295">
        <v>39272820</v>
      </c>
      <c r="AJ295">
        <v>306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ROW(Source!A113)</f>
        <v>113</v>
      </c>
      <c r="B296">
        <v>39272832</v>
      </c>
      <c r="C296">
        <v>39272812</v>
      </c>
      <c r="D296">
        <v>36797011</v>
      </c>
      <c r="E296">
        <v>17</v>
      </c>
      <c r="F296">
        <v>1</v>
      </c>
      <c r="G296">
        <v>1</v>
      </c>
      <c r="H296">
        <v>3</v>
      </c>
      <c r="I296" t="s">
        <v>217</v>
      </c>
      <c r="J296" t="s">
        <v>3</v>
      </c>
      <c r="K296" t="s">
        <v>218</v>
      </c>
      <c r="L296">
        <v>1327</v>
      </c>
      <c r="N296">
        <v>1005</v>
      </c>
      <c r="O296" t="s">
        <v>123</v>
      </c>
      <c r="P296" t="s">
        <v>123</v>
      </c>
      <c r="Q296">
        <v>1</v>
      </c>
      <c r="X296">
        <v>100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 t="s">
        <v>3</v>
      </c>
      <c r="AG296">
        <v>100</v>
      </c>
      <c r="AH296">
        <v>2</v>
      </c>
      <c r="AI296">
        <v>39272821</v>
      </c>
      <c r="AJ296">
        <v>308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ROW(Source!A113)</f>
        <v>113</v>
      </c>
      <c r="B297">
        <v>39272833</v>
      </c>
      <c r="C297">
        <v>39272812</v>
      </c>
      <c r="D297">
        <v>36832273</v>
      </c>
      <c r="E297">
        <v>1</v>
      </c>
      <c r="F297">
        <v>1</v>
      </c>
      <c r="G297">
        <v>1</v>
      </c>
      <c r="H297">
        <v>3</v>
      </c>
      <c r="I297" t="s">
        <v>709</v>
      </c>
      <c r="J297" t="s">
        <v>710</v>
      </c>
      <c r="K297" t="s">
        <v>711</v>
      </c>
      <c r="L297">
        <v>1355</v>
      </c>
      <c r="N297">
        <v>1010</v>
      </c>
      <c r="O297" t="s">
        <v>380</v>
      </c>
      <c r="P297" t="s">
        <v>380</v>
      </c>
      <c r="Q297">
        <v>100</v>
      </c>
      <c r="X297">
        <v>8</v>
      </c>
      <c r="Y297">
        <v>50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3</v>
      </c>
      <c r="AG297">
        <v>8</v>
      </c>
      <c r="AH297">
        <v>2</v>
      </c>
      <c r="AI297">
        <v>39272822</v>
      </c>
      <c r="AJ297">
        <v>309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ROW(Source!A113)</f>
        <v>113</v>
      </c>
      <c r="B298">
        <v>39272834</v>
      </c>
      <c r="C298">
        <v>39272812</v>
      </c>
      <c r="D298">
        <v>36838722</v>
      </c>
      <c r="E298">
        <v>1</v>
      </c>
      <c r="F298">
        <v>1</v>
      </c>
      <c r="G298">
        <v>1</v>
      </c>
      <c r="H298">
        <v>3</v>
      </c>
      <c r="I298" t="s">
        <v>712</v>
      </c>
      <c r="J298" t="s">
        <v>713</v>
      </c>
      <c r="K298" t="s">
        <v>714</v>
      </c>
      <c r="L298">
        <v>1354</v>
      </c>
      <c r="N298">
        <v>1010</v>
      </c>
      <c r="O298" t="s">
        <v>206</v>
      </c>
      <c r="P298" t="s">
        <v>206</v>
      </c>
      <c r="Q298">
        <v>1</v>
      </c>
      <c r="X298">
        <v>70.3</v>
      </c>
      <c r="Y298">
        <v>67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70.3</v>
      </c>
      <c r="AH298">
        <v>2</v>
      </c>
      <c r="AI298">
        <v>39272823</v>
      </c>
      <c r="AJ298">
        <v>310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ROW(Source!A118)</f>
        <v>118</v>
      </c>
      <c r="B299">
        <v>39272848</v>
      </c>
      <c r="C299">
        <v>39272836</v>
      </c>
      <c r="D299">
        <v>37064978</v>
      </c>
      <c r="E299">
        <v>1</v>
      </c>
      <c r="F299">
        <v>1</v>
      </c>
      <c r="G299">
        <v>1</v>
      </c>
      <c r="H299">
        <v>1</v>
      </c>
      <c r="I299" t="s">
        <v>640</v>
      </c>
      <c r="J299" t="s">
        <v>3</v>
      </c>
      <c r="K299" t="s">
        <v>641</v>
      </c>
      <c r="L299">
        <v>1191</v>
      </c>
      <c r="N299">
        <v>1013</v>
      </c>
      <c r="O299" t="s">
        <v>512</v>
      </c>
      <c r="P299" t="s">
        <v>512</v>
      </c>
      <c r="Q299">
        <v>1</v>
      </c>
      <c r="X299">
        <v>201</v>
      </c>
      <c r="Y299">
        <v>0</v>
      </c>
      <c r="Z299">
        <v>0</v>
      </c>
      <c r="AA299">
        <v>0</v>
      </c>
      <c r="AB299">
        <v>8.86</v>
      </c>
      <c r="AC299">
        <v>0</v>
      </c>
      <c r="AD299">
        <v>1</v>
      </c>
      <c r="AE299">
        <v>1</v>
      </c>
      <c r="AF299" t="s">
        <v>50</v>
      </c>
      <c r="AG299">
        <v>231.14999999999998</v>
      </c>
      <c r="AH299">
        <v>2</v>
      </c>
      <c r="AI299">
        <v>39272837</v>
      </c>
      <c r="AJ299">
        <v>311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ROW(Source!A118)</f>
        <v>118</v>
      </c>
      <c r="B300">
        <v>39272849</v>
      </c>
      <c r="C300">
        <v>39272836</v>
      </c>
      <c r="D300">
        <v>37064876</v>
      </c>
      <c r="E300">
        <v>1</v>
      </c>
      <c r="F300">
        <v>1</v>
      </c>
      <c r="G300">
        <v>1</v>
      </c>
      <c r="H300">
        <v>1</v>
      </c>
      <c r="I300" t="s">
        <v>513</v>
      </c>
      <c r="J300" t="s">
        <v>3</v>
      </c>
      <c r="K300" t="s">
        <v>514</v>
      </c>
      <c r="L300">
        <v>1191</v>
      </c>
      <c r="N300">
        <v>1013</v>
      </c>
      <c r="O300" t="s">
        <v>512</v>
      </c>
      <c r="P300" t="s">
        <v>512</v>
      </c>
      <c r="Q300">
        <v>1</v>
      </c>
      <c r="X300">
        <v>4.62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2</v>
      </c>
      <c r="AF300" t="s">
        <v>49</v>
      </c>
      <c r="AG300">
        <v>5.7750000000000004</v>
      </c>
      <c r="AH300">
        <v>2</v>
      </c>
      <c r="AI300">
        <v>39272838</v>
      </c>
      <c r="AJ300">
        <v>312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ROW(Source!A118)</f>
        <v>118</v>
      </c>
      <c r="B301">
        <v>39272850</v>
      </c>
      <c r="C301">
        <v>39272836</v>
      </c>
      <c r="D301">
        <v>36882452</v>
      </c>
      <c r="E301">
        <v>1</v>
      </c>
      <c r="F301">
        <v>1</v>
      </c>
      <c r="G301">
        <v>1</v>
      </c>
      <c r="H301">
        <v>2</v>
      </c>
      <c r="I301" t="s">
        <v>515</v>
      </c>
      <c r="J301" t="s">
        <v>516</v>
      </c>
      <c r="K301" t="s">
        <v>517</v>
      </c>
      <c r="L301">
        <v>1368</v>
      </c>
      <c r="N301">
        <v>1011</v>
      </c>
      <c r="O301" t="s">
        <v>518</v>
      </c>
      <c r="P301" t="s">
        <v>518</v>
      </c>
      <c r="Q301">
        <v>1</v>
      </c>
      <c r="X301">
        <v>1.05</v>
      </c>
      <c r="Y301">
        <v>0</v>
      </c>
      <c r="Z301">
        <v>31.26</v>
      </c>
      <c r="AA301">
        <v>13.5</v>
      </c>
      <c r="AB301">
        <v>0</v>
      </c>
      <c r="AC301">
        <v>0</v>
      </c>
      <c r="AD301">
        <v>1</v>
      </c>
      <c r="AE301">
        <v>0</v>
      </c>
      <c r="AF301" t="s">
        <v>49</v>
      </c>
      <c r="AG301">
        <v>1.3125</v>
      </c>
      <c r="AH301">
        <v>2</v>
      </c>
      <c r="AI301">
        <v>39272839</v>
      </c>
      <c r="AJ301">
        <v>313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ROW(Source!A118)</f>
        <v>118</v>
      </c>
      <c r="B302">
        <v>39272851</v>
      </c>
      <c r="C302">
        <v>39272836</v>
      </c>
      <c r="D302">
        <v>36883554</v>
      </c>
      <c r="E302">
        <v>1</v>
      </c>
      <c r="F302">
        <v>1</v>
      </c>
      <c r="G302">
        <v>1</v>
      </c>
      <c r="H302">
        <v>2</v>
      </c>
      <c r="I302" t="s">
        <v>554</v>
      </c>
      <c r="J302" t="s">
        <v>555</v>
      </c>
      <c r="K302" t="s">
        <v>556</v>
      </c>
      <c r="L302">
        <v>1368</v>
      </c>
      <c r="N302">
        <v>1011</v>
      </c>
      <c r="O302" t="s">
        <v>518</v>
      </c>
      <c r="P302" t="s">
        <v>518</v>
      </c>
      <c r="Q302">
        <v>1</v>
      </c>
      <c r="X302">
        <v>3.57</v>
      </c>
      <c r="Y302">
        <v>0</v>
      </c>
      <c r="Z302">
        <v>65.709999999999994</v>
      </c>
      <c r="AA302">
        <v>11.6</v>
      </c>
      <c r="AB302">
        <v>0</v>
      </c>
      <c r="AC302">
        <v>0</v>
      </c>
      <c r="AD302">
        <v>1</v>
      </c>
      <c r="AE302">
        <v>0</v>
      </c>
      <c r="AF302" t="s">
        <v>49</v>
      </c>
      <c r="AG302">
        <v>4.4624999999999995</v>
      </c>
      <c r="AH302">
        <v>2</v>
      </c>
      <c r="AI302">
        <v>39272840</v>
      </c>
      <c r="AJ302">
        <v>314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ROW(Source!A118)</f>
        <v>118</v>
      </c>
      <c r="B303">
        <v>39272852</v>
      </c>
      <c r="C303">
        <v>39272836</v>
      </c>
      <c r="D303">
        <v>36802057</v>
      </c>
      <c r="E303">
        <v>1</v>
      </c>
      <c r="F303">
        <v>1</v>
      </c>
      <c r="G303">
        <v>1</v>
      </c>
      <c r="H303">
        <v>3</v>
      </c>
      <c r="I303" t="s">
        <v>697</v>
      </c>
      <c r="J303" t="s">
        <v>698</v>
      </c>
      <c r="K303" t="s">
        <v>699</v>
      </c>
      <c r="L303">
        <v>1301</v>
      </c>
      <c r="N303">
        <v>1003</v>
      </c>
      <c r="O303" t="s">
        <v>246</v>
      </c>
      <c r="P303" t="s">
        <v>246</v>
      </c>
      <c r="Q303">
        <v>1</v>
      </c>
      <c r="X303">
        <v>402</v>
      </c>
      <c r="Y303">
        <v>6.38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402</v>
      </c>
      <c r="AH303">
        <v>2</v>
      </c>
      <c r="AI303">
        <v>39272841</v>
      </c>
      <c r="AJ303">
        <v>315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ROW(Source!A118)</f>
        <v>118</v>
      </c>
      <c r="B304">
        <v>39272853</v>
      </c>
      <c r="C304">
        <v>39272836</v>
      </c>
      <c r="D304">
        <v>36802058</v>
      </c>
      <c r="E304">
        <v>1</v>
      </c>
      <c r="F304">
        <v>1</v>
      </c>
      <c r="G304">
        <v>1</v>
      </c>
      <c r="H304">
        <v>3</v>
      </c>
      <c r="I304" t="s">
        <v>700</v>
      </c>
      <c r="J304" t="s">
        <v>701</v>
      </c>
      <c r="K304" t="s">
        <v>702</v>
      </c>
      <c r="L304">
        <v>1301</v>
      </c>
      <c r="N304">
        <v>1003</v>
      </c>
      <c r="O304" t="s">
        <v>246</v>
      </c>
      <c r="P304" t="s">
        <v>246</v>
      </c>
      <c r="Q304">
        <v>1</v>
      </c>
      <c r="X304">
        <v>43</v>
      </c>
      <c r="Y304">
        <v>7.95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43</v>
      </c>
      <c r="AH304">
        <v>2</v>
      </c>
      <c r="AI304">
        <v>39272842</v>
      </c>
      <c r="AJ304">
        <v>316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ROW(Source!A118)</f>
        <v>118</v>
      </c>
      <c r="B305">
        <v>39272854</v>
      </c>
      <c r="C305">
        <v>39272836</v>
      </c>
      <c r="D305">
        <v>36802146</v>
      </c>
      <c r="E305">
        <v>1</v>
      </c>
      <c r="F305">
        <v>1</v>
      </c>
      <c r="G305">
        <v>1</v>
      </c>
      <c r="H305">
        <v>3</v>
      </c>
      <c r="I305" t="s">
        <v>703</v>
      </c>
      <c r="J305" t="s">
        <v>704</v>
      </c>
      <c r="K305" t="s">
        <v>705</v>
      </c>
      <c r="L305">
        <v>1302</v>
      </c>
      <c r="N305">
        <v>1003</v>
      </c>
      <c r="O305" t="s">
        <v>341</v>
      </c>
      <c r="P305" t="s">
        <v>341</v>
      </c>
      <c r="Q305">
        <v>10</v>
      </c>
      <c r="X305">
        <v>29.3</v>
      </c>
      <c r="Y305">
        <v>64.099999999999994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29.3</v>
      </c>
      <c r="AH305">
        <v>2</v>
      </c>
      <c r="AI305">
        <v>39272843</v>
      </c>
      <c r="AJ305">
        <v>317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ROW(Source!A118)</f>
        <v>118</v>
      </c>
      <c r="B306">
        <v>39272855</v>
      </c>
      <c r="C306">
        <v>39272836</v>
      </c>
      <c r="D306">
        <v>36804571</v>
      </c>
      <c r="E306">
        <v>1</v>
      </c>
      <c r="F306">
        <v>1</v>
      </c>
      <c r="G306">
        <v>1</v>
      </c>
      <c r="H306">
        <v>3</v>
      </c>
      <c r="I306" t="s">
        <v>706</v>
      </c>
      <c r="J306" t="s">
        <v>707</v>
      </c>
      <c r="K306" t="s">
        <v>708</v>
      </c>
      <c r="L306">
        <v>1358</v>
      </c>
      <c r="N306">
        <v>1010</v>
      </c>
      <c r="O306" t="s">
        <v>389</v>
      </c>
      <c r="P306" t="s">
        <v>389</v>
      </c>
      <c r="Q306">
        <v>10</v>
      </c>
      <c r="X306">
        <v>65.2</v>
      </c>
      <c r="Y306">
        <v>7.03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65.2</v>
      </c>
      <c r="AH306">
        <v>2</v>
      </c>
      <c r="AI306">
        <v>39272844</v>
      </c>
      <c r="AJ306">
        <v>318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ROW(Source!A118)</f>
        <v>118</v>
      </c>
      <c r="B307">
        <v>39272856</v>
      </c>
      <c r="C307">
        <v>39272836</v>
      </c>
      <c r="D307">
        <v>36797011</v>
      </c>
      <c r="E307">
        <v>17</v>
      </c>
      <c r="F307">
        <v>1</v>
      </c>
      <c r="G307">
        <v>1</v>
      </c>
      <c r="H307">
        <v>3</v>
      </c>
      <c r="I307" t="s">
        <v>217</v>
      </c>
      <c r="J307" t="s">
        <v>3</v>
      </c>
      <c r="K307" t="s">
        <v>218</v>
      </c>
      <c r="L307">
        <v>1327</v>
      </c>
      <c r="N307">
        <v>1005</v>
      </c>
      <c r="O307" t="s">
        <v>123</v>
      </c>
      <c r="P307" t="s">
        <v>123</v>
      </c>
      <c r="Q307">
        <v>1</v>
      </c>
      <c r="X307">
        <v>100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3</v>
      </c>
      <c r="AG307">
        <v>100</v>
      </c>
      <c r="AH307">
        <v>2</v>
      </c>
      <c r="AI307">
        <v>39272845</v>
      </c>
      <c r="AJ307">
        <v>320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ROW(Source!A118)</f>
        <v>118</v>
      </c>
      <c r="B308">
        <v>39272857</v>
      </c>
      <c r="C308">
        <v>39272836</v>
      </c>
      <c r="D308">
        <v>36832273</v>
      </c>
      <c r="E308">
        <v>1</v>
      </c>
      <c r="F308">
        <v>1</v>
      </c>
      <c r="G308">
        <v>1</v>
      </c>
      <c r="H308">
        <v>3</v>
      </c>
      <c r="I308" t="s">
        <v>709</v>
      </c>
      <c r="J308" t="s">
        <v>710</v>
      </c>
      <c r="K308" t="s">
        <v>711</v>
      </c>
      <c r="L308">
        <v>1355</v>
      </c>
      <c r="N308">
        <v>1010</v>
      </c>
      <c r="O308" t="s">
        <v>380</v>
      </c>
      <c r="P308" t="s">
        <v>380</v>
      </c>
      <c r="Q308">
        <v>100</v>
      </c>
      <c r="X308">
        <v>8</v>
      </c>
      <c r="Y308">
        <v>50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8</v>
      </c>
      <c r="AH308">
        <v>2</v>
      </c>
      <c r="AI308">
        <v>39272846</v>
      </c>
      <c r="AJ308">
        <v>321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ROW(Source!A118)</f>
        <v>118</v>
      </c>
      <c r="B309">
        <v>39272858</v>
      </c>
      <c r="C309">
        <v>39272836</v>
      </c>
      <c r="D309">
        <v>36838722</v>
      </c>
      <c r="E309">
        <v>1</v>
      </c>
      <c r="F309">
        <v>1</v>
      </c>
      <c r="G309">
        <v>1</v>
      </c>
      <c r="H309">
        <v>3</v>
      </c>
      <c r="I309" t="s">
        <v>712</v>
      </c>
      <c r="J309" t="s">
        <v>713</v>
      </c>
      <c r="K309" t="s">
        <v>714</v>
      </c>
      <c r="L309">
        <v>1354</v>
      </c>
      <c r="N309">
        <v>1010</v>
      </c>
      <c r="O309" t="s">
        <v>206</v>
      </c>
      <c r="P309" t="s">
        <v>206</v>
      </c>
      <c r="Q309">
        <v>1</v>
      </c>
      <c r="X309">
        <v>123.5</v>
      </c>
      <c r="Y309">
        <v>67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123.5</v>
      </c>
      <c r="AH309">
        <v>2</v>
      </c>
      <c r="AI309">
        <v>39272847</v>
      </c>
      <c r="AJ309">
        <v>322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ROW(Source!A119)</f>
        <v>119</v>
      </c>
      <c r="B310">
        <v>39272848</v>
      </c>
      <c r="C310">
        <v>39272836</v>
      </c>
      <c r="D310">
        <v>37064978</v>
      </c>
      <c r="E310">
        <v>1</v>
      </c>
      <c r="F310">
        <v>1</v>
      </c>
      <c r="G310">
        <v>1</v>
      </c>
      <c r="H310">
        <v>1</v>
      </c>
      <c r="I310" t="s">
        <v>640</v>
      </c>
      <c r="J310" t="s">
        <v>3</v>
      </c>
      <c r="K310" t="s">
        <v>641</v>
      </c>
      <c r="L310">
        <v>1191</v>
      </c>
      <c r="N310">
        <v>1013</v>
      </c>
      <c r="O310" t="s">
        <v>512</v>
      </c>
      <c r="P310" t="s">
        <v>512</v>
      </c>
      <c r="Q310">
        <v>1</v>
      </c>
      <c r="X310">
        <v>201</v>
      </c>
      <c r="Y310">
        <v>0</v>
      </c>
      <c r="Z310">
        <v>0</v>
      </c>
      <c r="AA310">
        <v>0</v>
      </c>
      <c r="AB310">
        <v>8.86</v>
      </c>
      <c r="AC310">
        <v>0</v>
      </c>
      <c r="AD310">
        <v>1</v>
      </c>
      <c r="AE310">
        <v>1</v>
      </c>
      <c r="AF310" t="s">
        <v>50</v>
      </c>
      <c r="AG310">
        <v>231.14999999999998</v>
      </c>
      <c r="AH310">
        <v>2</v>
      </c>
      <c r="AI310">
        <v>39272837</v>
      </c>
      <c r="AJ310">
        <v>323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ROW(Source!A119)</f>
        <v>119</v>
      </c>
      <c r="B311">
        <v>39272849</v>
      </c>
      <c r="C311">
        <v>39272836</v>
      </c>
      <c r="D311">
        <v>37064876</v>
      </c>
      <c r="E311">
        <v>1</v>
      </c>
      <c r="F311">
        <v>1</v>
      </c>
      <c r="G311">
        <v>1</v>
      </c>
      <c r="H311">
        <v>1</v>
      </c>
      <c r="I311" t="s">
        <v>513</v>
      </c>
      <c r="J311" t="s">
        <v>3</v>
      </c>
      <c r="K311" t="s">
        <v>514</v>
      </c>
      <c r="L311">
        <v>1191</v>
      </c>
      <c r="N311">
        <v>1013</v>
      </c>
      <c r="O311" t="s">
        <v>512</v>
      </c>
      <c r="P311" t="s">
        <v>512</v>
      </c>
      <c r="Q311">
        <v>1</v>
      </c>
      <c r="X311">
        <v>4.62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2</v>
      </c>
      <c r="AF311" t="s">
        <v>49</v>
      </c>
      <c r="AG311">
        <v>5.7750000000000004</v>
      </c>
      <c r="AH311">
        <v>2</v>
      </c>
      <c r="AI311">
        <v>39272838</v>
      </c>
      <c r="AJ311">
        <v>324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ROW(Source!A119)</f>
        <v>119</v>
      </c>
      <c r="B312">
        <v>39272850</v>
      </c>
      <c r="C312">
        <v>39272836</v>
      </c>
      <c r="D312">
        <v>36882452</v>
      </c>
      <c r="E312">
        <v>1</v>
      </c>
      <c r="F312">
        <v>1</v>
      </c>
      <c r="G312">
        <v>1</v>
      </c>
      <c r="H312">
        <v>2</v>
      </c>
      <c r="I312" t="s">
        <v>515</v>
      </c>
      <c r="J312" t="s">
        <v>516</v>
      </c>
      <c r="K312" t="s">
        <v>517</v>
      </c>
      <c r="L312">
        <v>1368</v>
      </c>
      <c r="N312">
        <v>1011</v>
      </c>
      <c r="O312" t="s">
        <v>518</v>
      </c>
      <c r="P312" t="s">
        <v>518</v>
      </c>
      <c r="Q312">
        <v>1</v>
      </c>
      <c r="X312">
        <v>1.05</v>
      </c>
      <c r="Y312">
        <v>0</v>
      </c>
      <c r="Z312">
        <v>31.26</v>
      </c>
      <c r="AA312">
        <v>13.5</v>
      </c>
      <c r="AB312">
        <v>0</v>
      </c>
      <c r="AC312">
        <v>0</v>
      </c>
      <c r="AD312">
        <v>1</v>
      </c>
      <c r="AE312">
        <v>0</v>
      </c>
      <c r="AF312" t="s">
        <v>49</v>
      </c>
      <c r="AG312">
        <v>1.3125</v>
      </c>
      <c r="AH312">
        <v>2</v>
      </c>
      <c r="AI312">
        <v>39272839</v>
      </c>
      <c r="AJ312">
        <v>325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ROW(Source!A119)</f>
        <v>119</v>
      </c>
      <c r="B313">
        <v>39272851</v>
      </c>
      <c r="C313">
        <v>39272836</v>
      </c>
      <c r="D313">
        <v>36883554</v>
      </c>
      <c r="E313">
        <v>1</v>
      </c>
      <c r="F313">
        <v>1</v>
      </c>
      <c r="G313">
        <v>1</v>
      </c>
      <c r="H313">
        <v>2</v>
      </c>
      <c r="I313" t="s">
        <v>554</v>
      </c>
      <c r="J313" t="s">
        <v>555</v>
      </c>
      <c r="K313" t="s">
        <v>556</v>
      </c>
      <c r="L313">
        <v>1368</v>
      </c>
      <c r="N313">
        <v>1011</v>
      </c>
      <c r="O313" t="s">
        <v>518</v>
      </c>
      <c r="P313" t="s">
        <v>518</v>
      </c>
      <c r="Q313">
        <v>1</v>
      </c>
      <c r="X313">
        <v>3.57</v>
      </c>
      <c r="Y313">
        <v>0</v>
      </c>
      <c r="Z313">
        <v>65.709999999999994</v>
      </c>
      <c r="AA313">
        <v>11.6</v>
      </c>
      <c r="AB313">
        <v>0</v>
      </c>
      <c r="AC313">
        <v>0</v>
      </c>
      <c r="AD313">
        <v>1</v>
      </c>
      <c r="AE313">
        <v>0</v>
      </c>
      <c r="AF313" t="s">
        <v>49</v>
      </c>
      <c r="AG313">
        <v>4.4624999999999995</v>
      </c>
      <c r="AH313">
        <v>2</v>
      </c>
      <c r="AI313">
        <v>39272840</v>
      </c>
      <c r="AJ313">
        <v>326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ROW(Source!A119)</f>
        <v>119</v>
      </c>
      <c r="B314">
        <v>39272852</v>
      </c>
      <c r="C314">
        <v>39272836</v>
      </c>
      <c r="D314">
        <v>36802057</v>
      </c>
      <c r="E314">
        <v>1</v>
      </c>
      <c r="F314">
        <v>1</v>
      </c>
      <c r="G314">
        <v>1</v>
      </c>
      <c r="H314">
        <v>3</v>
      </c>
      <c r="I314" t="s">
        <v>697</v>
      </c>
      <c r="J314" t="s">
        <v>698</v>
      </c>
      <c r="K314" t="s">
        <v>699</v>
      </c>
      <c r="L314">
        <v>1301</v>
      </c>
      <c r="N314">
        <v>1003</v>
      </c>
      <c r="O314" t="s">
        <v>246</v>
      </c>
      <c r="P314" t="s">
        <v>246</v>
      </c>
      <c r="Q314">
        <v>1</v>
      </c>
      <c r="X314">
        <v>402</v>
      </c>
      <c r="Y314">
        <v>6.38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402</v>
      </c>
      <c r="AH314">
        <v>2</v>
      </c>
      <c r="AI314">
        <v>39272841</v>
      </c>
      <c r="AJ314">
        <v>327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ROW(Source!A119)</f>
        <v>119</v>
      </c>
      <c r="B315">
        <v>39272853</v>
      </c>
      <c r="C315">
        <v>39272836</v>
      </c>
      <c r="D315">
        <v>36802058</v>
      </c>
      <c r="E315">
        <v>1</v>
      </c>
      <c r="F315">
        <v>1</v>
      </c>
      <c r="G315">
        <v>1</v>
      </c>
      <c r="H315">
        <v>3</v>
      </c>
      <c r="I315" t="s">
        <v>700</v>
      </c>
      <c r="J315" t="s">
        <v>701</v>
      </c>
      <c r="K315" t="s">
        <v>702</v>
      </c>
      <c r="L315">
        <v>1301</v>
      </c>
      <c r="N315">
        <v>1003</v>
      </c>
      <c r="O315" t="s">
        <v>246</v>
      </c>
      <c r="P315" t="s">
        <v>246</v>
      </c>
      <c r="Q315">
        <v>1</v>
      </c>
      <c r="X315">
        <v>43</v>
      </c>
      <c r="Y315">
        <v>7.95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3</v>
      </c>
      <c r="AG315">
        <v>43</v>
      </c>
      <c r="AH315">
        <v>2</v>
      </c>
      <c r="AI315">
        <v>39272842</v>
      </c>
      <c r="AJ315">
        <v>328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ROW(Source!A119)</f>
        <v>119</v>
      </c>
      <c r="B316">
        <v>39272854</v>
      </c>
      <c r="C316">
        <v>39272836</v>
      </c>
      <c r="D316">
        <v>36802146</v>
      </c>
      <c r="E316">
        <v>1</v>
      </c>
      <c r="F316">
        <v>1</v>
      </c>
      <c r="G316">
        <v>1</v>
      </c>
      <c r="H316">
        <v>3</v>
      </c>
      <c r="I316" t="s">
        <v>703</v>
      </c>
      <c r="J316" t="s">
        <v>704</v>
      </c>
      <c r="K316" t="s">
        <v>705</v>
      </c>
      <c r="L316">
        <v>1302</v>
      </c>
      <c r="N316">
        <v>1003</v>
      </c>
      <c r="O316" t="s">
        <v>341</v>
      </c>
      <c r="P316" t="s">
        <v>341</v>
      </c>
      <c r="Q316">
        <v>10</v>
      </c>
      <c r="X316">
        <v>29.3</v>
      </c>
      <c r="Y316">
        <v>64.099999999999994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29.3</v>
      </c>
      <c r="AH316">
        <v>2</v>
      </c>
      <c r="AI316">
        <v>39272843</v>
      </c>
      <c r="AJ316">
        <v>329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ROW(Source!A119)</f>
        <v>119</v>
      </c>
      <c r="B317">
        <v>39272855</v>
      </c>
      <c r="C317">
        <v>39272836</v>
      </c>
      <c r="D317">
        <v>36804571</v>
      </c>
      <c r="E317">
        <v>1</v>
      </c>
      <c r="F317">
        <v>1</v>
      </c>
      <c r="G317">
        <v>1</v>
      </c>
      <c r="H317">
        <v>3</v>
      </c>
      <c r="I317" t="s">
        <v>706</v>
      </c>
      <c r="J317" t="s">
        <v>707</v>
      </c>
      <c r="K317" t="s">
        <v>708</v>
      </c>
      <c r="L317">
        <v>1358</v>
      </c>
      <c r="N317">
        <v>1010</v>
      </c>
      <c r="O317" t="s">
        <v>389</v>
      </c>
      <c r="P317" t="s">
        <v>389</v>
      </c>
      <c r="Q317">
        <v>10</v>
      </c>
      <c r="X317">
        <v>65.2</v>
      </c>
      <c r="Y317">
        <v>7.03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65.2</v>
      </c>
      <c r="AH317">
        <v>2</v>
      </c>
      <c r="AI317">
        <v>39272844</v>
      </c>
      <c r="AJ317">
        <v>330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ROW(Source!A119)</f>
        <v>119</v>
      </c>
      <c r="B318">
        <v>39272856</v>
      </c>
      <c r="C318">
        <v>39272836</v>
      </c>
      <c r="D318">
        <v>36797011</v>
      </c>
      <c r="E318">
        <v>17</v>
      </c>
      <c r="F318">
        <v>1</v>
      </c>
      <c r="G318">
        <v>1</v>
      </c>
      <c r="H318">
        <v>3</v>
      </c>
      <c r="I318" t="s">
        <v>217</v>
      </c>
      <c r="J318" t="s">
        <v>3</v>
      </c>
      <c r="K318" t="s">
        <v>218</v>
      </c>
      <c r="L318">
        <v>1327</v>
      </c>
      <c r="N318">
        <v>1005</v>
      </c>
      <c r="O318" t="s">
        <v>123</v>
      </c>
      <c r="P318" t="s">
        <v>123</v>
      </c>
      <c r="Q318">
        <v>1</v>
      </c>
      <c r="X318">
        <v>100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3</v>
      </c>
      <c r="AG318">
        <v>100</v>
      </c>
      <c r="AH318">
        <v>2</v>
      </c>
      <c r="AI318">
        <v>39272845</v>
      </c>
      <c r="AJ318">
        <v>332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ROW(Source!A119)</f>
        <v>119</v>
      </c>
      <c r="B319">
        <v>39272857</v>
      </c>
      <c r="C319">
        <v>39272836</v>
      </c>
      <c r="D319">
        <v>36832273</v>
      </c>
      <c r="E319">
        <v>1</v>
      </c>
      <c r="F319">
        <v>1</v>
      </c>
      <c r="G319">
        <v>1</v>
      </c>
      <c r="H319">
        <v>3</v>
      </c>
      <c r="I319" t="s">
        <v>709</v>
      </c>
      <c r="J319" t="s">
        <v>710</v>
      </c>
      <c r="K319" t="s">
        <v>711</v>
      </c>
      <c r="L319">
        <v>1355</v>
      </c>
      <c r="N319">
        <v>1010</v>
      </c>
      <c r="O319" t="s">
        <v>380</v>
      </c>
      <c r="P319" t="s">
        <v>380</v>
      </c>
      <c r="Q319">
        <v>100</v>
      </c>
      <c r="X319">
        <v>8</v>
      </c>
      <c r="Y319">
        <v>50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8</v>
      </c>
      <c r="AH319">
        <v>2</v>
      </c>
      <c r="AI319">
        <v>39272846</v>
      </c>
      <c r="AJ319">
        <v>333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ROW(Source!A119)</f>
        <v>119</v>
      </c>
      <c r="B320">
        <v>39272858</v>
      </c>
      <c r="C320">
        <v>39272836</v>
      </c>
      <c r="D320">
        <v>36838722</v>
      </c>
      <c r="E320">
        <v>1</v>
      </c>
      <c r="F320">
        <v>1</v>
      </c>
      <c r="G320">
        <v>1</v>
      </c>
      <c r="H320">
        <v>3</v>
      </c>
      <c r="I320" t="s">
        <v>712</v>
      </c>
      <c r="J320" t="s">
        <v>713</v>
      </c>
      <c r="K320" t="s">
        <v>714</v>
      </c>
      <c r="L320">
        <v>1354</v>
      </c>
      <c r="N320">
        <v>1010</v>
      </c>
      <c r="O320" t="s">
        <v>206</v>
      </c>
      <c r="P320" t="s">
        <v>206</v>
      </c>
      <c r="Q320">
        <v>1</v>
      </c>
      <c r="X320">
        <v>123.5</v>
      </c>
      <c r="Y320">
        <v>67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123.5</v>
      </c>
      <c r="AH320">
        <v>2</v>
      </c>
      <c r="AI320">
        <v>39272847</v>
      </c>
      <c r="AJ320">
        <v>334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ROW(Source!A124)</f>
        <v>124</v>
      </c>
      <c r="B321">
        <v>39272872</v>
      </c>
      <c r="C321">
        <v>39272860</v>
      </c>
      <c r="D321">
        <v>37070495</v>
      </c>
      <c r="E321">
        <v>1</v>
      </c>
      <c r="F321">
        <v>1</v>
      </c>
      <c r="G321">
        <v>1</v>
      </c>
      <c r="H321">
        <v>1</v>
      </c>
      <c r="I321" t="s">
        <v>543</v>
      </c>
      <c r="J321" t="s">
        <v>3</v>
      </c>
      <c r="K321" t="s">
        <v>544</v>
      </c>
      <c r="L321">
        <v>1191</v>
      </c>
      <c r="N321">
        <v>1013</v>
      </c>
      <c r="O321" t="s">
        <v>512</v>
      </c>
      <c r="P321" t="s">
        <v>512</v>
      </c>
      <c r="Q321">
        <v>1</v>
      </c>
      <c r="X321">
        <v>149.16</v>
      </c>
      <c r="Y321">
        <v>0</v>
      </c>
      <c r="Z321">
        <v>0</v>
      </c>
      <c r="AA321">
        <v>0</v>
      </c>
      <c r="AB321">
        <v>8.74</v>
      </c>
      <c r="AC321">
        <v>0</v>
      </c>
      <c r="AD321">
        <v>1</v>
      </c>
      <c r="AE321">
        <v>1</v>
      </c>
      <c r="AF321" t="s">
        <v>50</v>
      </c>
      <c r="AG321">
        <v>171.53399999999999</v>
      </c>
      <c r="AH321">
        <v>2</v>
      </c>
      <c r="AI321">
        <v>39272861</v>
      </c>
      <c r="AJ321">
        <v>335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ROW(Source!A124)</f>
        <v>124</v>
      </c>
      <c r="B322">
        <v>39272873</v>
      </c>
      <c r="C322">
        <v>39272860</v>
      </c>
      <c r="D322">
        <v>37064876</v>
      </c>
      <c r="E322">
        <v>1</v>
      </c>
      <c r="F322">
        <v>1</v>
      </c>
      <c r="G322">
        <v>1</v>
      </c>
      <c r="H322">
        <v>1</v>
      </c>
      <c r="I322" t="s">
        <v>513</v>
      </c>
      <c r="J322" t="s">
        <v>3</v>
      </c>
      <c r="K322" t="s">
        <v>514</v>
      </c>
      <c r="L322">
        <v>1191</v>
      </c>
      <c r="N322">
        <v>1013</v>
      </c>
      <c r="O322" t="s">
        <v>512</v>
      </c>
      <c r="P322" t="s">
        <v>512</v>
      </c>
      <c r="Q322">
        <v>1</v>
      </c>
      <c r="X322">
        <v>4.2300000000000004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49</v>
      </c>
      <c r="AG322">
        <v>5.2875000000000005</v>
      </c>
      <c r="AH322">
        <v>2</v>
      </c>
      <c r="AI322">
        <v>39272862</v>
      </c>
      <c r="AJ322">
        <v>336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ROW(Source!A124)</f>
        <v>124</v>
      </c>
      <c r="B323">
        <v>39272874</v>
      </c>
      <c r="C323">
        <v>39272860</v>
      </c>
      <c r="D323">
        <v>36882452</v>
      </c>
      <c r="E323">
        <v>1</v>
      </c>
      <c r="F323">
        <v>1</v>
      </c>
      <c r="G323">
        <v>1</v>
      </c>
      <c r="H323">
        <v>2</v>
      </c>
      <c r="I323" t="s">
        <v>515</v>
      </c>
      <c r="J323" t="s">
        <v>516</v>
      </c>
      <c r="K323" t="s">
        <v>517</v>
      </c>
      <c r="L323">
        <v>1368</v>
      </c>
      <c r="N323">
        <v>1011</v>
      </c>
      <c r="O323" t="s">
        <v>518</v>
      </c>
      <c r="P323" t="s">
        <v>518</v>
      </c>
      <c r="Q323">
        <v>1</v>
      </c>
      <c r="X323">
        <v>0.66</v>
      </c>
      <c r="Y323">
        <v>0</v>
      </c>
      <c r="Z323">
        <v>31.26</v>
      </c>
      <c r="AA323">
        <v>13.5</v>
      </c>
      <c r="AB323">
        <v>0</v>
      </c>
      <c r="AC323">
        <v>0</v>
      </c>
      <c r="AD323">
        <v>1</v>
      </c>
      <c r="AE323">
        <v>0</v>
      </c>
      <c r="AF323" t="s">
        <v>49</v>
      </c>
      <c r="AG323">
        <v>0.82500000000000007</v>
      </c>
      <c r="AH323">
        <v>2</v>
      </c>
      <c r="AI323">
        <v>39272863</v>
      </c>
      <c r="AJ323">
        <v>337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ROW(Source!A124)</f>
        <v>124</v>
      </c>
      <c r="B324">
        <v>39272875</v>
      </c>
      <c r="C324">
        <v>39272860</v>
      </c>
      <c r="D324">
        <v>36883554</v>
      </c>
      <c r="E324">
        <v>1</v>
      </c>
      <c r="F324">
        <v>1</v>
      </c>
      <c r="G324">
        <v>1</v>
      </c>
      <c r="H324">
        <v>2</v>
      </c>
      <c r="I324" t="s">
        <v>554</v>
      </c>
      <c r="J324" t="s">
        <v>555</v>
      </c>
      <c r="K324" t="s">
        <v>556</v>
      </c>
      <c r="L324">
        <v>1368</v>
      </c>
      <c r="N324">
        <v>1011</v>
      </c>
      <c r="O324" t="s">
        <v>518</v>
      </c>
      <c r="P324" t="s">
        <v>518</v>
      </c>
      <c r="Q324">
        <v>1</v>
      </c>
      <c r="X324">
        <v>3.57</v>
      </c>
      <c r="Y324">
        <v>0</v>
      </c>
      <c r="Z324">
        <v>65.709999999999994</v>
      </c>
      <c r="AA324">
        <v>11.6</v>
      </c>
      <c r="AB324">
        <v>0</v>
      </c>
      <c r="AC324">
        <v>0</v>
      </c>
      <c r="AD324">
        <v>1</v>
      </c>
      <c r="AE324">
        <v>0</v>
      </c>
      <c r="AF324" t="s">
        <v>49</v>
      </c>
      <c r="AG324">
        <v>4.4624999999999995</v>
      </c>
      <c r="AH324">
        <v>2</v>
      </c>
      <c r="AI324">
        <v>39272864</v>
      </c>
      <c r="AJ324">
        <v>338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ROW(Source!A124)</f>
        <v>124</v>
      </c>
      <c r="B325">
        <v>39272876</v>
      </c>
      <c r="C325">
        <v>39272860</v>
      </c>
      <c r="D325">
        <v>36802057</v>
      </c>
      <c r="E325">
        <v>1</v>
      </c>
      <c r="F325">
        <v>1</v>
      </c>
      <c r="G325">
        <v>1</v>
      </c>
      <c r="H325">
        <v>3</v>
      </c>
      <c r="I325" t="s">
        <v>697</v>
      </c>
      <c r="J325" t="s">
        <v>698</v>
      </c>
      <c r="K325" t="s">
        <v>699</v>
      </c>
      <c r="L325">
        <v>1301</v>
      </c>
      <c r="N325">
        <v>1003</v>
      </c>
      <c r="O325" t="s">
        <v>246</v>
      </c>
      <c r="P325" t="s">
        <v>246</v>
      </c>
      <c r="Q325">
        <v>1</v>
      </c>
      <c r="X325">
        <v>253</v>
      </c>
      <c r="Y325">
        <v>6.38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253</v>
      </c>
      <c r="AH325">
        <v>2</v>
      </c>
      <c r="AI325">
        <v>39272865</v>
      </c>
      <c r="AJ325">
        <v>339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ROW(Source!A124)</f>
        <v>124</v>
      </c>
      <c r="B326">
        <v>39272877</v>
      </c>
      <c r="C326">
        <v>39272860</v>
      </c>
      <c r="D326">
        <v>36802058</v>
      </c>
      <c r="E326">
        <v>1</v>
      </c>
      <c r="F326">
        <v>1</v>
      </c>
      <c r="G326">
        <v>1</v>
      </c>
      <c r="H326">
        <v>3</v>
      </c>
      <c r="I326" t="s">
        <v>700</v>
      </c>
      <c r="J326" t="s">
        <v>701</v>
      </c>
      <c r="K326" t="s">
        <v>702</v>
      </c>
      <c r="L326">
        <v>1301</v>
      </c>
      <c r="N326">
        <v>1003</v>
      </c>
      <c r="O326" t="s">
        <v>246</v>
      </c>
      <c r="P326" t="s">
        <v>246</v>
      </c>
      <c r="Q326">
        <v>1</v>
      </c>
      <c r="X326">
        <v>59</v>
      </c>
      <c r="Y326">
        <v>7.95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59</v>
      </c>
      <c r="AH326">
        <v>2</v>
      </c>
      <c r="AI326">
        <v>39272866</v>
      </c>
      <c r="AJ326">
        <v>340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ROW(Source!A124)</f>
        <v>124</v>
      </c>
      <c r="B327">
        <v>39272878</v>
      </c>
      <c r="C327">
        <v>39272860</v>
      </c>
      <c r="D327">
        <v>36802146</v>
      </c>
      <c r="E327">
        <v>1</v>
      </c>
      <c r="F327">
        <v>1</v>
      </c>
      <c r="G327">
        <v>1</v>
      </c>
      <c r="H327">
        <v>3</v>
      </c>
      <c r="I327" t="s">
        <v>703</v>
      </c>
      <c r="J327" t="s">
        <v>704</v>
      </c>
      <c r="K327" t="s">
        <v>705</v>
      </c>
      <c r="L327">
        <v>1302</v>
      </c>
      <c r="N327">
        <v>1003</v>
      </c>
      <c r="O327" t="s">
        <v>341</v>
      </c>
      <c r="P327" t="s">
        <v>341</v>
      </c>
      <c r="Q327">
        <v>10</v>
      </c>
      <c r="X327">
        <v>15.9</v>
      </c>
      <c r="Y327">
        <v>64.099999999999994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15.9</v>
      </c>
      <c r="AH327">
        <v>2</v>
      </c>
      <c r="AI327">
        <v>39272867</v>
      </c>
      <c r="AJ327">
        <v>341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ROW(Source!A124)</f>
        <v>124</v>
      </c>
      <c r="B328">
        <v>39272879</v>
      </c>
      <c r="C328">
        <v>39272860</v>
      </c>
      <c r="D328">
        <v>36804571</v>
      </c>
      <c r="E328">
        <v>1</v>
      </c>
      <c r="F328">
        <v>1</v>
      </c>
      <c r="G328">
        <v>1</v>
      </c>
      <c r="H328">
        <v>3</v>
      </c>
      <c r="I328" t="s">
        <v>706</v>
      </c>
      <c r="J328" t="s">
        <v>707</v>
      </c>
      <c r="K328" t="s">
        <v>708</v>
      </c>
      <c r="L328">
        <v>1358</v>
      </c>
      <c r="N328">
        <v>1010</v>
      </c>
      <c r="O328" t="s">
        <v>389</v>
      </c>
      <c r="P328" t="s">
        <v>389</v>
      </c>
      <c r="Q328">
        <v>10</v>
      </c>
      <c r="X328">
        <v>41.2</v>
      </c>
      <c r="Y328">
        <v>7.03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41.2</v>
      </c>
      <c r="AH328">
        <v>2</v>
      </c>
      <c r="AI328">
        <v>39272868</v>
      </c>
      <c r="AJ328">
        <v>342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ROW(Source!A124)</f>
        <v>124</v>
      </c>
      <c r="B329">
        <v>39272880</v>
      </c>
      <c r="C329">
        <v>39272860</v>
      </c>
      <c r="D329">
        <v>36796973</v>
      </c>
      <c r="E329">
        <v>17</v>
      </c>
      <c r="F329">
        <v>1</v>
      </c>
      <c r="G329">
        <v>1</v>
      </c>
      <c r="H329">
        <v>3</v>
      </c>
      <c r="I329" t="s">
        <v>237</v>
      </c>
      <c r="J329" t="s">
        <v>3</v>
      </c>
      <c r="K329" t="s">
        <v>238</v>
      </c>
      <c r="L329">
        <v>1327</v>
      </c>
      <c r="N329">
        <v>1005</v>
      </c>
      <c r="O329" t="s">
        <v>123</v>
      </c>
      <c r="P329" t="s">
        <v>123</v>
      </c>
      <c r="Q329">
        <v>1</v>
      </c>
      <c r="X329">
        <v>100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 t="s">
        <v>3</v>
      </c>
      <c r="AG329">
        <v>100</v>
      </c>
      <c r="AH329">
        <v>2</v>
      </c>
      <c r="AI329">
        <v>39272869</v>
      </c>
      <c r="AJ329">
        <v>343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ROW(Source!A124)</f>
        <v>124</v>
      </c>
      <c r="B330">
        <v>39272881</v>
      </c>
      <c r="C330">
        <v>39272860</v>
      </c>
      <c r="D330">
        <v>36832273</v>
      </c>
      <c r="E330">
        <v>1</v>
      </c>
      <c r="F330">
        <v>1</v>
      </c>
      <c r="G330">
        <v>1</v>
      </c>
      <c r="H330">
        <v>3</v>
      </c>
      <c r="I330" t="s">
        <v>709</v>
      </c>
      <c r="J330" t="s">
        <v>710</v>
      </c>
      <c r="K330" t="s">
        <v>711</v>
      </c>
      <c r="L330">
        <v>1355</v>
      </c>
      <c r="N330">
        <v>1010</v>
      </c>
      <c r="O330" t="s">
        <v>380</v>
      </c>
      <c r="P330" t="s">
        <v>380</v>
      </c>
      <c r="Q330">
        <v>100</v>
      </c>
      <c r="X330">
        <v>8</v>
      </c>
      <c r="Y330">
        <v>50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8</v>
      </c>
      <c r="AH330">
        <v>2</v>
      </c>
      <c r="AI330">
        <v>39272870</v>
      </c>
      <c r="AJ330">
        <v>345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ROW(Source!A124)</f>
        <v>124</v>
      </c>
      <c r="B331">
        <v>39272882</v>
      </c>
      <c r="C331">
        <v>39272860</v>
      </c>
      <c r="D331">
        <v>36838722</v>
      </c>
      <c r="E331">
        <v>1</v>
      </c>
      <c r="F331">
        <v>1</v>
      </c>
      <c r="G331">
        <v>1</v>
      </c>
      <c r="H331">
        <v>3</v>
      </c>
      <c r="I331" t="s">
        <v>712</v>
      </c>
      <c r="J331" t="s">
        <v>713</v>
      </c>
      <c r="K331" t="s">
        <v>714</v>
      </c>
      <c r="L331">
        <v>1354</v>
      </c>
      <c r="N331">
        <v>1010</v>
      </c>
      <c r="O331" t="s">
        <v>206</v>
      </c>
      <c r="P331" t="s">
        <v>206</v>
      </c>
      <c r="Q331">
        <v>1</v>
      </c>
      <c r="X331">
        <v>71</v>
      </c>
      <c r="Y331">
        <v>67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71</v>
      </c>
      <c r="AH331">
        <v>2</v>
      </c>
      <c r="AI331">
        <v>39272871</v>
      </c>
      <c r="AJ331">
        <v>346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ROW(Source!A125)</f>
        <v>125</v>
      </c>
      <c r="B332">
        <v>39272872</v>
      </c>
      <c r="C332">
        <v>39272860</v>
      </c>
      <c r="D332">
        <v>37070495</v>
      </c>
      <c r="E332">
        <v>1</v>
      </c>
      <c r="F332">
        <v>1</v>
      </c>
      <c r="G332">
        <v>1</v>
      </c>
      <c r="H332">
        <v>1</v>
      </c>
      <c r="I332" t="s">
        <v>543</v>
      </c>
      <c r="J332" t="s">
        <v>3</v>
      </c>
      <c r="K332" t="s">
        <v>544</v>
      </c>
      <c r="L332">
        <v>1191</v>
      </c>
      <c r="N332">
        <v>1013</v>
      </c>
      <c r="O332" t="s">
        <v>512</v>
      </c>
      <c r="P332" t="s">
        <v>512</v>
      </c>
      <c r="Q332">
        <v>1</v>
      </c>
      <c r="X332">
        <v>149.16</v>
      </c>
      <c r="Y332">
        <v>0</v>
      </c>
      <c r="Z332">
        <v>0</v>
      </c>
      <c r="AA332">
        <v>0</v>
      </c>
      <c r="AB332">
        <v>8.74</v>
      </c>
      <c r="AC332">
        <v>0</v>
      </c>
      <c r="AD332">
        <v>1</v>
      </c>
      <c r="AE332">
        <v>1</v>
      </c>
      <c r="AF332" t="s">
        <v>50</v>
      </c>
      <c r="AG332">
        <v>171.53399999999999</v>
      </c>
      <c r="AH332">
        <v>2</v>
      </c>
      <c r="AI332">
        <v>39272861</v>
      </c>
      <c r="AJ332">
        <v>347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ROW(Source!A125)</f>
        <v>125</v>
      </c>
      <c r="B333">
        <v>39272873</v>
      </c>
      <c r="C333">
        <v>39272860</v>
      </c>
      <c r="D333">
        <v>37064876</v>
      </c>
      <c r="E333">
        <v>1</v>
      </c>
      <c r="F333">
        <v>1</v>
      </c>
      <c r="G333">
        <v>1</v>
      </c>
      <c r="H333">
        <v>1</v>
      </c>
      <c r="I333" t="s">
        <v>513</v>
      </c>
      <c r="J333" t="s">
        <v>3</v>
      </c>
      <c r="K333" t="s">
        <v>514</v>
      </c>
      <c r="L333">
        <v>1191</v>
      </c>
      <c r="N333">
        <v>1013</v>
      </c>
      <c r="O333" t="s">
        <v>512</v>
      </c>
      <c r="P333" t="s">
        <v>512</v>
      </c>
      <c r="Q333">
        <v>1</v>
      </c>
      <c r="X333">
        <v>4.2300000000000004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2</v>
      </c>
      <c r="AF333" t="s">
        <v>49</v>
      </c>
      <c r="AG333">
        <v>5.2875000000000005</v>
      </c>
      <c r="AH333">
        <v>2</v>
      </c>
      <c r="AI333">
        <v>39272862</v>
      </c>
      <c r="AJ333">
        <v>348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ROW(Source!A125)</f>
        <v>125</v>
      </c>
      <c r="B334">
        <v>39272874</v>
      </c>
      <c r="C334">
        <v>39272860</v>
      </c>
      <c r="D334">
        <v>36882452</v>
      </c>
      <c r="E334">
        <v>1</v>
      </c>
      <c r="F334">
        <v>1</v>
      </c>
      <c r="G334">
        <v>1</v>
      </c>
      <c r="H334">
        <v>2</v>
      </c>
      <c r="I334" t="s">
        <v>515</v>
      </c>
      <c r="J334" t="s">
        <v>516</v>
      </c>
      <c r="K334" t="s">
        <v>517</v>
      </c>
      <c r="L334">
        <v>1368</v>
      </c>
      <c r="N334">
        <v>1011</v>
      </c>
      <c r="O334" t="s">
        <v>518</v>
      </c>
      <c r="P334" t="s">
        <v>518</v>
      </c>
      <c r="Q334">
        <v>1</v>
      </c>
      <c r="X334">
        <v>0.66</v>
      </c>
      <c r="Y334">
        <v>0</v>
      </c>
      <c r="Z334">
        <v>31.26</v>
      </c>
      <c r="AA334">
        <v>13.5</v>
      </c>
      <c r="AB334">
        <v>0</v>
      </c>
      <c r="AC334">
        <v>0</v>
      </c>
      <c r="AD334">
        <v>1</v>
      </c>
      <c r="AE334">
        <v>0</v>
      </c>
      <c r="AF334" t="s">
        <v>49</v>
      </c>
      <c r="AG334">
        <v>0.82500000000000007</v>
      </c>
      <c r="AH334">
        <v>2</v>
      </c>
      <c r="AI334">
        <v>39272863</v>
      </c>
      <c r="AJ334">
        <v>349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ROW(Source!A125)</f>
        <v>125</v>
      </c>
      <c r="B335">
        <v>39272875</v>
      </c>
      <c r="C335">
        <v>39272860</v>
      </c>
      <c r="D335">
        <v>36883554</v>
      </c>
      <c r="E335">
        <v>1</v>
      </c>
      <c r="F335">
        <v>1</v>
      </c>
      <c r="G335">
        <v>1</v>
      </c>
      <c r="H335">
        <v>2</v>
      </c>
      <c r="I335" t="s">
        <v>554</v>
      </c>
      <c r="J335" t="s">
        <v>555</v>
      </c>
      <c r="K335" t="s">
        <v>556</v>
      </c>
      <c r="L335">
        <v>1368</v>
      </c>
      <c r="N335">
        <v>1011</v>
      </c>
      <c r="O335" t="s">
        <v>518</v>
      </c>
      <c r="P335" t="s">
        <v>518</v>
      </c>
      <c r="Q335">
        <v>1</v>
      </c>
      <c r="X335">
        <v>3.57</v>
      </c>
      <c r="Y335">
        <v>0</v>
      </c>
      <c r="Z335">
        <v>65.709999999999994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49</v>
      </c>
      <c r="AG335">
        <v>4.4624999999999995</v>
      </c>
      <c r="AH335">
        <v>2</v>
      </c>
      <c r="AI335">
        <v>39272864</v>
      </c>
      <c r="AJ335">
        <v>350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ROW(Source!A125)</f>
        <v>125</v>
      </c>
      <c r="B336">
        <v>39272876</v>
      </c>
      <c r="C336">
        <v>39272860</v>
      </c>
      <c r="D336">
        <v>36802057</v>
      </c>
      <c r="E336">
        <v>1</v>
      </c>
      <c r="F336">
        <v>1</v>
      </c>
      <c r="G336">
        <v>1</v>
      </c>
      <c r="H336">
        <v>3</v>
      </c>
      <c r="I336" t="s">
        <v>697</v>
      </c>
      <c r="J336" t="s">
        <v>698</v>
      </c>
      <c r="K336" t="s">
        <v>699</v>
      </c>
      <c r="L336">
        <v>1301</v>
      </c>
      <c r="N336">
        <v>1003</v>
      </c>
      <c r="O336" t="s">
        <v>246</v>
      </c>
      <c r="P336" t="s">
        <v>246</v>
      </c>
      <c r="Q336">
        <v>1</v>
      </c>
      <c r="X336">
        <v>253</v>
      </c>
      <c r="Y336">
        <v>6.38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253</v>
      </c>
      <c r="AH336">
        <v>2</v>
      </c>
      <c r="AI336">
        <v>39272865</v>
      </c>
      <c r="AJ336">
        <v>351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ROW(Source!A125)</f>
        <v>125</v>
      </c>
      <c r="B337">
        <v>39272877</v>
      </c>
      <c r="C337">
        <v>39272860</v>
      </c>
      <c r="D337">
        <v>36802058</v>
      </c>
      <c r="E337">
        <v>1</v>
      </c>
      <c r="F337">
        <v>1</v>
      </c>
      <c r="G337">
        <v>1</v>
      </c>
      <c r="H337">
        <v>3</v>
      </c>
      <c r="I337" t="s">
        <v>700</v>
      </c>
      <c r="J337" t="s">
        <v>701</v>
      </c>
      <c r="K337" t="s">
        <v>702</v>
      </c>
      <c r="L337">
        <v>1301</v>
      </c>
      <c r="N337">
        <v>1003</v>
      </c>
      <c r="O337" t="s">
        <v>246</v>
      </c>
      <c r="P337" t="s">
        <v>246</v>
      </c>
      <c r="Q337">
        <v>1</v>
      </c>
      <c r="X337">
        <v>59</v>
      </c>
      <c r="Y337">
        <v>7.95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59</v>
      </c>
      <c r="AH337">
        <v>2</v>
      </c>
      <c r="AI337">
        <v>39272866</v>
      </c>
      <c r="AJ337">
        <v>352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ROW(Source!A125)</f>
        <v>125</v>
      </c>
      <c r="B338">
        <v>39272878</v>
      </c>
      <c r="C338">
        <v>39272860</v>
      </c>
      <c r="D338">
        <v>36802146</v>
      </c>
      <c r="E338">
        <v>1</v>
      </c>
      <c r="F338">
        <v>1</v>
      </c>
      <c r="G338">
        <v>1</v>
      </c>
      <c r="H338">
        <v>3</v>
      </c>
      <c r="I338" t="s">
        <v>703</v>
      </c>
      <c r="J338" t="s">
        <v>704</v>
      </c>
      <c r="K338" t="s">
        <v>705</v>
      </c>
      <c r="L338">
        <v>1302</v>
      </c>
      <c r="N338">
        <v>1003</v>
      </c>
      <c r="O338" t="s">
        <v>341</v>
      </c>
      <c r="P338" t="s">
        <v>341</v>
      </c>
      <c r="Q338">
        <v>10</v>
      </c>
      <c r="X338">
        <v>15.9</v>
      </c>
      <c r="Y338">
        <v>64.099999999999994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15.9</v>
      </c>
      <c r="AH338">
        <v>2</v>
      </c>
      <c r="AI338">
        <v>39272867</v>
      </c>
      <c r="AJ338">
        <v>353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ROW(Source!A125)</f>
        <v>125</v>
      </c>
      <c r="B339">
        <v>39272879</v>
      </c>
      <c r="C339">
        <v>39272860</v>
      </c>
      <c r="D339">
        <v>36804571</v>
      </c>
      <c r="E339">
        <v>1</v>
      </c>
      <c r="F339">
        <v>1</v>
      </c>
      <c r="G339">
        <v>1</v>
      </c>
      <c r="H339">
        <v>3</v>
      </c>
      <c r="I339" t="s">
        <v>706</v>
      </c>
      <c r="J339" t="s">
        <v>707</v>
      </c>
      <c r="K339" t="s">
        <v>708</v>
      </c>
      <c r="L339">
        <v>1358</v>
      </c>
      <c r="N339">
        <v>1010</v>
      </c>
      <c r="O339" t="s">
        <v>389</v>
      </c>
      <c r="P339" t="s">
        <v>389</v>
      </c>
      <c r="Q339">
        <v>10</v>
      </c>
      <c r="X339">
        <v>41.2</v>
      </c>
      <c r="Y339">
        <v>7.03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41.2</v>
      </c>
      <c r="AH339">
        <v>2</v>
      </c>
      <c r="AI339">
        <v>39272868</v>
      </c>
      <c r="AJ339">
        <v>354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ROW(Source!A125)</f>
        <v>125</v>
      </c>
      <c r="B340">
        <v>39272880</v>
      </c>
      <c r="C340">
        <v>39272860</v>
      </c>
      <c r="D340">
        <v>36796973</v>
      </c>
      <c r="E340">
        <v>17</v>
      </c>
      <c r="F340">
        <v>1</v>
      </c>
      <c r="G340">
        <v>1</v>
      </c>
      <c r="H340">
        <v>3</v>
      </c>
      <c r="I340" t="s">
        <v>237</v>
      </c>
      <c r="J340" t="s">
        <v>3</v>
      </c>
      <c r="K340" t="s">
        <v>238</v>
      </c>
      <c r="L340">
        <v>1327</v>
      </c>
      <c r="N340">
        <v>1005</v>
      </c>
      <c r="O340" t="s">
        <v>123</v>
      </c>
      <c r="P340" t="s">
        <v>123</v>
      </c>
      <c r="Q340">
        <v>1</v>
      </c>
      <c r="X340">
        <v>100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 t="s">
        <v>3</v>
      </c>
      <c r="AG340">
        <v>100</v>
      </c>
      <c r="AH340">
        <v>2</v>
      </c>
      <c r="AI340">
        <v>39272869</v>
      </c>
      <c r="AJ340">
        <v>355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ROW(Source!A125)</f>
        <v>125</v>
      </c>
      <c r="B341">
        <v>39272881</v>
      </c>
      <c r="C341">
        <v>39272860</v>
      </c>
      <c r="D341">
        <v>36832273</v>
      </c>
      <c r="E341">
        <v>1</v>
      </c>
      <c r="F341">
        <v>1</v>
      </c>
      <c r="G341">
        <v>1</v>
      </c>
      <c r="H341">
        <v>3</v>
      </c>
      <c r="I341" t="s">
        <v>709</v>
      </c>
      <c r="J341" t="s">
        <v>710</v>
      </c>
      <c r="K341" t="s">
        <v>711</v>
      </c>
      <c r="L341">
        <v>1355</v>
      </c>
      <c r="N341">
        <v>1010</v>
      </c>
      <c r="O341" t="s">
        <v>380</v>
      </c>
      <c r="P341" t="s">
        <v>380</v>
      </c>
      <c r="Q341">
        <v>100</v>
      </c>
      <c r="X341">
        <v>8</v>
      </c>
      <c r="Y341">
        <v>50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8</v>
      </c>
      <c r="AH341">
        <v>2</v>
      </c>
      <c r="AI341">
        <v>39272870</v>
      </c>
      <c r="AJ341">
        <v>357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ROW(Source!A125)</f>
        <v>125</v>
      </c>
      <c r="B342">
        <v>39272882</v>
      </c>
      <c r="C342">
        <v>39272860</v>
      </c>
      <c r="D342">
        <v>36838722</v>
      </c>
      <c r="E342">
        <v>1</v>
      </c>
      <c r="F342">
        <v>1</v>
      </c>
      <c r="G342">
        <v>1</v>
      </c>
      <c r="H342">
        <v>3</v>
      </c>
      <c r="I342" t="s">
        <v>712</v>
      </c>
      <c r="J342" t="s">
        <v>713</v>
      </c>
      <c r="K342" t="s">
        <v>714</v>
      </c>
      <c r="L342">
        <v>1354</v>
      </c>
      <c r="N342">
        <v>1010</v>
      </c>
      <c r="O342" t="s">
        <v>206</v>
      </c>
      <c r="P342" t="s">
        <v>206</v>
      </c>
      <c r="Q342">
        <v>1</v>
      </c>
      <c r="X342">
        <v>71</v>
      </c>
      <c r="Y342">
        <v>67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71</v>
      </c>
      <c r="AH342">
        <v>2</v>
      </c>
      <c r="AI342">
        <v>39272871</v>
      </c>
      <c r="AJ342">
        <v>358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ROW(Source!A130)</f>
        <v>130</v>
      </c>
      <c r="B343">
        <v>39272892</v>
      </c>
      <c r="C343">
        <v>39272884</v>
      </c>
      <c r="D343">
        <v>37065248</v>
      </c>
      <c r="E343">
        <v>1</v>
      </c>
      <c r="F343">
        <v>1</v>
      </c>
      <c r="G343">
        <v>1</v>
      </c>
      <c r="H343">
        <v>1</v>
      </c>
      <c r="I343" t="s">
        <v>675</v>
      </c>
      <c r="J343" t="s">
        <v>3</v>
      </c>
      <c r="K343" t="s">
        <v>676</v>
      </c>
      <c r="L343">
        <v>1191</v>
      </c>
      <c r="N343">
        <v>1013</v>
      </c>
      <c r="O343" t="s">
        <v>512</v>
      </c>
      <c r="P343" t="s">
        <v>512</v>
      </c>
      <c r="Q343">
        <v>1</v>
      </c>
      <c r="X343">
        <v>21.19</v>
      </c>
      <c r="Y343">
        <v>0</v>
      </c>
      <c r="Z343">
        <v>0</v>
      </c>
      <c r="AA343">
        <v>0</v>
      </c>
      <c r="AB343">
        <v>8.5299999999999994</v>
      </c>
      <c r="AC343">
        <v>0</v>
      </c>
      <c r="AD343">
        <v>1</v>
      </c>
      <c r="AE343">
        <v>1</v>
      </c>
      <c r="AF343" t="s">
        <v>50</v>
      </c>
      <c r="AG343">
        <v>24.368500000000001</v>
      </c>
      <c r="AH343">
        <v>2</v>
      </c>
      <c r="AI343">
        <v>39272885</v>
      </c>
      <c r="AJ343">
        <v>359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ROW(Source!A130)</f>
        <v>130</v>
      </c>
      <c r="B344">
        <v>39272893</v>
      </c>
      <c r="C344">
        <v>39272884</v>
      </c>
      <c r="D344">
        <v>37064876</v>
      </c>
      <c r="E344">
        <v>1</v>
      </c>
      <c r="F344">
        <v>1</v>
      </c>
      <c r="G344">
        <v>1</v>
      </c>
      <c r="H344">
        <v>1</v>
      </c>
      <c r="I344" t="s">
        <v>513</v>
      </c>
      <c r="J344" t="s">
        <v>3</v>
      </c>
      <c r="K344" t="s">
        <v>514</v>
      </c>
      <c r="L344">
        <v>1191</v>
      </c>
      <c r="N344">
        <v>1013</v>
      </c>
      <c r="O344" t="s">
        <v>512</v>
      </c>
      <c r="P344" t="s">
        <v>512</v>
      </c>
      <c r="Q344">
        <v>1</v>
      </c>
      <c r="X344">
        <v>0.19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49</v>
      </c>
      <c r="AG344">
        <v>0.23749999999999999</v>
      </c>
      <c r="AH344">
        <v>2</v>
      </c>
      <c r="AI344">
        <v>39272886</v>
      </c>
      <c r="AJ344">
        <v>360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ROW(Source!A130)</f>
        <v>130</v>
      </c>
      <c r="B345">
        <v>39272894</v>
      </c>
      <c r="C345">
        <v>39272884</v>
      </c>
      <c r="D345">
        <v>36882452</v>
      </c>
      <c r="E345">
        <v>1</v>
      </c>
      <c r="F345">
        <v>1</v>
      </c>
      <c r="G345">
        <v>1</v>
      </c>
      <c r="H345">
        <v>2</v>
      </c>
      <c r="I345" t="s">
        <v>515</v>
      </c>
      <c r="J345" t="s">
        <v>516</v>
      </c>
      <c r="K345" t="s">
        <v>517</v>
      </c>
      <c r="L345">
        <v>1368</v>
      </c>
      <c r="N345">
        <v>1011</v>
      </c>
      <c r="O345" t="s">
        <v>518</v>
      </c>
      <c r="P345" t="s">
        <v>518</v>
      </c>
      <c r="Q345">
        <v>1</v>
      </c>
      <c r="X345">
        <v>0.04</v>
      </c>
      <c r="Y345">
        <v>0</v>
      </c>
      <c r="Z345">
        <v>31.26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49</v>
      </c>
      <c r="AG345">
        <v>0.05</v>
      </c>
      <c r="AH345">
        <v>2</v>
      </c>
      <c r="AI345">
        <v>39272887</v>
      </c>
      <c r="AJ345">
        <v>361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ROW(Source!A130)</f>
        <v>130</v>
      </c>
      <c r="B346">
        <v>39272895</v>
      </c>
      <c r="C346">
        <v>39272884</v>
      </c>
      <c r="D346">
        <v>36883554</v>
      </c>
      <c r="E346">
        <v>1</v>
      </c>
      <c r="F346">
        <v>1</v>
      </c>
      <c r="G346">
        <v>1</v>
      </c>
      <c r="H346">
        <v>2</v>
      </c>
      <c r="I346" t="s">
        <v>554</v>
      </c>
      <c r="J346" t="s">
        <v>555</v>
      </c>
      <c r="K346" t="s">
        <v>556</v>
      </c>
      <c r="L346">
        <v>1368</v>
      </c>
      <c r="N346">
        <v>1011</v>
      </c>
      <c r="O346" t="s">
        <v>518</v>
      </c>
      <c r="P346" t="s">
        <v>518</v>
      </c>
      <c r="Q346">
        <v>1</v>
      </c>
      <c r="X346">
        <v>0.15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49</v>
      </c>
      <c r="AG346">
        <v>0.1875</v>
      </c>
      <c r="AH346">
        <v>2</v>
      </c>
      <c r="AI346">
        <v>39272888</v>
      </c>
      <c r="AJ346">
        <v>362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ROW(Source!A130)</f>
        <v>130</v>
      </c>
      <c r="B347">
        <v>39272896</v>
      </c>
      <c r="C347">
        <v>39272884</v>
      </c>
      <c r="D347">
        <v>36796976</v>
      </c>
      <c r="E347">
        <v>17</v>
      </c>
      <c r="F347">
        <v>1</v>
      </c>
      <c r="G347">
        <v>1</v>
      </c>
      <c r="H347">
        <v>3</v>
      </c>
      <c r="I347" t="s">
        <v>819</v>
      </c>
      <c r="J347" t="s">
        <v>3</v>
      </c>
      <c r="K347" t="s">
        <v>820</v>
      </c>
      <c r="L347">
        <v>1301</v>
      </c>
      <c r="N347">
        <v>1003</v>
      </c>
      <c r="O347" t="s">
        <v>246</v>
      </c>
      <c r="P347" t="s">
        <v>246</v>
      </c>
      <c r="Q347">
        <v>1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1</v>
      </c>
      <c r="AD347">
        <v>0</v>
      </c>
      <c r="AE347">
        <v>0</v>
      </c>
      <c r="AF347" t="s">
        <v>3</v>
      </c>
      <c r="AG347">
        <v>0</v>
      </c>
      <c r="AH347">
        <v>3</v>
      </c>
      <c r="AI347">
        <v>-1</v>
      </c>
      <c r="AJ347" t="s">
        <v>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ROW(Source!A130)</f>
        <v>130</v>
      </c>
      <c r="B348">
        <v>39272897</v>
      </c>
      <c r="C348">
        <v>39272884</v>
      </c>
      <c r="D348">
        <v>36832273</v>
      </c>
      <c r="E348">
        <v>1</v>
      </c>
      <c r="F348">
        <v>1</v>
      </c>
      <c r="G348">
        <v>1</v>
      </c>
      <c r="H348">
        <v>3</v>
      </c>
      <c r="I348" t="s">
        <v>709</v>
      </c>
      <c r="J348" t="s">
        <v>710</v>
      </c>
      <c r="K348" t="s">
        <v>711</v>
      </c>
      <c r="L348">
        <v>1355</v>
      </c>
      <c r="N348">
        <v>1010</v>
      </c>
      <c r="O348" t="s">
        <v>380</v>
      </c>
      <c r="P348" t="s">
        <v>380</v>
      </c>
      <c r="Q348">
        <v>100</v>
      </c>
      <c r="X348">
        <v>4</v>
      </c>
      <c r="Y348">
        <v>50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4</v>
      </c>
      <c r="AH348">
        <v>2</v>
      </c>
      <c r="AI348">
        <v>39272890</v>
      </c>
      <c r="AJ348">
        <v>364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ROW(Source!A130)</f>
        <v>130</v>
      </c>
      <c r="B349">
        <v>39272898</v>
      </c>
      <c r="C349">
        <v>39272884</v>
      </c>
      <c r="D349">
        <v>36838722</v>
      </c>
      <c r="E349">
        <v>1</v>
      </c>
      <c r="F349">
        <v>1</v>
      </c>
      <c r="G349">
        <v>1</v>
      </c>
      <c r="H349">
        <v>3</v>
      </c>
      <c r="I349" t="s">
        <v>712</v>
      </c>
      <c r="J349" t="s">
        <v>713</v>
      </c>
      <c r="K349" t="s">
        <v>714</v>
      </c>
      <c r="L349">
        <v>1354</v>
      </c>
      <c r="N349">
        <v>1010</v>
      </c>
      <c r="O349" t="s">
        <v>206</v>
      </c>
      <c r="P349" t="s">
        <v>206</v>
      </c>
      <c r="Q349">
        <v>1</v>
      </c>
      <c r="X349">
        <v>56.6</v>
      </c>
      <c r="Y349">
        <v>67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56.6</v>
      </c>
      <c r="AH349">
        <v>2</v>
      </c>
      <c r="AI349">
        <v>39272891</v>
      </c>
      <c r="AJ349">
        <v>365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ROW(Source!A131)</f>
        <v>131</v>
      </c>
      <c r="B350">
        <v>39272892</v>
      </c>
      <c r="C350">
        <v>39272884</v>
      </c>
      <c r="D350">
        <v>37065248</v>
      </c>
      <c r="E350">
        <v>1</v>
      </c>
      <c r="F350">
        <v>1</v>
      </c>
      <c r="G350">
        <v>1</v>
      </c>
      <c r="H350">
        <v>1</v>
      </c>
      <c r="I350" t="s">
        <v>675</v>
      </c>
      <c r="J350" t="s">
        <v>3</v>
      </c>
      <c r="K350" t="s">
        <v>676</v>
      </c>
      <c r="L350">
        <v>1191</v>
      </c>
      <c r="N350">
        <v>1013</v>
      </c>
      <c r="O350" t="s">
        <v>512</v>
      </c>
      <c r="P350" t="s">
        <v>512</v>
      </c>
      <c r="Q350">
        <v>1</v>
      </c>
      <c r="X350">
        <v>21.19</v>
      </c>
      <c r="Y350">
        <v>0</v>
      </c>
      <c r="Z350">
        <v>0</v>
      </c>
      <c r="AA350">
        <v>0</v>
      </c>
      <c r="AB350">
        <v>8.5299999999999994</v>
      </c>
      <c r="AC350">
        <v>0</v>
      </c>
      <c r="AD350">
        <v>1</v>
      </c>
      <c r="AE350">
        <v>1</v>
      </c>
      <c r="AF350" t="s">
        <v>50</v>
      </c>
      <c r="AG350">
        <v>24.368500000000001</v>
      </c>
      <c r="AH350">
        <v>2</v>
      </c>
      <c r="AI350">
        <v>39272885</v>
      </c>
      <c r="AJ350">
        <v>366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ROW(Source!A131)</f>
        <v>131</v>
      </c>
      <c r="B351">
        <v>39272893</v>
      </c>
      <c r="C351">
        <v>39272884</v>
      </c>
      <c r="D351">
        <v>37064876</v>
      </c>
      <c r="E351">
        <v>1</v>
      </c>
      <c r="F351">
        <v>1</v>
      </c>
      <c r="G351">
        <v>1</v>
      </c>
      <c r="H351">
        <v>1</v>
      </c>
      <c r="I351" t="s">
        <v>513</v>
      </c>
      <c r="J351" t="s">
        <v>3</v>
      </c>
      <c r="K351" t="s">
        <v>514</v>
      </c>
      <c r="L351">
        <v>1191</v>
      </c>
      <c r="N351">
        <v>1013</v>
      </c>
      <c r="O351" t="s">
        <v>512</v>
      </c>
      <c r="P351" t="s">
        <v>512</v>
      </c>
      <c r="Q351">
        <v>1</v>
      </c>
      <c r="X351">
        <v>0.19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49</v>
      </c>
      <c r="AG351">
        <v>0.23749999999999999</v>
      </c>
      <c r="AH351">
        <v>2</v>
      </c>
      <c r="AI351">
        <v>39272886</v>
      </c>
      <c r="AJ351">
        <v>367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ROW(Source!A131)</f>
        <v>131</v>
      </c>
      <c r="B352">
        <v>39272894</v>
      </c>
      <c r="C352">
        <v>39272884</v>
      </c>
      <c r="D352">
        <v>36882452</v>
      </c>
      <c r="E352">
        <v>1</v>
      </c>
      <c r="F352">
        <v>1</v>
      </c>
      <c r="G352">
        <v>1</v>
      </c>
      <c r="H352">
        <v>2</v>
      </c>
      <c r="I352" t="s">
        <v>515</v>
      </c>
      <c r="J352" t="s">
        <v>516</v>
      </c>
      <c r="K352" t="s">
        <v>517</v>
      </c>
      <c r="L352">
        <v>1368</v>
      </c>
      <c r="N352">
        <v>1011</v>
      </c>
      <c r="O352" t="s">
        <v>518</v>
      </c>
      <c r="P352" t="s">
        <v>518</v>
      </c>
      <c r="Q352">
        <v>1</v>
      </c>
      <c r="X352">
        <v>0.04</v>
      </c>
      <c r="Y352">
        <v>0</v>
      </c>
      <c r="Z352">
        <v>31.26</v>
      </c>
      <c r="AA352">
        <v>13.5</v>
      </c>
      <c r="AB352">
        <v>0</v>
      </c>
      <c r="AC352">
        <v>0</v>
      </c>
      <c r="AD352">
        <v>1</v>
      </c>
      <c r="AE352">
        <v>0</v>
      </c>
      <c r="AF352" t="s">
        <v>49</v>
      </c>
      <c r="AG352">
        <v>0.05</v>
      </c>
      <c r="AH352">
        <v>2</v>
      </c>
      <c r="AI352">
        <v>39272887</v>
      </c>
      <c r="AJ352">
        <v>368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ROW(Source!A131)</f>
        <v>131</v>
      </c>
      <c r="B353">
        <v>39272895</v>
      </c>
      <c r="C353">
        <v>39272884</v>
      </c>
      <c r="D353">
        <v>36883554</v>
      </c>
      <c r="E353">
        <v>1</v>
      </c>
      <c r="F353">
        <v>1</v>
      </c>
      <c r="G353">
        <v>1</v>
      </c>
      <c r="H353">
        <v>2</v>
      </c>
      <c r="I353" t="s">
        <v>554</v>
      </c>
      <c r="J353" t="s">
        <v>555</v>
      </c>
      <c r="K353" t="s">
        <v>556</v>
      </c>
      <c r="L353">
        <v>1368</v>
      </c>
      <c r="N353">
        <v>1011</v>
      </c>
      <c r="O353" t="s">
        <v>518</v>
      </c>
      <c r="P353" t="s">
        <v>518</v>
      </c>
      <c r="Q353">
        <v>1</v>
      </c>
      <c r="X353">
        <v>0.15</v>
      </c>
      <c r="Y353">
        <v>0</v>
      </c>
      <c r="Z353">
        <v>65.709999999999994</v>
      </c>
      <c r="AA353">
        <v>11.6</v>
      </c>
      <c r="AB353">
        <v>0</v>
      </c>
      <c r="AC353">
        <v>0</v>
      </c>
      <c r="AD353">
        <v>1</v>
      </c>
      <c r="AE353">
        <v>0</v>
      </c>
      <c r="AF353" t="s">
        <v>49</v>
      </c>
      <c r="AG353">
        <v>0.1875</v>
      </c>
      <c r="AH353">
        <v>2</v>
      </c>
      <c r="AI353">
        <v>39272888</v>
      </c>
      <c r="AJ353">
        <v>369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ROW(Source!A131)</f>
        <v>131</v>
      </c>
      <c r="B354">
        <v>39272896</v>
      </c>
      <c r="C354">
        <v>39272884</v>
      </c>
      <c r="D354">
        <v>36796976</v>
      </c>
      <c r="E354">
        <v>17</v>
      </c>
      <c r="F354">
        <v>1</v>
      </c>
      <c r="G354">
        <v>1</v>
      </c>
      <c r="H354">
        <v>3</v>
      </c>
      <c r="I354" t="s">
        <v>819</v>
      </c>
      <c r="J354" t="s">
        <v>3</v>
      </c>
      <c r="K354" t="s">
        <v>820</v>
      </c>
      <c r="L354">
        <v>1301</v>
      </c>
      <c r="N354">
        <v>1003</v>
      </c>
      <c r="O354" t="s">
        <v>246</v>
      </c>
      <c r="P354" t="s">
        <v>246</v>
      </c>
      <c r="Q354">
        <v>1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1</v>
      </c>
      <c r="AD354">
        <v>0</v>
      </c>
      <c r="AE354">
        <v>0</v>
      </c>
      <c r="AF354" t="s">
        <v>3</v>
      </c>
      <c r="AG354">
        <v>0</v>
      </c>
      <c r="AH354">
        <v>3</v>
      </c>
      <c r="AI354">
        <v>-1</v>
      </c>
      <c r="AJ354" t="s">
        <v>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ROW(Source!A131)</f>
        <v>131</v>
      </c>
      <c r="B355">
        <v>39272897</v>
      </c>
      <c r="C355">
        <v>39272884</v>
      </c>
      <c r="D355">
        <v>36832273</v>
      </c>
      <c r="E355">
        <v>1</v>
      </c>
      <c r="F355">
        <v>1</v>
      </c>
      <c r="G355">
        <v>1</v>
      </c>
      <c r="H355">
        <v>3</v>
      </c>
      <c r="I355" t="s">
        <v>709</v>
      </c>
      <c r="J355" t="s">
        <v>710</v>
      </c>
      <c r="K355" t="s">
        <v>711</v>
      </c>
      <c r="L355">
        <v>1355</v>
      </c>
      <c r="N355">
        <v>1010</v>
      </c>
      <c r="O355" t="s">
        <v>380</v>
      </c>
      <c r="P355" t="s">
        <v>380</v>
      </c>
      <c r="Q355">
        <v>100</v>
      </c>
      <c r="X355">
        <v>4</v>
      </c>
      <c r="Y355">
        <v>50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4</v>
      </c>
      <c r="AH355">
        <v>2</v>
      </c>
      <c r="AI355">
        <v>39272890</v>
      </c>
      <c r="AJ355">
        <v>371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ROW(Source!A131)</f>
        <v>131</v>
      </c>
      <c r="B356">
        <v>39272898</v>
      </c>
      <c r="C356">
        <v>39272884</v>
      </c>
      <c r="D356">
        <v>36838722</v>
      </c>
      <c r="E356">
        <v>1</v>
      </c>
      <c r="F356">
        <v>1</v>
      </c>
      <c r="G356">
        <v>1</v>
      </c>
      <c r="H356">
        <v>3</v>
      </c>
      <c r="I356" t="s">
        <v>712</v>
      </c>
      <c r="J356" t="s">
        <v>713</v>
      </c>
      <c r="K356" t="s">
        <v>714</v>
      </c>
      <c r="L356">
        <v>1354</v>
      </c>
      <c r="N356">
        <v>1010</v>
      </c>
      <c r="O356" t="s">
        <v>206</v>
      </c>
      <c r="P356" t="s">
        <v>206</v>
      </c>
      <c r="Q356">
        <v>1</v>
      </c>
      <c r="X356">
        <v>56.6</v>
      </c>
      <c r="Y356">
        <v>67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56.6</v>
      </c>
      <c r="AH356">
        <v>2</v>
      </c>
      <c r="AI356">
        <v>39272891</v>
      </c>
      <c r="AJ356">
        <v>372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ROW(Source!A172)</f>
        <v>172</v>
      </c>
      <c r="B357">
        <v>39273795</v>
      </c>
      <c r="C357">
        <v>39273794</v>
      </c>
      <c r="D357">
        <v>37064998</v>
      </c>
      <c r="E357">
        <v>1</v>
      </c>
      <c r="F357">
        <v>1</v>
      </c>
      <c r="G357">
        <v>1</v>
      </c>
      <c r="H357">
        <v>1</v>
      </c>
      <c r="I357" t="s">
        <v>519</v>
      </c>
      <c r="J357" t="s">
        <v>3</v>
      </c>
      <c r="K357" t="s">
        <v>520</v>
      </c>
      <c r="L357">
        <v>1191</v>
      </c>
      <c r="N357">
        <v>1013</v>
      </c>
      <c r="O357" t="s">
        <v>512</v>
      </c>
      <c r="P357" t="s">
        <v>512</v>
      </c>
      <c r="Q357">
        <v>1</v>
      </c>
      <c r="X357">
        <v>9.64</v>
      </c>
      <c r="Y357">
        <v>0</v>
      </c>
      <c r="Z357">
        <v>0</v>
      </c>
      <c r="AA357">
        <v>0</v>
      </c>
      <c r="AB357">
        <v>7.8</v>
      </c>
      <c r="AC357">
        <v>0</v>
      </c>
      <c r="AD357">
        <v>1</v>
      </c>
      <c r="AE357">
        <v>1</v>
      </c>
      <c r="AF357" t="s">
        <v>3</v>
      </c>
      <c r="AG357">
        <v>9.64</v>
      </c>
      <c r="AH357">
        <v>2</v>
      </c>
      <c r="AI357">
        <v>39273795</v>
      </c>
      <c r="AJ357">
        <v>373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ROW(Source!A172)</f>
        <v>172</v>
      </c>
      <c r="B358">
        <v>39273796</v>
      </c>
      <c r="C358">
        <v>39273794</v>
      </c>
      <c r="D358">
        <v>37064876</v>
      </c>
      <c r="E358">
        <v>1</v>
      </c>
      <c r="F358">
        <v>1</v>
      </c>
      <c r="G358">
        <v>1</v>
      </c>
      <c r="H358">
        <v>1</v>
      </c>
      <c r="I358" t="s">
        <v>513</v>
      </c>
      <c r="J358" t="s">
        <v>3</v>
      </c>
      <c r="K358" t="s">
        <v>514</v>
      </c>
      <c r="L358">
        <v>1191</v>
      </c>
      <c r="N358">
        <v>1013</v>
      </c>
      <c r="O358" t="s">
        <v>512</v>
      </c>
      <c r="P358" t="s">
        <v>512</v>
      </c>
      <c r="Q358">
        <v>1</v>
      </c>
      <c r="X358">
        <v>0.01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3</v>
      </c>
      <c r="AG358">
        <v>0.01</v>
      </c>
      <c r="AH358">
        <v>2</v>
      </c>
      <c r="AI358">
        <v>39273796</v>
      </c>
      <c r="AJ358">
        <v>374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ROW(Source!A172)</f>
        <v>172</v>
      </c>
      <c r="B359">
        <v>39273797</v>
      </c>
      <c r="C359">
        <v>39273794</v>
      </c>
      <c r="D359">
        <v>36882452</v>
      </c>
      <c r="E359">
        <v>1</v>
      </c>
      <c r="F359">
        <v>1</v>
      </c>
      <c r="G359">
        <v>1</v>
      </c>
      <c r="H359">
        <v>2</v>
      </c>
      <c r="I359" t="s">
        <v>515</v>
      </c>
      <c r="J359" t="s">
        <v>516</v>
      </c>
      <c r="K359" t="s">
        <v>517</v>
      </c>
      <c r="L359">
        <v>1368</v>
      </c>
      <c r="N359">
        <v>1011</v>
      </c>
      <c r="O359" t="s">
        <v>518</v>
      </c>
      <c r="P359" t="s">
        <v>518</v>
      </c>
      <c r="Q359">
        <v>1</v>
      </c>
      <c r="X359">
        <v>0.01</v>
      </c>
      <c r="Y359">
        <v>0</v>
      </c>
      <c r="Z359">
        <v>31.26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0.01</v>
      </c>
      <c r="AH359">
        <v>2</v>
      </c>
      <c r="AI359">
        <v>39273797</v>
      </c>
      <c r="AJ359">
        <v>375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ROW(Source!A173)</f>
        <v>173</v>
      </c>
      <c r="B360">
        <v>39273795</v>
      </c>
      <c r="C360">
        <v>39273794</v>
      </c>
      <c r="D360">
        <v>37064998</v>
      </c>
      <c r="E360">
        <v>1</v>
      </c>
      <c r="F360">
        <v>1</v>
      </c>
      <c r="G360">
        <v>1</v>
      </c>
      <c r="H360">
        <v>1</v>
      </c>
      <c r="I360" t="s">
        <v>519</v>
      </c>
      <c r="J360" t="s">
        <v>3</v>
      </c>
      <c r="K360" t="s">
        <v>520</v>
      </c>
      <c r="L360">
        <v>1191</v>
      </c>
      <c r="N360">
        <v>1013</v>
      </c>
      <c r="O360" t="s">
        <v>512</v>
      </c>
      <c r="P360" t="s">
        <v>512</v>
      </c>
      <c r="Q360">
        <v>1</v>
      </c>
      <c r="X360">
        <v>9.64</v>
      </c>
      <c r="Y360">
        <v>0</v>
      </c>
      <c r="Z360">
        <v>0</v>
      </c>
      <c r="AA360">
        <v>0</v>
      </c>
      <c r="AB360">
        <v>7.8</v>
      </c>
      <c r="AC360">
        <v>0</v>
      </c>
      <c r="AD360">
        <v>1</v>
      </c>
      <c r="AE360">
        <v>1</v>
      </c>
      <c r="AF360" t="s">
        <v>3</v>
      </c>
      <c r="AG360">
        <v>9.64</v>
      </c>
      <c r="AH360">
        <v>2</v>
      </c>
      <c r="AI360">
        <v>39273795</v>
      </c>
      <c r="AJ360">
        <v>376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ROW(Source!A173)</f>
        <v>173</v>
      </c>
      <c r="B361">
        <v>39273796</v>
      </c>
      <c r="C361">
        <v>39273794</v>
      </c>
      <c r="D361">
        <v>37064876</v>
      </c>
      <c r="E361">
        <v>1</v>
      </c>
      <c r="F361">
        <v>1</v>
      </c>
      <c r="G361">
        <v>1</v>
      </c>
      <c r="H361">
        <v>1</v>
      </c>
      <c r="I361" t="s">
        <v>513</v>
      </c>
      <c r="J361" t="s">
        <v>3</v>
      </c>
      <c r="K361" t="s">
        <v>514</v>
      </c>
      <c r="L361">
        <v>1191</v>
      </c>
      <c r="N361">
        <v>1013</v>
      </c>
      <c r="O361" t="s">
        <v>512</v>
      </c>
      <c r="P361" t="s">
        <v>512</v>
      </c>
      <c r="Q361">
        <v>1</v>
      </c>
      <c r="X361">
        <v>0.01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2</v>
      </c>
      <c r="AF361" t="s">
        <v>3</v>
      </c>
      <c r="AG361">
        <v>0.01</v>
      </c>
      <c r="AH361">
        <v>2</v>
      </c>
      <c r="AI361">
        <v>39273796</v>
      </c>
      <c r="AJ361">
        <v>377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ROW(Source!A173)</f>
        <v>173</v>
      </c>
      <c r="B362">
        <v>39273797</v>
      </c>
      <c r="C362">
        <v>39273794</v>
      </c>
      <c r="D362">
        <v>36882452</v>
      </c>
      <c r="E362">
        <v>1</v>
      </c>
      <c r="F362">
        <v>1</v>
      </c>
      <c r="G362">
        <v>1</v>
      </c>
      <c r="H362">
        <v>2</v>
      </c>
      <c r="I362" t="s">
        <v>515</v>
      </c>
      <c r="J362" t="s">
        <v>516</v>
      </c>
      <c r="K362" t="s">
        <v>517</v>
      </c>
      <c r="L362">
        <v>1368</v>
      </c>
      <c r="N362">
        <v>1011</v>
      </c>
      <c r="O362" t="s">
        <v>518</v>
      </c>
      <c r="P362" t="s">
        <v>518</v>
      </c>
      <c r="Q362">
        <v>1</v>
      </c>
      <c r="X362">
        <v>0.01</v>
      </c>
      <c r="Y362">
        <v>0</v>
      </c>
      <c r="Z362">
        <v>31.26</v>
      </c>
      <c r="AA362">
        <v>13.5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0.01</v>
      </c>
      <c r="AH362">
        <v>2</v>
      </c>
      <c r="AI362">
        <v>39273797</v>
      </c>
      <c r="AJ362">
        <v>378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ROW(Source!A174)</f>
        <v>174</v>
      </c>
      <c r="B363">
        <v>39273799</v>
      </c>
      <c r="C363">
        <v>39273798</v>
      </c>
      <c r="D363">
        <v>37066491</v>
      </c>
      <c r="E363">
        <v>1</v>
      </c>
      <c r="F363">
        <v>1</v>
      </c>
      <c r="G363">
        <v>1</v>
      </c>
      <c r="H363">
        <v>1</v>
      </c>
      <c r="I363" t="s">
        <v>715</v>
      </c>
      <c r="J363" t="s">
        <v>3</v>
      </c>
      <c r="K363" t="s">
        <v>716</v>
      </c>
      <c r="L363">
        <v>1191</v>
      </c>
      <c r="N363">
        <v>1013</v>
      </c>
      <c r="O363" t="s">
        <v>512</v>
      </c>
      <c r="P363" t="s">
        <v>512</v>
      </c>
      <c r="Q363">
        <v>1</v>
      </c>
      <c r="X363">
        <v>17.89</v>
      </c>
      <c r="Y363">
        <v>0</v>
      </c>
      <c r="Z363">
        <v>0</v>
      </c>
      <c r="AA363">
        <v>0</v>
      </c>
      <c r="AB363">
        <v>8.02</v>
      </c>
      <c r="AC363">
        <v>0</v>
      </c>
      <c r="AD363">
        <v>1</v>
      </c>
      <c r="AE363">
        <v>1</v>
      </c>
      <c r="AF363" t="s">
        <v>3</v>
      </c>
      <c r="AG363">
        <v>17.89</v>
      </c>
      <c r="AH363">
        <v>2</v>
      </c>
      <c r="AI363">
        <v>39273799</v>
      </c>
      <c r="AJ363">
        <v>379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ROW(Source!A174)</f>
        <v>174</v>
      </c>
      <c r="B364">
        <v>39273800</v>
      </c>
      <c r="C364">
        <v>39273798</v>
      </c>
      <c r="D364">
        <v>37064876</v>
      </c>
      <c r="E364">
        <v>1</v>
      </c>
      <c r="F364">
        <v>1</v>
      </c>
      <c r="G364">
        <v>1</v>
      </c>
      <c r="H364">
        <v>1</v>
      </c>
      <c r="I364" t="s">
        <v>513</v>
      </c>
      <c r="J364" t="s">
        <v>3</v>
      </c>
      <c r="K364" t="s">
        <v>514</v>
      </c>
      <c r="L364">
        <v>1191</v>
      </c>
      <c r="N364">
        <v>1013</v>
      </c>
      <c r="O364" t="s">
        <v>512</v>
      </c>
      <c r="P364" t="s">
        <v>512</v>
      </c>
      <c r="Q364">
        <v>1</v>
      </c>
      <c r="X364">
        <v>0.08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3</v>
      </c>
      <c r="AG364">
        <v>0.08</v>
      </c>
      <c r="AH364">
        <v>2</v>
      </c>
      <c r="AI364">
        <v>39273800</v>
      </c>
      <c r="AJ364">
        <v>380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ROW(Source!A174)</f>
        <v>174</v>
      </c>
      <c r="B365">
        <v>39273801</v>
      </c>
      <c r="C365">
        <v>39273798</v>
      </c>
      <c r="D365">
        <v>36882452</v>
      </c>
      <c r="E365">
        <v>1</v>
      </c>
      <c r="F365">
        <v>1</v>
      </c>
      <c r="G365">
        <v>1</v>
      </c>
      <c r="H365">
        <v>2</v>
      </c>
      <c r="I365" t="s">
        <v>515</v>
      </c>
      <c r="J365" t="s">
        <v>516</v>
      </c>
      <c r="K365" t="s">
        <v>517</v>
      </c>
      <c r="L365">
        <v>1368</v>
      </c>
      <c r="N365">
        <v>1011</v>
      </c>
      <c r="O365" t="s">
        <v>518</v>
      </c>
      <c r="P365" t="s">
        <v>518</v>
      </c>
      <c r="Q365">
        <v>1</v>
      </c>
      <c r="X365">
        <v>0.08</v>
      </c>
      <c r="Y365">
        <v>0</v>
      </c>
      <c r="Z365">
        <v>31.26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0.08</v>
      </c>
      <c r="AH365">
        <v>2</v>
      </c>
      <c r="AI365">
        <v>39273801</v>
      </c>
      <c r="AJ365">
        <v>381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ROW(Source!A175)</f>
        <v>175</v>
      </c>
      <c r="B366">
        <v>39273799</v>
      </c>
      <c r="C366">
        <v>39273798</v>
      </c>
      <c r="D366">
        <v>37066491</v>
      </c>
      <c r="E366">
        <v>1</v>
      </c>
      <c r="F366">
        <v>1</v>
      </c>
      <c r="G366">
        <v>1</v>
      </c>
      <c r="H366">
        <v>1</v>
      </c>
      <c r="I366" t="s">
        <v>715</v>
      </c>
      <c r="J366" t="s">
        <v>3</v>
      </c>
      <c r="K366" t="s">
        <v>716</v>
      </c>
      <c r="L366">
        <v>1191</v>
      </c>
      <c r="N366">
        <v>1013</v>
      </c>
      <c r="O366" t="s">
        <v>512</v>
      </c>
      <c r="P366" t="s">
        <v>512</v>
      </c>
      <c r="Q366">
        <v>1</v>
      </c>
      <c r="X366">
        <v>17.89</v>
      </c>
      <c r="Y366">
        <v>0</v>
      </c>
      <c r="Z366">
        <v>0</v>
      </c>
      <c r="AA366">
        <v>0</v>
      </c>
      <c r="AB366">
        <v>8.02</v>
      </c>
      <c r="AC366">
        <v>0</v>
      </c>
      <c r="AD366">
        <v>1</v>
      </c>
      <c r="AE366">
        <v>1</v>
      </c>
      <c r="AF366" t="s">
        <v>3</v>
      </c>
      <c r="AG366">
        <v>17.89</v>
      </c>
      <c r="AH366">
        <v>2</v>
      </c>
      <c r="AI366">
        <v>39273799</v>
      </c>
      <c r="AJ366">
        <v>382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ROW(Source!A175)</f>
        <v>175</v>
      </c>
      <c r="B367">
        <v>39273800</v>
      </c>
      <c r="C367">
        <v>39273798</v>
      </c>
      <c r="D367">
        <v>37064876</v>
      </c>
      <c r="E367">
        <v>1</v>
      </c>
      <c r="F367">
        <v>1</v>
      </c>
      <c r="G367">
        <v>1</v>
      </c>
      <c r="H367">
        <v>1</v>
      </c>
      <c r="I367" t="s">
        <v>513</v>
      </c>
      <c r="J367" t="s">
        <v>3</v>
      </c>
      <c r="K367" t="s">
        <v>514</v>
      </c>
      <c r="L367">
        <v>1191</v>
      </c>
      <c r="N367">
        <v>1013</v>
      </c>
      <c r="O367" t="s">
        <v>512</v>
      </c>
      <c r="P367" t="s">
        <v>512</v>
      </c>
      <c r="Q367">
        <v>1</v>
      </c>
      <c r="X367">
        <v>0.08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2</v>
      </c>
      <c r="AF367" t="s">
        <v>3</v>
      </c>
      <c r="AG367">
        <v>0.08</v>
      </c>
      <c r="AH367">
        <v>2</v>
      </c>
      <c r="AI367">
        <v>39273800</v>
      </c>
      <c r="AJ367">
        <v>383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ROW(Source!A175)</f>
        <v>175</v>
      </c>
      <c r="B368">
        <v>39273801</v>
      </c>
      <c r="C368">
        <v>39273798</v>
      </c>
      <c r="D368">
        <v>36882452</v>
      </c>
      <c r="E368">
        <v>1</v>
      </c>
      <c r="F368">
        <v>1</v>
      </c>
      <c r="G368">
        <v>1</v>
      </c>
      <c r="H368">
        <v>2</v>
      </c>
      <c r="I368" t="s">
        <v>515</v>
      </c>
      <c r="J368" t="s">
        <v>516</v>
      </c>
      <c r="K368" t="s">
        <v>517</v>
      </c>
      <c r="L368">
        <v>1368</v>
      </c>
      <c r="N368">
        <v>1011</v>
      </c>
      <c r="O368" t="s">
        <v>518</v>
      </c>
      <c r="P368" t="s">
        <v>518</v>
      </c>
      <c r="Q368">
        <v>1</v>
      </c>
      <c r="X368">
        <v>0.08</v>
      </c>
      <c r="Y368">
        <v>0</v>
      </c>
      <c r="Z368">
        <v>31.26</v>
      </c>
      <c r="AA368">
        <v>13.5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0.08</v>
      </c>
      <c r="AH368">
        <v>2</v>
      </c>
      <c r="AI368">
        <v>39273801</v>
      </c>
      <c r="AJ368">
        <v>384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ROW(Source!A176)</f>
        <v>176</v>
      </c>
      <c r="B369">
        <v>39273803</v>
      </c>
      <c r="C369">
        <v>39273802</v>
      </c>
      <c r="D369">
        <v>37064998</v>
      </c>
      <c r="E369">
        <v>1</v>
      </c>
      <c r="F369">
        <v>1</v>
      </c>
      <c r="G369">
        <v>1</v>
      </c>
      <c r="H369">
        <v>1</v>
      </c>
      <c r="I369" t="s">
        <v>519</v>
      </c>
      <c r="J369" t="s">
        <v>3</v>
      </c>
      <c r="K369" t="s">
        <v>520</v>
      </c>
      <c r="L369">
        <v>1191</v>
      </c>
      <c r="N369">
        <v>1013</v>
      </c>
      <c r="O369" t="s">
        <v>512</v>
      </c>
      <c r="P369" t="s">
        <v>512</v>
      </c>
      <c r="Q369">
        <v>1</v>
      </c>
      <c r="X369">
        <v>5.84</v>
      </c>
      <c r="Y369">
        <v>0</v>
      </c>
      <c r="Z369">
        <v>0</v>
      </c>
      <c r="AA369">
        <v>0</v>
      </c>
      <c r="AB369">
        <v>7.8</v>
      </c>
      <c r="AC369">
        <v>0</v>
      </c>
      <c r="AD369">
        <v>1</v>
      </c>
      <c r="AE369">
        <v>1</v>
      </c>
      <c r="AF369" t="s">
        <v>3</v>
      </c>
      <c r="AG369">
        <v>5.84</v>
      </c>
      <c r="AH369">
        <v>2</v>
      </c>
      <c r="AI369">
        <v>39273803</v>
      </c>
      <c r="AJ369">
        <v>385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ROW(Source!A177)</f>
        <v>177</v>
      </c>
      <c r="B370">
        <v>39273803</v>
      </c>
      <c r="C370">
        <v>39273802</v>
      </c>
      <c r="D370">
        <v>37064998</v>
      </c>
      <c r="E370">
        <v>1</v>
      </c>
      <c r="F370">
        <v>1</v>
      </c>
      <c r="G370">
        <v>1</v>
      </c>
      <c r="H370">
        <v>1</v>
      </c>
      <c r="I370" t="s">
        <v>519</v>
      </c>
      <c r="J370" t="s">
        <v>3</v>
      </c>
      <c r="K370" t="s">
        <v>520</v>
      </c>
      <c r="L370">
        <v>1191</v>
      </c>
      <c r="N370">
        <v>1013</v>
      </c>
      <c r="O370" t="s">
        <v>512</v>
      </c>
      <c r="P370" t="s">
        <v>512</v>
      </c>
      <c r="Q370">
        <v>1</v>
      </c>
      <c r="X370">
        <v>5.84</v>
      </c>
      <c r="Y370">
        <v>0</v>
      </c>
      <c r="Z370">
        <v>0</v>
      </c>
      <c r="AA370">
        <v>0</v>
      </c>
      <c r="AB370">
        <v>7.8</v>
      </c>
      <c r="AC370">
        <v>0</v>
      </c>
      <c r="AD370">
        <v>1</v>
      </c>
      <c r="AE370">
        <v>1</v>
      </c>
      <c r="AF370" t="s">
        <v>3</v>
      </c>
      <c r="AG370">
        <v>5.84</v>
      </c>
      <c r="AH370">
        <v>2</v>
      </c>
      <c r="AI370">
        <v>39273803</v>
      </c>
      <c r="AJ370">
        <v>386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ROW(Source!A178)</f>
        <v>178</v>
      </c>
      <c r="B371">
        <v>39273805</v>
      </c>
      <c r="C371">
        <v>39273804</v>
      </c>
      <c r="D371">
        <v>37072767</v>
      </c>
      <c r="E371">
        <v>1</v>
      </c>
      <c r="F371">
        <v>1</v>
      </c>
      <c r="G371">
        <v>1</v>
      </c>
      <c r="H371">
        <v>1</v>
      </c>
      <c r="I371" t="s">
        <v>567</v>
      </c>
      <c r="J371" t="s">
        <v>3</v>
      </c>
      <c r="K371" t="s">
        <v>568</v>
      </c>
      <c r="L371">
        <v>1191</v>
      </c>
      <c r="N371">
        <v>1013</v>
      </c>
      <c r="O371" t="s">
        <v>512</v>
      </c>
      <c r="P371" t="s">
        <v>512</v>
      </c>
      <c r="Q371">
        <v>1</v>
      </c>
      <c r="X371">
        <v>15.2</v>
      </c>
      <c r="Y371">
        <v>0</v>
      </c>
      <c r="Z371">
        <v>0</v>
      </c>
      <c r="AA371">
        <v>0</v>
      </c>
      <c r="AB371">
        <v>9.18</v>
      </c>
      <c r="AC371">
        <v>0</v>
      </c>
      <c r="AD371">
        <v>1</v>
      </c>
      <c r="AE371">
        <v>1</v>
      </c>
      <c r="AF371" t="s">
        <v>3</v>
      </c>
      <c r="AG371">
        <v>15.2</v>
      </c>
      <c r="AH371">
        <v>2</v>
      </c>
      <c r="AI371">
        <v>39273805</v>
      </c>
      <c r="AJ371">
        <v>387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ROW(Source!A178)</f>
        <v>178</v>
      </c>
      <c r="B372">
        <v>39273806</v>
      </c>
      <c r="C372">
        <v>39273804</v>
      </c>
      <c r="D372">
        <v>36804661</v>
      </c>
      <c r="E372">
        <v>1</v>
      </c>
      <c r="F372">
        <v>1</v>
      </c>
      <c r="G372">
        <v>1</v>
      </c>
      <c r="H372">
        <v>3</v>
      </c>
      <c r="I372" t="s">
        <v>613</v>
      </c>
      <c r="J372" t="s">
        <v>614</v>
      </c>
      <c r="K372" t="s">
        <v>615</v>
      </c>
      <c r="L372">
        <v>1355</v>
      </c>
      <c r="N372">
        <v>1010</v>
      </c>
      <c r="O372" t="s">
        <v>380</v>
      </c>
      <c r="P372" t="s">
        <v>380</v>
      </c>
      <c r="Q372">
        <v>100</v>
      </c>
      <c r="X372">
        <v>1.75</v>
      </c>
      <c r="Y372">
        <v>8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1.75</v>
      </c>
      <c r="AH372">
        <v>2</v>
      </c>
      <c r="AI372">
        <v>39273806</v>
      </c>
      <c r="AJ372">
        <v>388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ROW(Source!A178)</f>
        <v>178</v>
      </c>
      <c r="B373">
        <v>39273807</v>
      </c>
      <c r="C373">
        <v>39273804</v>
      </c>
      <c r="D373">
        <v>36799065</v>
      </c>
      <c r="E373">
        <v>17</v>
      </c>
      <c r="F373">
        <v>1</v>
      </c>
      <c r="G373">
        <v>1</v>
      </c>
      <c r="H373">
        <v>3</v>
      </c>
      <c r="I373" t="s">
        <v>717</v>
      </c>
      <c r="J373" t="s">
        <v>3</v>
      </c>
      <c r="K373" t="s">
        <v>718</v>
      </c>
      <c r="L373">
        <v>1374</v>
      </c>
      <c r="N373">
        <v>1013</v>
      </c>
      <c r="O373" t="s">
        <v>719</v>
      </c>
      <c r="P373" t="s">
        <v>719</v>
      </c>
      <c r="Q373">
        <v>1</v>
      </c>
      <c r="X373">
        <v>2.79</v>
      </c>
      <c r="Y373">
        <v>1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2.79</v>
      </c>
      <c r="AH373">
        <v>2</v>
      </c>
      <c r="AI373">
        <v>39273807</v>
      </c>
      <c r="AJ373">
        <v>391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ROW(Source!A179)</f>
        <v>179</v>
      </c>
      <c r="B374">
        <v>39273805</v>
      </c>
      <c r="C374">
        <v>39273804</v>
      </c>
      <c r="D374">
        <v>37072767</v>
      </c>
      <c r="E374">
        <v>1</v>
      </c>
      <c r="F374">
        <v>1</v>
      </c>
      <c r="G374">
        <v>1</v>
      </c>
      <c r="H374">
        <v>1</v>
      </c>
      <c r="I374" t="s">
        <v>567</v>
      </c>
      <c r="J374" t="s">
        <v>3</v>
      </c>
      <c r="K374" t="s">
        <v>568</v>
      </c>
      <c r="L374">
        <v>1191</v>
      </c>
      <c r="N374">
        <v>1013</v>
      </c>
      <c r="O374" t="s">
        <v>512</v>
      </c>
      <c r="P374" t="s">
        <v>512</v>
      </c>
      <c r="Q374">
        <v>1</v>
      </c>
      <c r="X374">
        <v>15.2</v>
      </c>
      <c r="Y374">
        <v>0</v>
      </c>
      <c r="Z374">
        <v>0</v>
      </c>
      <c r="AA374">
        <v>0</v>
      </c>
      <c r="AB374">
        <v>9.18</v>
      </c>
      <c r="AC374">
        <v>0</v>
      </c>
      <c r="AD374">
        <v>1</v>
      </c>
      <c r="AE374">
        <v>1</v>
      </c>
      <c r="AF374" t="s">
        <v>3</v>
      </c>
      <c r="AG374">
        <v>15.2</v>
      </c>
      <c r="AH374">
        <v>2</v>
      </c>
      <c r="AI374">
        <v>39273805</v>
      </c>
      <c r="AJ374">
        <v>392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ROW(Source!A179)</f>
        <v>179</v>
      </c>
      <c r="B375">
        <v>39273806</v>
      </c>
      <c r="C375">
        <v>39273804</v>
      </c>
      <c r="D375">
        <v>36804661</v>
      </c>
      <c r="E375">
        <v>1</v>
      </c>
      <c r="F375">
        <v>1</v>
      </c>
      <c r="G375">
        <v>1</v>
      </c>
      <c r="H375">
        <v>3</v>
      </c>
      <c r="I375" t="s">
        <v>613</v>
      </c>
      <c r="J375" t="s">
        <v>614</v>
      </c>
      <c r="K375" t="s">
        <v>615</v>
      </c>
      <c r="L375">
        <v>1355</v>
      </c>
      <c r="N375">
        <v>1010</v>
      </c>
      <c r="O375" t="s">
        <v>380</v>
      </c>
      <c r="P375" t="s">
        <v>380</v>
      </c>
      <c r="Q375">
        <v>100</v>
      </c>
      <c r="X375">
        <v>1.75</v>
      </c>
      <c r="Y375">
        <v>8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1.75</v>
      </c>
      <c r="AH375">
        <v>2</v>
      </c>
      <c r="AI375">
        <v>39273806</v>
      </c>
      <c r="AJ375">
        <v>393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ROW(Source!A179)</f>
        <v>179</v>
      </c>
      <c r="B376">
        <v>39273807</v>
      </c>
      <c r="C376">
        <v>39273804</v>
      </c>
      <c r="D376">
        <v>36799065</v>
      </c>
      <c r="E376">
        <v>17</v>
      </c>
      <c r="F376">
        <v>1</v>
      </c>
      <c r="G376">
        <v>1</v>
      </c>
      <c r="H376">
        <v>3</v>
      </c>
      <c r="I376" t="s">
        <v>717</v>
      </c>
      <c r="J376" t="s">
        <v>3</v>
      </c>
      <c r="K376" t="s">
        <v>718</v>
      </c>
      <c r="L376">
        <v>1374</v>
      </c>
      <c r="N376">
        <v>1013</v>
      </c>
      <c r="O376" t="s">
        <v>719</v>
      </c>
      <c r="P376" t="s">
        <v>719</v>
      </c>
      <c r="Q376">
        <v>1</v>
      </c>
      <c r="X376">
        <v>2.79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2.79</v>
      </c>
      <c r="AH376">
        <v>2</v>
      </c>
      <c r="AI376">
        <v>39273807</v>
      </c>
      <c r="AJ376">
        <v>396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ROW(Source!A184)</f>
        <v>184</v>
      </c>
      <c r="B377">
        <v>39273809</v>
      </c>
      <c r="C377">
        <v>39273808</v>
      </c>
      <c r="D377">
        <v>37064878</v>
      </c>
      <c r="E377">
        <v>1</v>
      </c>
      <c r="F377">
        <v>1</v>
      </c>
      <c r="G377">
        <v>1</v>
      </c>
      <c r="H377">
        <v>1</v>
      </c>
      <c r="I377" t="s">
        <v>575</v>
      </c>
      <c r="J377" t="s">
        <v>3</v>
      </c>
      <c r="K377" t="s">
        <v>576</v>
      </c>
      <c r="L377">
        <v>1191</v>
      </c>
      <c r="N377">
        <v>1013</v>
      </c>
      <c r="O377" t="s">
        <v>512</v>
      </c>
      <c r="P377" t="s">
        <v>512</v>
      </c>
      <c r="Q377">
        <v>1</v>
      </c>
      <c r="X377">
        <v>5.39</v>
      </c>
      <c r="Y377">
        <v>0</v>
      </c>
      <c r="Z377">
        <v>0</v>
      </c>
      <c r="AA377">
        <v>0</v>
      </c>
      <c r="AB377">
        <v>9.4</v>
      </c>
      <c r="AC377">
        <v>0</v>
      </c>
      <c r="AD377">
        <v>1</v>
      </c>
      <c r="AE377">
        <v>1</v>
      </c>
      <c r="AF377" t="s">
        <v>3</v>
      </c>
      <c r="AG377">
        <v>5.39</v>
      </c>
      <c r="AH377">
        <v>2</v>
      </c>
      <c r="AI377">
        <v>39273809</v>
      </c>
      <c r="AJ377">
        <v>397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ROW(Source!A184)</f>
        <v>184</v>
      </c>
      <c r="B378">
        <v>39273810</v>
      </c>
      <c r="C378">
        <v>39273808</v>
      </c>
      <c r="D378">
        <v>37064876</v>
      </c>
      <c r="E378">
        <v>1</v>
      </c>
      <c r="F378">
        <v>1</v>
      </c>
      <c r="G378">
        <v>1</v>
      </c>
      <c r="H378">
        <v>1</v>
      </c>
      <c r="I378" t="s">
        <v>513</v>
      </c>
      <c r="J378" t="s">
        <v>3</v>
      </c>
      <c r="K378" t="s">
        <v>514</v>
      </c>
      <c r="L378">
        <v>1191</v>
      </c>
      <c r="N378">
        <v>1013</v>
      </c>
      <c r="O378" t="s">
        <v>512</v>
      </c>
      <c r="P378" t="s">
        <v>512</v>
      </c>
      <c r="Q378">
        <v>1</v>
      </c>
      <c r="X378">
        <v>0.04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3</v>
      </c>
      <c r="AG378">
        <v>0.04</v>
      </c>
      <c r="AH378">
        <v>2</v>
      </c>
      <c r="AI378">
        <v>39273810</v>
      </c>
      <c r="AJ378">
        <v>398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ROW(Source!A184)</f>
        <v>184</v>
      </c>
      <c r="B379">
        <v>39273811</v>
      </c>
      <c r="C379">
        <v>39273808</v>
      </c>
      <c r="D379">
        <v>36882159</v>
      </c>
      <c r="E379">
        <v>1</v>
      </c>
      <c r="F379">
        <v>1</v>
      </c>
      <c r="G379">
        <v>1</v>
      </c>
      <c r="H379">
        <v>2</v>
      </c>
      <c r="I379" t="s">
        <v>720</v>
      </c>
      <c r="J379" t="s">
        <v>721</v>
      </c>
      <c r="K379" t="s">
        <v>722</v>
      </c>
      <c r="L379">
        <v>1368</v>
      </c>
      <c r="N379">
        <v>1011</v>
      </c>
      <c r="O379" t="s">
        <v>518</v>
      </c>
      <c r="P379" t="s">
        <v>518</v>
      </c>
      <c r="Q379">
        <v>1</v>
      </c>
      <c r="X379">
        <v>0.02</v>
      </c>
      <c r="Y379">
        <v>0</v>
      </c>
      <c r="Z379">
        <v>111.99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0.02</v>
      </c>
      <c r="AH379">
        <v>2</v>
      </c>
      <c r="AI379">
        <v>39273811</v>
      </c>
      <c r="AJ379">
        <v>399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ROW(Source!A184)</f>
        <v>184</v>
      </c>
      <c r="B380">
        <v>39273812</v>
      </c>
      <c r="C380">
        <v>39273808</v>
      </c>
      <c r="D380">
        <v>36883554</v>
      </c>
      <c r="E380">
        <v>1</v>
      </c>
      <c r="F380">
        <v>1</v>
      </c>
      <c r="G380">
        <v>1</v>
      </c>
      <c r="H380">
        <v>2</v>
      </c>
      <c r="I380" t="s">
        <v>554</v>
      </c>
      <c r="J380" t="s">
        <v>555</v>
      </c>
      <c r="K380" t="s">
        <v>556</v>
      </c>
      <c r="L380">
        <v>1368</v>
      </c>
      <c r="N380">
        <v>1011</v>
      </c>
      <c r="O380" t="s">
        <v>518</v>
      </c>
      <c r="P380" t="s">
        <v>518</v>
      </c>
      <c r="Q380">
        <v>1</v>
      </c>
      <c r="X380">
        <v>0.02</v>
      </c>
      <c r="Y380">
        <v>0</v>
      </c>
      <c r="Z380">
        <v>65.709999999999994</v>
      </c>
      <c r="AA380">
        <v>11.6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0.02</v>
      </c>
      <c r="AH380">
        <v>2</v>
      </c>
      <c r="AI380">
        <v>39273812</v>
      </c>
      <c r="AJ380">
        <v>400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ROW(Source!A184)</f>
        <v>184</v>
      </c>
      <c r="B381">
        <v>39273813</v>
      </c>
      <c r="C381">
        <v>39273808</v>
      </c>
      <c r="D381">
        <v>36802094</v>
      </c>
      <c r="E381">
        <v>1</v>
      </c>
      <c r="F381">
        <v>1</v>
      </c>
      <c r="G381">
        <v>1</v>
      </c>
      <c r="H381">
        <v>3</v>
      </c>
      <c r="I381" t="s">
        <v>723</v>
      </c>
      <c r="J381" t="s">
        <v>724</v>
      </c>
      <c r="K381" t="s">
        <v>725</v>
      </c>
      <c r="L381">
        <v>1346</v>
      </c>
      <c r="N381">
        <v>1009</v>
      </c>
      <c r="O381" t="s">
        <v>566</v>
      </c>
      <c r="P381" t="s">
        <v>566</v>
      </c>
      <c r="Q381">
        <v>1</v>
      </c>
      <c r="X381">
        <v>0.16</v>
      </c>
      <c r="Y381">
        <v>30.4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0.16</v>
      </c>
      <c r="AH381">
        <v>2</v>
      </c>
      <c r="AI381">
        <v>39273813</v>
      </c>
      <c r="AJ381">
        <v>401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ROW(Source!A184)</f>
        <v>184</v>
      </c>
      <c r="B382">
        <v>39273814</v>
      </c>
      <c r="C382">
        <v>39273808</v>
      </c>
      <c r="D382">
        <v>36802373</v>
      </c>
      <c r="E382">
        <v>1</v>
      </c>
      <c r="F382">
        <v>1</v>
      </c>
      <c r="G382">
        <v>1</v>
      </c>
      <c r="H382">
        <v>3</v>
      </c>
      <c r="I382" t="s">
        <v>726</v>
      </c>
      <c r="J382" t="s">
        <v>727</v>
      </c>
      <c r="K382" t="s">
        <v>728</v>
      </c>
      <c r="L382">
        <v>1348</v>
      </c>
      <c r="N382">
        <v>1009</v>
      </c>
      <c r="O382" t="s">
        <v>141</v>
      </c>
      <c r="P382" t="s">
        <v>141</v>
      </c>
      <c r="Q382">
        <v>1000</v>
      </c>
      <c r="X382">
        <v>5.9999999999999995E-4</v>
      </c>
      <c r="Y382">
        <v>1820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5.9999999999999995E-4</v>
      </c>
      <c r="AH382">
        <v>2</v>
      </c>
      <c r="AI382">
        <v>39273814</v>
      </c>
      <c r="AJ382">
        <v>402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ROW(Source!A184)</f>
        <v>184</v>
      </c>
      <c r="B383">
        <v>39273815</v>
      </c>
      <c r="C383">
        <v>39273808</v>
      </c>
      <c r="D383">
        <v>36838317</v>
      </c>
      <c r="E383">
        <v>1</v>
      </c>
      <c r="F383">
        <v>1</v>
      </c>
      <c r="G383">
        <v>1</v>
      </c>
      <c r="H383">
        <v>3</v>
      </c>
      <c r="I383" t="s">
        <v>729</v>
      </c>
      <c r="J383" t="s">
        <v>730</v>
      </c>
      <c r="K383" t="s">
        <v>731</v>
      </c>
      <c r="L383">
        <v>1346</v>
      </c>
      <c r="N383">
        <v>1009</v>
      </c>
      <c r="O383" t="s">
        <v>566</v>
      </c>
      <c r="P383" t="s">
        <v>566</v>
      </c>
      <c r="Q383">
        <v>1</v>
      </c>
      <c r="X383">
        <v>0.02</v>
      </c>
      <c r="Y383">
        <v>28.6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3</v>
      </c>
      <c r="AG383">
        <v>0.02</v>
      </c>
      <c r="AH383">
        <v>2</v>
      </c>
      <c r="AI383">
        <v>39273815</v>
      </c>
      <c r="AJ383">
        <v>403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ROW(Source!A184)</f>
        <v>184</v>
      </c>
      <c r="B384">
        <v>39273816</v>
      </c>
      <c r="C384">
        <v>39273808</v>
      </c>
      <c r="D384">
        <v>36852009</v>
      </c>
      <c r="E384">
        <v>1</v>
      </c>
      <c r="F384">
        <v>1</v>
      </c>
      <c r="G384">
        <v>1</v>
      </c>
      <c r="H384">
        <v>3</v>
      </c>
      <c r="I384" t="s">
        <v>732</v>
      </c>
      <c r="J384" t="s">
        <v>733</v>
      </c>
      <c r="K384" t="s">
        <v>734</v>
      </c>
      <c r="L384">
        <v>1355</v>
      </c>
      <c r="N384">
        <v>1010</v>
      </c>
      <c r="O384" t="s">
        <v>380</v>
      </c>
      <c r="P384" t="s">
        <v>380</v>
      </c>
      <c r="Q384">
        <v>100</v>
      </c>
      <c r="X384">
        <v>0.05</v>
      </c>
      <c r="Y384">
        <v>110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3</v>
      </c>
      <c r="AG384">
        <v>0.05</v>
      </c>
      <c r="AH384">
        <v>2</v>
      </c>
      <c r="AI384">
        <v>39273816</v>
      </c>
      <c r="AJ384">
        <v>404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ROW(Source!A184)</f>
        <v>184</v>
      </c>
      <c r="B385">
        <v>39273817</v>
      </c>
      <c r="C385">
        <v>39273808</v>
      </c>
      <c r="D385">
        <v>36852060</v>
      </c>
      <c r="E385">
        <v>1</v>
      </c>
      <c r="F385">
        <v>1</v>
      </c>
      <c r="G385">
        <v>1</v>
      </c>
      <c r="H385">
        <v>3</v>
      </c>
      <c r="I385" t="s">
        <v>735</v>
      </c>
      <c r="J385" t="s">
        <v>736</v>
      </c>
      <c r="K385" t="s">
        <v>737</v>
      </c>
      <c r="L385">
        <v>1356</v>
      </c>
      <c r="N385">
        <v>1010</v>
      </c>
      <c r="O385" t="s">
        <v>96</v>
      </c>
      <c r="P385" t="s">
        <v>96</v>
      </c>
      <c r="Q385">
        <v>1000</v>
      </c>
      <c r="X385">
        <v>1.2200000000000001E-2</v>
      </c>
      <c r="Y385">
        <v>119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1.2200000000000001E-2</v>
      </c>
      <c r="AH385">
        <v>2</v>
      </c>
      <c r="AI385">
        <v>39273817</v>
      </c>
      <c r="AJ385">
        <v>405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ROW(Source!A184)</f>
        <v>184</v>
      </c>
      <c r="B386">
        <v>39273818</v>
      </c>
      <c r="C386">
        <v>39273808</v>
      </c>
      <c r="D386">
        <v>36799065</v>
      </c>
      <c r="E386">
        <v>17</v>
      </c>
      <c r="F386">
        <v>1</v>
      </c>
      <c r="G386">
        <v>1</v>
      </c>
      <c r="H386">
        <v>3</v>
      </c>
      <c r="I386" t="s">
        <v>717</v>
      </c>
      <c r="J386" t="s">
        <v>3</v>
      </c>
      <c r="K386" t="s">
        <v>718</v>
      </c>
      <c r="L386">
        <v>1374</v>
      </c>
      <c r="N386">
        <v>1013</v>
      </c>
      <c r="O386" t="s">
        <v>719</v>
      </c>
      <c r="P386" t="s">
        <v>719</v>
      </c>
      <c r="Q386">
        <v>1</v>
      </c>
      <c r="X386">
        <v>1.01</v>
      </c>
      <c r="Y386">
        <v>1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</v>
      </c>
      <c r="AG386">
        <v>1.01</v>
      </c>
      <c r="AH386">
        <v>2</v>
      </c>
      <c r="AI386">
        <v>39273818</v>
      </c>
      <c r="AJ386">
        <v>407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ROW(Source!A185)</f>
        <v>185</v>
      </c>
      <c r="B387">
        <v>39273809</v>
      </c>
      <c r="C387">
        <v>39273808</v>
      </c>
      <c r="D387">
        <v>37064878</v>
      </c>
      <c r="E387">
        <v>1</v>
      </c>
      <c r="F387">
        <v>1</v>
      </c>
      <c r="G387">
        <v>1</v>
      </c>
      <c r="H387">
        <v>1</v>
      </c>
      <c r="I387" t="s">
        <v>575</v>
      </c>
      <c r="J387" t="s">
        <v>3</v>
      </c>
      <c r="K387" t="s">
        <v>576</v>
      </c>
      <c r="L387">
        <v>1191</v>
      </c>
      <c r="N387">
        <v>1013</v>
      </c>
      <c r="O387" t="s">
        <v>512</v>
      </c>
      <c r="P387" t="s">
        <v>512</v>
      </c>
      <c r="Q387">
        <v>1</v>
      </c>
      <c r="X387">
        <v>5.39</v>
      </c>
      <c r="Y387">
        <v>0</v>
      </c>
      <c r="Z387">
        <v>0</v>
      </c>
      <c r="AA387">
        <v>0</v>
      </c>
      <c r="AB387">
        <v>9.4</v>
      </c>
      <c r="AC387">
        <v>0</v>
      </c>
      <c r="AD387">
        <v>1</v>
      </c>
      <c r="AE387">
        <v>1</v>
      </c>
      <c r="AF387" t="s">
        <v>3</v>
      </c>
      <c r="AG387">
        <v>5.39</v>
      </c>
      <c r="AH387">
        <v>2</v>
      </c>
      <c r="AI387">
        <v>39273809</v>
      </c>
      <c r="AJ387">
        <v>408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ROW(Source!A185)</f>
        <v>185</v>
      </c>
      <c r="B388">
        <v>39273810</v>
      </c>
      <c r="C388">
        <v>39273808</v>
      </c>
      <c r="D388">
        <v>37064876</v>
      </c>
      <c r="E388">
        <v>1</v>
      </c>
      <c r="F388">
        <v>1</v>
      </c>
      <c r="G388">
        <v>1</v>
      </c>
      <c r="H388">
        <v>1</v>
      </c>
      <c r="I388" t="s">
        <v>513</v>
      </c>
      <c r="J388" t="s">
        <v>3</v>
      </c>
      <c r="K388" t="s">
        <v>514</v>
      </c>
      <c r="L388">
        <v>1191</v>
      </c>
      <c r="N388">
        <v>1013</v>
      </c>
      <c r="O388" t="s">
        <v>512</v>
      </c>
      <c r="P388" t="s">
        <v>512</v>
      </c>
      <c r="Q388">
        <v>1</v>
      </c>
      <c r="X388">
        <v>0.04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3</v>
      </c>
      <c r="AG388">
        <v>0.04</v>
      </c>
      <c r="AH388">
        <v>2</v>
      </c>
      <c r="AI388">
        <v>39273810</v>
      </c>
      <c r="AJ388">
        <v>409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ROW(Source!A185)</f>
        <v>185</v>
      </c>
      <c r="B389">
        <v>39273811</v>
      </c>
      <c r="C389">
        <v>39273808</v>
      </c>
      <c r="D389">
        <v>36882159</v>
      </c>
      <c r="E389">
        <v>1</v>
      </c>
      <c r="F389">
        <v>1</v>
      </c>
      <c r="G389">
        <v>1</v>
      </c>
      <c r="H389">
        <v>2</v>
      </c>
      <c r="I389" t="s">
        <v>720</v>
      </c>
      <c r="J389" t="s">
        <v>721</v>
      </c>
      <c r="K389" t="s">
        <v>722</v>
      </c>
      <c r="L389">
        <v>1368</v>
      </c>
      <c r="N389">
        <v>1011</v>
      </c>
      <c r="O389" t="s">
        <v>518</v>
      </c>
      <c r="P389" t="s">
        <v>518</v>
      </c>
      <c r="Q389">
        <v>1</v>
      </c>
      <c r="X389">
        <v>0.02</v>
      </c>
      <c r="Y389">
        <v>0</v>
      </c>
      <c r="Z389">
        <v>111.99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0.02</v>
      </c>
      <c r="AH389">
        <v>2</v>
      </c>
      <c r="AI389">
        <v>39273811</v>
      </c>
      <c r="AJ389">
        <v>410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ROW(Source!A185)</f>
        <v>185</v>
      </c>
      <c r="B390">
        <v>39273812</v>
      </c>
      <c r="C390">
        <v>39273808</v>
      </c>
      <c r="D390">
        <v>36883554</v>
      </c>
      <c r="E390">
        <v>1</v>
      </c>
      <c r="F390">
        <v>1</v>
      </c>
      <c r="G390">
        <v>1</v>
      </c>
      <c r="H390">
        <v>2</v>
      </c>
      <c r="I390" t="s">
        <v>554</v>
      </c>
      <c r="J390" t="s">
        <v>555</v>
      </c>
      <c r="K390" t="s">
        <v>556</v>
      </c>
      <c r="L390">
        <v>1368</v>
      </c>
      <c r="N390">
        <v>1011</v>
      </c>
      <c r="O390" t="s">
        <v>518</v>
      </c>
      <c r="P390" t="s">
        <v>518</v>
      </c>
      <c r="Q390">
        <v>1</v>
      </c>
      <c r="X390">
        <v>0.02</v>
      </c>
      <c r="Y390">
        <v>0</v>
      </c>
      <c r="Z390">
        <v>65.709999999999994</v>
      </c>
      <c r="AA390">
        <v>11.6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0.02</v>
      </c>
      <c r="AH390">
        <v>2</v>
      </c>
      <c r="AI390">
        <v>39273812</v>
      </c>
      <c r="AJ390">
        <v>411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ROW(Source!A185)</f>
        <v>185</v>
      </c>
      <c r="B391">
        <v>39273813</v>
      </c>
      <c r="C391">
        <v>39273808</v>
      </c>
      <c r="D391">
        <v>36802094</v>
      </c>
      <c r="E391">
        <v>1</v>
      </c>
      <c r="F391">
        <v>1</v>
      </c>
      <c r="G391">
        <v>1</v>
      </c>
      <c r="H391">
        <v>3</v>
      </c>
      <c r="I391" t="s">
        <v>723</v>
      </c>
      <c r="J391" t="s">
        <v>724</v>
      </c>
      <c r="K391" t="s">
        <v>725</v>
      </c>
      <c r="L391">
        <v>1346</v>
      </c>
      <c r="N391">
        <v>1009</v>
      </c>
      <c r="O391" t="s">
        <v>566</v>
      </c>
      <c r="P391" t="s">
        <v>566</v>
      </c>
      <c r="Q391">
        <v>1</v>
      </c>
      <c r="X391">
        <v>0.16</v>
      </c>
      <c r="Y391">
        <v>30.4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0.16</v>
      </c>
      <c r="AH391">
        <v>2</v>
      </c>
      <c r="AI391">
        <v>39273813</v>
      </c>
      <c r="AJ391">
        <v>412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ROW(Source!A185)</f>
        <v>185</v>
      </c>
      <c r="B392">
        <v>39273814</v>
      </c>
      <c r="C392">
        <v>39273808</v>
      </c>
      <c r="D392">
        <v>36802373</v>
      </c>
      <c r="E392">
        <v>1</v>
      </c>
      <c r="F392">
        <v>1</v>
      </c>
      <c r="G392">
        <v>1</v>
      </c>
      <c r="H392">
        <v>3</v>
      </c>
      <c r="I392" t="s">
        <v>726</v>
      </c>
      <c r="J392" t="s">
        <v>727</v>
      </c>
      <c r="K392" t="s">
        <v>728</v>
      </c>
      <c r="L392">
        <v>1348</v>
      </c>
      <c r="N392">
        <v>1009</v>
      </c>
      <c r="O392" t="s">
        <v>141</v>
      </c>
      <c r="P392" t="s">
        <v>141</v>
      </c>
      <c r="Q392">
        <v>1000</v>
      </c>
      <c r="X392">
        <v>5.9999999999999995E-4</v>
      </c>
      <c r="Y392">
        <v>1820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5.9999999999999995E-4</v>
      </c>
      <c r="AH392">
        <v>2</v>
      </c>
      <c r="AI392">
        <v>39273814</v>
      </c>
      <c r="AJ392">
        <v>413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ROW(Source!A185)</f>
        <v>185</v>
      </c>
      <c r="B393">
        <v>39273815</v>
      </c>
      <c r="C393">
        <v>39273808</v>
      </c>
      <c r="D393">
        <v>36838317</v>
      </c>
      <c r="E393">
        <v>1</v>
      </c>
      <c r="F393">
        <v>1</v>
      </c>
      <c r="G393">
        <v>1</v>
      </c>
      <c r="H393">
        <v>3</v>
      </c>
      <c r="I393" t="s">
        <v>729</v>
      </c>
      <c r="J393" t="s">
        <v>730</v>
      </c>
      <c r="K393" t="s">
        <v>731</v>
      </c>
      <c r="L393">
        <v>1346</v>
      </c>
      <c r="N393">
        <v>1009</v>
      </c>
      <c r="O393" t="s">
        <v>566</v>
      </c>
      <c r="P393" t="s">
        <v>566</v>
      </c>
      <c r="Q393">
        <v>1</v>
      </c>
      <c r="X393">
        <v>0.02</v>
      </c>
      <c r="Y393">
        <v>28.6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0.02</v>
      </c>
      <c r="AH393">
        <v>2</v>
      </c>
      <c r="AI393">
        <v>39273815</v>
      </c>
      <c r="AJ393">
        <v>414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ROW(Source!A185)</f>
        <v>185</v>
      </c>
      <c r="B394">
        <v>39273816</v>
      </c>
      <c r="C394">
        <v>39273808</v>
      </c>
      <c r="D394">
        <v>36852009</v>
      </c>
      <c r="E394">
        <v>1</v>
      </c>
      <c r="F394">
        <v>1</v>
      </c>
      <c r="G394">
        <v>1</v>
      </c>
      <c r="H394">
        <v>3</v>
      </c>
      <c r="I394" t="s">
        <v>732</v>
      </c>
      <c r="J394" t="s">
        <v>733</v>
      </c>
      <c r="K394" t="s">
        <v>734</v>
      </c>
      <c r="L394">
        <v>1355</v>
      </c>
      <c r="N394">
        <v>1010</v>
      </c>
      <c r="O394" t="s">
        <v>380</v>
      </c>
      <c r="P394" t="s">
        <v>380</v>
      </c>
      <c r="Q394">
        <v>100</v>
      </c>
      <c r="X394">
        <v>0.05</v>
      </c>
      <c r="Y394">
        <v>110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0.05</v>
      </c>
      <c r="AH394">
        <v>2</v>
      </c>
      <c r="AI394">
        <v>39273816</v>
      </c>
      <c r="AJ394">
        <v>415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ROW(Source!A185)</f>
        <v>185</v>
      </c>
      <c r="B395">
        <v>39273817</v>
      </c>
      <c r="C395">
        <v>39273808</v>
      </c>
      <c r="D395">
        <v>36852060</v>
      </c>
      <c r="E395">
        <v>1</v>
      </c>
      <c r="F395">
        <v>1</v>
      </c>
      <c r="G395">
        <v>1</v>
      </c>
      <c r="H395">
        <v>3</v>
      </c>
      <c r="I395" t="s">
        <v>735</v>
      </c>
      <c r="J395" t="s">
        <v>736</v>
      </c>
      <c r="K395" t="s">
        <v>737</v>
      </c>
      <c r="L395">
        <v>1356</v>
      </c>
      <c r="N395">
        <v>1010</v>
      </c>
      <c r="O395" t="s">
        <v>96</v>
      </c>
      <c r="P395" t="s">
        <v>96</v>
      </c>
      <c r="Q395">
        <v>1000</v>
      </c>
      <c r="X395">
        <v>1.2200000000000001E-2</v>
      </c>
      <c r="Y395">
        <v>119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1.2200000000000001E-2</v>
      </c>
      <c r="AH395">
        <v>2</v>
      </c>
      <c r="AI395">
        <v>39273817</v>
      </c>
      <c r="AJ395">
        <v>416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ROW(Source!A185)</f>
        <v>185</v>
      </c>
      <c r="B396">
        <v>39273818</v>
      </c>
      <c r="C396">
        <v>39273808</v>
      </c>
      <c r="D396">
        <v>36799065</v>
      </c>
      <c r="E396">
        <v>17</v>
      </c>
      <c r="F396">
        <v>1</v>
      </c>
      <c r="G396">
        <v>1</v>
      </c>
      <c r="H396">
        <v>3</v>
      </c>
      <c r="I396" t="s">
        <v>717</v>
      </c>
      <c r="J396" t="s">
        <v>3</v>
      </c>
      <c r="K396" t="s">
        <v>718</v>
      </c>
      <c r="L396">
        <v>1374</v>
      </c>
      <c r="N396">
        <v>1013</v>
      </c>
      <c r="O396" t="s">
        <v>719</v>
      </c>
      <c r="P396" t="s">
        <v>719</v>
      </c>
      <c r="Q396">
        <v>1</v>
      </c>
      <c r="X396">
        <v>1.01</v>
      </c>
      <c r="Y396">
        <v>1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1.01</v>
      </c>
      <c r="AH396">
        <v>2</v>
      </c>
      <c r="AI396">
        <v>39273818</v>
      </c>
      <c r="AJ396">
        <v>418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ROW(Source!A188)</f>
        <v>188</v>
      </c>
      <c r="B397">
        <v>39273820</v>
      </c>
      <c r="C397">
        <v>39273819</v>
      </c>
      <c r="D397">
        <v>37064878</v>
      </c>
      <c r="E397">
        <v>1</v>
      </c>
      <c r="F397">
        <v>1</v>
      </c>
      <c r="G397">
        <v>1</v>
      </c>
      <c r="H397">
        <v>1</v>
      </c>
      <c r="I397" t="s">
        <v>575</v>
      </c>
      <c r="J397" t="s">
        <v>3</v>
      </c>
      <c r="K397" t="s">
        <v>576</v>
      </c>
      <c r="L397">
        <v>1191</v>
      </c>
      <c r="N397">
        <v>1013</v>
      </c>
      <c r="O397" t="s">
        <v>512</v>
      </c>
      <c r="P397" t="s">
        <v>512</v>
      </c>
      <c r="Q397">
        <v>1</v>
      </c>
      <c r="X397">
        <v>6.29</v>
      </c>
      <c r="Y397">
        <v>0</v>
      </c>
      <c r="Z397">
        <v>0</v>
      </c>
      <c r="AA397">
        <v>0</v>
      </c>
      <c r="AB397">
        <v>9.4</v>
      </c>
      <c r="AC397">
        <v>0</v>
      </c>
      <c r="AD397">
        <v>1</v>
      </c>
      <c r="AE397">
        <v>1</v>
      </c>
      <c r="AF397" t="s">
        <v>3</v>
      </c>
      <c r="AG397">
        <v>6.29</v>
      </c>
      <c r="AH397">
        <v>2</v>
      </c>
      <c r="AI397">
        <v>39273820</v>
      </c>
      <c r="AJ397">
        <v>419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ROW(Source!A188)</f>
        <v>188</v>
      </c>
      <c r="B398">
        <v>39273821</v>
      </c>
      <c r="C398">
        <v>39273819</v>
      </c>
      <c r="D398">
        <v>37064876</v>
      </c>
      <c r="E398">
        <v>1</v>
      </c>
      <c r="F398">
        <v>1</v>
      </c>
      <c r="G398">
        <v>1</v>
      </c>
      <c r="H398">
        <v>1</v>
      </c>
      <c r="I398" t="s">
        <v>513</v>
      </c>
      <c r="J398" t="s">
        <v>3</v>
      </c>
      <c r="K398" t="s">
        <v>514</v>
      </c>
      <c r="L398">
        <v>1191</v>
      </c>
      <c r="N398">
        <v>1013</v>
      </c>
      <c r="O398" t="s">
        <v>512</v>
      </c>
      <c r="P398" t="s">
        <v>512</v>
      </c>
      <c r="Q398">
        <v>1</v>
      </c>
      <c r="X398">
        <v>0.06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2</v>
      </c>
      <c r="AF398" t="s">
        <v>3</v>
      </c>
      <c r="AG398">
        <v>0.06</v>
      </c>
      <c r="AH398">
        <v>2</v>
      </c>
      <c r="AI398">
        <v>39273821</v>
      </c>
      <c r="AJ398">
        <v>420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ROW(Source!A188)</f>
        <v>188</v>
      </c>
      <c r="B399">
        <v>39273822</v>
      </c>
      <c r="C399">
        <v>39273819</v>
      </c>
      <c r="D399">
        <v>36882159</v>
      </c>
      <c r="E399">
        <v>1</v>
      </c>
      <c r="F399">
        <v>1</v>
      </c>
      <c r="G399">
        <v>1</v>
      </c>
      <c r="H399">
        <v>2</v>
      </c>
      <c r="I399" t="s">
        <v>720</v>
      </c>
      <c r="J399" t="s">
        <v>721</v>
      </c>
      <c r="K399" t="s">
        <v>722</v>
      </c>
      <c r="L399">
        <v>1368</v>
      </c>
      <c r="N399">
        <v>1011</v>
      </c>
      <c r="O399" t="s">
        <v>518</v>
      </c>
      <c r="P399" t="s">
        <v>518</v>
      </c>
      <c r="Q399">
        <v>1</v>
      </c>
      <c r="X399">
        <v>0.03</v>
      </c>
      <c r="Y399">
        <v>0</v>
      </c>
      <c r="Z399">
        <v>111.99</v>
      </c>
      <c r="AA399">
        <v>13.5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0.03</v>
      </c>
      <c r="AH399">
        <v>2</v>
      </c>
      <c r="AI399">
        <v>39273822</v>
      </c>
      <c r="AJ399">
        <v>421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ROW(Source!A188)</f>
        <v>188</v>
      </c>
      <c r="B400">
        <v>39273823</v>
      </c>
      <c r="C400">
        <v>39273819</v>
      </c>
      <c r="D400">
        <v>36883554</v>
      </c>
      <c r="E400">
        <v>1</v>
      </c>
      <c r="F400">
        <v>1</v>
      </c>
      <c r="G400">
        <v>1</v>
      </c>
      <c r="H400">
        <v>2</v>
      </c>
      <c r="I400" t="s">
        <v>554</v>
      </c>
      <c r="J400" t="s">
        <v>555</v>
      </c>
      <c r="K400" t="s">
        <v>556</v>
      </c>
      <c r="L400">
        <v>1368</v>
      </c>
      <c r="N400">
        <v>1011</v>
      </c>
      <c r="O400" t="s">
        <v>518</v>
      </c>
      <c r="P400" t="s">
        <v>518</v>
      </c>
      <c r="Q400">
        <v>1</v>
      </c>
      <c r="X400">
        <v>0.03</v>
      </c>
      <c r="Y400">
        <v>0</v>
      </c>
      <c r="Z400">
        <v>65.709999999999994</v>
      </c>
      <c r="AA400">
        <v>11.6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0.03</v>
      </c>
      <c r="AH400">
        <v>2</v>
      </c>
      <c r="AI400">
        <v>39273823</v>
      </c>
      <c r="AJ400">
        <v>422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ROW(Source!A188)</f>
        <v>188</v>
      </c>
      <c r="B401">
        <v>39273824</v>
      </c>
      <c r="C401">
        <v>39273819</v>
      </c>
      <c r="D401">
        <v>36802094</v>
      </c>
      <c r="E401">
        <v>1</v>
      </c>
      <c r="F401">
        <v>1</v>
      </c>
      <c r="G401">
        <v>1</v>
      </c>
      <c r="H401">
        <v>3</v>
      </c>
      <c r="I401" t="s">
        <v>723</v>
      </c>
      <c r="J401" t="s">
        <v>724</v>
      </c>
      <c r="K401" t="s">
        <v>725</v>
      </c>
      <c r="L401">
        <v>1346</v>
      </c>
      <c r="N401">
        <v>1009</v>
      </c>
      <c r="O401" t="s">
        <v>566</v>
      </c>
      <c r="P401" t="s">
        <v>566</v>
      </c>
      <c r="Q401">
        <v>1</v>
      </c>
      <c r="X401">
        <v>0.32</v>
      </c>
      <c r="Y401">
        <v>30.4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0.32</v>
      </c>
      <c r="AH401">
        <v>2</v>
      </c>
      <c r="AI401">
        <v>39273824</v>
      </c>
      <c r="AJ401">
        <v>423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ROW(Source!A188)</f>
        <v>188</v>
      </c>
      <c r="B402">
        <v>39273825</v>
      </c>
      <c r="C402">
        <v>39273819</v>
      </c>
      <c r="D402">
        <v>36802373</v>
      </c>
      <c r="E402">
        <v>1</v>
      </c>
      <c r="F402">
        <v>1</v>
      </c>
      <c r="G402">
        <v>1</v>
      </c>
      <c r="H402">
        <v>3</v>
      </c>
      <c r="I402" t="s">
        <v>726</v>
      </c>
      <c r="J402" t="s">
        <v>727</v>
      </c>
      <c r="K402" t="s">
        <v>728</v>
      </c>
      <c r="L402">
        <v>1348</v>
      </c>
      <c r="N402">
        <v>1009</v>
      </c>
      <c r="O402" t="s">
        <v>141</v>
      </c>
      <c r="P402" t="s">
        <v>141</v>
      </c>
      <c r="Q402">
        <v>1000</v>
      </c>
      <c r="X402">
        <v>1.0499999999999999E-3</v>
      </c>
      <c r="Y402">
        <v>1820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1.0499999999999999E-3</v>
      </c>
      <c r="AH402">
        <v>2</v>
      </c>
      <c r="AI402">
        <v>39273825</v>
      </c>
      <c r="AJ402">
        <v>424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ROW(Source!A188)</f>
        <v>188</v>
      </c>
      <c r="B403">
        <v>39273826</v>
      </c>
      <c r="C403">
        <v>39273819</v>
      </c>
      <c r="D403">
        <v>36838317</v>
      </c>
      <c r="E403">
        <v>1</v>
      </c>
      <c r="F403">
        <v>1</v>
      </c>
      <c r="G403">
        <v>1</v>
      </c>
      <c r="H403">
        <v>3</v>
      </c>
      <c r="I403" t="s">
        <v>729</v>
      </c>
      <c r="J403" t="s">
        <v>730</v>
      </c>
      <c r="K403" t="s">
        <v>731</v>
      </c>
      <c r="L403">
        <v>1346</v>
      </c>
      <c r="N403">
        <v>1009</v>
      </c>
      <c r="O403" t="s">
        <v>566</v>
      </c>
      <c r="P403" t="s">
        <v>566</v>
      </c>
      <c r="Q403">
        <v>1</v>
      </c>
      <c r="X403">
        <v>0.02</v>
      </c>
      <c r="Y403">
        <v>28.6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0.02</v>
      </c>
      <c r="AH403">
        <v>2</v>
      </c>
      <c r="AI403">
        <v>39273826</v>
      </c>
      <c r="AJ403">
        <v>425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ROW(Source!A188)</f>
        <v>188</v>
      </c>
      <c r="B404">
        <v>39273827</v>
      </c>
      <c r="C404">
        <v>39273819</v>
      </c>
      <c r="D404">
        <v>36852011</v>
      </c>
      <c r="E404">
        <v>1</v>
      </c>
      <c r="F404">
        <v>1</v>
      </c>
      <c r="G404">
        <v>1</v>
      </c>
      <c r="H404">
        <v>3</v>
      </c>
      <c r="I404" t="s">
        <v>738</v>
      </c>
      <c r="J404" t="s">
        <v>739</v>
      </c>
      <c r="K404" t="s">
        <v>740</v>
      </c>
      <c r="L404">
        <v>1355</v>
      </c>
      <c r="N404">
        <v>1010</v>
      </c>
      <c r="O404" t="s">
        <v>380</v>
      </c>
      <c r="P404" t="s">
        <v>380</v>
      </c>
      <c r="Q404">
        <v>100</v>
      </c>
      <c r="X404">
        <v>0.05</v>
      </c>
      <c r="Y404">
        <v>143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0.05</v>
      </c>
      <c r="AH404">
        <v>2</v>
      </c>
      <c r="AI404">
        <v>39273827</v>
      </c>
      <c r="AJ404">
        <v>426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ROW(Source!A188)</f>
        <v>188</v>
      </c>
      <c r="B405">
        <v>39273828</v>
      </c>
      <c r="C405">
        <v>39273819</v>
      </c>
      <c r="D405">
        <v>36852061</v>
      </c>
      <c r="E405">
        <v>1</v>
      </c>
      <c r="F405">
        <v>1</v>
      </c>
      <c r="G405">
        <v>1</v>
      </c>
      <c r="H405">
        <v>3</v>
      </c>
      <c r="I405" t="s">
        <v>741</v>
      </c>
      <c r="J405" t="s">
        <v>742</v>
      </c>
      <c r="K405" t="s">
        <v>743</v>
      </c>
      <c r="L405">
        <v>1356</v>
      </c>
      <c r="N405">
        <v>1010</v>
      </c>
      <c r="O405" t="s">
        <v>96</v>
      </c>
      <c r="P405" t="s">
        <v>96</v>
      </c>
      <c r="Q405">
        <v>1000</v>
      </c>
      <c r="X405">
        <v>1.2200000000000001E-2</v>
      </c>
      <c r="Y405">
        <v>176.21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1.2200000000000001E-2</v>
      </c>
      <c r="AH405">
        <v>2</v>
      </c>
      <c r="AI405">
        <v>39273828</v>
      </c>
      <c r="AJ405">
        <v>427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ROW(Source!A188)</f>
        <v>188</v>
      </c>
      <c r="B406">
        <v>39273829</v>
      </c>
      <c r="C406">
        <v>39273819</v>
      </c>
      <c r="D406">
        <v>36799065</v>
      </c>
      <c r="E406">
        <v>17</v>
      </c>
      <c r="F406">
        <v>1</v>
      </c>
      <c r="G406">
        <v>1</v>
      </c>
      <c r="H406">
        <v>3</v>
      </c>
      <c r="I406" t="s">
        <v>717</v>
      </c>
      <c r="J406" t="s">
        <v>3</v>
      </c>
      <c r="K406" t="s">
        <v>718</v>
      </c>
      <c r="L406">
        <v>1374</v>
      </c>
      <c r="N406">
        <v>1013</v>
      </c>
      <c r="O406" t="s">
        <v>719</v>
      </c>
      <c r="P406" t="s">
        <v>719</v>
      </c>
      <c r="Q406">
        <v>1</v>
      </c>
      <c r="X406">
        <v>1.18</v>
      </c>
      <c r="Y406">
        <v>1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1.18</v>
      </c>
      <c r="AH406">
        <v>2</v>
      </c>
      <c r="AI406">
        <v>39273829</v>
      </c>
      <c r="AJ406">
        <v>429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ROW(Source!A189)</f>
        <v>189</v>
      </c>
      <c r="B407">
        <v>39273820</v>
      </c>
      <c r="C407">
        <v>39273819</v>
      </c>
      <c r="D407">
        <v>37064878</v>
      </c>
      <c r="E407">
        <v>1</v>
      </c>
      <c r="F407">
        <v>1</v>
      </c>
      <c r="G407">
        <v>1</v>
      </c>
      <c r="H407">
        <v>1</v>
      </c>
      <c r="I407" t="s">
        <v>575</v>
      </c>
      <c r="J407" t="s">
        <v>3</v>
      </c>
      <c r="K407" t="s">
        <v>576</v>
      </c>
      <c r="L407">
        <v>1191</v>
      </c>
      <c r="N407">
        <v>1013</v>
      </c>
      <c r="O407" t="s">
        <v>512</v>
      </c>
      <c r="P407" t="s">
        <v>512</v>
      </c>
      <c r="Q407">
        <v>1</v>
      </c>
      <c r="X407">
        <v>6.29</v>
      </c>
      <c r="Y407">
        <v>0</v>
      </c>
      <c r="Z407">
        <v>0</v>
      </c>
      <c r="AA407">
        <v>0</v>
      </c>
      <c r="AB407">
        <v>9.4</v>
      </c>
      <c r="AC407">
        <v>0</v>
      </c>
      <c r="AD407">
        <v>1</v>
      </c>
      <c r="AE407">
        <v>1</v>
      </c>
      <c r="AF407" t="s">
        <v>3</v>
      </c>
      <c r="AG407">
        <v>6.29</v>
      </c>
      <c r="AH407">
        <v>2</v>
      </c>
      <c r="AI407">
        <v>39273820</v>
      </c>
      <c r="AJ407">
        <v>430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ROW(Source!A189)</f>
        <v>189</v>
      </c>
      <c r="B408">
        <v>39273821</v>
      </c>
      <c r="C408">
        <v>39273819</v>
      </c>
      <c r="D408">
        <v>37064876</v>
      </c>
      <c r="E408">
        <v>1</v>
      </c>
      <c r="F408">
        <v>1</v>
      </c>
      <c r="G408">
        <v>1</v>
      </c>
      <c r="H408">
        <v>1</v>
      </c>
      <c r="I408" t="s">
        <v>513</v>
      </c>
      <c r="J408" t="s">
        <v>3</v>
      </c>
      <c r="K408" t="s">
        <v>514</v>
      </c>
      <c r="L408">
        <v>1191</v>
      </c>
      <c r="N408">
        <v>1013</v>
      </c>
      <c r="O408" t="s">
        <v>512</v>
      </c>
      <c r="P408" t="s">
        <v>512</v>
      </c>
      <c r="Q408">
        <v>1</v>
      </c>
      <c r="X408">
        <v>0.06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3</v>
      </c>
      <c r="AG408">
        <v>0.06</v>
      </c>
      <c r="AH408">
        <v>2</v>
      </c>
      <c r="AI408">
        <v>39273821</v>
      </c>
      <c r="AJ408">
        <v>431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ROW(Source!A189)</f>
        <v>189</v>
      </c>
      <c r="B409">
        <v>39273822</v>
      </c>
      <c r="C409">
        <v>39273819</v>
      </c>
      <c r="D409">
        <v>36882159</v>
      </c>
      <c r="E409">
        <v>1</v>
      </c>
      <c r="F409">
        <v>1</v>
      </c>
      <c r="G409">
        <v>1</v>
      </c>
      <c r="H409">
        <v>2</v>
      </c>
      <c r="I409" t="s">
        <v>720</v>
      </c>
      <c r="J409" t="s">
        <v>721</v>
      </c>
      <c r="K409" t="s">
        <v>722</v>
      </c>
      <c r="L409">
        <v>1368</v>
      </c>
      <c r="N409">
        <v>1011</v>
      </c>
      <c r="O409" t="s">
        <v>518</v>
      </c>
      <c r="P409" t="s">
        <v>518</v>
      </c>
      <c r="Q409">
        <v>1</v>
      </c>
      <c r="X409">
        <v>0.03</v>
      </c>
      <c r="Y409">
        <v>0</v>
      </c>
      <c r="Z409">
        <v>111.99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0.03</v>
      </c>
      <c r="AH409">
        <v>2</v>
      </c>
      <c r="AI409">
        <v>39273822</v>
      </c>
      <c r="AJ409">
        <v>432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ROW(Source!A189)</f>
        <v>189</v>
      </c>
      <c r="B410">
        <v>39273823</v>
      </c>
      <c r="C410">
        <v>39273819</v>
      </c>
      <c r="D410">
        <v>36883554</v>
      </c>
      <c r="E410">
        <v>1</v>
      </c>
      <c r="F410">
        <v>1</v>
      </c>
      <c r="G410">
        <v>1</v>
      </c>
      <c r="H410">
        <v>2</v>
      </c>
      <c r="I410" t="s">
        <v>554</v>
      </c>
      <c r="J410" t="s">
        <v>555</v>
      </c>
      <c r="K410" t="s">
        <v>556</v>
      </c>
      <c r="L410">
        <v>1368</v>
      </c>
      <c r="N410">
        <v>1011</v>
      </c>
      <c r="O410" t="s">
        <v>518</v>
      </c>
      <c r="P410" t="s">
        <v>518</v>
      </c>
      <c r="Q410">
        <v>1</v>
      </c>
      <c r="X410">
        <v>0.03</v>
      </c>
      <c r="Y410">
        <v>0</v>
      </c>
      <c r="Z410">
        <v>65.709999999999994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0.03</v>
      </c>
      <c r="AH410">
        <v>2</v>
      </c>
      <c r="AI410">
        <v>39273823</v>
      </c>
      <c r="AJ410">
        <v>433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ROW(Source!A189)</f>
        <v>189</v>
      </c>
      <c r="B411">
        <v>39273824</v>
      </c>
      <c r="C411">
        <v>39273819</v>
      </c>
      <c r="D411">
        <v>36802094</v>
      </c>
      <c r="E411">
        <v>1</v>
      </c>
      <c r="F411">
        <v>1</v>
      </c>
      <c r="G411">
        <v>1</v>
      </c>
      <c r="H411">
        <v>3</v>
      </c>
      <c r="I411" t="s">
        <v>723</v>
      </c>
      <c r="J411" t="s">
        <v>724</v>
      </c>
      <c r="K411" t="s">
        <v>725</v>
      </c>
      <c r="L411">
        <v>1346</v>
      </c>
      <c r="N411">
        <v>1009</v>
      </c>
      <c r="O411" t="s">
        <v>566</v>
      </c>
      <c r="P411" t="s">
        <v>566</v>
      </c>
      <c r="Q411">
        <v>1</v>
      </c>
      <c r="X411">
        <v>0.32</v>
      </c>
      <c r="Y411">
        <v>30.4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0.32</v>
      </c>
      <c r="AH411">
        <v>2</v>
      </c>
      <c r="AI411">
        <v>39273824</v>
      </c>
      <c r="AJ411">
        <v>434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ROW(Source!A189)</f>
        <v>189</v>
      </c>
      <c r="B412">
        <v>39273825</v>
      </c>
      <c r="C412">
        <v>39273819</v>
      </c>
      <c r="D412">
        <v>36802373</v>
      </c>
      <c r="E412">
        <v>1</v>
      </c>
      <c r="F412">
        <v>1</v>
      </c>
      <c r="G412">
        <v>1</v>
      </c>
      <c r="H412">
        <v>3</v>
      </c>
      <c r="I412" t="s">
        <v>726</v>
      </c>
      <c r="J412" t="s">
        <v>727</v>
      </c>
      <c r="K412" t="s">
        <v>728</v>
      </c>
      <c r="L412">
        <v>1348</v>
      </c>
      <c r="N412">
        <v>1009</v>
      </c>
      <c r="O412" t="s">
        <v>141</v>
      </c>
      <c r="P412" t="s">
        <v>141</v>
      </c>
      <c r="Q412">
        <v>1000</v>
      </c>
      <c r="X412">
        <v>1.0499999999999999E-3</v>
      </c>
      <c r="Y412">
        <v>1820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1.0499999999999999E-3</v>
      </c>
      <c r="AH412">
        <v>2</v>
      </c>
      <c r="AI412">
        <v>39273825</v>
      </c>
      <c r="AJ412">
        <v>435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ROW(Source!A189)</f>
        <v>189</v>
      </c>
      <c r="B413">
        <v>39273826</v>
      </c>
      <c r="C413">
        <v>39273819</v>
      </c>
      <c r="D413">
        <v>36838317</v>
      </c>
      <c r="E413">
        <v>1</v>
      </c>
      <c r="F413">
        <v>1</v>
      </c>
      <c r="G413">
        <v>1</v>
      </c>
      <c r="H413">
        <v>3</v>
      </c>
      <c r="I413" t="s">
        <v>729</v>
      </c>
      <c r="J413" t="s">
        <v>730</v>
      </c>
      <c r="K413" t="s">
        <v>731</v>
      </c>
      <c r="L413">
        <v>1346</v>
      </c>
      <c r="N413">
        <v>1009</v>
      </c>
      <c r="O413" t="s">
        <v>566</v>
      </c>
      <c r="P413" t="s">
        <v>566</v>
      </c>
      <c r="Q413">
        <v>1</v>
      </c>
      <c r="X413">
        <v>0.02</v>
      </c>
      <c r="Y413">
        <v>28.6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0.02</v>
      </c>
      <c r="AH413">
        <v>2</v>
      </c>
      <c r="AI413">
        <v>39273826</v>
      </c>
      <c r="AJ413">
        <v>436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ROW(Source!A189)</f>
        <v>189</v>
      </c>
      <c r="B414">
        <v>39273827</v>
      </c>
      <c r="C414">
        <v>39273819</v>
      </c>
      <c r="D414">
        <v>36852011</v>
      </c>
      <c r="E414">
        <v>1</v>
      </c>
      <c r="F414">
        <v>1</v>
      </c>
      <c r="G414">
        <v>1</v>
      </c>
      <c r="H414">
        <v>3</v>
      </c>
      <c r="I414" t="s">
        <v>738</v>
      </c>
      <c r="J414" t="s">
        <v>739</v>
      </c>
      <c r="K414" t="s">
        <v>740</v>
      </c>
      <c r="L414">
        <v>1355</v>
      </c>
      <c r="N414">
        <v>1010</v>
      </c>
      <c r="O414" t="s">
        <v>380</v>
      </c>
      <c r="P414" t="s">
        <v>380</v>
      </c>
      <c r="Q414">
        <v>100</v>
      </c>
      <c r="X414">
        <v>0.05</v>
      </c>
      <c r="Y414">
        <v>143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0.05</v>
      </c>
      <c r="AH414">
        <v>2</v>
      </c>
      <c r="AI414">
        <v>39273827</v>
      </c>
      <c r="AJ414">
        <v>437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ROW(Source!A189)</f>
        <v>189</v>
      </c>
      <c r="B415">
        <v>39273828</v>
      </c>
      <c r="C415">
        <v>39273819</v>
      </c>
      <c r="D415">
        <v>36852061</v>
      </c>
      <c r="E415">
        <v>1</v>
      </c>
      <c r="F415">
        <v>1</v>
      </c>
      <c r="G415">
        <v>1</v>
      </c>
      <c r="H415">
        <v>3</v>
      </c>
      <c r="I415" t="s">
        <v>741</v>
      </c>
      <c r="J415" t="s">
        <v>742</v>
      </c>
      <c r="K415" t="s">
        <v>743</v>
      </c>
      <c r="L415">
        <v>1356</v>
      </c>
      <c r="N415">
        <v>1010</v>
      </c>
      <c r="O415" t="s">
        <v>96</v>
      </c>
      <c r="P415" t="s">
        <v>96</v>
      </c>
      <c r="Q415">
        <v>1000</v>
      </c>
      <c r="X415">
        <v>1.2200000000000001E-2</v>
      </c>
      <c r="Y415">
        <v>176.21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1.2200000000000001E-2</v>
      </c>
      <c r="AH415">
        <v>2</v>
      </c>
      <c r="AI415">
        <v>39273828</v>
      </c>
      <c r="AJ415">
        <v>438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ROW(Source!A189)</f>
        <v>189</v>
      </c>
      <c r="B416">
        <v>39273829</v>
      </c>
      <c r="C416">
        <v>39273819</v>
      </c>
      <c r="D416">
        <v>36799065</v>
      </c>
      <c r="E416">
        <v>17</v>
      </c>
      <c r="F416">
        <v>1</v>
      </c>
      <c r="G416">
        <v>1</v>
      </c>
      <c r="H416">
        <v>3</v>
      </c>
      <c r="I416" t="s">
        <v>717</v>
      </c>
      <c r="J416" t="s">
        <v>3</v>
      </c>
      <c r="K416" t="s">
        <v>718</v>
      </c>
      <c r="L416">
        <v>1374</v>
      </c>
      <c r="N416">
        <v>1013</v>
      </c>
      <c r="O416" t="s">
        <v>719</v>
      </c>
      <c r="P416" t="s">
        <v>719</v>
      </c>
      <c r="Q416">
        <v>1</v>
      </c>
      <c r="X416">
        <v>1.18</v>
      </c>
      <c r="Y416">
        <v>1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1.18</v>
      </c>
      <c r="AH416">
        <v>2</v>
      </c>
      <c r="AI416">
        <v>39273829</v>
      </c>
      <c r="AJ416">
        <v>440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ROW(Source!A192)</f>
        <v>192</v>
      </c>
      <c r="B417">
        <v>39273833</v>
      </c>
      <c r="C417">
        <v>39273832</v>
      </c>
      <c r="D417">
        <v>37071037</v>
      </c>
      <c r="E417">
        <v>1</v>
      </c>
      <c r="F417">
        <v>1</v>
      </c>
      <c r="G417">
        <v>1</v>
      </c>
      <c r="H417">
        <v>1</v>
      </c>
      <c r="I417" t="s">
        <v>535</v>
      </c>
      <c r="J417" t="s">
        <v>3</v>
      </c>
      <c r="K417" t="s">
        <v>536</v>
      </c>
      <c r="L417">
        <v>1191</v>
      </c>
      <c r="N417">
        <v>1013</v>
      </c>
      <c r="O417" t="s">
        <v>512</v>
      </c>
      <c r="P417" t="s">
        <v>512</v>
      </c>
      <c r="Q417">
        <v>1</v>
      </c>
      <c r="X417">
        <v>13.41</v>
      </c>
      <c r="Y417">
        <v>0</v>
      </c>
      <c r="Z417">
        <v>0</v>
      </c>
      <c r="AA417">
        <v>0</v>
      </c>
      <c r="AB417">
        <v>9.6199999999999992</v>
      </c>
      <c r="AC417">
        <v>0</v>
      </c>
      <c r="AD417">
        <v>1</v>
      </c>
      <c r="AE417">
        <v>1</v>
      </c>
      <c r="AF417" t="s">
        <v>3</v>
      </c>
      <c r="AG417">
        <v>13.41</v>
      </c>
      <c r="AH417">
        <v>2</v>
      </c>
      <c r="AI417">
        <v>39273833</v>
      </c>
      <c r="AJ417">
        <v>441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ROW(Source!A192)</f>
        <v>192</v>
      </c>
      <c r="B418">
        <v>39273834</v>
      </c>
      <c r="C418">
        <v>39273832</v>
      </c>
      <c r="D418">
        <v>37064876</v>
      </c>
      <c r="E418">
        <v>1</v>
      </c>
      <c r="F418">
        <v>1</v>
      </c>
      <c r="G418">
        <v>1</v>
      </c>
      <c r="H418">
        <v>1</v>
      </c>
      <c r="I418" t="s">
        <v>513</v>
      </c>
      <c r="J418" t="s">
        <v>3</v>
      </c>
      <c r="K418" t="s">
        <v>514</v>
      </c>
      <c r="L418">
        <v>1191</v>
      </c>
      <c r="N418">
        <v>1013</v>
      </c>
      <c r="O418" t="s">
        <v>512</v>
      </c>
      <c r="P418" t="s">
        <v>512</v>
      </c>
      <c r="Q418">
        <v>1</v>
      </c>
      <c r="X418">
        <v>4.58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2</v>
      </c>
      <c r="AF418" t="s">
        <v>3</v>
      </c>
      <c r="AG418">
        <v>4.58</v>
      </c>
      <c r="AH418">
        <v>2</v>
      </c>
      <c r="AI418">
        <v>39273834</v>
      </c>
      <c r="AJ418">
        <v>442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ROW(Source!A192)</f>
        <v>192</v>
      </c>
      <c r="B419">
        <v>39273835</v>
      </c>
      <c r="C419">
        <v>39273832</v>
      </c>
      <c r="D419">
        <v>36882159</v>
      </c>
      <c r="E419">
        <v>1</v>
      </c>
      <c r="F419">
        <v>1</v>
      </c>
      <c r="G419">
        <v>1</v>
      </c>
      <c r="H419">
        <v>2</v>
      </c>
      <c r="I419" t="s">
        <v>720</v>
      </c>
      <c r="J419" t="s">
        <v>721</v>
      </c>
      <c r="K419" t="s">
        <v>722</v>
      </c>
      <c r="L419">
        <v>1368</v>
      </c>
      <c r="N419">
        <v>1011</v>
      </c>
      <c r="O419" t="s">
        <v>518</v>
      </c>
      <c r="P419" t="s">
        <v>518</v>
      </c>
      <c r="Q419">
        <v>1</v>
      </c>
      <c r="X419">
        <v>0.2</v>
      </c>
      <c r="Y419">
        <v>0</v>
      </c>
      <c r="Z419">
        <v>111.99</v>
      </c>
      <c r="AA419">
        <v>13.5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0.2</v>
      </c>
      <c r="AH419">
        <v>2</v>
      </c>
      <c r="AI419">
        <v>39273835</v>
      </c>
      <c r="AJ419">
        <v>443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ROW(Source!A192)</f>
        <v>192</v>
      </c>
      <c r="B420">
        <v>39273836</v>
      </c>
      <c r="C420">
        <v>39273832</v>
      </c>
      <c r="D420">
        <v>36882292</v>
      </c>
      <c r="E420">
        <v>1</v>
      </c>
      <c r="F420">
        <v>1</v>
      </c>
      <c r="G420">
        <v>1</v>
      </c>
      <c r="H420">
        <v>2</v>
      </c>
      <c r="I420" t="s">
        <v>744</v>
      </c>
      <c r="J420" t="s">
        <v>745</v>
      </c>
      <c r="K420" t="s">
        <v>746</v>
      </c>
      <c r="L420">
        <v>1368</v>
      </c>
      <c r="N420">
        <v>1011</v>
      </c>
      <c r="O420" t="s">
        <v>518</v>
      </c>
      <c r="P420" t="s">
        <v>518</v>
      </c>
      <c r="Q420">
        <v>1</v>
      </c>
      <c r="X420">
        <v>3.13</v>
      </c>
      <c r="Y420">
        <v>0</v>
      </c>
      <c r="Z420">
        <v>0.9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3.13</v>
      </c>
      <c r="AH420">
        <v>2</v>
      </c>
      <c r="AI420">
        <v>39273836</v>
      </c>
      <c r="AJ420">
        <v>444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ROW(Source!A192)</f>
        <v>192</v>
      </c>
      <c r="B421">
        <v>39273837</v>
      </c>
      <c r="C421">
        <v>39273832</v>
      </c>
      <c r="D421">
        <v>36882357</v>
      </c>
      <c r="E421">
        <v>1</v>
      </c>
      <c r="F421">
        <v>1</v>
      </c>
      <c r="G421">
        <v>1</v>
      </c>
      <c r="H421">
        <v>2</v>
      </c>
      <c r="I421" t="s">
        <v>747</v>
      </c>
      <c r="J421" t="s">
        <v>748</v>
      </c>
      <c r="K421" t="s">
        <v>749</v>
      </c>
      <c r="L421">
        <v>1368</v>
      </c>
      <c r="N421">
        <v>1011</v>
      </c>
      <c r="O421" t="s">
        <v>518</v>
      </c>
      <c r="P421" t="s">
        <v>518</v>
      </c>
      <c r="Q421">
        <v>1</v>
      </c>
      <c r="X421">
        <v>3.13</v>
      </c>
      <c r="Y421">
        <v>0</v>
      </c>
      <c r="Z421">
        <v>3.28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3.13</v>
      </c>
      <c r="AH421">
        <v>2</v>
      </c>
      <c r="AI421">
        <v>39273837</v>
      </c>
      <c r="AJ421">
        <v>445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ROW(Source!A192)</f>
        <v>192</v>
      </c>
      <c r="B422">
        <v>39273838</v>
      </c>
      <c r="C422">
        <v>39273832</v>
      </c>
      <c r="D422">
        <v>36882492</v>
      </c>
      <c r="E422">
        <v>1</v>
      </c>
      <c r="F422">
        <v>1</v>
      </c>
      <c r="G422">
        <v>1</v>
      </c>
      <c r="H422">
        <v>2</v>
      </c>
      <c r="I422" t="s">
        <v>750</v>
      </c>
      <c r="J422" t="s">
        <v>751</v>
      </c>
      <c r="K422" t="s">
        <v>752</v>
      </c>
      <c r="L422">
        <v>1368</v>
      </c>
      <c r="N422">
        <v>1011</v>
      </c>
      <c r="O422" t="s">
        <v>518</v>
      </c>
      <c r="P422" t="s">
        <v>518</v>
      </c>
      <c r="Q422">
        <v>1</v>
      </c>
      <c r="X422">
        <v>4.18</v>
      </c>
      <c r="Y422">
        <v>0</v>
      </c>
      <c r="Z422">
        <v>142.69999999999999</v>
      </c>
      <c r="AA422">
        <v>13.5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4.18</v>
      </c>
      <c r="AH422">
        <v>2</v>
      </c>
      <c r="AI422">
        <v>39273838</v>
      </c>
      <c r="AJ422">
        <v>446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ROW(Source!A192)</f>
        <v>192</v>
      </c>
      <c r="B423">
        <v>39273839</v>
      </c>
      <c r="C423">
        <v>39273832</v>
      </c>
      <c r="D423">
        <v>36883554</v>
      </c>
      <c r="E423">
        <v>1</v>
      </c>
      <c r="F423">
        <v>1</v>
      </c>
      <c r="G423">
        <v>1</v>
      </c>
      <c r="H423">
        <v>2</v>
      </c>
      <c r="I423" t="s">
        <v>554</v>
      </c>
      <c r="J423" t="s">
        <v>555</v>
      </c>
      <c r="K423" t="s">
        <v>556</v>
      </c>
      <c r="L423">
        <v>1368</v>
      </c>
      <c r="N423">
        <v>1011</v>
      </c>
      <c r="O423" t="s">
        <v>518</v>
      </c>
      <c r="P423" t="s">
        <v>518</v>
      </c>
      <c r="Q423">
        <v>1</v>
      </c>
      <c r="X423">
        <v>0.2</v>
      </c>
      <c r="Y423">
        <v>0</v>
      </c>
      <c r="Z423">
        <v>65.709999999999994</v>
      </c>
      <c r="AA423">
        <v>11.6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0.2</v>
      </c>
      <c r="AH423">
        <v>2</v>
      </c>
      <c r="AI423">
        <v>39273839</v>
      </c>
      <c r="AJ423">
        <v>447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ROW(Source!A192)</f>
        <v>192</v>
      </c>
      <c r="B424">
        <v>39273840</v>
      </c>
      <c r="C424">
        <v>39273832</v>
      </c>
      <c r="D424">
        <v>36802106</v>
      </c>
      <c r="E424">
        <v>1</v>
      </c>
      <c r="F424">
        <v>1</v>
      </c>
      <c r="G424">
        <v>1</v>
      </c>
      <c r="H424">
        <v>3</v>
      </c>
      <c r="I424" t="s">
        <v>753</v>
      </c>
      <c r="J424" t="s">
        <v>754</v>
      </c>
      <c r="K424" t="s">
        <v>755</v>
      </c>
      <c r="L424">
        <v>1308</v>
      </c>
      <c r="N424">
        <v>1003</v>
      </c>
      <c r="O424" t="s">
        <v>31</v>
      </c>
      <c r="P424" t="s">
        <v>31</v>
      </c>
      <c r="Q424">
        <v>100</v>
      </c>
      <c r="X424">
        <v>2.4500000000000001E-2</v>
      </c>
      <c r="Y424">
        <v>120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2.4500000000000001E-2</v>
      </c>
      <c r="AH424">
        <v>2</v>
      </c>
      <c r="AI424">
        <v>39273840</v>
      </c>
      <c r="AJ424">
        <v>448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ROW(Source!A192)</f>
        <v>192</v>
      </c>
      <c r="B425">
        <v>39273841</v>
      </c>
      <c r="C425">
        <v>39273832</v>
      </c>
      <c r="D425">
        <v>36829535</v>
      </c>
      <c r="E425">
        <v>1</v>
      </c>
      <c r="F425">
        <v>1</v>
      </c>
      <c r="G425">
        <v>1</v>
      </c>
      <c r="H425">
        <v>3</v>
      </c>
      <c r="I425" t="s">
        <v>756</v>
      </c>
      <c r="J425" t="s">
        <v>757</v>
      </c>
      <c r="K425" t="s">
        <v>758</v>
      </c>
      <c r="L425">
        <v>1346</v>
      </c>
      <c r="N425">
        <v>1009</v>
      </c>
      <c r="O425" t="s">
        <v>566</v>
      </c>
      <c r="P425" t="s">
        <v>566</v>
      </c>
      <c r="Q425">
        <v>1</v>
      </c>
      <c r="X425">
        <v>0.5</v>
      </c>
      <c r="Y425">
        <v>68.05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0.5</v>
      </c>
      <c r="AH425">
        <v>2</v>
      </c>
      <c r="AI425">
        <v>39273841</v>
      </c>
      <c r="AJ425">
        <v>449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ROW(Source!A192)</f>
        <v>192</v>
      </c>
      <c r="B426">
        <v>39273842</v>
      </c>
      <c r="C426">
        <v>39273832</v>
      </c>
      <c r="D426">
        <v>36838354</v>
      </c>
      <c r="E426">
        <v>1</v>
      </c>
      <c r="F426">
        <v>1</v>
      </c>
      <c r="G426">
        <v>1</v>
      </c>
      <c r="H426">
        <v>3</v>
      </c>
      <c r="I426" t="s">
        <v>759</v>
      </c>
      <c r="J426" t="s">
        <v>760</v>
      </c>
      <c r="K426" t="s">
        <v>761</v>
      </c>
      <c r="L426">
        <v>1348</v>
      </c>
      <c r="N426">
        <v>1009</v>
      </c>
      <c r="O426" t="s">
        <v>141</v>
      </c>
      <c r="P426" t="s">
        <v>141</v>
      </c>
      <c r="Q426">
        <v>1000</v>
      </c>
      <c r="X426">
        <v>2.8800000000000002E-3</v>
      </c>
      <c r="Y426">
        <v>7826.9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2.8800000000000002E-3</v>
      </c>
      <c r="AH426">
        <v>2</v>
      </c>
      <c r="AI426">
        <v>39273842</v>
      </c>
      <c r="AJ426">
        <v>450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ROW(Source!A192)</f>
        <v>192</v>
      </c>
      <c r="B427">
        <v>39273843</v>
      </c>
      <c r="C427">
        <v>39273832</v>
      </c>
      <c r="D427">
        <v>36799065</v>
      </c>
      <c r="E427">
        <v>17</v>
      </c>
      <c r="F427">
        <v>1</v>
      </c>
      <c r="G427">
        <v>1</v>
      </c>
      <c r="H427">
        <v>3</v>
      </c>
      <c r="I427" t="s">
        <v>717</v>
      </c>
      <c r="J427" t="s">
        <v>3</v>
      </c>
      <c r="K427" t="s">
        <v>718</v>
      </c>
      <c r="L427">
        <v>1374</v>
      </c>
      <c r="N427">
        <v>1013</v>
      </c>
      <c r="O427" t="s">
        <v>719</v>
      </c>
      <c r="P427" t="s">
        <v>719</v>
      </c>
      <c r="Q427">
        <v>1</v>
      </c>
      <c r="X427">
        <v>2.58</v>
      </c>
      <c r="Y427">
        <v>1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2.58</v>
      </c>
      <c r="AH427">
        <v>2</v>
      </c>
      <c r="AI427">
        <v>39273843</v>
      </c>
      <c r="AJ427">
        <v>452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ROW(Source!A193)</f>
        <v>193</v>
      </c>
      <c r="B428">
        <v>39273833</v>
      </c>
      <c r="C428">
        <v>39273832</v>
      </c>
      <c r="D428">
        <v>37071037</v>
      </c>
      <c r="E428">
        <v>1</v>
      </c>
      <c r="F428">
        <v>1</v>
      </c>
      <c r="G428">
        <v>1</v>
      </c>
      <c r="H428">
        <v>1</v>
      </c>
      <c r="I428" t="s">
        <v>535</v>
      </c>
      <c r="J428" t="s">
        <v>3</v>
      </c>
      <c r="K428" t="s">
        <v>536</v>
      </c>
      <c r="L428">
        <v>1191</v>
      </c>
      <c r="N428">
        <v>1013</v>
      </c>
      <c r="O428" t="s">
        <v>512</v>
      </c>
      <c r="P428" t="s">
        <v>512</v>
      </c>
      <c r="Q428">
        <v>1</v>
      </c>
      <c r="X428">
        <v>13.41</v>
      </c>
      <c r="Y428">
        <v>0</v>
      </c>
      <c r="Z428">
        <v>0</v>
      </c>
      <c r="AA428">
        <v>0</v>
      </c>
      <c r="AB428">
        <v>9.6199999999999992</v>
      </c>
      <c r="AC428">
        <v>0</v>
      </c>
      <c r="AD428">
        <v>1</v>
      </c>
      <c r="AE428">
        <v>1</v>
      </c>
      <c r="AF428" t="s">
        <v>3</v>
      </c>
      <c r="AG428">
        <v>13.41</v>
      </c>
      <c r="AH428">
        <v>2</v>
      </c>
      <c r="AI428">
        <v>39273833</v>
      </c>
      <c r="AJ428">
        <v>453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ROW(Source!A193)</f>
        <v>193</v>
      </c>
      <c r="B429">
        <v>39273834</v>
      </c>
      <c r="C429">
        <v>39273832</v>
      </c>
      <c r="D429">
        <v>37064876</v>
      </c>
      <c r="E429">
        <v>1</v>
      </c>
      <c r="F429">
        <v>1</v>
      </c>
      <c r="G429">
        <v>1</v>
      </c>
      <c r="H429">
        <v>1</v>
      </c>
      <c r="I429" t="s">
        <v>513</v>
      </c>
      <c r="J429" t="s">
        <v>3</v>
      </c>
      <c r="K429" t="s">
        <v>514</v>
      </c>
      <c r="L429">
        <v>1191</v>
      </c>
      <c r="N429">
        <v>1013</v>
      </c>
      <c r="O429" t="s">
        <v>512</v>
      </c>
      <c r="P429" t="s">
        <v>512</v>
      </c>
      <c r="Q429">
        <v>1</v>
      </c>
      <c r="X429">
        <v>4.58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2</v>
      </c>
      <c r="AF429" t="s">
        <v>3</v>
      </c>
      <c r="AG429">
        <v>4.58</v>
      </c>
      <c r="AH429">
        <v>2</v>
      </c>
      <c r="AI429">
        <v>39273834</v>
      </c>
      <c r="AJ429">
        <v>454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ROW(Source!A193)</f>
        <v>193</v>
      </c>
      <c r="B430">
        <v>39273835</v>
      </c>
      <c r="C430">
        <v>39273832</v>
      </c>
      <c r="D430">
        <v>36882159</v>
      </c>
      <c r="E430">
        <v>1</v>
      </c>
      <c r="F430">
        <v>1</v>
      </c>
      <c r="G430">
        <v>1</v>
      </c>
      <c r="H430">
        <v>2</v>
      </c>
      <c r="I430" t="s">
        <v>720</v>
      </c>
      <c r="J430" t="s">
        <v>721</v>
      </c>
      <c r="K430" t="s">
        <v>722</v>
      </c>
      <c r="L430">
        <v>1368</v>
      </c>
      <c r="N430">
        <v>1011</v>
      </c>
      <c r="O430" t="s">
        <v>518</v>
      </c>
      <c r="P430" t="s">
        <v>518</v>
      </c>
      <c r="Q430">
        <v>1</v>
      </c>
      <c r="X430">
        <v>0.2</v>
      </c>
      <c r="Y430">
        <v>0</v>
      </c>
      <c r="Z430">
        <v>111.99</v>
      </c>
      <c r="AA430">
        <v>13.5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0.2</v>
      </c>
      <c r="AH430">
        <v>2</v>
      </c>
      <c r="AI430">
        <v>39273835</v>
      </c>
      <c r="AJ430">
        <v>455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ROW(Source!A193)</f>
        <v>193</v>
      </c>
      <c r="B431">
        <v>39273836</v>
      </c>
      <c r="C431">
        <v>39273832</v>
      </c>
      <c r="D431">
        <v>36882292</v>
      </c>
      <c r="E431">
        <v>1</v>
      </c>
      <c r="F431">
        <v>1</v>
      </c>
      <c r="G431">
        <v>1</v>
      </c>
      <c r="H431">
        <v>2</v>
      </c>
      <c r="I431" t="s">
        <v>744</v>
      </c>
      <c r="J431" t="s">
        <v>745</v>
      </c>
      <c r="K431" t="s">
        <v>746</v>
      </c>
      <c r="L431">
        <v>1368</v>
      </c>
      <c r="N431">
        <v>1011</v>
      </c>
      <c r="O431" t="s">
        <v>518</v>
      </c>
      <c r="P431" t="s">
        <v>518</v>
      </c>
      <c r="Q431">
        <v>1</v>
      </c>
      <c r="X431">
        <v>3.13</v>
      </c>
      <c r="Y431">
        <v>0</v>
      </c>
      <c r="Z431">
        <v>0.9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3.13</v>
      </c>
      <c r="AH431">
        <v>2</v>
      </c>
      <c r="AI431">
        <v>39273836</v>
      </c>
      <c r="AJ431">
        <v>456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ROW(Source!A193)</f>
        <v>193</v>
      </c>
      <c r="B432">
        <v>39273837</v>
      </c>
      <c r="C432">
        <v>39273832</v>
      </c>
      <c r="D432">
        <v>36882357</v>
      </c>
      <c r="E432">
        <v>1</v>
      </c>
      <c r="F432">
        <v>1</v>
      </c>
      <c r="G432">
        <v>1</v>
      </c>
      <c r="H432">
        <v>2</v>
      </c>
      <c r="I432" t="s">
        <v>747</v>
      </c>
      <c r="J432" t="s">
        <v>748</v>
      </c>
      <c r="K432" t="s">
        <v>749</v>
      </c>
      <c r="L432">
        <v>1368</v>
      </c>
      <c r="N432">
        <v>1011</v>
      </c>
      <c r="O432" t="s">
        <v>518</v>
      </c>
      <c r="P432" t="s">
        <v>518</v>
      </c>
      <c r="Q432">
        <v>1</v>
      </c>
      <c r="X432">
        <v>3.13</v>
      </c>
      <c r="Y432">
        <v>0</v>
      </c>
      <c r="Z432">
        <v>3.28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3.13</v>
      </c>
      <c r="AH432">
        <v>2</v>
      </c>
      <c r="AI432">
        <v>39273837</v>
      </c>
      <c r="AJ432">
        <v>457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ROW(Source!A193)</f>
        <v>193</v>
      </c>
      <c r="B433">
        <v>39273838</v>
      </c>
      <c r="C433">
        <v>39273832</v>
      </c>
      <c r="D433">
        <v>36882492</v>
      </c>
      <c r="E433">
        <v>1</v>
      </c>
      <c r="F433">
        <v>1</v>
      </c>
      <c r="G433">
        <v>1</v>
      </c>
      <c r="H433">
        <v>2</v>
      </c>
      <c r="I433" t="s">
        <v>750</v>
      </c>
      <c r="J433" t="s">
        <v>751</v>
      </c>
      <c r="K433" t="s">
        <v>752</v>
      </c>
      <c r="L433">
        <v>1368</v>
      </c>
      <c r="N433">
        <v>1011</v>
      </c>
      <c r="O433" t="s">
        <v>518</v>
      </c>
      <c r="P433" t="s">
        <v>518</v>
      </c>
      <c r="Q433">
        <v>1</v>
      </c>
      <c r="X433">
        <v>4.18</v>
      </c>
      <c r="Y433">
        <v>0</v>
      </c>
      <c r="Z433">
        <v>142.69999999999999</v>
      </c>
      <c r="AA433">
        <v>13.5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4.18</v>
      </c>
      <c r="AH433">
        <v>2</v>
      </c>
      <c r="AI433">
        <v>39273838</v>
      </c>
      <c r="AJ433">
        <v>458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ROW(Source!A193)</f>
        <v>193</v>
      </c>
      <c r="B434">
        <v>39273839</v>
      </c>
      <c r="C434">
        <v>39273832</v>
      </c>
      <c r="D434">
        <v>36883554</v>
      </c>
      <c r="E434">
        <v>1</v>
      </c>
      <c r="F434">
        <v>1</v>
      </c>
      <c r="G434">
        <v>1</v>
      </c>
      <c r="H434">
        <v>2</v>
      </c>
      <c r="I434" t="s">
        <v>554</v>
      </c>
      <c r="J434" t="s">
        <v>555</v>
      </c>
      <c r="K434" t="s">
        <v>556</v>
      </c>
      <c r="L434">
        <v>1368</v>
      </c>
      <c r="N434">
        <v>1011</v>
      </c>
      <c r="O434" t="s">
        <v>518</v>
      </c>
      <c r="P434" t="s">
        <v>518</v>
      </c>
      <c r="Q434">
        <v>1</v>
      </c>
      <c r="X434">
        <v>0.2</v>
      </c>
      <c r="Y434">
        <v>0</v>
      </c>
      <c r="Z434">
        <v>65.709999999999994</v>
      </c>
      <c r="AA434">
        <v>11.6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0.2</v>
      </c>
      <c r="AH434">
        <v>2</v>
      </c>
      <c r="AI434">
        <v>39273839</v>
      </c>
      <c r="AJ434">
        <v>459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ROW(Source!A193)</f>
        <v>193</v>
      </c>
      <c r="B435">
        <v>39273840</v>
      </c>
      <c r="C435">
        <v>39273832</v>
      </c>
      <c r="D435">
        <v>36802106</v>
      </c>
      <c r="E435">
        <v>1</v>
      </c>
      <c r="F435">
        <v>1</v>
      </c>
      <c r="G435">
        <v>1</v>
      </c>
      <c r="H435">
        <v>3</v>
      </c>
      <c r="I435" t="s">
        <v>753</v>
      </c>
      <c r="J435" t="s">
        <v>754</v>
      </c>
      <c r="K435" t="s">
        <v>755</v>
      </c>
      <c r="L435">
        <v>1308</v>
      </c>
      <c r="N435">
        <v>1003</v>
      </c>
      <c r="O435" t="s">
        <v>31</v>
      </c>
      <c r="P435" t="s">
        <v>31</v>
      </c>
      <c r="Q435">
        <v>100</v>
      </c>
      <c r="X435">
        <v>2.4500000000000001E-2</v>
      </c>
      <c r="Y435">
        <v>120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2.4500000000000001E-2</v>
      </c>
      <c r="AH435">
        <v>2</v>
      </c>
      <c r="AI435">
        <v>39273840</v>
      </c>
      <c r="AJ435">
        <v>460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ROW(Source!A193)</f>
        <v>193</v>
      </c>
      <c r="B436">
        <v>39273841</v>
      </c>
      <c r="C436">
        <v>39273832</v>
      </c>
      <c r="D436">
        <v>36829535</v>
      </c>
      <c r="E436">
        <v>1</v>
      </c>
      <c r="F436">
        <v>1</v>
      </c>
      <c r="G436">
        <v>1</v>
      </c>
      <c r="H436">
        <v>3</v>
      </c>
      <c r="I436" t="s">
        <v>756</v>
      </c>
      <c r="J436" t="s">
        <v>757</v>
      </c>
      <c r="K436" t="s">
        <v>758</v>
      </c>
      <c r="L436">
        <v>1346</v>
      </c>
      <c r="N436">
        <v>1009</v>
      </c>
      <c r="O436" t="s">
        <v>566</v>
      </c>
      <c r="P436" t="s">
        <v>566</v>
      </c>
      <c r="Q436">
        <v>1</v>
      </c>
      <c r="X436">
        <v>0.5</v>
      </c>
      <c r="Y436">
        <v>68.05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0.5</v>
      </c>
      <c r="AH436">
        <v>2</v>
      </c>
      <c r="AI436">
        <v>39273841</v>
      </c>
      <c r="AJ436">
        <v>461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ROW(Source!A193)</f>
        <v>193</v>
      </c>
      <c r="B437">
        <v>39273842</v>
      </c>
      <c r="C437">
        <v>39273832</v>
      </c>
      <c r="D437">
        <v>36838354</v>
      </c>
      <c r="E437">
        <v>1</v>
      </c>
      <c r="F437">
        <v>1</v>
      </c>
      <c r="G437">
        <v>1</v>
      </c>
      <c r="H437">
        <v>3</v>
      </c>
      <c r="I437" t="s">
        <v>759</v>
      </c>
      <c r="J437" t="s">
        <v>760</v>
      </c>
      <c r="K437" t="s">
        <v>761</v>
      </c>
      <c r="L437">
        <v>1348</v>
      </c>
      <c r="N437">
        <v>1009</v>
      </c>
      <c r="O437" t="s">
        <v>141</v>
      </c>
      <c r="P437" t="s">
        <v>141</v>
      </c>
      <c r="Q437">
        <v>1000</v>
      </c>
      <c r="X437">
        <v>2.8800000000000002E-3</v>
      </c>
      <c r="Y437">
        <v>7826.9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2.8800000000000002E-3</v>
      </c>
      <c r="AH437">
        <v>2</v>
      </c>
      <c r="AI437">
        <v>39273842</v>
      </c>
      <c r="AJ437">
        <v>462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ROW(Source!A193)</f>
        <v>193</v>
      </c>
      <c r="B438">
        <v>39273843</v>
      </c>
      <c r="C438">
        <v>39273832</v>
      </c>
      <c r="D438">
        <v>36799065</v>
      </c>
      <c r="E438">
        <v>17</v>
      </c>
      <c r="F438">
        <v>1</v>
      </c>
      <c r="G438">
        <v>1</v>
      </c>
      <c r="H438">
        <v>3</v>
      </c>
      <c r="I438" t="s">
        <v>717</v>
      </c>
      <c r="J438" t="s">
        <v>3</v>
      </c>
      <c r="K438" t="s">
        <v>718</v>
      </c>
      <c r="L438">
        <v>1374</v>
      </c>
      <c r="N438">
        <v>1013</v>
      </c>
      <c r="O438" t="s">
        <v>719</v>
      </c>
      <c r="P438" t="s">
        <v>719</v>
      </c>
      <c r="Q438">
        <v>1</v>
      </c>
      <c r="X438">
        <v>2.58</v>
      </c>
      <c r="Y438">
        <v>1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2.58</v>
      </c>
      <c r="AH438">
        <v>2</v>
      </c>
      <c r="AI438">
        <v>39273843</v>
      </c>
      <c r="AJ438">
        <v>464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ROW(Source!A196)</f>
        <v>196</v>
      </c>
      <c r="B439">
        <v>39273845</v>
      </c>
      <c r="C439">
        <v>39273844</v>
      </c>
      <c r="D439">
        <v>37080781</v>
      </c>
      <c r="E439">
        <v>1</v>
      </c>
      <c r="F439">
        <v>1</v>
      </c>
      <c r="G439">
        <v>1</v>
      </c>
      <c r="H439">
        <v>1</v>
      </c>
      <c r="I439" t="s">
        <v>762</v>
      </c>
      <c r="J439" t="s">
        <v>3</v>
      </c>
      <c r="K439" t="s">
        <v>763</v>
      </c>
      <c r="L439">
        <v>1191</v>
      </c>
      <c r="N439">
        <v>1013</v>
      </c>
      <c r="O439" t="s">
        <v>512</v>
      </c>
      <c r="P439" t="s">
        <v>512</v>
      </c>
      <c r="Q439">
        <v>1</v>
      </c>
      <c r="X439">
        <v>30.48</v>
      </c>
      <c r="Y439">
        <v>0</v>
      </c>
      <c r="Z439">
        <v>0</v>
      </c>
      <c r="AA439">
        <v>0</v>
      </c>
      <c r="AB439">
        <v>9.92</v>
      </c>
      <c r="AC439">
        <v>0</v>
      </c>
      <c r="AD439">
        <v>1</v>
      </c>
      <c r="AE439">
        <v>1</v>
      </c>
      <c r="AF439" t="s">
        <v>3</v>
      </c>
      <c r="AG439">
        <v>30.48</v>
      </c>
      <c r="AH439">
        <v>2</v>
      </c>
      <c r="AI439">
        <v>39273845</v>
      </c>
      <c r="AJ439">
        <v>465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ROW(Source!A196)</f>
        <v>196</v>
      </c>
      <c r="B440">
        <v>39273846</v>
      </c>
      <c r="C440">
        <v>39273844</v>
      </c>
      <c r="D440">
        <v>37064876</v>
      </c>
      <c r="E440">
        <v>1</v>
      </c>
      <c r="F440">
        <v>1</v>
      </c>
      <c r="G440">
        <v>1</v>
      </c>
      <c r="H440">
        <v>1</v>
      </c>
      <c r="I440" t="s">
        <v>513</v>
      </c>
      <c r="J440" t="s">
        <v>3</v>
      </c>
      <c r="K440" t="s">
        <v>514</v>
      </c>
      <c r="L440">
        <v>1191</v>
      </c>
      <c r="N440">
        <v>1013</v>
      </c>
      <c r="O440" t="s">
        <v>512</v>
      </c>
      <c r="P440" t="s">
        <v>512</v>
      </c>
      <c r="Q440">
        <v>1</v>
      </c>
      <c r="X440">
        <v>0.05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3</v>
      </c>
      <c r="AG440">
        <v>0.05</v>
      </c>
      <c r="AH440">
        <v>2</v>
      </c>
      <c r="AI440">
        <v>39273846</v>
      </c>
      <c r="AJ440">
        <v>466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ROW(Source!A196)</f>
        <v>196</v>
      </c>
      <c r="B441">
        <v>39273847</v>
      </c>
      <c r="C441">
        <v>39273844</v>
      </c>
      <c r="D441">
        <v>36882159</v>
      </c>
      <c r="E441">
        <v>1</v>
      </c>
      <c r="F441">
        <v>1</v>
      </c>
      <c r="G441">
        <v>1</v>
      </c>
      <c r="H441">
        <v>2</v>
      </c>
      <c r="I441" t="s">
        <v>720</v>
      </c>
      <c r="J441" t="s">
        <v>721</v>
      </c>
      <c r="K441" t="s">
        <v>722</v>
      </c>
      <c r="L441">
        <v>1368</v>
      </c>
      <c r="N441">
        <v>1011</v>
      </c>
      <c r="O441" t="s">
        <v>518</v>
      </c>
      <c r="P441" t="s">
        <v>518</v>
      </c>
      <c r="Q441">
        <v>1</v>
      </c>
      <c r="X441">
        <v>0.03</v>
      </c>
      <c r="Y441">
        <v>0</v>
      </c>
      <c r="Z441">
        <v>111.99</v>
      </c>
      <c r="AA441">
        <v>13.5</v>
      </c>
      <c r="AB441">
        <v>0</v>
      </c>
      <c r="AC441">
        <v>0</v>
      </c>
      <c r="AD441">
        <v>1</v>
      </c>
      <c r="AE441">
        <v>0</v>
      </c>
      <c r="AF441" t="s">
        <v>3</v>
      </c>
      <c r="AG441">
        <v>0.03</v>
      </c>
      <c r="AH441">
        <v>2</v>
      </c>
      <c r="AI441">
        <v>39273847</v>
      </c>
      <c r="AJ441">
        <v>467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ROW(Source!A196)</f>
        <v>196</v>
      </c>
      <c r="B442">
        <v>39273848</v>
      </c>
      <c r="C442">
        <v>39273844</v>
      </c>
      <c r="D442">
        <v>36883554</v>
      </c>
      <c r="E442">
        <v>1</v>
      </c>
      <c r="F442">
        <v>1</v>
      </c>
      <c r="G442">
        <v>1</v>
      </c>
      <c r="H442">
        <v>2</v>
      </c>
      <c r="I442" t="s">
        <v>554</v>
      </c>
      <c r="J442" t="s">
        <v>555</v>
      </c>
      <c r="K442" t="s">
        <v>556</v>
      </c>
      <c r="L442">
        <v>1368</v>
      </c>
      <c r="N442">
        <v>1011</v>
      </c>
      <c r="O442" t="s">
        <v>518</v>
      </c>
      <c r="P442" t="s">
        <v>518</v>
      </c>
      <c r="Q442">
        <v>1</v>
      </c>
      <c r="X442">
        <v>0.02</v>
      </c>
      <c r="Y442">
        <v>0</v>
      </c>
      <c r="Z442">
        <v>65.709999999999994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0.02</v>
      </c>
      <c r="AH442">
        <v>2</v>
      </c>
      <c r="AI442">
        <v>39273848</v>
      </c>
      <c r="AJ442">
        <v>468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ROW(Source!A196)</f>
        <v>196</v>
      </c>
      <c r="B443">
        <v>39273849</v>
      </c>
      <c r="C443">
        <v>39273844</v>
      </c>
      <c r="D443">
        <v>36802094</v>
      </c>
      <c r="E443">
        <v>1</v>
      </c>
      <c r="F443">
        <v>1</v>
      </c>
      <c r="G443">
        <v>1</v>
      </c>
      <c r="H443">
        <v>3</v>
      </c>
      <c r="I443" t="s">
        <v>723</v>
      </c>
      <c r="J443" t="s">
        <v>724</v>
      </c>
      <c r="K443" t="s">
        <v>725</v>
      </c>
      <c r="L443">
        <v>1346</v>
      </c>
      <c r="N443">
        <v>1009</v>
      </c>
      <c r="O443" t="s">
        <v>566</v>
      </c>
      <c r="P443" t="s">
        <v>566</v>
      </c>
      <c r="Q443">
        <v>1</v>
      </c>
      <c r="X443">
        <v>0.42</v>
      </c>
      <c r="Y443">
        <v>30.4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0.42</v>
      </c>
      <c r="AH443">
        <v>2</v>
      </c>
      <c r="AI443">
        <v>39273849</v>
      </c>
      <c r="AJ443">
        <v>469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ROW(Source!A196)</f>
        <v>196</v>
      </c>
      <c r="B444">
        <v>39273850</v>
      </c>
      <c r="C444">
        <v>39273844</v>
      </c>
      <c r="D444">
        <v>36804448</v>
      </c>
      <c r="E444">
        <v>1</v>
      </c>
      <c r="F444">
        <v>1</v>
      </c>
      <c r="G444">
        <v>1</v>
      </c>
      <c r="H444">
        <v>3</v>
      </c>
      <c r="I444" t="s">
        <v>764</v>
      </c>
      <c r="J444" t="s">
        <v>765</v>
      </c>
      <c r="K444" t="s">
        <v>766</v>
      </c>
      <c r="L444">
        <v>1346</v>
      </c>
      <c r="N444">
        <v>1009</v>
      </c>
      <c r="O444" t="s">
        <v>566</v>
      </c>
      <c r="P444" t="s">
        <v>566</v>
      </c>
      <c r="Q444">
        <v>1</v>
      </c>
      <c r="X444">
        <v>1.5</v>
      </c>
      <c r="Y444">
        <v>9.0399999999999991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1.5</v>
      </c>
      <c r="AH444">
        <v>2</v>
      </c>
      <c r="AI444">
        <v>39273850</v>
      </c>
      <c r="AJ444">
        <v>470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ROW(Source!A196)</f>
        <v>196</v>
      </c>
      <c r="B445">
        <v>39273851</v>
      </c>
      <c r="C445">
        <v>39273844</v>
      </c>
      <c r="D445">
        <v>36806488</v>
      </c>
      <c r="E445">
        <v>1</v>
      </c>
      <c r="F445">
        <v>1</v>
      </c>
      <c r="G445">
        <v>1</v>
      </c>
      <c r="H445">
        <v>3</v>
      </c>
      <c r="I445" t="s">
        <v>767</v>
      </c>
      <c r="J445" t="s">
        <v>768</v>
      </c>
      <c r="K445" t="s">
        <v>769</v>
      </c>
      <c r="L445">
        <v>1348</v>
      </c>
      <c r="N445">
        <v>1009</v>
      </c>
      <c r="O445" t="s">
        <v>141</v>
      </c>
      <c r="P445" t="s">
        <v>141</v>
      </c>
      <c r="Q445">
        <v>1000</v>
      </c>
      <c r="X445">
        <v>3.15E-3</v>
      </c>
      <c r="Y445">
        <v>729.98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3.15E-3</v>
      </c>
      <c r="AH445">
        <v>2</v>
      </c>
      <c r="AI445">
        <v>39273851</v>
      </c>
      <c r="AJ445">
        <v>471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ROW(Source!A196)</f>
        <v>196</v>
      </c>
      <c r="B446">
        <v>39273852</v>
      </c>
      <c r="C446">
        <v>39273844</v>
      </c>
      <c r="D446">
        <v>36852067</v>
      </c>
      <c r="E446">
        <v>1</v>
      </c>
      <c r="F446">
        <v>1</v>
      </c>
      <c r="G446">
        <v>1</v>
      </c>
      <c r="H446">
        <v>3</v>
      </c>
      <c r="I446" t="s">
        <v>770</v>
      </c>
      <c r="J446" t="s">
        <v>771</v>
      </c>
      <c r="K446" t="s">
        <v>772</v>
      </c>
      <c r="L446">
        <v>1356</v>
      </c>
      <c r="N446">
        <v>1010</v>
      </c>
      <c r="O446" t="s">
        <v>96</v>
      </c>
      <c r="P446" t="s">
        <v>96</v>
      </c>
      <c r="Q446">
        <v>1000</v>
      </c>
      <c r="X446">
        <v>0.10199999999999999</v>
      </c>
      <c r="Y446">
        <v>270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0.10199999999999999</v>
      </c>
      <c r="AH446">
        <v>2</v>
      </c>
      <c r="AI446">
        <v>39273852</v>
      </c>
      <c r="AJ446">
        <v>472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ROW(Source!A196)</f>
        <v>196</v>
      </c>
      <c r="B447">
        <v>39273853</v>
      </c>
      <c r="C447">
        <v>39273844</v>
      </c>
      <c r="D447">
        <v>36799065</v>
      </c>
      <c r="E447">
        <v>17</v>
      </c>
      <c r="F447">
        <v>1</v>
      </c>
      <c r="G447">
        <v>1</v>
      </c>
      <c r="H447">
        <v>3</v>
      </c>
      <c r="I447" t="s">
        <v>717</v>
      </c>
      <c r="J447" t="s">
        <v>3</v>
      </c>
      <c r="K447" t="s">
        <v>718</v>
      </c>
      <c r="L447">
        <v>1374</v>
      </c>
      <c r="N447">
        <v>1013</v>
      </c>
      <c r="O447" t="s">
        <v>719</v>
      </c>
      <c r="P447" t="s">
        <v>719</v>
      </c>
      <c r="Q447">
        <v>1</v>
      </c>
      <c r="X447">
        <v>6.05</v>
      </c>
      <c r="Y447">
        <v>1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6.05</v>
      </c>
      <c r="AH447">
        <v>2</v>
      </c>
      <c r="AI447">
        <v>39273853</v>
      </c>
      <c r="AJ447">
        <v>474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ROW(Source!A197)</f>
        <v>197</v>
      </c>
      <c r="B448">
        <v>39273845</v>
      </c>
      <c r="C448">
        <v>39273844</v>
      </c>
      <c r="D448">
        <v>37080781</v>
      </c>
      <c r="E448">
        <v>1</v>
      </c>
      <c r="F448">
        <v>1</v>
      </c>
      <c r="G448">
        <v>1</v>
      </c>
      <c r="H448">
        <v>1</v>
      </c>
      <c r="I448" t="s">
        <v>762</v>
      </c>
      <c r="J448" t="s">
        <v>3</v>
      </c>
      <c r="K448" t="s">
        <v>763</v>
      </c>
      <c r="L448">
        <v>1191</v>
      </c>
      <c r="N448">
        <v>1013</v>
      </c>
      <c r="O448" t="s">
        <v>512</v>
      </c>
      <c r="P448" t="s">
        <v>512</v>
      </c>
      <c r="Q448">
        <v>1</v>
      </c>
      <c r="X448">
        <v>30.48</v>
      </c>
      <c r="Y448">
        <v>0</v>
      </c>
      <c r="Z448">
        <v>0</v>
      </c>
      <c r="AA448">
        <v>0</v>
      </c>
      <c r="AB448">
        <v>9.92</v>
      </c>
      <c r="AC448">
        <v>0</v>
      </c>
      <c r="AD448">
        <v>1</v>
      </c>
      <c r="AE448">
        <v>1</v>
      </c>
      <c r="AF448" t="s">
        <v>3</v>
      </c>
      <c r="AG448">
        <v>30.48</v>
      </c>
      <c r="AH448">
        <v>2</v>
      </c>
      <c r="AI448">
        <v>39273845</v>
      </c>
      <c r="AJ448">
        <v>475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ROW(Source!A197)</f>
        <v>197</v>
      </c>
      <c r="B449">
        <v>39273846</v>
      </c>
      <c r="C449">
        <v>39273844</v>
      </c>
      <c r="D449">
        <v>37064876</v>
      </c>
      <c r="E449">
        <v>1</v>
      </c>
      <c r="F449">
        <v>1</v>
      </c>
      <c r="G449">
        <v>1</v>
      </c>
      <c r="H449">
        <v>1</v>
      </c>
      <c r="I449" t="s">
        <v>513</v>
      </c>
      <c r="J449" t="s">
        <v>3</v>
      </c>
      <c r="K449" t="s">
        <v>514</v>
      </c>
      <c r="L449">
        <v>1191</v>
      </c>
      <c r="N449">
        <v>1013</v>
      </c>
      <c r="O449" t="s">
        <v>512</v>
      </c>
      <c r="P449" t="s">
        <v>512</v>
      </c>
      <c r="Q449">
        <v>1</v>
      </c>
      <c r="X449">
        <v>0.05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2</v>
      </c>
      <c r="AF449" t="s">
        <v>3</v>
      </c>
      <c r="AG449">
        <v>0.05</v>
      </c>
      <c r="AH449">
        <v>2</v>
      </c>
      <c r="AI449">
        <v>39273846</v>
      </c>
      <c r="AJ449">
        <v>476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ROW(Source!A197)</f>
        <v>197</v>
      </c>
      <c r="B450">
        <v>39273847</v>
      </c>
      <c r="C450">
        <v>39273844</v>
      </c>
      <c r="D450">
        <v>36882159</v>
      </c>
      <c r="E450">
        <v>1</v>
      </c>
      <c r="F450">
        <v>1</v>
      </c>
      <c r="G450">
        <v>1</v>
      </c>
      <c r="H450">
        <v>2</v>
      </c>
      <c r="I450" t="s">
        <v>720</v>
      </c>
      <c r="J450" t="s">
        <v>721</v>
      </c>
      <c r="K450" t="s">
        <v>722</v>
      </c>
      <c r="L450">
        <v>1368</v>
      </c>
      <c r="N450">
        <v>1011</v>
      </c>
      <c r="O450" t="s">
        <v>518</v>
      </c>
      <c r="P450" t="s">
        <v>518</v>
      </c>
      <c r="Q450">
        <v>1</v>
      </c>
      <c r="X450">
        <v>0.03</v>
      </c>
      <c r="Y450">
        <v>0</v>
      </c>
      <c r="Z450">
        <v>111.99</v>
      </c>
      <c r="AA450">
        <v>13.5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0.03</v>
      </c>
      <c r="AH450">
        <v>2</v>
      </c>
      <c r="AI450">
        <v>39273847</v>
      </c>
      <c r="AJ450">
        <v>477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ROW(Source!A197)</f>
        <v>197</v>
      </c>
      <c r="B451">
        <v>39273848</v>
      </c>
      <c r="C451">
        <v>39273844</v>
      </c>
      <c r="D451">
        <v>36883554</v>
      </c>
      <c r="E451">
        <v>1</v>
      </c>
      <c r="F451">
        <v>1</v>
      </c>
      <c r="G451">
        <v>1</v>
      </c>
      <c r="H451">
        <v>2</v>
      </c>
      <c r="I451" t="s">
        <v>554</v>
      </c>
      <c r="J451" t="s">
        <v>555</v>
      </c>
      <c r="K451" t="s">
        <v>556</v>
      </c>
      <c r="L451">
        <v>1368</v>
      </c>
      <c r="N451">
        <v>1011</v>
      </c>
      <c r="O451" t="s">
        <v>518</v>
      </c>
      <c r="P451" t="s">
        <v>518</v>
      </c>
      <c r="Q451">
        <v>1</v>
      </c>
      <c r="X451">
        <v>0.02</v>
      </c>
      <c r="Y451">
        <v>0</v>
      </c>
      <c r="Z451">
        <v>65.709999999999994</v>
      </c>
      <c r="AA451">
        <v>11.6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0.02</v>
      </c>
      <c r="AH451">
        <v>2</v>
      </c>
      <c r="AI451">
        <v>39273848</v>
      </c>
      <c r="AJ451">
        <v>478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ROW(Source!A197)</f>
        <v>197</v>
      </c>
      <c r="B452">
        <v>39273849</v>
      </c>
      <c r="C452">
        <v>39273844</v>
      </c>
      <c r="D452">
        <v>36802094</v>
      </c>
      <c r="E452">
        <v>1</v>
      </c>
      <c r="F452">
        <v>1</v>
      </c>
      <c r="G452">
        <v>1</v>
      </c>
      <c r="H452">
        <v>3</v>
      </c>
      <c r="I452" t="s">
        <v>723</v>
      </c>
      <c r="J452" t="s">
        <v>724</v>
      </c>
      <c r="K452" t="s">
        <v>725</v>
      </c>
      <c r="L452">
        <v>1346</v>
      </c>
      <c r="N452">
        <v>1009</v>
      </c>
      <c r="O452" t="s">
        <v>566</v>
      </c>
      <c r="P452" t="s">
        <v>566</v>
      </c>
      <c r="Q452">
        <v>1</v>
      </c>
      <c r="X452">
        <v>0.42</v>
      </c>
      <c r="Y452">
        <v>30.4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0.42</v>
      </c>
      <c r="AH452">
        <v>2</v>
      </c>
      <c r="AI452">
        <v>39273849</v>
      </c>
      <c r="AJ452">
        <v>479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ROW(Source!A197)</f>
        <v>197</v>
      </c>
      <c r="B453">
        <v>39273850</v>
      </c>
      <c r="C453">
        <v>39273844</v>
      </c>
      <c r="D453">
        <v>36804448</v>
      </c>
      <c r="E453">
        <v>1</v>
      </c>
      <c r="F453">
        <v>1</v>
      </c>
      <c r="G453">
        <v>1</v>
      </c>
      <c r="H453">
        <v>3</v>
      </c>
      <c r="I453" t="s">
        <v>764</v>
      </c>
      <c r="J453" t="s">
        <v>765</v>
      </c>
      <c r="K453" t="s">
        <v>766</v>
      </c>
      <c r="L453">
        <v>1346</v>
      </c>
      <c r="N453">
        <v>1009</v>
      </c>
      <c r="O453" t="s">
        <v>566</v>
      </c>
      <c r="P453" t="s">
        <v>566</v>
      </c>
      <c r="Q453">
        <v>1</v>
      </c>
      <c r="X453">
        <v>1.5</v>
      </c>
      <c r="Y453">
        <v>9.0399999999999991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1.5</v>
      </c>
      <c r="AH453">
        <v>2</v>
      </c>
      <c r="AI453">
        <v>39273850</v>
      </c>
      <c r="AJ453">
        <v>480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ROW(Source!A197)</f>
        <v>197</v>
      </c>
      <c r="B454">
        <v>39273851</v>
      </c>
      <c r="C454">
        <v>39273844</v>
      </c>
      <c r="D454">
        <v>36806488</v>
      </c>
      <c r="E454">
        <v>1</v>
      </c>
      <c r="F454">
        <v>1</v>
      </c>
      <c r="G454">
        <v>1</v>
      </c>
      <c r="H454">
        <v>3</v>
      </c>
      <c r="I454" t="s">
        <v>767</v>
      </c>
      <c r="J454" t="s">
        <v>768</v>
      </c>
      <c r="K454" t="s">
        <v>769</v>
      </c>
      <c r="L454">
        <v>1348</v>
      </c>
      <c r="N454">
        <v>1009</v>
      </c>
      <c r="O454" t="s">
        <v>141</v>
      </c>
      <c r="P454" t="s">
        <v>141</v>
      </c>
      <c r="Q454">
        <v>1000</v>
      </c>
      <c r="X454">
        <v>3.15E-3</v>
      </c>
      <c r="Y454">
        <v>729.98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3.15E-3</v>
      </c>
      <c r="AH454">
        <v>2</v>
      </c>
      <c r="AI454">
        <v>39273851</v>
      </c>
      <c r="AJ454">
        <v>481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ROW(Source!A197)</f>
        <v>197</v>
      </c>
      <c r="B455">
        <v>39273852</v>
      </c>
      <c r="C455">
        <v>39273844</v>
      </c>
      <c r="D455">
        <v>36852067</v>
      </c>
      <c r="E455">
        <v>1</v>
      </c>
      <c r="F455">
        <v>1</v>
      </c>
      <c r="G455">
        <v>1</v>
      </c>
      <c r="H455">
        <v>3</v>
      </c>
      <c r="I455" t="s">
        <v>770</v>
      </c>
      <c r="J455" t="s">
        <v>771</v>
      </c>
      <c r="K455" t="s">
        <v>772</v>
      </c>
      <c r="L455">
        <v>1356</v>
      </c>
      <c r="N455">
        <v>1010</v>
      </c>
      <c r="O455" t="s">
        <v>96</v>
      </c>
      <c r="P455" t="s">
        <v>96</v>
      </c>
      <c r="Q455">
        <v>1000</v>
      </c>
      <c r="X455">
        <v>0.10199999999999999</v>
      </c>
      <c r="Y455">
        <v>270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0.10199999999999999</v>
      </c>
      <c r="AH455">
        <v>2</v>
      </c>
      <c r="AI455">
        <v>39273852</v>
      </c>
      <c r="AJ455">
        <v>482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ROW(Source!A197)</f>
        <v>197</v>
      </c>
      <c r="B456">
        <v>39273853</v>
      </c>
      <c r="C456">
        <v>39273844</v>
      </c>
      <c r="D456">
        <v>36799065</v>
      </c>
      <c r="E456">
        <v>17</v>
      </c>
      <c r="F456">
        <v>1</v>
      </c>
      <c r="G456">
        <v>1</v>
      </c>
      <c r="H456">
        <v>3</v>
      </c>
      <c r="I456" t="s">
        <v>717</v>
      </c>
      <c r="J456" t="s">
        <v>3</v>
      </c>
      <c r="K456" t="s">
        <v>718</v>
      </c>
      <c r="L456">
        <v>1374</v>
      </c>
      <c r="N456">
        <v>1013</v>
      </c>
      <c r="O456" t="s">
        <v>719</v>
      </c>
      <c r="P456" t="s">
        <v>719</v>
      </c>
      <c r="Q456">
        <v>1</v>
      </c>
      <c r="X456">
        <v>6.05</v>
      </c>
      <c r="Y456">
        <v>1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6.05</v>
      </c>
      <c r="AH456">
        <v>2</v>
      </c>
      <c r="AI456">
        <v>39273853</v>
      </c>
      <c r="AJ456">
        <v>484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ROW(Source!A200)</f>
        <v>200</v>
      </c>
      <c r="B457">
        <v>39273864</v>
      </c>
      <c r="C457">
        <v>39273863</v>
      </c>
      <c r="D457">
        <v>37080781</v>
      </c>
      <c r="E457">
        <v>1</v>
      </c>
      <c r="F457">
        <v>1</v>
      </c>
      <c r="G457">
        <v>1</v>
      </c>
      <c r="H457">
        <v>1</v>
      </c>
      <c r="I457" t="s">
        <v>762</v>
      </c>
      <c r="J457" t="s">
        <v>3</v>
      </c>
      <c r="K457" t="s">
        <v>763</v>
      </c>
      <c r="L457">
        <v>1191</v>
      </c>
      <c r="N457">
        <v>1013</v>
      </c>
      <c r="O457" t="s">
        <v>512</v>
      </c>
      <c r="P457" t="s">
        <v>512</v>
      </c>
      <c r="Q457">
        <v>1</v>
      </c>
      <c r="X457">
        <v>26.24</v>
      </c>
      <c r="Y457">
        <v>0</v>
      </c>
      <c r="Z457">
        <v>0</v>
      </c>
      <c r="AA457">
        <v>0</v>
      </c>
      <c r="AB457">
        <v>9.92</v>
      </c>
      <c r="AC457">
        <v>0</v>
      </c>
      <c r="AD457">
        <v>1</v>
      </c>
      <c r="AE457">
        <v>1</v>
      </c>
      <c r="AF457" t="s">
        <v>3</v>
      </c>
      <c r="AG457">
        <v>26.24</v>
      </c>
      <c r="AH457">
        <v>2</v>
      </c>
      <c r="AI457">
        <v>39273864</v>
      </c>
      <c r="AJ457">
        <v>485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ROW(Source!A200)</f>
        <v>200</v>
      </c>
      <c r="B458">
        <v>39273865</v>
      </c>
      <c r="C458">
        <v>39273863</v>
      </c>
      <c r="D458">
        <v>37064876</v>
      </c>
      <c r="E458">
        <v>1</v>
      </c>
      <c r="F458">
        <v>1</v>
      </c>
      <c r="G458">
        <v>1</v>
      </c>
      <c r="H458">
        <v>1</v>
      </c>
      <c r="I458" t="s">
        <v>513</v>
      </c>
      <c r="J458" t="s">
        <v>3</v>
      </c>
      <c r="K458" t="s">
        <v>514</v>
      </c>
      <c r="L458">
        <v>1191</v>
      </c>
      <c r="N458">
        <v>1013</v>
      </c>
      <c r="O458" t="s">
        <v>512</v>
      </c>
      <c r="P458" t="s">
        <v>512</v>
      </c>
      <c r="Q458">
        <v>1</v>
      </c>
      <c r="X458">
        <v>0.05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3</v>
      </c>
      <c r="AG458">
        <v>0.05</v>
      </c>
      <c r="AH458">
        <v>2</v>
      </c>
      <c r="AI458">
        <v>39273865</v>
      </c>
      <c r="AJ458">
        <v>486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ROW(Source!A200)</f>
        <v>200</v>
      </c>
      <c r="B459">
        <v>39273866</v>
      </c>
      <c r="C459">
        <v>39273863</v>
      </c>
      <c r="D459">
        <v>36882159</v>
      </c>
      <c r="E459">
        <v>1</v>
      </c>
      <c r="F459">
        <v>1</v>
      </c>
      <c r="G459">
        <v>1</v>
      </c>
      <c r="H459">
        <v>2</v>
      </c>
      <c r="I459" t="s">
        <v>720</v>
      </c>
      <c r="J459" t="s">
        <v>721</v>
      </c>
      <c r="K459" t="s">
        <v>722</v>
      </c>
      <c r="L459">
        <v>1368</v>
      </c>
      <c r="N459">
        <v>1011</v>
      </c>
      <c r="O459" t="s">
        <v>518</v>
      </c>
      <c r="P459" t="s">
        <v>518</v>
      </c>
      <c r="Q459">
        <v>1</v>
      </c>
      <c r="X459">
        <v>0.03</v>
      </c>
      <c r="Y459">
        <v>0</v>
      </c>
      <c r="Z459">
        <v>111.99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3</v>
      </c>
      <c r="AG459">
        <v>0.03</v>
      </c>
      <c r="AH459">
        <v>2</v>
      </c>
      <c r="AI459">
        <v>39273866</v>
      </c>
      <c r="AJ459">
        <v>487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ROW(Source!A200)</f>
        <v>200</v>
      </c>
      <c r="B460">
        <v>39273867</v>
      </c>
      <c r="C460">
        <v>39273863</v>
      </c>
      <c r="D460">
        <v>36883554</v>
      </c>
      <c r="E460">
        <v>1</v>
      </c>
      <c r="F460">
        <v>1</v>
      </c>
      <c r="G460">
        <v>1</v>
      </c>
      <c r="H460">
        <v>2</v>
      </c>
      <c r="I460" t="s">
        <v>554</v>
      </c>
      <c r="J460" t="s">
        <v>555</v>
      </c>
      <c r="K460" t="s">
        <v>556</v>
      </c>
      <c r="L460">
        <v>1368</v>
      </c>
      <c r="N460">
        <v>1011</v>
      </c>
      <c r="O460" t="s">
        <v>518</v>
      </c>
      <c r="P460" t="s">
        <v>518</v>
      </c>
      <c r="Q460">
        <v>1</v>
      </c>
      <c r="X460">
        <v>0.02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0.02</v>
      </c>
      <c r="AH460">
        <v>2</v>
      </c>
      <c r="AI460">
        <v>39273867</v>
      </c>
      <c r="AJ460">
        <v>488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ROW(Source!A200)</f>
        <v>200</v>
      </c>
      <c r="B461">
        <v>39273868</v>
      </c>
      <c r="C461">
        <v>39273863</v>
      </c>
      <c r="D461">
        <v>36806488</v>
      </c>
      <c r="E461">
        <v>1</v>
      </c>
      <c r="F461">
        <v>1</v>
      </c>
      <c r="G461">
        <v>1</v>
      </c>
      <c r="H461">
        <v>3</v>
      </c>
      <c r="I461" t="s">
        <v>767</v>
      </c>
      <c r="J461" t="s">
        <v>768</v>
      </c>
      <c r="K461" t="s">
        <v>769</v>
      </c>
      <c r="L461">
        <v>1348</v>
      </c>
      <c r="N461">
        <v>1009</v>
      </c>
      <c r="O461" t="s">
        <v>141</v>
      </c>
      <c r="P461" t="s">
        <v>141</v>
      </c>
      <c r="Q461">
        <v>1000</v>
      </c>
      <c r="X461">
        <v>3.15E-3</v>
      </c>
      <c r="Y461">
        <v>729.98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3.15E-3</v>
      </c>
      <c r="AH461">
        <v>2</v>
      </c>
      <c r="AI461">
        <v>39273868</v>
      </c>
      <c r="AJ461">
        <v>489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ROW(Source!A200)</f>
        <v>200</v>
      </c>
      <c r="B462">
        <v>39273869</v>
      </c>
      <c r="C462">
        <v>39273863</v>
      </c>
      <c r="D462">
        <v>36852067</v>
      </c>
      <c r="E462">
        <v>1</v>
      </c>
      <c r="F462">
        <v>1</v>
      </c>
      <c r="G462">
        <v>1</v>
      </c>
      <c r="H462">
        <v>3</v>
      </c>
      <c r="I462" t="s">
        <v>770</v>
      </c>
      <c r="J462" t="s">
        <v>771</v>
      </c>
      <c r="K462" t="s">
        <v>772</v>
      </c>
      <c r="L462">
        <v>1356</v>
      </c>
      <c r="N462">
        <v>1010</v>
      </c>
      <c r="O462" t="s">
        <v>96</v>
      </c>
      <c r="P462" t="s">
        <v>96</v>
      </c>
      <c r="Q462">
        <v>1000</v>
      </c>
      <c r="X462">
        <v>0.10199999999999999</v>
      </c>
      <c r="Y462">
        <v>270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3</v>
      </c>
      <c r="AG462">
        <v>0.10199999999999999</v>
      </c>
      <c r="AH462">
        <v>2</v>
      </c>
      <c r="AI462">
        <v>39273869</v>
      </c>
      <c r="AJ462">
        <v>490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ROW(Source!A200)</f>
        <v>200</v>
      </c>
      <c r="B463">
        <v>39273870</v>
      </c>
      <c r="C463">
        <v>39273863</v>
      </c>
      <c r="D463">
        <v>36799065</v>
      </c>
      <c r="E463">
        <v>17</v>
      </c>
      <c r="F463">
        <v>1</v>
      </c>
      <c r="G463">
        <v>1</v>
      </c>
      <c r="H463">
        <v>3</v>
      </c>
      <c r="I463" t="s">
        <v>717</v>
      </c>
      <c r="J463" t="s">
        <v>3</v>
      </c>
      <c r="K463" t="s">
        <v>718</v>
      </c>
      <c r="L463">
        <v>1374</v>
      </c>
      <c r="N463">
        <v>1013</v>
      </c>
      <c r="O463" t="s">
        <v>719</v>
      </c>
      <c r="P463" t="s">
        <v>719</v>
      </c>
      <c r="Q463">
        <v>1</v>
      </c>
      <c r="X463">
        <v>5.21</v>
      </c>
      <c r="Y463">
        <v>1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3</v>
      </c>
      <c r="AG463">
        <v>5.21</v>
      </c>
      <c r="AH463">
        <v>2</v>
      </c>
      <c r="AI463">
        <v>39273870</v>
      </c>
      <c r="AJ463">
        <v>492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ROW(Source!A201)</f>
        <v>201</v>
      </c>
      <c r="B464">
        <v>39273864</v>
      </c>
      <c r="C464">
        <v>39273863</v>
      </c>
      <c r="D464">
        <v>37080781</v>
      </c>
      <c r="E464">
        <v>1</v>
      </c>
      <c r="F464">
        <v>1</v>
      </c>
      <c r="G464">
        <v>1</v>
      </c>
      <c r="H464">
        <v>1</v>
      </c>
      <c r="I464" t="s">
        <v>762</v>
      </c>
      <c r="J464" t="s">
        <v>3</v>
      </c>
      <c r="K464" t="s">
        <v>763</v>
      </c>
      <c r="L464">
        <v>1191</v>
      </c>
      <c r="N464">
        <v>1013</v>
      </c>
      <c r="O464" t="s">
        <v>512</v>
      </c>
      <c r="P464" t="s">
        <v>512</v>
      </c>
      <c r="Q464">
        <v>1</v>
      </c>
      <c r="X464">
        <v>26.24</v>
      </c>
      <c r="Y464">
        <v>0</v>
      </c>
      <c r="Z464">
        <v>0</v>
      </c>
      <c r="AA464">
        <v>0</v>
      </c>
      <c r="AB464">
        <v>9.92</v>
      </c>
      <c r="AC464">
        <v>0</v>
      </c>
      <c r="AD464">
        <v>1</v>
      </c>
      <c r="AE464">
        <v>1</v>
      </c>
      <c r="AF464" t="s">
        <v>3</v>
      </c>
      <c r="AG464">
        <v>26.24</v>
      </c>
      <c r="AH464">
        <v>2</v>
      </c>
      <c r="AI464">
        <v>39273864</v>
      </c>
      <c r="AJ464">
        <v>493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ROW(Source!A201)</f>
        <v>201</v>
      </c>
      <c r="B465">
        <v>39273865</v>
      </c>
      <c r="C465">
        <v>39273863</v>
      </c>
      <c r="D465">
        <v>37064876</v>
      </c>
      <c r="E465">
        <v>1</v>
      </c>
      <c r="F465">
        <v>1</v>
      </c>
      <c r="G465">
        <v>1</v>
      </c>
      <c r="H465">
        <v>1</v>
      </c>
      <c r="I465" t="s">
        <v>513</v>
      </c>
      <c r="J465" t="s">
        <v>3</v>
      </c>
      <c r="K465" t="s">
        <v>514</v>
      </c>
      <c r="L465">
        <v>1191</v>
      </c>
      <c r="N465">
        <v>1013</v>
      </c>
      <c r="O465" t="s">
        <v>512</v>
      </c>
      <c r="P465" t="s">
        <v>512</v>
      </c>
      <c r="Q465">
        <v>1</v>
      </c>
      <c r="X465">
        <v>0.05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2</v>
      </c>
      <c r="AF465" t="s">
        <v>3</v>
      </c>
      <c r="AG465">
        <v>0.05</v>
      </c>
      <c r="AH465">
        <v>2</v>
      </c>
      <c r="AI465">
        <v>39273865</v>
      </c>
      <c r="AJ465">
        <v>494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ROW(Source!A201)</f>
        <v>201</v>
      </c>
      <c r="B466">
        <v>39273866</v>
      </c>
      <c r="C466">
        <v>39273863</v>
      </c>
      <c r="D466">
        <v>36882159</v>
      </c>
      <c r="E466">
        <v>1</v>
      </c>
      <c r="F466">
        <v>1</v>
      </c>
      <c r="G466">
        <v>1</v>
      </c>
      <c r="H466">
        <v>2</v>
      </c>
      <c r="I466" t="s">
        <v>720</v>
      </c>
      <c r="J466" t="s">
        <v>721</v>
      </c>
      <c r="K466" t="s">
        <v>722</v>
      </c>
      <c r="L466">
        <v>1368</v>
      </c>
      <c r="N466">
        <v>1011</v>
      </c>
      <c r="O466" t="s">
        <v>518</v>
      </c>
      <c r="P466" t="s">
        <v>518</v>
      </c>
      <c r="Q466">
        <v>1</v>
      </c>
      <c r="X466">
        <v>0.03</v>
      </c>
      <c r="Y466">
        <v>0</v>
      </c>
      <c r="Z466">
        <v>111.99</v>
      </c>
      <c r="AA466">
        <v>13.5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0.03</v>
      </c>
      <c r="AH466">
        <v>2</v>
      </c>
      <c r="AI466">
        <v>39273866</v>
      </c>
      <c r="AJ466">
        <v>495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ROW(Source!A201)</f>
        <v>201</v>
      </c>
      <c r="B467">
        <v>39273867</v>
      </c>
      <c r="C467">
        <v>39273863</v>
      </c>
      <c r="D467">
        <v>36883554</v>
      </c>
      <c r="E467">
        <v>1</v>
      </c>
      <c r="F467">
        <v>1</v>
      </c>
      <c r="G467">
        <v>1</v>
      </c>
      <c r="H467">
        <v>2</v>
      </c>
      <c r="I467" t="s">
        <v>554</v>
      </c>
      <c r="J467" t="s">
        <v>555</v>
      </c>
      <c r="K467" t="s">
        <v>556</v>
      </c>
      <c r="L467">
        <v>1368</v>
      </c>
      <c r="N467">
        <v>1011</v>
      </c>
      <c r="O467" t="s">
        <v>518</v>
      </c>
      <c r="P467" t="s">
        <v>518</v>
      </c>
      <c r="Q467">
        <v>1</v>
      </c>
      <c r="X467">
        <v>0.02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0.02</v>
      </c>
      <c r="AH467">
        <v>2</v>
      </c>
      <c r="AI467">
        <v>39273867</v>
      </c>
      <c r="AJ467">
        <v>496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ROW(Source!A201)</f>
        <v>201</v>
      </c>
      <c r="B468">
        <v>39273868</v>
      </c>
      <c r="C468">
        <v>39273863</v>
      </c>
      <c r="D468">
        <v>36806488</v>
      </c>
      <c r="E468">
        <v>1</v>
      </c>
      <c r="F468">
        <v>1</v>
      </c>
      <c r="G468">
        <v>1</v>
      </c>
      <c r="H468">
        <v>3</v>
      </c>
      <c r="I468" t="s">
        <v>767</v>
      </c>
      <c r="J468" t="s">
        <v>768</v>
      </c>
      <c r="K468" t="s">
        <v>769</v>
      </c>
      <c r="L468">
        <v>1348</v>
      </c>
      <c r="N468">
        <v>1009</v>
      </c>
      <c r="O468" t="s">
        <v>141</v>
      </c>
      <c r="P468" t="s">
        <v>141</v>
      </c>
      <c r="Q468">
        <v>1000</v>
      </c>
      <c r="X468">
        <v>3.15E-3</v>
      </c>
      <c r="Y468">
        <v>729.98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3.15E-3</v>
      </c>
      <c r="AH468">
        <v>2</v>
      </c>
      <c r="AI468">
        <v>39273868</v>
      </c>
      <c r="AJ468">
        <v>497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ROW(Source!A201)</f>
        <v>201</v>
      </c>
      <c r="B469">
        <v>39273869</v>
      </c>
      <c r="C469">
        <v>39273863</v>
      </c>
      <c r="D469">
        <v>36852067</v>
      </c>
      <c r="E469">
        <v>1</v>
      </c>
      <c r="F469">
        <v>1</v>
      </c>
      <c r="G469">
        <v>1</v>
      </c>
      <c r="H469">
        <v>3</v>
      </c>
      <c r="I469" t="s">
        <v>770</v>
      </c>
      <c r="J469" t="s">
        <v>771</v>
      </c>
      <c r="K469" t="s">
        <v>772</v>
      </c>
      <c r="L469">
        <v>1356</v>
      </c>
      <c r="N469">
        <v>1010</v>
      </c>
      <c r="O469" t="s">
        <v>96</v>
      </c>
      <c r="P469" t="s">
        <v>96</v>
      </c>
      <c r="Q469">
        <v>1000</v>
      </c>
      <c r="X469">
        <v>0.10199999999999999</v>
      </c>
      <c r="Y469">
        <v>270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0.10199999999999999</v>
      </c>
      <c r="AH469">
        <v>2</v>
      </c>
      <c r="AI469">
        <v>39273869</v>
      </c>
      <c r="AJ469">
        <v>498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ROW(Source!A201)</f>
        <v>201</v>
      </c>
      <c r="B470">
        <v>39273870</v>
      </c>
      <c r="C470">
        <v>39273863</v>
      </c>
      <c r="D470">
        <v>36799065</v>
      </c>
      <c r="E470">
        <v>17</v>
      </c>
      <c r="F470">
        <v>1</v>
      </c>
      <c r="G470">
        <v>1</v>
      </c>
      <c r="H470">
        <v>3</v>
      </c>
      <c r="I470" t="s">
        <v>717</v>
      </c>
      <c r="J470" t="s">
        <v>3</v>
      </c>
      <c r="K470" t="s">
        <v>718</v>
      </c>
      <c r="L470">
        <v>1374</v>
      </c>
      <c r="N470">
        <v>1013</v>
      </c>
      <c r="O470" t="s">
        <v>719</v>
      </c>
      <c r="P470" t="s">
        <v>719</v>
      </c>
      <c r="Q470">
        <v>1</v>
      </c>
      <c r="X470">
        <v>5.21</v>
      </c>
      <c r="Y470">
        <v>1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5.21</v>
      </c>
      <c r="AH470">
        <v>2</v>
      </c>
      <c r="AI470">
        <v>39273870</v>
      </c>
      <c r="AJ470">
        <v>500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ROW(Source!A204)</f>
        <v>204</v>
      </c>
      <c r="B471">
        <v>39273894</v>
      </c>
      <c r="C471">
        <v>39273893</v>
      </c>
      <c r="D471">
        <v>37077359</v>
      </c>
      <c r="E471">
        <v>1</v>
      </c>
      <c r="F471">
        <v>1</v>
      </c>
      <c r="G471">
        <v>1</v>
      </c>
      <c r="H471">
        <v>1</v>
      </c>
      <c r="I471" t="s">
        <v>773</v>
      </c>
      <c r="J471" t="s">
        <v>3</v>
      </c>
      <c r="K471" t="s">
        <v>774</v>
      </c>
      <c r="L471">
        <v>1191</v>
      </c>
      <c r="N471">
        <v>1013</v>
      </c>
      <c r="O471" t="s">
        <v>512</v>
      </c>
      <c r="P471" t="s">
        <v>512</v>
      </c>
      <c r="Q471">
        <v>1</v>
      </c>
      <c r="X471">
        <v>0.9</v>
      </c>
      <c r="Y471">
        <v>0</v>
      </c>
      <c r="Z471">
        <v>0</v>
      </c>
      <c r="AA471">
        <v>0</v>
      </c>
      <c r="AB471">
        <v>10.5</v>
      </c>
      <c r="AC471">
        <v>0</v>
      </c>
      <c r="AD471">
        <v>1</v>
      </c>
      <c r="AE471">
        <v>1</v>
      </c>
      <c r="AF471" t="s">
        <v>3</v>
      </c>
      <c r="AG471">
        <v>0.9</v>
      </c>
      <c r="AH471">
        <v>2</v>
      </c>
      <c r="AI471">
        <v>39273894</v>
      </c>
      <c r="AJ471">
        <v>501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ROW(Source!A204)</f>
        <v>204</v>
      </c>
      <c r="B472">
        <v>39273895</v>
      </c>
      <c r="C472">
        <v>39273893</v>
      </c>
      <c r="D472">
        <v>37064876</v>
      </c>
      <c r="E472">
        <v>1</v>
      </c>
      <c r="F472">
        <v>1</v>
      </c>
      <c r="G472">
        <v>1</v>
      </c>
      <c r="H472">
        <v>1</v>
      </c>
      <c r="I472" t="s">
        <v>513</v>
      </c>
      <c r="J472" t="s">
        <v>3</v>
      </c>
      <c r="K472" t="s">
        <v>514</v>
      </c>
      <c r="L472">
        <v>1191</v>
      </c>
      <c r="N472">
        <v>1013</v>
      </c>
      <c r="O472" t="s">
        <v>512</v>
      </c>
      <c r="P472" t="s">
        <v>512</v>
      </c>
      <c r="Q472">
        <v>1</v>
      </c>
      <c r="X472">
        <v>0.2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2</v>
      </c>
      <c r="AF472" t="s">
        <v>3</v>
      </c>
      <c r="AG472">
        <v>0.2</v>
      </c>
      <c r="AH472">
        <v>2</v>
      </c>
      <c r="AI472">
        <v>39273895</v>
      </c>
      <c r="AJ472">
        <v>502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ROW(Source!A204)</f>
        <v>204</v>
      </c>
      <c r="B473">
        <v>39273896</v>
      </c>
      <c r="C473">
        <v>39273893</v>
      </c>
      <c r="D473">
        <v>36882159</v>
      </c>
      <c r="E473">
        <v>1</v>
      </c>
      <c r="F473">
        <v>1</v>
      </c>
      <c r="G473">
        <v>1</v>
      </c>
      <c r="H473">
        <v>2</v>
      </c>
      <c r="I473" t="s">
        <v>720</v>
      </c>
      <c r="J473" t="s">
        <v>721</v>
      </c>
      <c r="K473" t="s">
        <v>722</v>
      </c>
      <c r="L473">
        <v>1368</v>
      </c>
      <c r="N473">
        <v>1011</v>
      </c>
      <c r="O473" t="s">
        <v>518</v>
      </c>
      <c r="P473" t="s">
        <v>518</v>
      </c>
      <c r="Q473">
        <v>1</v>
      </c>
      <c r="X473">
        <v>0.1</v>
      </c>
      <c r="Y473">
        <v>0</v>
      </c>
      <c r="Z473">
        <v>111.99</v>
      </c>
      <c r="AA473">
        <v>13.5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0.1</v>
      </c>
      <c r="AH473">
        <v>2</v>
      </c>
      <c r="AI473">
        <v>39273896</v>
      </c>
      <c r="AJ473">
        <v>503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ROW(Source!A204)</f>
        <v>204</v>
      </c>
      <c r="B474">
        <v>39273897</v>
      </c>
      <c r="C474">
        <v>39273893</v>
      </c>
      <c r="D474">
        <v>36883554</v>
      </c>
      <c r="E474">
        <v>1</v>
      </c>
      <c r="F474">
        <v>1</v>
      </c>
      <c r="G474">
        <v>1</v>
      </c>
      <c r="H474">
        <v>2</v>
      </c>
      <c r="I474" t="s">
        <v>554</v>
      </c>
      <c r="J474" t="s">
        <v>555</v>
      </c>
      <c r="K474" t="s">
        <v>556</v>
      </c>
      <c r="L474">
        <v>1368</v>
      </c>
      <c r="N474">
        <v>1011</v>
      </c>
      <c r="O474" t="s">
        <v>518</v>
      </c>
      <c r="P474" t="s">
        <v>518</v>
      </c>
      <c r="Q474">
        <v>1</v>
      </c>
      <c r="X474">
        <v>0.1</v>
      </c>
      <c r="Y474">
        <v>0</v>
      </c>
      <c r="Z474">
        <v>65.709999999999994</v>
      </c>
      <c r="AA474">
        <v>11.6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0.1</v>
      </c>
      <c r="AH474">
        <v>2</v>
      </c>
      <c r="AI474">
        <v>39273897</v>
      </c>
      <c r="AJ474">
        <v>504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ROW(Source!A204)</f>
        <v>204</v>
      </c>
      <c r="B475">
        <v>39273898</v>
      </c>
      <c r="C475">
        <v>39273893</v>
      </c>
      <c r="D475">
        <v>36802094</v>
      </c>
      <c r="E475">
        <v>1</v>
      </c>
      <c r="F475">
        <v>1</v>
      </c>
      <c r="G475">
        <v>1</v>
      </c>
      <c r="H475">
        <v>3</v>
      </c>
      <c r="I475" t="s">
        <v>723</v>
      </c>
      <c r="J475" t="s">
        <v>724</v>
      </c>
      <c r="K475" t="s">
        <v>725</v>
      </c>
      <c r="L475">
        <v>1346</v>
      </c>
      <c r="N475">
        <v>1009</v>
      </c>
      <c r="O475" t="s">
        <v>566</v>
      </c>
      <c r="P475" t="s">
        <v>566</v>
      </c>
      <c r="Q475">
        <v>1</v>
      </c>
      <c r="X475">
        <v>0.01</v>
      </c>
      <c r="Y475">
        <v>30.4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0.01</v>
      </c>
      <c r="AH475">
        <v>2</v>
      </c>
      <c r="AI475">
        <v>39273898</v>
      </c>
      <c r="AJ475">
        <v>505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ROW(Source!A204)</f>
        <v>204</v>
      </c>
      <c r="B476">
        <v>39273899</v>
      </c>
      <c r="C476">
        <v>39273893</v>
      </c>
      <c r="D476">
        <v>36804448</v>
      </c>
      <c r="E476">
        <v>1</v>
      </c>
      <c r="F476">
        <v>1</v>
      </c>
      <c r="G476">
        <v>1</v>
      </c>
      <c r="H476">
        <v>3</v>
      </c>
      <c r="I476" t="s">
        <v>764</v>
      </c>
      <c r="J476" t="s">
        <v>765</v>
      </c>
      <c r="K476" t="s">
        <v>766</v>
      </c>
      <c r="L476">
        <v>1346</v>
      </c>
      <c r="N476">
        <v>1009</v>
      </c>
      <c r="O476" t="s">
        <v>566</v>
      </c>
      <c r="P476" t="s">
        <v>566</v>
      </c>
      <c r="Q476">
        <v>1</v>
      </c>
      <c r="X476">
        <v>0.3</v>
      </c>
      <c r="Y476">
        <v>9.0399999999999991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0.3</v>
      </c>
      <c r="AH476">
        <v>2</v>
      </c>
      <c r="AI476">
        <v>39273899</v>
      </c>
      <c r="AJ476">
        <v>506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ROW(Source!A204)</f>
        <v>204</v>
      </c>
      <c r="B477">
        <v>39273900</v>
      </c>
      <c r="C477">
        <v>39273893</v>
      </c>
      <c r="D477">
        <v>36825981</v>
      </c>
      <c r="E477">
        <v>1</v>
      </c>
      <c r="F477">
        <v>1</v>
      </c>
      <c r="G477">
        <v>1</v>
      </c>
      <c r="H477">
        <v>3</v>
      </c>
      <c r="I477" t="s">
        <v>775</v>
      </c>
      <c r="J477" t="s">
        <v>776</v>
      </c>
      <c r="K477" t="s">
        <v>777</v>
      </c>
      <c r="L477">
        <v>1348</v>
      </c>
      <c r="N477">
        <v>1009</v>
      </c>
      <c r="O477" t="s">
        <v>141</v>
      </c>
      <c r="P477" t="s">
        <v>141</v>
      </c>
      <c r="Q477">
        <v>1000</v>
      </c>
      <c r="X477">
        <v>5.9999999999999995E-4</v>
      </c>
      <c r="Y477">
        <v>5000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3</v>
      </c>
      <c r="AG477">
        <v>5.9999999999999995E-4</v>
      </c>
      <c r="AH477">
        <v>2</v>
      </c>
      <c r="AI477">
        <v>39273900</v>
      </c>
      <c r="AJ477">
        <v>507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ROW(Source!A204)</f>
        <v>204</v>
      </c>
      <c r="B478">
        <v>39273901</v>
      </c>
      <c r="C478">
        <v>39273893</v>
      </c>
      <c r="D478">
        <v>36799065</v>
      </c>
      <c r="E478">
        <v>17</v>
      </c>
      <c r="F478">
        <v>1</v>
      </c>
      <c r="G478">
        <v>1</v>
      </c>
      <c r="H478">
        <v>3</v>
      </c>
      <c r="I478" t="s">
        <v>717</v>
      </c>
      <c r="J478" t="s">
        <v>3</v>
      </c>
      <c r="K478" t="s">
        <v>718</v>
      </c>
      <c r="L478">
        <v>1374</v>
      </c>
      <c r="N478">
        <v>1013</v>
      </c>
      <c r="O478" t="s">
        <v>719</v>
      </c>
      <c r="P478" t="s">
        <v>719</v>
      </c>
      <c r="Q478">
        <v>1</v>
      </c>
      <c r="X478">
        <v>0.19</v>
      </c>
      <c r="Y478">
        <v>1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3</v>
      </c>
      <c r="AG478">
        <v>0.19</v>
      </c>
      <c r="AH478">
        <v>2</v>
      </c>
      <c r="AI478">
        <v>39273901</v>
      </c>
      <c r="AJ478">
        <v>509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ROW(Source!A205)</f>
        <v>205</v>
      </c>
      <c r="B479">
        <v>39273894</v>
      </c>
      <c r="C479">
        <v>39273893</v>
      </c>
      <c r="D479">
        <v>37077359</v>
      </c>
      <c r="E479">
        <v>1</v>
      </c>
      <c r="F479">
        <v>1</v>
      </c>
      <c r="G479">
        <v>1</v>
      </c>
      <c r="H479">
        <v>1</v>
      </c>
      <c r="I479" t="s">
        <v>773</v>
      </c>
      <c r="J479" t="s">
        <v>3</v>
      </c>
      <c r="K479" t="s">
        <v>774</v>
      </c>
      <c r="L479">
        <v>1191</v>
      </c>
      <c r="N479">
        <v>1013</v>
      </c>
      <c r="O479" t="s">
        <v>512</v>
      </c>
      <c r="P479" t="s">
        <v>512</v>
      </c>
      <c r="Q479">
        <v>1</v>
      </c>
      <c r="X479">
        <v>0.9</v>
      </c>
      <c r="Y479">
        <v>0</v>
      </c>
      <c r="Z479">
        <v>0</v>
      </c>
      <c r="AA479">
        <v>0</v>
      </c>
      <c r="AB479">
        <v>10.5</v>
      </c>
      <c r="AC479">
        <v>0</v>
      </c>
      <c r="AD479">
        <v>1</v>
      </c>
      <c r="AE479">
        <v>1</v>
      </c>
      <c r="AF479" t="s">
        <v>3</v>
      </c>
      <c r="AG479">
        <v>0.9</v>
      </c>
      <c r="AH479">
        <v>2</v>
      </c>
      <c r="AI479">
        <v>39273894</v>
      </c>
      <c r="AJ479">
        <v>510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ROW(Source!A205)</f>
        <v>205</v>
      </c>
      <c r="B480">
        <v>39273895</v>
      </c>
      <c r="C480">
        <v>39273893</v>
      </c>
      <c r="D480">
        <v>37064876</v>
      </c>
      <c r="E480">
        <v>1</v>
      </c>
      <c r="F480">
        <v>1</v>
      </c>
      <c r="G480">
        <v>1</v>
      </c>
      <c r="H480">
        <v>1</v>
      </c>
      <c r="I480" t="s">
        <v>513</v>
      </c>
      <c r="J480" t="s">
        <v>3</v>
      </c>
      <c r="K480" t="s">
        <v>514</v>
      </c>
      <c r="L480">
        <v>1191</v>
      </c>
      <c r="N480">
        <v>1013</v>
      </c>
      <c r="O480" t="s">
        <v>512</v>
      </c>
      <c r="P480" t="s">
        <v>512</v>
      </c>
      <c r="Q480">
        <v>1</v>
      </c>
      <c r="X480">
        <v>0.2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2</v>
      </c>
      <c r="AF480" t="s">
        <v>3</v>
      </c>
      <c r="AG480">
        <v>0.2</v>
      </c>
      <c r="AH480">
        <v>2</v>
      </c>
      <c r="AI480">
        <v>39273895</v>
      </c>
      <c r="AJ480">
        <v>511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ROW(Source!A205)</f>
        <v>205</v>
      </c>
      <c r="B481">
        <v>39273896</v>
      </c>
      <c r="C481">
        <v>39273893</v>
      </c>
      <c r="D481">
        <v>36882159</v>
      </c>
      <c r="E481">
        <v>1</v>
      </c>
      <c r="F481">
        <v>1</v>
      </c>
      <c r="G481">
        <v>1</v>
      </c>
      <c r="H481">
        <v>2</v>
      </c>
      <c r="I481" t="s">
        <v>720</v>
      </c>
      <c r="J481" t="s">
        <v>721</v>
      </c>
      <c r="K481" t="s">
        <v>722</v>
      </c>
      <c r="L481">
        <v>1368</v>
      </c>
      <c r="N481">
        <v>1011</v>
      </c>
      <c r="O481" t="s">
        <v>518</v>
      </c>
      <c r="P481" t="s">
        <v>518</v>
      </c>
      <c r="Q481">
        <v>1</v>
      </c>
      <c r="X481">
        <v>0.1</v>
      </c>
      <c r="Y481">
        <v>0</v>
      </c>
      <c r="Z481">
        <v>111.99</v>
      </c>
      <c r="AA481">
        <v>13.5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0.1</v>
      </c>
      <c r="AH481">
        <v>2</v>
      </c>
      <c r="AI481">
        <v>39273896</v>
      </c>
      <c r="AJ481">
        <v>512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ROW(Source!A205)</f>
        <v>205</v>
      </c>
      <c r="B482">
        <v>39273897</v>
      </c>
      <c r="C482">
        <v>39273893</v>
      </c>
      <c r="D482">
        <v>36883554</v>
      </c>
      <c r="E482">
        <v>1</v>
      </c>
      <c r="F482">
        <v>1</v>
      </c>
      <c r="G482">
        <v>1</v>
      </c>
      <c r="H482">
        <v>2</v>
      </c>
      <c r="I482" t="s">
        <v>554</v>
      </c>
      <c r="J482" t="s">
        <v>555</v>
      </c>
      <c r="K482" t="s">
        <v>556</v>
      </c>
      <c r="L482">
        <v>1368</v>
      </c>
      <c r="N482">
        <v>1011</v>
      </c>
      <c r="O482" t="s">
        <v>518</v>
      </c>
      <c r="P482" t="s">
        <v>518</v>
      </c>
      <c r="Q482">
        <v>1</v>
      </c>
      <c r="X482">
        <v>0.1</v>
      </c>
      <c r="Y482">
        <v>0</v>
      </c>
      <c r="Z482">
        <v>65.709999999999994</v>
      </c>
      <c r="AA482">
        <v>11.6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0.1</v>
      </c>
      <c r="AH482">
        <v>2</v>
      </c>
      <c r="AI482">
        <v>39273897</v>
      </c>
      <c r="AJ482">
        <v>513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ROW(Source!A205)</f>
        <v>205</v>
      </c>
      <c r="B483">
        <v>39273898</v>
      </c>
      <c r="C483">
        <v>39273893</v>
      </c>
      <c r="D483">
        <v>36802094</v>
      </c>
      <c r="E483">
        <v>1</v>
      </c>
      <c r="F483">
        <v>1</v>
      </c>
      <c r="G483">
        <v>1</v>
      </c>
      <c r="H483">
        <v>3</v>
      </c>
      <c r="I483" t="s">
        <v>723</v>
      </c>
      <c r="J483" t="s">
        <v>724</v>
      </c>
      <c r="K483" t="s">
        <v>725</v>
      </c>
      <c r="L483">
        <v>1346</v>
      </c>
      <c r="N483">
        <v>1009</v>
      </c>
      <c r="O483" t="s">
        <v>566</v>
      </c>
      <c r="P483" t="s">
        <v>566</v>
      </c>
      <c r="Q483">
        <v>1</v>
      </c>
      <c r="X483">
        <v>0.01</v>
      </c>
      <c r="Y483">
        <v>30.4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0.01</v>
      </c>
      <c r="AH483">
        <v>2</v>
      </c>
      <c r="AI483">
        <v>39273898</v>
      </c>
      <c r="AJ483">
        <v>514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ROW(Source!A205)</f>
        <v>205</v>
      </c>
      <c r="B484">
        <v>39273899</v>
      </c>
      <c r="C484">
        <v>39273893</v>
      </c>
      <c r="D484">
        <v>36804448</v>
      </c>
      <c r="E484">
        <v>1</v>
      </c>
      <c r="F484">
        <v>1</v>
      </c>
      <c r="G484">
        <v>1</v>
      </c>
      <c r="H484">
        <v>3</v>
      </c>
      <c r="I484" t="s">
        <v>764</v>
      </c>
      <c r="J484" t="s">
        <v>765</v>
      </c>
      <c r="K484" t="s">
        <v>766</v>
      </c>
      <c r="L484">
        <v>1346</v>
      </c>
      <c r="N484">
        <v>1009</v>
      </c>
      <c r="O484" t="s">
        <v>566</v>
      </c>
      <c r="P484" t="s">
        <v>566</v>
      </c>
      <c r="Q484">
        <v>1</v>
      </c>
      <c r="X484">
        <v>0.3</v>
      </c>
      <c r="Y484">
        <v>9.0399999999999991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0.3</v>
      </c>
      <c r="AH484">
        <v>2</v>
      </c>
      <c r="AI484">
        <v>39273899</v>
      </c>
      <c r="AJ484">
        <v>515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ROW(Source!A205)</f>
        <v>205</v>
      </c>
      <c r="B485">
        <v>39273900</v>
      </c>
      <c r="C485">
        <v>39273893</v>
      </c>
      <c r="D485">
        <v>36825981</v>
      </c>
      <c r="E485">
        <v>1</v>
      </c>
      <c r="F485">
        <v>1</v>
      </c>
      <c r="G485">
        <v>1</v>
      </c>
      <c r="H485">
        <v>3</v>
      </c>
      <c r="I485" t="s">
        <v>775</v>
      </c>
      <c r="J485" t="s">
        <v>776</v>
      </c>
      <c r="K485" t="s">
        <v>777</v>
      </c>
      <c r="L485">
        <v>1348</v>
      </c>
      <c r="N485">
        <v>1009</v>
      </c>
      <c r="O485" t="s">
        <v>141</v>
      </c>
      <c r="P485" t="s">
        <v>141</v>
      </c>
      <c r="Q485">
        <v>1000</v>
      </c>
      <c r="X485">
        <v>5.9999999999999995E-4</v>
      </c>
      <c r="Y485">
        <v>5000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3</v>
      </c>
      <c r="AG485">
        <v>5.9999999999999995E-4</v>
      </c>
      <c r="AH485">
        <v>2</v>
      </c>
      <c r="AI485">
        <v>39273900</v>
      </c>
      <c r="AJ485">
        <v>516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ROW(Source!A205)</f>
        <v>205</v>
      </c>
      <c r="B486">
        <v>39273901</v>
      </c>
      <c r="C486">
        <v>39273893</v>
      </c>
      <c r="D486">
        <v>36799065</v>
      </c>
      <c r="E486">
        <v>17</v>
      </c>
      <c r="F486">
        <v>1</v>
      </c>
      <c r="G486">
        <v>1</v>
      </c>
      <c r="H486">
        <v>3</v>
      </c>
      <c r="I486" t="s">
        <v>717</v>
      </c>
      <c r="J486" t="s">
        <v>3</v>
      </c>
      <c r="K486" t="s">
        <v>718</v>
      </c>
      <c r="L486">
        <v>1374</v>
      </c>
      <c r="N486">
        <v>1013</v>
      </c>
      <c r="O486" t="s">
        <v>719</v>
      </c>
      <c r="P486" t="s">
        <v>719</v>
      </c>
      <c r="Q486">
        <v>1</v>
      </c>
      <c r="X486">
        <v>0.19</v>
      </c>
      <c r="Y486">
        <v>1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3</v>
      </c>
      <c r="AG486">
        <v>0.19</v>
      </c>
      <c r="AH486">
        <v>2</v>
      </c>
      <c r="AI486">
        <v>39273901</v>
      </c>
      <c r="AJ486">
        <v>518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ROW(Source!A208)</f>
        <v>208</v>
      </c>
      <c r="B487">
        <v>39273911</v>
      </c>
      <c r="C487">
        <v>39273910</v>
      </c>
      <c r="D487">
        <v>37080781</v>
      </c>
      <c r="E487">
        <v>1</v>
      </c>
      <c r="F487">
        <v>1</v>
      </c>
      <c r="G487">
        <v>1</v>
      </c>
      <c r="H487">
        <v>1</v>
      </c>
      <c r="I487" t="s">
        <v>762</v>
      </c>
      <c r="J487" t="s">
        <v>3</v>
      </c>
      <c r="K487" t="s">
        <v>763</v>
      </c>
      <c r="L487">
        <v>1191</v>
      </c>
      <c r="N487">
        <v>1013</v>
      </c>
      <c r="O487" t="s">
        <v>512</v>
      </c>
      <c r="P487" t="s">
        <v>512</v>
      </c>
      <c r="Q487">
        <v>1</v>
      </c>
      <c r="X487">
        <v>94.4</v>
      </c>
      <c r="Y487">
        <v>0</v>
      </c>
      <c r="Z487">
        <v>0</v>
      </c>
      <c r="AA487">
        <v>0</v>
      </c>
      <c r="AB487">
        <v>9.92</v>
      </c>
      <c r="AC487">
        <v>0</v>
      </c>
      <c r="AD487">
        <v>1</v>
      </c>
      <c r="AE487">
        <v>1</v>
      </c>
      <c r="AF487" t="s">
        <v>3</v>
      </c>
      <c r="AG487">
        <v>94.4</v>
      </c>
      <c r="AH487">
        <v>2</v>
      </c>
      <c r="AI487">
        <v>39273911</v>
      </c>
      <c r="AJ487">
        <v>519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ROW(Source!A208)</f>
        <v>208</v>
      </c>
      <c r="B488">
        <v>39273912</v>
      </c>
      <c r="C488">
        <v>39273910</v>
      </c>
      <c r="D488">
        <v>37064876</v>
      </c>
      <c r="E488">
        <v>1</v>
      </c>
      <c r="F488">
        <v>1</v>
      </c>
      <c r="G488">
        <v>1</v>
      </c>
      <c r="H488">
        <v>1</v>
      </c>
      <c r="I488" t="s">
        <v>513</v>
      </c>
      <c r="J488" t="s">
        <v>3</v>
      </c>
      <c r="K488" t="s">
        <v>514</v>
      </c>
      <c r="L488">
        <v>1191</v>
      </c>
      <c r="N488">
        <v>1013</v>
      </c>
      <c r="O488" t="s">
        <v>512</v>
      </c>
      <c r="P488" t="s">
        <v>512</v>
      </c>
      <c r="Q488">
        <v>1</v>
      </c>
      <c r="X488">
        <v>0.4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2</v>
      </c>
      <c r="AF488" t="s">
        <v>3</v>
      </c>
      <c r="AG488">
        <v>0.4</v>
      </c>
      <c r="AH488">
        <v>2</v>
      </c>
      <c r="AI488">
        <v>39273912</v>
      </c>
      <c r="AJ488">
        <v>520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ROW(Source!A208)</f>
        <v>208</v>
      </c>
      <c r="B489">
        <v>39273913</v>
      </c>
      <c r="C489">
        <v>39273910</v>
      </c>
      <c r="D489">
        <v>36882159</v>
      </c>
      <c r="E489">
        <v>1</v>
      </c>
      <c r="F489">
        <v>1</v>
      </c>
      <c r="G489">
        <v>1</v>
      </c>
      <c r="H489">
        <v>2</v>
      </c>
      <c r="I489" t="s">
        <v>720</v>
      </c>
      <c r="J489" t="s">
        <v>721</v>
      </c>
      <c r="K489" t="s">
        <v>722</v>
      </c>
      <c r="L489">
        <v>1368</v>
      </c>
      <c r="N489">
        <v>1011</v>
      </c>
      <c r="O489" t="s">
        <v>518</v>
      </c>
      <c r="P489" t="s">
        <v>518</v>
      </c>
      <c r="Q489">
        <v>1</v>
      </c>
      <c r="X489">
        <v>0.2</v>
      </c>
      <c r="Y489">
        <v>0</v>
      </c>
      <c r="Z489">
        <v>111.99</v>
      </c>
      <c r="AA489">
        <v>13.5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0.2</v>
      </c>
      <c r="AH489">
        <v>2</v>
      </c>
      <c r="AI489">
        <v>39273913</v>
      </c>
      <c r="AJ489">
        <v>521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ROW(Source!A208)</f>
        <v>208</v>
      </c>
      <c r="B490">
        <v>39273914</v>
      </c>
      <c r="C490">
        <v>39273910</v>
      </c>
      <c r="D490">
        <v>36883554</v>
      </c>
      <c r="E490">
        <v>1</v>
      </c>
      <c r="F490">
        <v>1</v>
      </c>
      <c r="G490">
        <v>1</v>
      </c>
      <c r="H490">
        <v>2</v>
      </c>
      <c r="I490" t="s">
        <v>554</v>
      </c>
      <c r="J490" t="s">
        <v>555</v>
      </c>
      <c r="K490" t="s">
        <v>556</v>
      </c>
      <c r="L490">
        <v>1368</v>
      </c>
      <c r="N490">
        <v>1011</v>
      </c>
      <c r="O490" t="s">
        <v>518</v>
      </c>
      <c r="P490" t="s">
        <v>518</v>
      </c>
      <c r="Q490">
        <v>1</v>
      </c>
      <c r="X490">
        <v>0.2</v>
      </c>
      <c r="Y490">
        <v>0</v>
      </c>
      <c r="Z490">
        <v>65.709999999999994</v>
      </c>
      <c r="AA490">
        <v>11.6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0.2</v>
      </c>
      <c r="AH490">
        <v>2</v>
      </c>
      <c r="AI490">
        <v>39273914</v>
      </c>
      <c r="AJ490">
        <v>522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ROW(Source!A208)</f>
        <v>208</v>
      </c>
      <c r="B491">
        <v>39273915</v>
      </c>
      <c r="C491">
        <v>39273910</v>
      </c>
      <c r="D491">
        <v>36855778</v>
      </c>
      <c r="E491">
        <v>1</v>
      </c>
      <c r="F491">
        <v>1</v>
      </c>
      <c r="G491">
        <v>1</v>
      </c>
      <c r="H491">
        <v>3</v>
      </c>
      <c r="I491" t="s">
        <v>778</v>
      </c>
      <c r="J491" t="s">
        <v>779</v>
      </c>
      <c r="K491" t="s">
        <v>780</v>
      </c>
      <c r="L491">
        <v>1355</v>
      </c>
      <c r="N491">
        <v>1010</v>
      </c>
      <c r="O491" t="s">
        <v>380</v>
      </c>
      <c r="P491" t="s">
        <v>380</v>
      </c>
      <c r="Q491">
        <v>100</v>
      </c>
      <c r="X491">
        <v>1.02</v>
      </c>
      <c r="Y491">
        <v>100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1.02</v>
      </c>
      <c r="AH491">
        <v>2</v>
      </c>
      <c r="AI491">
        <v>39273915</v>
      </c>
      <c r="AJ491">
        <v>524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ROW(Source!A208)</f>
        <v>208</v>
      </c>
      <c r="B492">
        <v>39273916</v>
      </c>
      <c r="C492">
        <v>39273910</v>
      </c>
      <c r="D492">
        <v>36799065</v>
      </c>
      <c r="E492">
        <v>17</v>
      </c>
      <c r="F492">
        <v>1</v>
      </c>
      <c r="G492">
        <v>1</v>
      </c>
      <c r="H492">
        <v>3</v>
      </c>
      <c r="I492" t="s">
        <v>717</v>
      </c>
      <c r="J492" t="s">
        <v>3</v>
      </c>
      <c r="K492" t="s">
        <v>718</v>
      </c>
      <c r="L492">
        <v>1374</v>
      </c>
      <c r="N492">
        <v>1013</v>
      </c>
      <c r="O492" t="s">
        <v>719</v>
      </c>
      <c r="P492" t="s">
        <v>719</v>
      </c>
      <c r="Q492">
        <v>1</v>
      </c>
      <c r="X492">
        <v>18.73</v>
      </c>
      <c r="Y492">
        <v>1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18.73</v>
      </c>
      <c r="AH492">
        <v>2</v>
      </c>
      <c r="AI492">
        <v>39273916</v>
      </c>
      <c r="AJ492">
        <v>525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ROW(Source!A209)</f>
        <v>209</v>
      </c>
      <c r="B493">
        <v>39273911</v>
      </c>
      <c r="C493">
        <v>39273910</v>
      </c>
      <c r="D493">
        <v>37080781</v>
      </c>
      <c r="E493">
        <v>1</v>
      </c>
      <c r="F493">
        <v>1</v>
      </c>
      <c r="G493">
        <v>1</v>
      </c>
      <c r="H493">
        <v>1</v>
      </c>
      <c r="I493" t="s">
        <v>762</v>
      </c>
      <c r="J493" t="s">
        <v>3</v>
      </c>
      <c r="K493" t="s">
        <v>763</v>
      </c>
      <c r="L493">
        <v>1191</v>
      </c>
      <c r="N493">
        <v>1013</v>
      </c>
      <c r="O493" t="s">
        <v>512</v>
      </c>
      <c r="P493" t="s">
        <v>512</v>
      </c>
      <c r="Q493">
        <v>1</v>
      </c>
      <c r="X493">
        <v>94.4</v>
      </c>
      <c r="Y493">
        <v>0</v>
      </c>
      <c r="Z493">
        <v>0</v>
      </c>
      <c r="AA493">
        <v>0</v>
      </c>
      <c r="AB493">
        <v>9.92</v>
      </c>
      <c r="AC493">
        <v>0</v>
      </c>
      <c r="AD493">
        <v>1</v>
      </c>
      <c r="AE493">
        <v>1</v>
      </c>
      <c r="AF493" t="s">
        <v>3</v>
      </c>
      <c r="AG493">
        <v>94.4</v>
      </c>
      <c r="AH493">
        <v>2</v>
      </c>
      <c r="AI493">
        <v>39273911</v>
      </c>
      <c r="AJ493">
        <v>526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ROW(Source!A209)</f>
        <v>209</v>
      </c>
      <c r="B494">
        <v>39273912</v>
      </c>
      <c r="C494">
        <v>39273910</v>
      </c>
      <c r="D494">
        <v>37064876</v>
      </c>
      <c r="E494">
        <v>1</v>
      </c>
      <c r="F494">
        <v>1</v>
      </c>
      <c r="G494">
        <v>1</v>
      </c>
      <c r="H494">
        <v>1</v>
      </c>
      <c r="I494" t="s">
        <v>513</v>
      </c>
      <c r="J494" t="s">
        <v>3</v>
      </c>
      <c r="K494" t="s">
        <v>514</v>
      </c>
      <c r="L494">
        <v>1191</v>
      </c>
      <c r="N494">
        <v>1013</v>
      </c>
      <c r="O494" t="s">
        <v>512</v>
      </c>
      <c r="P494" t="s">
        <v>512</v>
      </c>
      <c r="Q494">
        <v>1</v>
      </c>
      <c r="X494">
        <v>0.4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2</v>
      </c>
      <c r="AF494" t="s">
        <v>3</v>
      </c>
      <c r="AG494">
        <v>0.4</v>
      </c>
      <c r="AH494">
        <v>2</v>
      </c>
      <c r="AI494">
        <v>39273912</v>
      </c>
      <c r="AJ494">
        <v>527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ROW(Source!A209)</f>
        <v>209</v>
      </c>
      <c r="B495">
        <v>39273913</v>
      </c>
      <c r="C495">
        <v>39273910</v>
      </c>
      <c r="D495">
        <v>36882159</v>
      </c>
      <c r="E495">
        <v>1</v>
      </c>
      <c r="F495">
        <v>1</v>
      </c>
      <c r="G495">
        <v>1</v>
      </c>
      <c r="H495">
        <v>2</v>
      </c>
      <c r="I495" t="s">
        <v>720</v>
      </c>
      <c r="J495" t="s">
        <v>721</v>
      </c>
      <c r="K495" t="s">
        <v>722</v>
      </c>
      <c r="L495">
        <v>1368</v>
      </c>
      <c r="N495">
        <v>1011</v>
      </c>
      <c r="O495" t="s">
        <v>518</v>
      </c>
      <c r="P495" t="s">
        <v>518</v>
      </c>
      <c r="Q495">
        <v>1</v>
      </c>
      <c r="X495">
        <v>0.2</v>
      </c>
      <c r="Y495">
        <v>0</v>
      </c>
      <c r="Z495">
        <v>111.99</v>
      </c>
      <c r="AA495">
        <v>13.5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0.2</v>
      </c>
      <c r="AH495">
        <v>2</v>
      </c>
      <c r="AI495">
        <v>39273913</v>
      </c>
      <c r="AJ495">
        <v>528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ROW(Source!A209)</f>
        <v>209</v>
      </c>
      <c r="B496">
        <v>39273914</v>
      </c>
      <c r="C496">
        <v>39273910</v>
      </c>
      <c r="D496">
        <v>36883554</v>
      </c>
      <c r="E496">
        <v>1</v>
      </c>
      <c r="F496">
        <v>1</v>
      </c>
      <c r="G496">
        <v>1</v>
      </c>
      <c r="H496">
        <v>2</v>
      </c>
      <c r="I496" t="s">
        <v>554</v>
      </c>
      <c r="J496" t="s">
        <v>555</v>
      </c>
      <c r="K496" t="s">
        <v>556</v>
      </c>
      <c r="L496">
        <v>1368</v>
      </c>
      <c r="N496">
        <v>1011</v>
      </c>
      <c r="O496" t="s">
        <v>518</v>
      </c>
      <c r="P496" t="s">
        <v>518</v>
      </c>
      <c r="Q496">
        <v>1</v>
      </c>
      <c r="X496">
        <v>0.2</v>
      </c>
      <c r="Y496">
        <v>0</v>
      </c>
      <c r="Z496">
        <v>65.709999999999994</v>
      </c>
      <c r="AA496">
        <v>11.6</v>
      </c>
      <c r="AB496">
        <v>0</v>
      </c>
      <c r="AC496">
        <v>0</v>
      </c>
      <c r="AD496">
        <v>1</v>
      </c>
      <c r="AE496">
        <v>0</v>
      </c>
      <c r="AF496" t="s">
        <v>3</v>
      </c>
      <c r="AG496">
        <v>0.2</v>
      </c>
      <c r="AH496">
        <v>2</v>
      </c>
      <c r="AI496">
        <v>39273914</v>
      </c>
      <c r="AJ496">
        <v>529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ROW(Source!A209)</f>
        <v>209</v>
      </c>
      <c r="B497">
        <v>39273915</v>
      </c>
      <c r="C497">
        <v>39273910</v>
      </c>
      <c r="D497">
        <v>36855778</v>
      </c>
      <c r="E497">
        <v>1</v>
      </c>
      <c r="F497">
        <v>1</v>
      </c>
      <c r="G497">
        <v>1</v>
      </c>
      <c r="H497">
        <v>3</v>
      </c>
      <c r="I497" t="s">
        <v>778</v>
      </c>
      <c r="J497" t="s">
        <v>779</v>
      </c>
      <c r="K497" t="s">
        <v>780</v>
      </c>
      <c r="L497">
        <v>1355</v>
      </c>
      <c r="N497">
        <v>1010</v>
      </c>
      <c r="O497" t="s">
        <v>380</v>
      </c>
      <c r="P497" t="s">
        <v>380</v>
      </c>
      <c r="Q497">
        <v>100</v>
      </c>
      <c r="X497">
        <v>1.02</v>
      </c>
      <c r="Y497">
        <v>100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3</v>
      </c>
      <c r="AG497">
        <v>1.02</v>
      </c>
      <c r="AH497">
        <v>2</v>
      </c>
      <c r="AI497">
        <v>39273915</v>
      </c>
      <c r="AJ497">
        <v>531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ROW(Source!A209)</f>
        <v>209</v>
      </c>
      <c r="B498">
        <v>39273916</v>
      </c>
      <c r="C498">
        <v>39273910</v>
      </c>
      <c r="D498">
        <v>36799065</v>
      </c>
      <c r="E498">
        <v>17</v>
      </c>
      <c r="F498">
        <v>1</v>
      </c>
      <c r="G498">
        <v>1</v>
      </c>
      <c r="H498">
        <v>3</v>
      </c>
      <c r="I498" t="s">
        <v>717</v>
      </c>
      <c r="J498" t="s">
        <v>3</v>
      </c>
      <c r="K498" t="s">
        <v>718</v>
      </c>
      <c r="L498">
        <v>1374</v>
      </c>
      <c r="N498">
        <v>1013</v>
      </c>
      <c r="O498" t="s">
        <v>719</v>
      </c>
      <c r="P498" t="s">
        <v>719</v>
      </c>
      <c r="Q498">
        <v>1</v>
      </c>
      <c r="X498">
        <v>18.73</v>
      </c>
      <c r="Y498">
        <v>1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3</v>
      </c>
      <c r="AG498">
        <v>18.73</v>
      </c>
      <c r="AH498">
        <v>2</v>
      </c>
      <c r="AI498">
        <v>39273916</v>
      </c>
      <c r="AJ498">
        <v>532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ROW(Source!A246)</f>
        <v>246</v>
      </c>
      <c r="B499">
        <v>39273920</v>
      </c>
      <c r="C499">
        <v>39273919</v>
      </c>
      <c r="D499">
        <v>37070495</v>
      </c>
      <c r="E499">
        <v>1</v>
      </c>
      <c r="F499">
        <v>1</v>
      </c>
      <c r="G499">
        <v>1</v>
      </c>
      <c r="H499">
        <v>1</v>
      </c>
      <c r="I499" t="s">
        <v>543</v>
      </c>
      <c r="J499" t="s">
        <v>3</v>
      </c>
      <c r="K499" t="s">
        <v>544</v>
      </c>
      <c r="L499">
        <v>1191</v>
      </c>
      <c r="N499">
        <v>1013</v>
      </c>
      <c r="O499" t="s">
        <v>512</v>
      </c>
      <c r="P499" t="s">
        <v>512</v>
      </c>
      <c r="Q499">
        <v>1</v>
      </c>
      <c r="X499">
        <v>80.88</v>
      </c>
      <c r="Y499">
        <v>0</v>
      </c>
      <c r="Z499">
        <v>0</v>
      </c>
      <c r="AA499">
        <v>0</v>
      </c>
      <c r="AB499">
        <v>8.74</v>
      </c>
      <c r="AC499">
        <v>0</v>
      </c>
      <c r="AD499">
        <v>1</v>
      </c>
      <c r="AE499">
        <v>1</v>
      </c>
      <c r="AF499" t="s">
        <v>50</v>
      </c>
      <c r="AG499">
        <v>93.011999999999986</v>
      </c>
      <c r="AH499">
        <v>2</v>
      </c>
      <c r="AI499">
        <v>39273920</v>
      </c>
      <c r="AJ499">
        <v>533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ROW(Source!A246)</f>
        <v>246</v>
      </c>
      <c r="B500">
        <v>39273921</v>
      </c>
      <c r="C500">
        <v>39273919</v>
      </c>
      <c r="D500">
        <v>37064876</v>
      </c>
      <c r="E500">
        <v>1</v>
      </c>
      <c r="F500">
        <v>1</v>
      </c>
      <c r="G500">
        <v>1</v>
      </c>
      <c r="H500">
        <v>1</v>
      </c>
      <c r="I500" t="s">
        <v>513</v>
      </c>
      <c r="J500" t="s">
        <v>3</v>
      </c>
      <c r="K500" t="s">
        <v>514</v>
      </c>
      <c r="L500">
        <v>1191</v>
      </c>
      <c r="N500">
        <v>1013</v>
      </c>
      <c r="O500" t="s">
        <v>512</v>
      </c>
      <c r="P500" t="s">
        <v>512</v>
      </c>
      <c r="Q500">
        <v>1</v>
      </c>
      <c r="X500">
        <v>0.76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2</v>
      </c>
      <c r="AF500" t="s">
        <v>49</v>
      </c>
      <c r="AG500">
        <v>0.95</v>
      </c>
      <c r="AH500">
        <v>2</v>
      </c>
      <c r="AI500">
        <v>39273921</v>
      </c>
      <c r="AJ500">
        <v>534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ROW(Source!A246)</f>
        <v>246</v>
      </c>
      <c r="B501">
        <v>39273922</v>
      </c>
      <c r="C501">
        <v>39273919</v>
      </c>
      <c r="D501">
        <v>36882159</v>
      </c>
      <c r="E501">
        <v>1</v>
      </c>
      <c r="F501">
        <v>1</v>
      </c>
      <c r="G501">
        <v>1</v>
      </c>
      <c r="H501">
        <v>2</v>
      </c>
      <c r="I501" t="s">
        <v>720</v>
      </c>
      <c r="J501" t="s">
        <v>721</v>
      </c>
      <c r="K501" t="s">
        <v>722</v>
      </c>
      <c r="L501">
        <v>1368</v>
      </c>
      <c r="N501">
        <v>1011</v>
      </c>
      <c r="O501" t="s">
        <v>518</v>
      </c>
      <c r="P501" t="s">
        <v>518</v>
      </c>
      <c r="Q501">
        <v>1</v>
      </c>
      <c r="X501">
        <v>0.31</v>
      </c>
      <c r="Y501">
        <v>0</v>
      </c>
      <c r="Z501">
        <v>111.99</v>
      </c>
      <c r="AA501">
        <v>13.5</v>
      </c>
      <c r="AB501">
        <v>0</v>
      </c>
      <c r="AC501">
        <v>0</v>
      </c>
      <c r="AD501">
        <v>1</v>
      </c>
      <c r="AE501">
        <v>0</v>
      </c>
      <c r="AF501" t="s">
        <v>49</v>
      </c>
      <c r="AG501">
        <v>0.38750000000000001</v>
      </c>
      <c r="AH501">
        <v>2</v>
      </c>
      <c r="AI501">
        <v>39273922</v>
      </c>
      <c r="AJ501">
        <v>535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ROW(Source!A246)</f>
        <v>246</v>
      </c>
      <c r="B502">
        <v>39273923</v>
      </c>
      <c r="C502">
        <v>39273919</v>
      </c>
      <c r="D502">
        <v>36882338</v>
      </c>
      <c r="E502">
        <v>1</v>
      </c>
      <c r="F502">
        <v>1</v>
      </c>
      <c r="G502">
        <v>1</v>
      </c>
      <c r="H502">
        <v>2</v>
      </c>
      <c r="I502" t="s">
        <v>781</v>
      </c>
      <c r="J502" t="s">
        <v>782</v>
      </c>
      <c r="K502" t="s">
        <v>783</v>
      </c>
      <c r="L502">
        <v>1368</v>
      </c>
      <c r="N502">
        <v>1011</v>
      </c>
      <c r="O502" t="s">
        <v>518</v>
      </c>
      <c r="P502" t="s">
        <v>518</v>
      </c>
      <c r="Q502">
        <v>1</v>
      </c>
      <c r="X502">
        <v>10.050000000000001</v>
      </c>
      <c r="Y502">
        <v>0</v>
      </c>
      <c r="Z502">
        <v>3.12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49</v>
      </c>
      <c r="AG502">
        <v>12.5625</v>
      </c>
      <c r="AH502">
        <v>2</v>
      </c>
      <c r="AI502">
        <v>39273923</v>
      </c>
      <c r="AJ502">
        <v>536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ROW(Source!A246)</f>
        <v>246</v>
      </c>
      <c r="B503">
        <v>39273924</v>
      </c>
      <c r="C503">
        <v>39273919</v>
      </c>
      <c r="D503">
        <v>36882351</v>
      </c>
      <c r="E503">
        <v>1</v>
      </c>
      <c r="F503">
        <v>1</v>
      </c>
      <c r="G503">
        <v>1</v>
      </c>
      <c r="H503">
        <v>2</v>
      </c>
      <c r="I503" t="s">
        <v>579</v>
      </c>
      <c r="J503" t="s">
        <v>580</v>
      </c>
      <c r="K503" t="s">
        <v>581</v>
      </c>
      <c r="L503">
        <v>1368</v>
      </c>
      <c r="N503">
        <v>1011</v>
      </c>
      <c r="O503" t="s">
        <v>518</v>
      </c>
      <c r="P503" t="s">
        <v>518</v>
      </c>
      <c r="Q503">
        <v>1</v>
      </c>
      <c r="X503">
        <v>0.2</v>
      </c>
      <c r="Y503">
        <v>0</v>
      </c>
      <c r="Z503">
        <v>6.66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49</v>
      </c>
      <c r="AG503">
        <v>0.25</v>
      </c>
      <c r="AH503">
        <v>2</v>
      </c>
      <c r="AI503">
        <v>39273924</v>
      </c>
      <c r="AJ503">
        <v>537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ROW(Source!A246)</f>
        <v>246</v>
      </c>
      <c r="B504">
        <v>39273925</v>
      </c>
      <c r="C504">
        <v>39273919</v>
      </c>
      <c r="D504">
        <v>36883554</v>
      </c>
      <c r="E504">
        <v>1</v>
      </c>
      <c r="F504">
        <v>1</v>
      </c>
      <c r="G504">
        <v>1</v>
      </c>
      <c r="H504">
        <v>2</v>
      </c>
      <c r="I504" t="s">
        <v>554</v>
      </c>
      <c r="J504" t="s">
        <v>555</v>
      </c>
      <c r="K504" t="s">
        <v>556</v>
      </c>
      <c r="L504">
        <v>1368</v>
      </c>
      <c r="N504">
        <v>1011</v>
      </c>
      <c r="O504" t="s">
        <v>518</v>
      </c>
      <c r="P504" t="s">
        <v>518</v>
      </c>
      <c r="Q504">
        <v>1</v>
      </c>
      <c r="X504">
        <v>0.45</v>
      </c>
      <c r="Y504">
        <v>0</v>
      </c>
      <c r="Z504">
        <v>65.709999999999994</v>
      </c>
      <c r="AA504">
        <v>11.6</v>
      </c>
      <c r="AB504">
        <v>0</v>
      </c>
      <c r="AC504">
        <v>0</v>
      </c>
      <c r="AD504">
        <v>1</v>
      </c>
      <c r="AE504">
        <v>0</v>
      </c>
      <c r="AF504" t="s">
        <v>49</v>
      </c>
      <c r="AG504">
        <v>0.5625</v>
      </c>
      <c r="AH504">
        <v>2</v>
      </c>
      <c r="AI504">
        <v>39273925</v>
      </c>
      <c r="AJ504">
        <v>538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ROW(Source!A246)</f>
        <v>246</v>
      </c>
      <c r="B505">
        <v>39273926</v>
      </c>
      <c r="C505">
        <v>39273919</v>
      </c>
      <c r="D505">
        <v>36883858</v>
      </c>
      <c r="E505">
        <v>1</v>
      </c>
      <c r="F505">
        <v>1</v>
      </c>
      <c r="G505">
        <v>1</v>
      </c>
      <c r="H505">
        <v>2</v>
      </c>
      <c r="I505" t="s">
        <v>685</v>
      </c>
      <c r="J505" t="s">
        <v>686</v>
      </c>
      <c r="K505" t="s">
        <v>687</v>
      </c>
      <c r="L505">
        <v>1368</v>
      </c>
      <c r="N505">
        <v>1011</v>
      </c>
      <c r="O505" t="s">
        <v>518</v>
      </c>
      <c r="P505" t="s">
        <v>518</v>
      </c>
      <c r="Q505">
        <v>1</v>
      </c>
      <c r="X505">
        <v>1.31</v>
      </c>
      <c r="Y505">
        <v>0</v>
      </c>
      <c r="Z505">
        <v>8.1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49</v>
      </c>
      <c r="AG505">
        <v>1.6375000000000002</v>
      </c>
      <c r="AH505">
        <v>2</v>
      </c>
      <c r="AI505">
        <v>39273926</v>
      </c>
      <c r="AJ505">
        <v>539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ROW(Source!A246)</f>
        <v>246</v>
      </c>
      <c r="B506">
        <v>39273927</v>
      </c>
      <c r="C506">
        <v>39273919</v>
      </c>
      <c r="D506">
        <v>36799676</v>
      </c>
      <c r="E506">
        <v>1</v>
      </c>
      <c r="F506">
        <v>1</v>
      </c>
      <c r="G506">
        <v>1</v>
      </c>
      <c r="H506">
        <v>3</v>
      </c>
      <c r="I506" t="s">
        <v>784</v>
      </c>
      <c r="J506" t="s">
        <v>785</v>
      </c>
      <c r="K506" t="s">
        <v>786</v>
      </c>
      <c r="L506">
        <v>1348</v>
      </c>
      <c r="N506">
        <v>1009</v>
      </c>
      <c r="O506" t="s">
        <v>141</v>
      </c>
      <c r="P506" t="s">
        <v>141</v>
      </c>
      <c r="Q506">
        <v>1000</v>
      </c>
      <c r="X506">
        <v>1.1000000000000001E-3</v>
      </c>
      <c r="Y506">
        <v>26499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1.1000000000000001E-3</v>
      </c>
      <c r="AH506">
        <v>2</v>
      </c>
      <c r="AI506">
        <v>39273927</v>
      </c>
      <c r="AJ506">
        <v>540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ROW(Source!A246)</f>
        <v>246</v>
      </c>
      <c r="B507">
        <v>39273928</v>
      </c>
      <c r="C507">
        <v>39273919</v>
      </c>
      <c r="D507">
        <v>36803269</v>
      </c>
      <c r="E507">
        <v>1</v>
      </c>
      <c r="F507">
        <v>1</v>
      </c>
      <c r="G507">
        <v>1</v>
      </c>
      <c r="H507">
        <v>3</v>
      </c>
      <c r="I507" t="s">
        <v>787</v>
      </c>
      <c r="J507" t="s">
        <v>788</v>
      </c>
      <c r="K507" t="s">
        <v>789</v>
      </c>
      <c r="L507">
        <v>1348</v>
      </c>
      <c r="N507">
        <v>1009</v>
      </c>
      <c r="O507" t="s">
        <v>141</v>
      </c>
      <c r="P507" t="s">
        <v>141</v>
      </c>
      <c r="Q507">
        <v>1000</v>
      </c>
      <c r="X507">
        <v>3.3E-4</v>
      </c>
      <c r="Y507">
        <v>10362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3.3E-4</v>
      </c>
      <c r="AH507">
        <v>2</v>
      </c>
      <c r="AI507">
        <v>39273928</v>
      </c>
      <c r="AJ507">
        <v>541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ROW(Source!A246)</f>
        <v>246</v>
      </c>
      <c r="B508">
        <v>39273929</v>
      </c>
      <c r="C508">
        <v>39273919</v>
      </c>
      <c r="D508">
        <v>36804447</v>
      </c>
      <c r="E508">
        <v>1</v>
      </c>
      <c r="F508">
        <v>1</v>
      </c>
      <c r="G508">
        <v>1</v>
      </c>
      <c r="H508">
        <v>3</v>
      </c>
      <c r="I508" t="s">
        <v>790</v>
      </c>
      <c r="J508" t="s">
        <v>791</v>
      </c>
      <c r="K508" t="s">
        <v>766</v>
      </c>
      <c r="L508">
        <v>1348</v>
      </c>
      <c r="N508">
        <v>1009</v>
      </c>
      <c r="O508" t="s">
        <v>141</v>
      </c>
      <c r="P508" t="s">
        <v>141</v>
      </c>
      <c r="Q508">
        <v>1000</v>
      </c>
      <c r="X508">
        <v>6.0000000000000001E-3</v>
      </c>
      <c r="Y508">
        <v>9040.01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</v>
      </c>
      <c r="AG508">
        <v>6.0000000000000001E-3</v>
      </c>
      <c r="AH508">
        <v>2</v>
      </c>
      <c r="AI508">
        <v>39273929</v>
      </c>
      <c r="AJ508">
        <v>542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ROW(Source!A246)</f>
        <v>246</v>
      </c>
      <c r="B509">
        <v>39273930</v>
      </c>
      <c r="C509">
        <v>39273919</v>
      </c>
      <c r="D509">
        <v>36805330</v>
      </c>
      <c r="E509">
        <v>1</v>
      </c>
      <c r="F509">
        <v>1</v>
      </c>
      <c r="G509">
        <v>1</v>
      </c>
      <c r="H509">
        <v>3</v>
      </c>
      <c r="I509" t="s">
        <v>792</v>
      </c>
      <c r="J509" t="s">
        <v>793</v>
      </c>
      <c r="K509" t="s">
        <v>794</v>
      </c>
      <c r="L509">
        <v>1346</v>
      </c>
      <c r="N509">
        <v>1009</v>
      </c>
      <c r="O509" t="s">
        <v>566</v>
      </c>
      <c r="P509" t="s">
        <v>566</v>
      </c>
      <c r="Q509">
        <v>1</v>
      </c>
      <c r="X509">
        <v>9.09</v>
      </c>
      <c r="Y509">
        <v>23.09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</v>
      </c>
      <c r="AG509">
        <v>9.09</v>
      </c>
      <c r="AH509">
        <v>2</v>
      </c>
      <c r="AI509">
        <v>39273930</v>
      </c>
      <c r="AJ509">
        <v>543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ROW(Source!A246)</f>
        <v>246</v>
      </c>
      <c r="B510">
        <v>39273931</v>
      </c>
      <c r="C510">
        <v>39273919</v>
      </c>
      <c r="D510">
        <v>36797818</v>
      </c>
      <c r="E510">
        <v>17</v>
      </c>
      <c r="F510">
        <v>1</v>
      </c>
      <c r="G510">
        <v>1</v>
      </c>
      <c r="H510">
        <v>3</v>
      </c>
      <c r="I510" t="s">
        <v>821</v>
      </c>
      <c r="J510" t="s">
        <v>3</v>
      </c>
      <c r="K510" t="s">
        <v>822</v>
      </c>
      <c r="L510">
        <v>1327</v>
      </c>
      <c r="N510">
        <v>1005</v>
      </c>
      <c r="O510" t="s">
        <v>123</v>
      </c>
      <c r="P510" t="s">
        <v>123</v>
      </c>
      <c r="Q510">
        <v>1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1</v>
      </c>
      <c r="AD510">
        <v>0</v>
      </c>
      <c r="AE510">
        <v>0</v>
      </c>
      <c r="AF510" t="s">
        <v>3</v>
      </c>
      <c r="AG510">
        <v>0</v>
      </c>
      <c r="AH510">
        <v>3</v>
      </c>
      <c r="AI510">
        <v>-1</v>
      </c>
      <c r="AJ510" t="s">
        <v>3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ROW(Source!A246)</f>
        <v>246</v>
      </c>
      <c r="B511">
        <v>39273932</v>
      </c>
      <c r="C511">
        <v>39273919</v>
      </c>
      <c r="D511">
        <v>36838891</v>
      </c>
      <c r="E511">
        <v>1</v>
      </c>
      <c r="F511">
        <v>1</v>
      </c>
      <c r="G511">
        <v>1</v>
      </c>
      <c r="H511">
        <v>3</v>
      </c>
      <c r="I511" t="s">
        <v>795</v>
      </c>
      <c r="J511" t="s">
        <v>796</v>
      </c>
      <c r="K511" t="s">
        <v>797</v>
      </c>
      <c r="L511">
        <v>1348</v>
      </c>
      <c r="N511">
        <v>1009</v>
      </c>
      <c r="O511" t="s">
        <v>141</v>
      </c>
      <c r="P511" t="s">
        <v>141</v>
      </c>
      <c r="Q511">
        <v>1000</v>
      </c>
      <c r="X511">
        <v>2.3999999999999998E-3</v>
      </c>
      <c r="Y511">
        <v>17183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3</v>
      </c>
      <c r="AG511">
        <v>2.3999999999999998E-3</v>
      </c>
      <c r="AH511">
        <v>2</v>
      </c>
      <c r="AI511">
        <v>39273932</v>
      </c>
      <c r="AJ511">
        <v>544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ROW(Source!A246)</f>
        <v>246</v>
      </c>
      <c r="B512">
        <v>39273933</v>
      </c>
      <c r="C512">
        <v>39273919</v>
      </c>
      <c r="D512">
        <v>36797622</v>
      </c>
      <c r="E512">
        <v>17</v>
      </c>
      <c r="F512">
        <v>1</v>
      </c>
      <c r="G512">
        <v>1</v>
      </c>
      <c r="H512">
        <v>3</v>
      </c>
      <c r="I512" t="s">
        <v>823</v>
      </c>
      <c r="J512" t="s">
        <v>3</v>
      </c>
      <c r="K512" t="s">
        <v>824</v>
      </c>
      <c r="L512">
        <v>1346</v>
      </c>
      <c r="N512">
        <v>1009</v>
      </c>
      <c r="O512" t="s">
        <v>566</v>
      </c>
      <c r="P512" t="s">
        <v>566</v>
      </c>
      <c r="Q512">
        <v>1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1</v>
      </c>
      <c r="AD512">
        <v>0</v>
      </c>
      <c r="AE512">
        <v>0</v>
      </c>
      <c r="AF512" t="s">
        <v>3</v>
      </c>
      <c r="AG512">
        <v>0</v>
      </c>
      <c r="AH512">
        <v>3</v>
      </c>
      <c r="AI512">
        <v>-1</v>
      </c>
      <c r="AJ512" t="s">
        <v>3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ROW(Source!A246)</f>
        <v>246</v>
      </c>
      <c r="B513">
        <v>39273934</v>
      </c>
      <c r="C513">
        <v>39273919</v>
      </c>
      <c r="D513">
        <v>36797819</v>
      </c>
      <c r="E513">
        <v>17</v>
      </c>
      <c r="F513">
        <v>1</v>
      </c>
      <c r="G513">
        <v>1</v>
      </c>
      <c r="H513">
        <v>3</v>
      </c>
      <c r="I513" t="s">
        <v>420</v>
      </c>
      <c r="J513" t="s">
        <v>3</v>
      </c>
      <c r="K513" t="s">
        <v>421</v>
      </c>
      <c r="L513">
        <v>1327</v>
      </c>
      <c r="N513">
        <v>1005</v>
      </c>
      <c r="O513" t="s">
        <v>123</v>
      </c>
      <c r="P513" t="s">
        <v>123</v>
      </c>
      <c r="Q513">
        <v>1</v>
      </c>
      <c r="X513">
        <v>100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 t="s">
        <v>3</v>
      </c>
      <c r="AG513">
        <v>100</v>
      </c>
      <c r="AH513">
        <v>2</v>
      </c>
      <c r="AI513">
        <v>39273934</v>
      </c>
      <c r="AJ513">
        <v>546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ROW(Source!A246)</f>
        <v>246</v>
      </c>
      <c r="B514">
        <v>39273935</v>
      </c>
      <c r="C514">
        <v>39273919</v>
      </c>
      <c r="D514">
        <v>36797822</v>
      </c>
      <c r="E514">
        <v>17</v>
      </c>
      <c r="F514">
        <v>1</v>
      </c>
      <c r="G514">
        <v>1</v>
      </c>
      <c r="H514">
        <v>3</v>
      </c>
      <c r="I514" t="s">
        <v>825</v>
      </c>
      <c r="J514" t="s">
        <v>3</v>
      </c>
      <c r="K514" t="s">
        <v>826</v>
      </c>
      <c r="L514">
        <v>1354</v>
      </c>
      <c r="N514">
        <v>1010</v>
      </c>
      <c r="O514" t="s">
        <v>206</v>
      </c>
      <c r="P514" t="s">
        <v>206</v>
      </c>
      <c r="Q514">
        <v>1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1</v>
      </c>
      <c r="AD514">
        <v>0</v>
      </c>
      <c r="AE514">
        <v>0</v>
      </c>
      <c r="AF514" t="s">
        <v>3</v>
      </c>
      <c r="AG514">
        <v>0</v>
      </c>
      <c r="AH514">
        <v>3</v>
      </c>
      <c r="AI514">
        <v>-1</v>
      </c>
      <c r="AJ514" t="s">
        <v>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ROW(Source!A246)</f>
        <v>246</v>
      </c>
      <c r="B515">
        <v>39273936</v>
      </c>
      <c r="C515">
        <v>39273919</v>
      </c>
      <c r="D515">
        <v>36797828</v>
      </c>
      <c r="E515">
        <v>17</v>
      </c>
      <c r="F515">
        <v>1</v>
      </c>
      <c r="G515">
        <v>1</v>
      </c>
      <c r="H515">
        <v>3</v>
      </c>
      <c r="I515" t="s">
        <v>827</v>
      </c>
      <c r="J515" t="s">
        <v>3</v>
      </c>
      <c r="K515" t="s">
        <v>828</v>
      </c>
      <c r="L515">
        <v>1354</v>
      </c>
      <c r="N515">
        <v>1010</v>
      </c>
      <c r="O515" t="s">
        <v>206</v>
      </c>
      <c r="P515" t="s">
        <v>206</v>
      </c>
      <c r="Q515">
        <v>1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1</v>
      </c>
      <c r="AD515">
        <v>0</v>
      </c>
      <c r="AE515">
        <v>0</v>
      </c>
      <c r="AF515" t="s">
        <v>3</v>
      </c>
      <c r="AG515">
        <v>0</v>
      </c>
      <c r="AH515">
        <v>3</v>
      </c>
      <c r="AI515">
        <v>-1</v>
      </c>
      <c r="AJ515" t="s">
        <v>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ROW(Source!A247)</f>
        <v>247</v>
      </c>
      <c r="B516">
        <v>39273920</v>
      </c>
      <c r="C516">
        <v>39273919</v>
      </c>
      <c r="D516">
        <v>37070495</v>
      </c>
      <c r="E516">
        <v>1</v>
      </c>
      <c r="F516">
        <v>1</v>
      </c>
      <c r="G516">
        <v>1</v>
      </c>
      <c r="H516">
        <v>1</v>
      </c>
      <c r="I516" t="s">
        <v>543</v>
      </c>
      <c r="J516" t="s">
        <v>3</v>
      </c>
      <c r="K516" t="s">
        <v>544</v>
      </c>
      <c r="L516">
        <v>1191</v>
      </c>
      <c r="N516">
        <v>1013</v>
      </c>
      <c r="O516" t="s">
        <v>512</v>
      </c>
      <c r="P516" t="s">
        <v>512</v>
      </c>
      <c r="Q516">
        <v>1</v>
      </c>
      <c r="X516">
        <v>80.88</v>
      </c>
      <c r="Y516">
        <v>0</v>
      </c>
      <c r="Z516">
        <v>0</v>
      </c>
      <c r="AA516">
        <v>0</v>
      </c>
      <c r="AB516">
        <v>8.74</v>
      </c>
      <c r="AC516">
        <v>0</v>
      </c>
      <c r="AD516">
        <v>1</v>
      </c>
      <c r="AE516">
        <v>1</v>
      </c>
      <c r="AF516" t="s">
        <v>50</v>
      </c>
      <c r="AG516">
        <v>93.011999999999986</v>
      </c>
      <c r="AH516">
        <v>2</v>
      </c>
      <c r="AI516">
        <v>39273920</v>
      </c>
      <c r="AJ516">
        <v>547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ROW(Source!A247)</f>
        <v>247</v>
      </c>
      <c r="B517">
        <v>39273921</v>
      </c>
      <c r="C517">
        <v>39273919</v>
      </c>
      <c r="D517">
        <v>37064876</v>
      </c>
      <c r="E517">
        <v>1</v>
      </c>
      <c r="F517">
        <v>1</v>
      </c>
      <c r="G517">
        <v>1</v>
      </c>
      <c r="H517">
        <v>1</v>
      </c>
      <c r="I517" t="s">
        <v>513</v>
      </c>
      <c r="J517" t="s">
        <v>3</v>
      </c>
      <c r="K517" t="s">
        <v>514</v>
      </c>
      <c r="L517">
        <v>1191</v>
      </c>
      <c r="N517">
        <v>1013</v>
      </c>
      <c r="O517" t="s">
        <v>512</v>
      </c>
      <c r="P517" t="s">
        <v>512</v>
      </c>
      <c r="Q517">
        <v>1</v>
      </c>
      <c r="X517">
        <v>0.76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2</v>
      </c>
      <c r="AF517" t="s">
        <v>49</v>
      </c>
      <c r="AG517">
        <v>0.95</v>
      </c>
      <c r="AH517">
        <v>2</v>
      </c>
      <c r="AI517">
        <v>39273921</v>
      </c>
      <c r="AJ517">
        <v>548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ROW(Source!A247)</f>
        <v>247</v>
      </c>
      <c r="B518">
        <v>39273922</v>
      </c>
      <c r="C518">
        <v>39273919</v>
      </c>
      <c r="D518">
        <v>36882159</v>
      </c>
      <c r="E518">
        <v>1</v>
      </c>
      <c r="F518">
        <v>1</v>
      </c>
      <c r="G518">
        <v>1</v>
      </c>
      <c r="H518">
        <v>2</v>
      </c>
      <c r="I518" t="s">
        <v>720</v>
      </c>
      <c r="J518" t="s">
        <v>721</v>
      </c>
      <c r="K518" t="s">
        <v>722</v>
      </c>
      <c r="L518">
        <v>1368</v>
      </c>
      <c r="N518">
        <v>1011</v>
      </c>
      <c r="O518" t="s">
        <v>518</v>
      </c>
      <c r="P518" t="s">
        <v>518</v>
      </c>
      <c r="Q518">
        <v>1</v>
      </c>
      <c r="X518">
        <v>0.31</v>
      </c>
      <c r="Y518">
        <v>0</v>
      </c>
      <c r="Z518">
        <v>111.99</v>
      </c>
      <c r="AA518">
        <v>13.5</v>
      </c>
      <c r="AB518">
        <v>0</v>
      </c>
      <c r="AC518">
        <v>0</v>
      </c>
      <c r="AD518">
        <v>1</v>
      </c>
      <c r="AE518">
        <v>0</v>
      </c>
      <c r="AF518" t="s">
        <v>49</v>
      </c>
      <c r="AG518">
        <v>0.38750000000000001</v>
      </c>
      <c r="AH518">
        <v>2</v>
      </c>
      <c r="AI518">
        <v>39273922</v>
      </c>
      <c r="AJ518">
        <v>549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ROW(Source!A247)</f>
        <v>247</v>
      </c>
      <c r="B519">
        <v>39273923</v>
      </c>
      <c r="C519">
        <v>39273919</v>
      </c>
      <c r="D519">
        <v>36882338</v>
      </c>
      <c r="E519">
        <v>1</v>
      </c>
      <c r="F519">
        <v>1</v>
      </c>
      <c r="G519">
        <v>1</v>
      </c>
      <c r="H519">
        <v>2</v>
      </c>
      <c r="I519" t="s">
        <v>781</v>
      </c>
      <c r="J519" t="s">
        <v>782</v>
      </c>
      <c r="K519" t="s">
        <v>783</v>
      </c>
      <c r="L519">
        <v>1368</v>
      </c>
      <c r="N519">
        <v>1011</v>
      </c>
      <c r="O519" t="s">
        <v>518</v>
      </c>
      <c r="P519" t="s">
        <v>518</v>
      </c>
      <c r="Q519">
        <v>1</v>
      </c>
      <c r="X519">
        <v>10.050000000000001</v>
      </c>
      <c r="Y519">
        <v>0</v>
      </c>
      <c r="Z519">
        <v>3.12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49</v>
      </c>
      <c r="AG519">
        <v>12.5625</v>
      </c>
      <c r="AH519">
        <v>2</v>
      </c>
      <c r="AI519">
        <v>39273923</v>
      </c>
      <c r="AJ519">
        <v>550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ROW(Source!A247)</f>
        <v>247</v>
      </c>
      <c r="B520">
        <v>39273924</v>
      </c>
      <c r="C520">
        <v>39273919</v>
      </c>
      <c r="D520">
        <v>36882351</v>
      </c>
      <c r="E520">
        <v>1</v>
      </c>
      <c r="F520">
        <v>1</v>
      </c>
      <c r="G520">
        <v>1</v>
      </c>
      <c r="H520">
        <v>2</v>
      </c>
      <c r="I520" t="s">
        <v>579</v>
      </c>
      <c r="J520" t="s">
        <v>580</v>
      </c>
      <c r="K520" t="s">
        <v>581</v>
      </c>
      <c r="L520">
        <v>1368</v>
      </c>
      <c r="N520">
        <v>1011</v>
      </c>
      <c r="O520" t="s">
        <v>518</v>
      </c>
      <c r="P520" t="s">
        <v>518</v>
      </c>
      <c r="Q520">
        <v>1</v>
      </c>
      <c r="X520">
        <v>0.2</v>
      </c>
      <c r="Y520">
        <v>0</v>
      </c>
      <c r="Z520">
        <v>6.66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49</v>
      </c>
      <c r="AG520">
        <v>0.25</v>
      </c>
      <c r="AH520">
        <v>2</v>
      </c>
      <c r="AI520">
        <v>39273924</v>
      </c>
      <c r="AJ520">
        <v>551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ROW(Source!A247)</f>
        <v>247</v>
      </c>
      <c r="B521">
        <v>39273925</v>
      </c>
      <c r="C521">
        <v>39273919</v>
      </c>
      <c r="D521">
        <v>36883554</v>
      </c>
      <c r="E521">
        <v>1</v>
      </c>
      <c r="F521">
        <v>1</v>
      </c>
      <c r="G521">
        <v>1</v>
      </c>
      <c r="H521">
        <v>2</v>
      </c>
      <c r="I521" t="s">
        <v>554</v>
      </c>
      <c r="J521" t="s">
        <v>555</v>
      </c>
      <c r="K521" t="s">
        <v>556</v>
      </c>
      <c r="L521">
        <v>1368</v>
      </c>
      <c r="N521">
        <v>1011</v>
      </c>
      <c r="O521" t="s">
        <v>518</v>
      </c>
      <c r="P521" t="s">
        <v>518</v>
      </c>
      <c r="Q521">
        <v>1</v>
      </c>
      <c r="X521">
        <v>0.45</v>
      </c>
      <c r="Y521">
        <v>0</v>
      </c>
      <c r="Z521">
        <v>65.709999999999994</v>
      </c>
      <c r="AA521">
        <v>11.6</v>
      </c>
      <c r="AB521">
        <v>0</v>
      </c>
      <c r="AC521">
        <v>0</v>
      </c>
      <c r="AD521">
        <v>1</v>
      </c>
      <c r="AE521">
        <v>0</v>
      </c>
      <c r="AF521" t="s">
        <v>49</v>
      </c>
      <c r="AG521">
        <v>0.5625</v>
      </c>
      <c r="AH521">
        <v>2</v>
      </c>
      <c r="AI521">
        <v>39273925</v>
      </c>
      <c r="AJ521">
        <v>552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ROW(Source!A247)</f>
        <v>247</v>
      </c>
      <c r="B522">
        <v>39273926</v>
      </c>
      <c r="C522">
        <v>39273919</v>
      </c>
      <c r="D522">
        <v>36883858</v>
      </c>
      <c r="E522">
        <v>1</v>
      </c>
      <c r="F522">
        <v>1</v>
      </c>
      <c r="G522">
        <v>1</v>
      </c>
      <c r="H522">
        <v>2</v>
      </c>
      <c r="I522" t="s">
        <v>685</v>
      </c>
      <c r="J522" t="s">
        <v>686</v>
      </c>
      <c r="K522" t="s">
        <v>687</v>
      </c>
      <c r="L522">
        <v>1368</v>
      </c>
      <c r="N522">
        <v>1011</v>
      </c>
      <c r="O522" t="s">
        <v>518</v>
      </c>
      <c r="P522" t="s">
        <v>518</v>
      </c>
      <c r="Q522">
        <v>1</v>
      </c>
      <c r="X522">
        <v>1.31</v>
      </c>
      <c r="Y522">
        <v>0</v>
      </c>
      <c r="Z522">
        <v>8.1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49</v>
      </c>
      <c r="AG522">
        <v>1.6375000000000002</v>
      </c>
      <c r="AH522">
        <v>2</v>
      </c>
      <c r="AI522">
        <v>39273926</v>
      </c>
      <c r="AJ522">
        <v>553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ROW(Source!A247)</f>
        <v>247</v>
      </c>
      <c r="B523">
        <v>39273927</v>
      </c>
      <c r="C523">
        <v>39273919</v>
      </c>
      <c r="D523">
        <v>36799676</v>
      </c>
      <c r="E523">
        <v>1</v>
      </c>
      <c r="F523">
        <v>1</v>
      </c>
      <c r="G523">
        <v>1</v>
      </c>
      <c r="H523">
        <v>3</v>
      </c>
      <c r="I523" t="s">
        <v>784</v>
      </c>
      <c r="J523" t="s">
        <v>785</v>
      </c>
      <c r="K523" t="s">
        <v>786</v>
      </c>
      <c r="L523">
        <v>1348</v>
      </c>
      <c r="N523">
        <v>1009</v>
      </c>
      <c r="O523" t="s">
        <v>141</v>
      </c>
      <c r="P523" t="s">
        <v>141</v>
      </c>
      <c r="Q523">
        <v>1000</v>
      </c>
      <c r="X523">
        <v>1.1000000000000001E-3</v>
      </c>
      <c r="Y523">
        <v>26499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1.1000000000000001E-3</v>
      </c>
      <c r="AH523">
        <v>2</v>
      </c>
      <c r="AI523">
        <v>39273927</v>
      </c>
      <c r="AJ523">
        <v>554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ROW(Source!A247)</f>
        <v>247</v>
      </c>
      <c r="B524">
        <v>39273928</v>
      </c>
      <c r="C524">
        <v>39273919</v>
      </c>
      <c r="D524">
        <v>36803269</v>
      </c>
      <c r="E524">
        <v>1</v>
      </c>
      <c r="F524">
        <v>1</v>
      </c>
      <c r="G524">
        <v>1</v>
      </c>
      <c r="H524">
        <v>3</v>
      </c>
      <c r="I524" t="s">
        <v>787</v>
      </c>
      <c r="J524" t="s">
        <v>788</v>
      </c>
      <c r="K524" t="s">
        <v>789</v>
      </c>
      <c r="L524">
        <v>1348</v>
      </c>
      <c r="N524">
        <v>1009</v>
      </c>
      <c r="O524" t="s">
        <v>141</v>
      </c>
      <c r="P524" t="s">
        <v>141</v>
      </c>
      <c r="Q524">
        <v>1000</v>
      </c>
      <c r="X524">
        <v>3.3E-4</v>
      </c>
      <c r="Y524">
        <v>10362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3.3E-4</v>
      </c>
      <c r="AH524">
        <v>2</v>
      </c>
      <c r="AI524">
        <v>39273928</v>
      </c>
      <c r="AJ524">
        <v>555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ROW(Source!A247)</f>
        <v>247</v>
      </c>
      <c r="B525">
        <v>39273929</v>
      </c>
      <c r="C525">
        <v>39273919</v>
      </c>
      <c r="D525">
        <v>36804447</v>
      </c>
      <c r="E525">
        <v>1</v>
      </c>
      <c r="F525">
        <v>1</v>
      </c>
      <c r="G525">
        <v>1</v>
      </c>
      <c r="H525">
        <v>3</v>
      </c>
      <c r="I525" t="s">
        <v>790</v>
      </c>
      <c r="J525" t="s">
        <v>791</v>
      </c>
      <c r="K525" t="s">
        <v>766</v>
      </c>
      <c r="L525">
        <v>1348</v>
      </c>
      <c r="N525">
        <v>1009</v>
      </c>
      <c r="O525" t="s">
        <v>141</v>
      </c>
      <c r="P525" t="s">
        <v>141</v>
      </c>
      <c r="Q525">
        <v>1000</v>
      </c>
      <c r="X525">
        <v>6.0000000000000001E-3</v>
      </c>
      <c r="Y525">
        <v>9040.01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6.0000000000000001E-3</v>
      </c>
      <c r="AH525">
        <v>2</v>
      </c>
      <c r="AI525">
        <v>39273929</v>
      </c>
      <c r="AJ525">
        <v>556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ROW(Source!A247)</f>
        <v>247</v>
      </c>
      <c r="B526">
        <v>39273930</v>
      </c>
      <c r="C526">
        <v>39273919</v>
      </c>
      <c r="D526">
        <v>36805330</v>
      </c>
      <c r="E526">
        <v>1</v>
      </c>
      <c r="F526">
        <v>1</v>
      </c>
      <c r="G526">
        <v>1</v>
      </c>
      <c r="H526">
        <v>3</v>
      </c>
      <c r="I526" t="s">
        <v>792</v>
      </c>
      <c r="J526" t="s">
        <v>793</v>
      </c>
      <c r="K526" t="s">
        <v>794</v>
      </c>
      <c r="L526">
        <v>1346</v>
      </c>
      <c r="N526">
        <v>1009</v>
      </c>
      <c r="O526" t="s">
        <v>566</v>
      </c>
      <c r="P526" t="s">
        <v>566</v>
      </c>
      <c r="Q526">
        <v>1</v>
      </c>
      <c r="X526">
        <v>9.09</v>
      </c>
      <c r="Y526">
        <v>23.09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</v>
      </c>
      <c r="AG526">
        <v>9.09</v>
      </c>
      <c r="AH526">
        <v>2</v>
      </c>
      <c r="AI526">
        <v>39273930</v>
      </c>
      <c r="AJ526">
        <v>557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ROW(Source!A247)</f>
        <v>247</v>
      </c>
      <c r="B527">
        <v>39273931</v>
      </c>
      <c r="C527">
        <v>39273919</v>
      </c>
      <c r="D527">
        <v>36797818</v>
      </c>
      <c r="E527">
        <v>17</v>
      </c>
      <c r="F527">
        <v>1</v>
      </c>
      <c r="G527">
        <v>1</v>
      </c>
      <c r="H527">
        <v>3</v>
      </c>
      <c r="I527" t="s">
        <v>821</v>
      </c>
      <c r="J527" t="s">
        <v>3</v>
      </c>
      <c r="K527" t="s">
        <v>822</v>
      </c>
      <c r="L527">
        <v>1327</v>
      </c>
      <c r="N527">
        <v>1005</v>
      </c>
      <c r="O527" t="s">
        <v>123</v>
      </c>
      <c r="P527" t="s">
        <v>123</v>
      </c>
      <c r="Q527">
        <v>1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1</v>
      </c>
      <c r="AD527">
        <v>0</v>
      </c>
      <c r="AE527">
        <v>0</v>
      </c>
      <c r="AF527" t="s">
        <v>3</v>
      </c>
      <c r="AG527">
        <v>0</v>
      </c>
      <c r="AH527">
        <v>3</v>
      </c>
      <c r="AI527">
        <v>-1</v>
      </c>
      <c r="AJ527" t="s">
        <v>3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ROW(Source!A247)</f>
        <v>247</v>
      </c>
      <c r="B528">
        <v>39273932</v>
      </c>
      <c r="C528">
        <v>39273919</v>
      </c>
      <c r="D528">
        <v>36838891</v>
      </c>
      <c r="E528">
        <v>1</v>
      </c>
      <c r="F528">
        <v>1</v>
      </c>
      <c r="G528">
        <v>1</v>
      </c>
      <c r="H528">
        <v>3</v>
      </c>
      <c r="I528" t="s">
        <v>795</v>
      </c>
      <c r="J528" t="s">
        <v>796</v>
      </c>
      <c r="K528" t="s">
        <v>797</v>
      </c>
      <c r="L528">
        <v>1348</v>
      </c>
      <c r="N528">
        <v>1009</v>
      </c>
      <c r="O528" t="s">
        <v>141</v>
      </c>
      <c r="P528" t="s">
        <v>141</v>
      </c>
      <c r="Q528">
        <v>1000</v>
      </c>
      <c r="X528">
        <v>2.3999999999999998E-3</v>
      </c>
      <c r="Y528">
        <v>17183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2.3999999999999998E-3</v>
      </c>
      <c r="AH528">
        <v>2</v>
      </c>
      <c r="AI528">
        <v>39273932</v>
      </c>
      <c r="AJ528">
        <v>558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ROW(Source!A247)</f>
        <v>247</v>
      </c>
      <c r="B529">
        <v>39273933</v>
      </c>
      <c r="C529">
        <v>39273919</v>
      </c>
      <c r="D529">
        <v>36797622</v>
      </c>
      <c r="E529">
        <v>17</v>
      </c>
      <c r="F529">
        <v>1</v>
      </c>
      <c r="G529">
        <v>1</v>
      </c>
      <c r="H529">
        <v>3</v>
      </c>
      <c r="I529" t="s">
        <v>823</v>
      </c>
      <c r="J529" t="s">
        <v>3</v>
      </c>
      <c r="K529" t="s">
        <v>824</v>
      </c>
      <c r="L529">
        <v>1346</v>
      </c>
      <c r="N529">
        <v>1009</v>
      </c>
      <c r="O529" t="s">
        <v>566</v>
      </c>
      <c r="P529" t="s">
        <v>566</v>
      </c>
      <c r="Q529">
        <v>1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1</v>
      </c>
      <c r="AD529">
        <v>0</v>
      </c>
      <c r="AE529">
        <v>0</v>
      </c>
      <c r="AF529" t="s">
        <v>3</v>
      </c>
      <c r="AG529">
        <v>0</v>
      </c>
      <c r="AH529">
        <v>3</v>
      </c>
      <c r="AI529">
        <v>-1</v>
      </c>
      <c r="AJ529" t="s">
        <v>3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ROW(Source!A247)</f>
        <v>247</v>
      </c>
      <c r="B530">
        <v>39273934</v>
      </c>
      <c r="C530">
        <v>39273919</v>
      </c>
      <c r="D530">
        <v>36797819</v>
      </c>
      <c r="E530">
        <v>17</v>
      </c>
      <c r="F530">
        <v>1</v>
      </c>
      <c r="G530">
        <v>1</v>
      </c>
      <c r="H530">
        <v>3</v>
      </c>
      <c r="I530" t="s">
        <v>420</v>
      </c>
      <c r="J530" t="s">
        <v>3</v>
      </c>
      <c r="K530" t="s">
        <v>421</v>
      </c>
      <c r="L530">
        <v>1327</v>
      </c>
      <c r="N530">
        <v>1005</v>
      </c>
      <c r="O530" t="s">
        <v>123</v>
      </c>
      <c r="P530" t="s">
        <v>123</v>
      </c>
      <c r="Q530">
        <v>1</v>
      </c>
      <c r="X530">
        <v>100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3</v>
      </c>
      <c r="AG530">
        <v>100</v>
      </c>
      <c r="AH530">
        <v>2</v>
      </c>
      <c r="AI530">
        <v>39273934</v>
      </c>
      <c r="AJ530">
        <v>560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ROW(Source!A247)</f>
        <v>247</v>
      </c>
      <c r="B531">
        <v>39273935</v>
      </c>
      <c r="C531">
        <v>39273919</v>
      </c>
      <c r="D531">
        <v>36797822</v>
      </c>
      <c r="E531">
        <v>17</v>
      </c>
      <c r="F531">
        <v>1</v>
      </c>
      <c r="G531">
        <v>1</v>
      </c>
      <c r="H531">
        <v>3</v>
      </c>
      <c r="I531" t="s">
        <v>825</v>
      </c>
      <c r="J531" t="s">
        <v>3</v>
      </c>
      <c r="K531" t="s">
        <v>826</v>
      </c>
      <c r="L531">
        <v>1354</v>
      </c>
      <c r="N531">
        <v>1010</v>
      </c>
      <c r="O531" t="s">
        <v>206</v>
      </c>
      <c r="P531" t="s">
        <v>206</v>
      </c>
      <c r="Q531">
        <v>1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1</v>
      </c>
      <c r="AD531">
        <v>0</v>
      </c>
      <c r="AE531">
        <v>0</v>
      </c>
      <c r="AF531" t="s">
        <v>3</v>
      </c>
      <c r="AG531">
        <v>0</v>
      </c>
      <c r="AH531">
        <v>3</v>
      </c>
      <c r="AI531">
        <v>-1</v>
      </c>
      <c r="AJ531" t="s">
        <v>3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ROW(Source!A247)</f>
        <v>247</v>
      </c>
      <c r="B532">
        <v>39273936</v>
      </c>
      <c r="C532">
        <v>39273919</v>
      </c>
      <c r="D532">
        <v>36797828</v>
      </c>
      <c r="E532">
        <v>17</v>
      </c>
      <c r="F532">
        <v>1</v>
      </c>
      <c r="G532">
        <v>1</v>
      </c>
      <c r="H532">
        <v>3</v>
      </c>
      <c r="I532" t="s">
        <v>827</v>
      </c>
      <c r="J532" t="s">
        <v>3</v>
      </c>
      <c r="K532" t="s">
        <v>828</v>
      </c>
      <c r="L532">
        <v>1354</v>
      </c>
      <c r="N532">
        <v>1010</v>
      </c>
      <c r="O532" t="s">
        <v>206</v>
      </c>
      <c r="P532" t="s">
        <v>206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3</v>
      </c>
      <c r="AG532">
        <v>0</v>
      </c>
      <c r="AH532">
        <v>3</v>
      </c>
      <c r="AI532">
        <v>-1</v>
      </c>
      <c r="AJ532" t="s">
        <v>3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ROW(Source!A252)</f>
        <v>252</v>
      </c>
      <c r="B533">
        <v>39475599</v>
      </c>
      <c r="C533">
        <v>39475598</v>
      </c>
      <c r="D533">
        <v>37064928</v>
      </c>
      <c r="E533">
        <v>1</v>
      </c>
      <c r="F533">
        <v>1</v>
      </c>
      <c r="G533">
        <v>1</v>
      </c>
      <c r="H533">
        <v>1</v>
      </c>
      <c r="I533" t="s">
        <v>798</v>
      </c>
      <c r="J533" t="s">
        <v>3</v>
      </c>
      <c r="K533" t="s">
        <v>799</v>
      </c>
      <c r="L533">
        <v>1191</v>
      </c>
      <c r="N533">
        <v>1013</v>
      </c>
      <c r="O533" t="s">
        <v>512</v>
      </c>
      <c r="P533" t="s">
        <v>512</v>
      </c>
      <c r="Q533">
        <v>1</v>
      </c>
      <c r="X533">
        <v>106.2</v>
      </c>
      <c r="Y533">
        <v>0</v>
      </c>
      <c r="Z533">
        <v>0</v>
      </c>
      <c r="AA533">
        <v>0</v>
      </c>
      <c r="AB533">
        <v>9.07</v>
      </c>
      <c r="AC533">
        <v>0</v>
      </c>
      <c r="AD533">
        <v>1</v>
      </c>
      <c r="AE533">
        <v>1</v>
      </c>
      <c r="AF533" t="s">
        <v>50</v>
      </c>
      <c r="AG533">
        <v>122.13</v>
      </c>
      <c r="AH533">
        <v>2</v>
      </c>
      <c r="AI533">
        <v>39475599</v>
      </c>
      <c r="AJ533">
        <v>561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ROW(Source!A252)</f>
        <v>252</v>
      </c>
      <c r="B534">
        <v>39475600</v>
      </c>
      <c r="C534">
        <v>39475598</v>
      </c>
      <c r="D534">
        <v>37064876</v>
      </c>
      <c r="E534">
        <v>1</v>
      </c>
      <c r="F534">
        <v>1</v>
      </c>
      <c r="G534">
        <v>1</v>
      </c>
      <c r="H534">
        <v>1</v>
      </c>
      <c r="I534" t="s">
        <v>513</v>
      </c>
      <c r="J534" t="s">
        <v>3</v>
      </c>
      <c r="K534" t="s">
        <v>514</v>
      </c>
      <c r="L534">
        <v>1191</v>
      </c>
      <c r="N534">
        <v>1013</v>
      </c>
      <c r="O534" t="s">
        <v>512</v>
      </c>
      <c r="P534" t="s">
        <v>512</v>
      </c>
      <c r="Q534">
        <v>1</v>
      </c>
      <c r="X534">
        <v>2.71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2</v>
      </c>
      <c r="AF534" t="s">
        <v>49</v>
      </c>
      <c r="AG534">
        <v>3.3875000000000002</v>
      </c>
      <c r="AH534">
        <v>2</v>
      </c>
      <c r="AI534">
        <v>39475600</v>
      </c>
      <c r="AJ534">
        <v>562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ROW(Source!A252)</f>
        <v>252</v>
      </c>
      <c r="B535">
        <v>39475601</v>
      </c>
      <c r="C535">
        <v>39475598</v>
      </c>
      <c r="D535">
        <v>36882356</v>
      </c>
      <c r="E535">
        <v>1</v>
      </c>
      <c r="F535">
        <v>1</v>
      </c>
      <c r="G535">
        <v>1</v>
      </c>
      <c r="H535">
        <v>2</v>
      </c>
      <c r="I535" t="s">
        <v>800</v>
      </c>
      <c r="J535" t="s">
        <v>801</v>
      </c>
      <c r="K535" t="s">
        <v>802</v>
      </c>
      <c r="L535">
        <v>1368</v>
      </c>
      <c r="N535">
        <v>1011</v>
      </c>
      <c r="O535" t="s">
        <v>518</v>
      </c>
      <c r="P535" t="s">
        <v>518</v>
      </c>
      <c r="Q535">
        <v>1</v>
      </c>
      <c r="X535">
        <v>0.01</v>
      </c>
      <c r="Y535">
        <v>0</v>
      </c>
      <c r="Z535">
        <v>1.7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49</v>
      </c>
      <c r="AG535">
        <v>1.2500000000000001E-2</v>
      </c>
      <c r="AH535">
        <v>2</v>
      </c>
      <c r="AI535">
        <v>39475601</v>
      </c>
      <c r="AJ535">
        <v>563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ROW(Source!A252)</f>
        <v>252</v>
      </c>
      <c r="B536">
        <v>39475602</v>
      </c>
      <c r="C536">
        <v>39475598</v>
      </c>
      <c r="D536">
        <v>36882383</v>
      </c>
      <c r="E536">
        <v>1</v>
      </c>
      <c r="F536">
        <v>1</v>
      </c>
      <c r="G536">
        <v>1</v>
      </c>
      <c r="H536">
        <v>2</v>
      </c>
      <c r="I536" t="s">
        <v>523</v>
      </c>
      <c r="J536" t="s">
        <v>524</v>
      </c>
      <c r="K536" t="s">
        <v>525</v>
      </c>
      <c r="L536">
        <v>1368</v>
      </c>
      <c r="N536">
        <v>1011</v>
      </c>
      <c r="O536" t="s">
        <v>518</v>
      </c>
      <c r="P536" t="s">
        <v>518</v>
      </c>
      <c r="Q536">
        <v>1</v>
      </c>
      <c r="X536">
        <v>0.91</v>
      </c>
      <c r="Y536">
        <v>0</v>
      </c>
      <c r="Z536">
        <v>89.99</v>
      </c>
      <c r="AA536">
        <v>10.06</v>
      </c>
      <c r="AB536">
        <v>0</v>
      </c>
      <c r="AC536">
        <v>0</v>
      </c>
      <c r="AD536">
        <v>1</v>
      </c>
      <c r="AE536">
        <v>0</v>
      </c>
      <c r="AF536" t="s">
        <v>49</v>
      </c>
      <c r="AG536">
        <v>1.1375</v>
      </c>
      <c r="AH536">
        <v>2</v>
      </c>
      <c r="AI536">
        <v>39475602</v>
      </c>
      <c r="AJ536">
        <v>564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ROW(Source!A252)</f>
        <v>252</v>
      </c>
      <c r="B537">
        <v>39475603</v>
      </c>
      <c r="C537">
        <v>39475598</v>
      </c>
      <c r="D537">
        <v>36883554</v>
      </c>
      <c r="E537">
        <v>1</v>
      </c>
      <c r="F537">
        <v>1</v>
      </c>
      <c r="G537">
        <v>1</v>
      </c>
      <c r="H537">
        <v>2</v>
      </c>
      <c r="I537" t="s">
        <v>554</v>
      </c>
      <c r="J537" t="s">
        <v>555</v>
      </c>
      <c r="K537" t="s">
        <v>556</v>
      </c>
      <c r="L537">
        <v>1368</v>
      </c>
      <c r="N537">
        <v>1011</v>
      </c>
      <c r="O537" t="s">
        <v>518</v>
      </c>
      <c r="P537" t="s">
        <v>518</v>
      </c>
      <c r="Q537">
        <v>1</v>
      </c>
      <c r="X537">
        <v>1.8</v>
      </c>
      <c r="Y537">
        <v>0</v>
      </c>
      <c r="Z537">
        <v>65.709999999999994</v>
      </c>
      <c r="AA537">
        <v>11.6</v>
      </c>
      <c r="AB537">
        <v>0</v>
      </c>
      <c r="AC537">
        <v>0</v>
      </c>
      <c r="AD537">
        <v>1</v>
      </c>
      <c r="AE537">
        <v>0</v>
      </c>
      <c r="AF537" t="s">
        <v>49</v>
      </c>
      <c r="AG537">
        <v>2.25</v>
      </c>
      <c r="AH537">
        <v>2</v>
      </c>
      <c r="AI537">
        <v>39475603</v>
      </c>
      <c r="AJ537">
        <v>565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ROW(Source!A252)</f>
        <v>252</v>
      </c>
      <c r="B538">
        <v>39475604</v>
      </c>
      <c r="C538">
        <v>39475598</v>
      </c>
      <c r="D538">
        <v>36884416</v>
      </c>
      <c r="E538">
        <v>1</v>
      </c>
      <c r="F538">
        <v>1</v>
      </c>
      <c r="G538">
        <v>1</v>
      </c>
      <c r="H538">
        <v>2</v>
      </c>
      <c r="I538" t="s">
        <v>803</v>
      </c>
      <c r="J538" t="s">
        <v>804</v>
      </c>
      <c r="K538" t="s">
        <v>805</v>
      </c>
      <c r="L538">
        <v>1368</v>
      </c>
      <c r="N538">
        <v>1011</v>
      </c>
      <c r="O538" t="s">
        <v>518</v>
      </c>
      <c r="P538" t="s">
        <v>518</v>
      </c>
      <c r="Q538">
        <v>1</v>
      </c>
      <c r="X538">
        <v>1.1200000000000001</v>
      </c>
      <c r="Y538">
        <v>0</v>
      </c>
      <c r="Z538">
        <v>6.82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49</v>
      </c>
      <c r="AG538">
        <v>1.4000000000000001</v>
      </c>
      <c r="AH538">
        <v>2</v>
      </c>
      <c r="AI538">
        <v>39475604</v>
      </c>
      <c r="AJ538">
        <v>566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ROW(Source!A252)</f>
        <v>252</v>
      </c>
      <c r="B539">
        <v>39475605</v>
      </c>
      <c r="C539">
        <v>39475598</v>
      </c>
      <c r="D539">
        <v>36837350</v>
      </c>
      <c r="E539">
        <v>1</v>
      </c>
      <c r="F539">
        <v>1</v>
      </c>
      <c r="G539">
        <v>1</v>
      </c>
      <c r="H539">
        <v>3</v>
      </c>
      <c r="I539" t="s">
        <v>806</v>
      </c>
      <c r="J539" t="s">
        <v>807</v>
      </c>
      <c r="K539" t="s">
        <v>808</v>
      </c>
      <c r="L539">
        <v>1348</v>
      </c>
      <c r="N539">
        <v>1009</v>
      </c>
      <c r="O539" t="s">
        <v>141</v>
      </c>
      <c r="P539" t="s">
        <v>141</v>
      </c>
      <c r="Q539">
        <v>1000</v>
      </c>
      <c r="X539">
        <v>0.6</v>
      </c>
      <c r="Y539">
        <v>38397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</v>
      </c>
      <c r="AG539">
        <v>0.6</v>
      </c>
      <c r="AH539">
        <v>2</v>
      </c>
      <c r="AI539">
        <v>39475605</v>
      </c>
      <c r="AJ539">
        <v>567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ROW(Source!A253)</f>
        <v>253</v>
      </c>
      <c r="B540">
        <v>39475599</v>
      </c>
      <c r="C540">
        <v>39475598</v>
      </c>
      <c r="D540">
        <v>37064928</v>
      </c>
      <c r="E540">
        <v>1</v>
      </c>
      <c r="F540">
        <v>1</v>
      </c>
      <c r="G540">
        <v>1</v>
      </c>
      <c r="H540">
        <v>1</v>
      </c>
      <c r="I540" t="s">
        <v>798</v>
      </c>
      <c r="J540" t="s">
        <v>3</v>
      </c>
      <c r="K540" t="s">
        <v>799</v>
      </c>
      <c r="L540">
        <v>1191</v>
      </c>
      <c r="N540">
        <v>1013</v>
      </c>
      <c r="O540" t="s">
        <v>512</v>
      </c>
      <c r="P540" t="s">
        <v>512</v>
      </c>
      <c r="Q540">
        <v>1</v>
      </c>
      <c r="X540">
        <v>106.2</v>
      </c>
      <c r="Y540">
        <v>0</v>
      </c>
      <c r="Z540">
        <v>0</v>
      </c>
      <c r="AA540">
        <v>0</v>
      </c>
      <c r="AB540">
        <v>9.07</v>
      </c>
      <c r="AC540">
        <v>0</v>
      </c>
      <c r="AD540">
        <v>1</v>
      </c>
      <c r="AE540">
        <v>1</v>
      </c>
      <c r="AF540" t="s">
        <v>50</v>
      </c>
      <c r="AG540">
        <v>122.13</v>
      </c>
      <c r="AH540">
        <v>2</v>
      </c>
      <c r="AI540">
        <v>39475599</v>
      </c>
      <c r="AJ540">
        <v>568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ROW(Source!A253)</f>
        <v>253</v>
      </c>
      <c r="B541">
        <v>39475600</v>
      </c>
      <c r="C541">
        <v>39475598</v>
      </c>
      <c r="D541">
        <v>37064876</v>
      </c>
      <c r="E541">
        <v>1</v>
      </c>
      <c r="F541">
        <v>1</v>
      </c>
      <c r="G541">
        <v>1</v>
      </c>
      <c r="H541">
        <v>1</v>
      </c>
      <c r="I541" t="s">
        <v>513</v>
      </c>
      <c r="J541" t="s">
        <v>3</v>
      </c>
      <c r="K541" t="s">
        <v>514</v>
      </c>
      <c r="L541">
        <v>1191</v>
      </c>
      <c r="N541">
        <v>1013</v>
      </c>
      <c r="O541" t="s">
        <v>512</v>
      </c>
      <c r="P541" t="s">
        <v>512</v>
      </c>
      <c r="Q541">
        <v>1</v>
      </c>
      <c r="X541">
        <v>2.71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2</v>
      </c>
      <c r="AF541" t="s">
        <v>49</v>
      </c>
      <c r="AG541">
        <v>3.3875000000000002</v>
      </c>
      <c r="AH541">
        <v>2</v>
      </c>
      <c r="AI541">
        <v>39475600</v>
      </c>
      <c r="AJ541">
        <v>569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ROW(Source!A253)</f>
        <v>253</v>
      </c>
      <c r="B542">
        <v>39475601</v>
      </c>
      <c r="C542">
        <v>39475598</v>
      </c>
      <c r="D542">
        <v>36882356</v>
      </c>
      <c r="E542">
        <v>1</v>
      </c>
      <c r="F542">
        <v>1</v>
      </c>
      <c r="G542">
        <v>1</v>
      </c>
      <c r="H542">
        <v>2</v>
      </c>
      <c r="I542" t="s">
        <v>800</v>
      </c>
      <c r="J542" t="s">
        <v>801</v>
      </c>
      <c r="K542" t="s">
        <v>802</v>
      </c>
      <c r="L542">
        <v>1368</v>
      </c>
      <c r="N542">
        <v>1011</v>
      </c>
      <c r="O542" t="s">
        <v>518</v>
      </c>
      <c r="P542" t="s">
        <v>518</v>
      </c>
      <c r="Q542">
        <v>1</v>
      </c>
      <c r="X542">
        <v>0.01</v>
      </c>
      <c r="Y542">
        <v>0</v>
      </c>
      <c r="Z542">
        <v>1.7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49</v>
      </c>
      <c r="AG542">
        <v>1.2500000000000001E-2</v>
      </c>
      <c r="AH542">
        <v>2</v>
      </c>
      <c r="AI542">
        <v>39475601</v>
      </c>
      <c r="AJ542">
        <v>570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ROW(Source!A253)</f>
        <v>253</v>
      </c>
      <c r="B543">
        <v>39475602</v>
      </c>
      <c r="C543">
        <v>39475598</v>
      </c>
      <c r="D543">
        <v>36882383</v>
      </c>
      <c r="E543">
        <v>1</v>
      </c>
      <c r="F543">
        <v>1</v>
      </c>
      <c r="G543">
        <v>1</v>
      </c>
      <c r="H543">
        <v>2</v>
      </c>
      <c r="I543" t="s">
        <v>523</v>
      </c>
      <c r="J543" t="s">
        <v>524</v>
      </c>
      <c r="K543" t="s">
        <v>525</v>
      </c>
      <c r="L543">
        <v>1368</v>
      </c>
      <c r="N543">
        <v>1011</v>
      </c>
      <c r="O543" t="s">
        <v>518</v>
      </c>
      <c r="P543" t="s">
        <v>518</v>
      </c>
      <c r="Q543">
        <v>1</v>
      </c>
      <c r="X543">
        <v>0.91</v>
      </c>
      <c r="Y543">
        <v>0</v>
      </c>
      <c r="Z543">
        <v>89.99</v>
      </c>
      <c r="AA543">
        <v>10.06</v>
      </c>
      <c r="AB543">
        <v>0</v>
      </c>
      <c r="AC543">
        <v>0</v>
      </c>
      <c r="AD543">
        <v>1</v>
      </c>
      <c r="AE543">
        <v>0</v>
      </c>
      <c r="AF543" t="s">
        <v>49</v>
      </c>
      <c r="AG543">
        <v>1.1375</v>
      </c>
      <c r="AH543">
        <v>2</v>
      </c>
      <c r="AI543">
        <v>39475602</v>
      </c>
      <c r="AJ543">
        <v>571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ROW(Source!A253)</f>
        <v>253</v>
      </c>
      <c r="B544">
        <v>39475603</v>
      </c>
      <c r="C544">
        <v>39475598</v>
      </c>
      <c r="D544">
        <v>36883554</v>
      </c>
      <c r="E544">
        <v>1</v>
      </c>
      <c r="F544">
        <v>1</v>
      </c>
      <c r="G544">
        <v>1</v>
      </c>
      <c r="H544">
        <v>2</v>
      </c>
      <c r="I544" t="s">
        <v>554</v>
      </c>
      <c r="J544" t="s">
        <v>555</v>
      </c>
      <c r="K544" t="s">
        <v>556</v>
      </c>
      <c r="L544">
        <v>1368</v>
      </c>
      <c r="N544">
        <v>1011</v>
      </c>
      <c r="O544" t="s">
        <v>518</v>
      </c>
      <c r="P544" t="s">
        <v>518</v>
      </c>
      <c r="Q544">
        <v>1</v>
      </c>
      <c r="X544">
        <v>1.8</v>
      </c>
      <c r="Y544">
        <v>0</v>
      </c>
      <c r="Z544">
        <v>65.709999999999994</v>
      </c>
      <c r="AA544">
        <v>11.6</v>
      </c>
      <c r="AB544">
        <v>0</v>
      </c>
      <c r="AC544">
        <v>0</v>
      </c>
      <c r="AD544">
        <v>1</v>
      </c>
      <c r="AE544">
        <v>0</v>
      </c>
      <c r="AF544" t="s">
        <v>49</v>
      </c>
      <c r="AG544">
        <v>2.25</v>
      </c>
      <c r="AH544">
        <v>2</v>
      </c>
      <c r="AI544">
        <v>39475603</v>
      </c>
      <c r="AJ544">
        <v>572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ROW(Source!A253)</f>
        <v>253</v>
      </c>
      <c r="B545">
        <v>39475604</v>
      </c>
      <c r="C545">
        <v>39475598</v>
      </c>
      <c r="D545">
        <v>36884416</v>
      </c>
      <c r="E545">
        <v>1</v>
      </c>
      <c r="F545">
        <v>1</v>
      </c>
      <c r="G545">
        <v>1</v>
      </c>
      <c r="H545">
        <v>2</v>
      </c>
      <c r="I545" t="s">
        <v>803</v>
      </c>
      <c r="J545" t="s">
        <v>804</v>
      </c>
      <c r="K545" t="s">
        <v>805</v>
      </c>
      <c r="L545">
        <v>1368</v>
      </c>
      <c r="N545">
        <v>1011</v>
      </c>
      <c r="O545" t="s">
        <v>518</v>
      </c>
      <c r="P545" t="s">
        <v>518</v>
      </c>
      <c r="Q545">
        <v>1</v>
      </c>
      <c r="X545">
        <v>1.1200000000000001</v>
      </c>
      <c r="Y545">
        <v>0</v>
      </c>
      <c r="Z545">
        <v>6.82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49</v>
      </c>
      <c r="AG545">
        <v>1.4000000000000001</v>
      </c>
      <c r="AH545">
        <v>2</v>
      </c>
      <c r="AI545">
        <v>39475604</v>
      </c>
      <c r="AJ545">
        <v>573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ROW(Source!A253)</f>
        <v>253</v>
      </c>
      <c r="B546">
        <v>39475605</v>
      </c>
      <c r="C546">
        <v>39475598</v>
      </c>
      <c r="D546">
        <v>36837350</v>
      </c>
      <c r="E546">
        <v>1</v>
      </c>
      <c r="F546">
        <v>1</v>
      </c>
      <c r="G546">
        <v>1</v>
      </c>
      <c r="H546">
        <v>3</v>
      </c>
      <c r="I546" t="s">
        <v>806</v>
      </c>
      <c r="J546" t="s">
        <v>807</v>
      </c>
      <c r="K546" t="s">
        <v>808</v>
      </c>
      <c r="L546">
        <v>1348</v>
      </c>
      <c r="N546">
        <v>1009</v>
      </c>
      <c r="O546" t="s">
        <v>141</v>
      </c>
      <c r="P546" t="s">
        <v>141</v>
      </c>
      <c r="Q546">
        <v>1000</v>
      </c>
      <c r="X546">
        <v>0.6</v>
      </c>
      <c r="Y546">
        <v>38397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0.6</v>
      </c>
      <c r="AH546">
        <v>2</v>
      </c>
      <c r="AI546">
        <v>39475605</v>
      </c>
      <c r="AJ546">
        <v>574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ROW(Source!A254)</f>
        <v>254</v>
      </c>
      <c r="B547">
        <v>39475607</v>
      </c>
      <c r="C547">
        <v>39475606</v>
      </c>
      <c r="D547">
        <v>37065248</v>
      </c>
      <c r="E547">
        <v>1</v>
      </c>
      <c r="F547">
        <v>1</v>
      </c>
      <c r="G547">
        <v>1</v>
      </c>
      <c r="H547">
        <v>1</v>
      </c>
      <c r="I547" t="s">
        <v>675</v>
      </c>
      <c r="J547" t="s">
        <v>3</v>
      </c>
      <c r="K547" t="s">
        <v>676</v>
      </c>
      <c r="L547">
        <v>1191</v>
      </c>
      <c r="N547">
        <v>1013</v>
      </c>
      <c r="O547" t="s">
        <v>512</v>
      </c>
      <c r="P547" t="s">
        <v>512</v>
      </c>
      <c r="Q547">
        <v>1</v>
      </c>
      <c r="X547">
        <v>9</v>
      </c>
      <c r="Y547">
        <v>0</v>
      </c>
      <c r="Z547">
        <v>0</v>
      </c>
      <c r="AA547">
        <v>0</v>
      </c>
      <c r="AB547">
        <v>8.5299999999999994</v>
      </c>
      <c r="AC547">
        <v>0</v>
      </c>
      <c r="AD547">
        <v>1</v>
      </c>
      <c r="AE547">
        <v>1</v>
      </c>
      <c r="AF547" t="s">
        <v>50</v>
      </c>
      <c r="AG547">
        <v>10.35</v>
      </c>
      <c r="AH547">
        <v>2</v>
      </c>
      <c r="AI547">
        <v>39475607</v>
      </c>
      <c r="AJ547">
        <v>575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ROW(Source!A254)</f>
        <v>254</v>
      </c>
      <c r="B548">
        <v>39475608</v>
      </c>
      <c r="C548">
        <v>39475606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513</v>
      </c>
      <c r="J548" t="s">
        <v>3</v>
      </c>
      <c r="K548" t="s">
        <v>514</v>
      </c>
      <c r="L548">
        <v>1191</v>
      </c>
      <c r="N548">
        <v>1013</v>
      </c>
      <c r="O548" t="s">
        <v>512</v>
      </c>
      <c r="P548" t="s">
        <v>512</v>
      </c>
      <c r="Q548">
        <v>1</v>
      </c>
      <c r="X548">
        <v>0.08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2</v>
      </c>
      <c r="AF548" t="s">
        <v>49</v>
      </c>
      <c r="AG548">
        <v>0.1</v>
      </c>
      <c r="AH548">
        <v>2</v>
      </c>
      <c r="AI548">
        <v>39475608</v>
      </c>
      <c r="AJ548">
        <v>576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ROW(Source!A254)</f>
        <v>254</v>
      </c>
      <c r="B549">
        <v>39475609</v>
      </c>
      <c r="C549">
        <v>39475606</v>
      </c>
      <c r="D549">
        <v>36882159</v>
      </c>
      <c r="E549">
        <v>1</v>
      </c>
      <c r="F549">
        <v>1</v>
      </c>
      <c r="G549">
        <v>1</v>
      </c>
      <c r="H549">
        <v>2</v>
      </c>
      <c r="I549" t="s">
        <v>720</v>
      </c>
      <c r="J549" t="s">
        <v>721</v>
      </c>
      <c r="K549" t="s">
        <v>722</v>
      </c>
      <c r="L549">
        <v>1368</v>
      </c>
      <c r="N549">
        <v>1011</v>
      </c>
      <c r="O549" t="s">
        <v>518</v>
      </c>
      <c r="P549" t="s">
        <v>518</v>
      </c>
      <c r="Q549">
        <v>1</v>
      </c>
      <c r="X549">
        <v>0.03</v>
      </c>
      <c r="Y549">
        <v>0</v>
      </c>
      <c r="Z549">
        <v>111.99</v>
      </c>
      <c r="AA549">
        <v>13.5</v>
      </c>
      <c r="AB549">
        <v>0</v>
      </c>
      <c r="AC549">
        <v>0</v>
      </c>
      <c r="AD549">
        <v>1</v>
      </c>
      <c r="AE549">
        <v>0</v>
      </c>
      <c r="AF549" t="s">
        <v>49</v>
      </c>
      <c r="AG549">
        <v>3.7499999999999999E-2</v>
      </c>
      <c r="AH549">
        <v>2</v>
      </c>
      <c r="AI549">
        <v>39475609</v>
      </c>
      <c r="AJ549">
        <v>577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ROW(Source!A254)</f>
        <v>254</v>
      </c>
      <c r="B550">
        <v>39475610</v>
      </c>
      <c r="C550">
        <v>39475606</v>
      </c>
      <c r="D550">
        <v>36882338</v>
      </c>
      <c r="E550">
        <v>1</v>
      </c>
      <c r="F550">
        <v>1</v>
      </c>
      <c r="G550">
        <v>1</v>
      </c>
      <c r="H550">
        <v>2</v>
      </c>
      <c r="I550" t="s">
        <v>781</v>
      </c>
      <c r="J550" t="s">
        <v>782</v>
      </c>
      <c r="K550" t="s">
        <v>783</v>
      </c>
      <c r="L550">
        <v>1368</v>
      </c>
      <c r="N550">
        <v>1011</v>
      </c>
      <c r="O550" t="s">
        <v>518</v>
      </c>
      <c r="P550" t="s">
        <v>518</v>
      </c>
      <c r="Q550">
        <v>1</v>
      </c>
      <c r="X550">
        <v>2.0699999999999998</v>
      </c>
      <c r="Y550">
        <v>0</v>
      </c>
      <c r="Z550">
        <v>3.12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49</v>
      </c>
      <c r="AG550">
        <v>2.5874999999999999</v>
      </c>
      <c r="AH550">
        <v>2</v>
      </c>
      <c r="AI550">
        <v>39475610</v>
      </c>
      <c r="AJ550">
        <v>578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ROW(Source!A254)</f>
        <v>254</v>
      </c>
      <c r="B551">
        <v>39475611</v>
      </c>
      <c r="C551">
        <v>39475606</v>
      </c>
      <c r="D551">
        <v>36883554</v>
      </c>
      <c r="E551">
        <v>1</v>
      </c>
      <c r="F551">
        <v>1</v>
      </c>
      <c r="G551">
        <v>1</v>
      </c>
      <c r="H551">
        <v>2</v>
      </c>
      <c r="I551" t="s">
        <v>554</v>
      </c>
      <c r="J551" t="s">
        <v>555</v>
      </c>
      <c r="K551" t="s">
        <v>556</v>
      </c>
      <c r="L551">
        <v>1368</v>
      </c>
      <c r="N551">
        <v>1011</v>
      </c>
      <c r="O551" t="s">
        <v>518</v>
      </c>
      <c r="P551" t="s">
        <v>518</v>
      </c>
      <c r="Q551">
        <v>1</v>
      </c>
      <c r="X551">
        <v>0.05</v>
      </c>
      <c r="Y551">
        <v>0</v>
      </c>
      <c r="Z551">
        <v>65.709999999999994</v>
      </c>
      <c r="AA551">
        <v>11.6</v>
      </c>
      <c r="AB551">
        <v>0</v>
      </c>
      <c r="AC551">
        <v>0</v>
      </c>
      <c r="AD551">
        <v>1</v>
      </c>
      <c r="AE551">
        <v>0</v>
      </c>
      <c r="AF551" t="s">
        <v>49</v>
      </c>
      <c r="AG551">
        <v>6.25E-2</v>
      </c>
      <c r="AH551">
        <v>2</v>
      </c>
      <c r="AI551">
        <v>39475611</v>
      </c>
      <c r="AJ551">
        <v>579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ROW(Source!A254)</f>
        <v>254</v>
      </c>
      <c r="B552">
        <v>39475612</v>
      </c>
      <c r="C552">
        <v>39475606</v>
      </c>
      <c r="D552">
        <v>36796178</v>
      </c>
      <c r="E552">
        <v>17</v>
      </c>
      <c r="F552">
        <v>1</v>
      </c>
      <c r="G552">
        <v>1</v>
      </c>
      <c r="H552">
        <v>3</v>
      </c>
      <c r="I552" t="s">
        <v>829</v>
      </c>
      <c r="J552" t="s">
        <v>3</v>
      </c>
      <c r="K552" t="s">
        <v>693</v>
      </c>
      <c r="L552">
        <v>1348</v>
      </c>
      <c r="N552">
        <v>1009</v>
      </c>
      <c r="O552" t="s">
        <v>141</v>
      </c>
      <c r="P552" t="s">
        <v>141</v>
      </c>
      <c r="Q552">
        <v>1000</v>
      </c>
      <c r="X552">
        <v>1.4E-3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3</v>
      </c>
      <c r="AG552">
        <v>1.4E-3</v>
      </c>
      <c r="AH552">
        <v>3</v>
      </c>
      <c r="AI552">
        <v>-1</v>
      </c>
      <c r="AJ552" t="s">
        <v>3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ROW(Source!A255)</f>
        <v>255</v>
      </c>
      <c r="B553">
        <v>39475607</v>
      </c>
      <c r="C553">
        <v>39475606</v>
      </c>
      <c r="D553">
        <v>37065248</v>
      </c>
      <c r="E553">
        <v>1</v>
      </c>
      <c r="F553">
        <v>1</v>
      </c>
      <c r="G553">
        <v>1</v>
      </c>
      <c r="H553">
        <v>1</v>
      </c>
      <c r="I553" t="s">
        <v>675</v>
      </c>
      <c r="J553" t="s">
        <v>3</v>
      </c>
      <c r="K553" t="s">
        <v>676</v>
      </c>
      <c r="L553">
        <v>1191</v>
      </c>
      <c r="N553">
        <v>1013</v>
      </c>
      <c r="O553" t="s">
        <v>512</v>
      </c>
      <c r="P553" t="s">
        <v>512</v>
      </c>
      <c r="Q553">
        <v>1</v>
      </c>
      <c r="X553">
        <v>9</v>
      </c>
      <c r="Y553">
        <v>0</v>
      </c>
      <c r="Z553">
        <v>0</v>
      </c>
      <c r="AA553">
        <v>0</v>
      </c>
      <c r="AB553">
        <v>8.5299999999999994</v>
      </c>
      <c r="AC553">
        <v>0</v>
      </c>
      <c r="AD553">
        <v>1</v>
      </c>
      <c r="AE553">
        <v>1</v>
      </c>
      <c r="AF553" t="s">
        <v>50</v>
      </c>
      <c r="AG553">
        <v>10.35</v>
      </c>
      <c r="AH553">
        <v>2</v>
      </c>
      <c r="AI553">
        <v>39475607</v>
      </c>
      <c r="AJ553">
        <v>581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ROW(Source!A255)</f>
        <v>255</v>
      </c>
      <c r="B554">
        <v>39475608</v>
      </c>
      <c r="C554">
        <v>39475606</v>
      </c>
      <c r="D554">
        <v>37064876</v>
      </c>
      <c r="E554">
        <v>1</v>
      </c>
      <c r="F554">
        <v>1</v>
      </c>
      <c r="G554">
        <v>1</v>
      </c>
      <c r="H554">
        <v>1</v>
      </c>
      <c r="I554" t="s">
        <v>513</v>
      </c>
      <c r="J554" t="s">
        <v>3</v>
      </c>
      <c r="K554" t="s">
        <v>514</v>
      </c>
      <c r="L554">
        <v>1191</v>
      </c>
      <c r="N554">
        <v>1013</v>
      </c>
      <c r="O554" t="s">
        <v>512</v>
      </c>
      <c r="P554" t="s">
        <v>512</v>
      </c>
      <c r="Q554">
        <v>1</v>
      </c>
      <c r="X554">
        <v>0.08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2</v>
      </c>
      <c r="AF554" t="s">
        <v>49</v>
      </c>
      <c r="AG554">
        <v>0.1</v>
      </c>
      <c r="AH554">
        <v>2</v>
      </c>
      <c r="AI554">
        <v>39475608</v>
      </c>
      <c r="AJ554">
        <v>582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ROW(Source!A255)</f>
        <v>255</v>
      </c>
      <c r="B555">
        <v>39475609</v>
      </c>
      <c r="C555">
        <v>39475606</v>
      </c>
      <c r="D555">
        <v>36882159</v>
      </c>
      <c r="E555">
        <v>1</v>
      </c>
      <c r="F555">
        <v>1</v>
      </c>
      <c r="G555">
        <v>1</v>
      </c>
      <c r="H555">
        <v>2</v>
      </c>
      <c r="I555" t="s">
        <v>720</v>
      </c>
      <c r="J555" t="s">
        <v>721</v>
      </c>
      <c r="K555" t="s">
        <v>722</v>
      </c>
      <c r="L555">
        <v>1368</v>
      </c>
      <c r="N555">
        <v>1011</v>
      </c>
      <c r="O555" t="s">
        <v>518</v>
      </c>
      <c r="P555" t="s">
        <v>518</v>
      </c>
      <c r="Q555">
        <v>1</v>
      </c>
      <c r="X555">
        <v>0.03</v>
      </c>
      <c r="Y555">
        <v>0</v>
      </c>
      <c r="Z555">
        <v>111.99</v>
      </c>
      <c r="AA555">
        <v>13.5</v>
      </c>
      <c r="AB555">
        <v>0</v>
      </c>
      <c r="AC555">
        <v>0</v>
      </c>
      <c r="AD555">
        <v>1</v>
      </c>
      <c r="AE555">
        <v>0</v>
      </c>
      <c r="AF555" t="s">
        <v>49</v>
      </c>
      <c r="AG555">
        <v>3.7499999999999999E-2</v>
      </c>
      <c r="AH555">
        <v>2</v>
      </c>
      <c r="AI555">
        <v>39475609</v>
      </c>
      <c r="AJ555">
        <v>583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ROW(Source!A255)</f>
        <v>255</v>
      </c>
      <c r="B556">
        <v>39475610</v>
      </c>
      <c r="C556">
        <v>39475606</v>
      </c>
      <c r="D556">
        <v>36882338</v>
      </c>
      <c r="E556">
        <v>1</v>
      </c>
      <c r="F556">
        <v>1</v>
      </c>
      <c r="G556">
        <v>1</v>
      </c>
      <c r="H556">
        <v>2</v>
      </c>
      <c r="I556" t="s">
        <v>781</v>
      </c>
      <c r="J556" t="s">
        <v>782</v>
      </c>
      <c r="K556" t="s">
        <v>783</v>
      </c>
      <c r="L556">
        <v>1368</v>
      </c>
      <c r="N556">
        <v>1011</v>
      </c>
      <c r="O556" t="s">
        <v>518</v>
      </c>
      <c r="P556" t="s">
        <v>518</v>
      </c>
      <c r="Q556">
        <v>1</v>
      </c>
      <c r="X556">
        <v>2.0699999999999998</v>
      </c>
      <c r="Y556">
        <v>0</v>
      </c>
      <c r="Z556">
        <v>3.12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49</v>
      </c>
      <c r="AG556">
        <v>2.5874999999999999</v>
      </c>
      <c r="AH556">
        <v>2</v>
      </c>
      <c r="AI556">
        <v>39475610</v>
      </c>
      <c r="AJ556">
        <v>584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ROW(Source!A255)</f>
        <v>255</v>
      </c>
      <c r="B557">
        <v>39475611</v>
      </c>
      <c r="C557">
        <v>39475606</v>
      </c>
      <c r="D557">
        <v>36883554</v>
      </c>
      <c r="E557">
        <v>1</v>
      </c>
      <c r="F557">
        <v>1</v>
      </c>
      <c r="G557">
        <v>1</v>
      </c>
      <c r="H557">
        <v>2</v>
      </c>
      <c r="I557" t="s">
        <v>554</v>
      </c>
      <c r="J557" t="s">
        <v>555</v>
      </c>
      <c r="K557" t="s">
        <v>556</v>
      </c>
      <c r="L557">
        <v>1368</v>
      </c>
      <c r="N557">
        <v>1011</v>
      </c>
      <c r="O557" t="s">
        <v>518</v>
      </c>
      <c r="P557" t="s">
        <v>518</v>
      </c>
      <c r="Q557">
        <v>1</v>
      </c>
      <c r="X557">
        <v>0.05</v>
      </c>
      <c r="Y557">
        <v>0</v>
      </c>
      <c r="Z557">
        <v>65.709999999999994</v>
      </c>
      <c r="AA557">
        <v>11.6</v>
      </c>
      <c r="AB557">
        <v>0</v>
      </c>
      <c r="AC557">
        <v>0</v>
      </c>
      <c r="AD557">
        <v>1</v>
      </c>
      <c r="AE557">
        <v>0</v>
      </c>
      <c r="AF557" t="s">
        <v>49</v>
      </c>
      <c r="AG557">
        <v>6.25E-2</v>
      </c>
      <c r="AH557">
        <v>2</v>
      </c>
      <c r="AI557">
        <v>39475611</v>
      </c>
      <c r="AJ557">
        <v>585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ROW(Source!A255)</f>
        <v>255</v>
      </c>
      <c r="B558">
        <v>39475612</v>
      </c>
      <c r="C558">
        <v>39475606</v>
      </c>
      <c r="D558">
        <v>36796178</v>
      </c>
      <c r="E558">
        <v>17</v>
      </c>
      <c r="F558">
        <v>1</v>
      </c>
      <c r="G558">
        <v>1</v>
      </c>
      <c r="H558">
        <v>3</v>
      </c>
      <c r="I558" t="s">
        <v>829</v>
      </c>
      <c r="J558" t="s">
        <v>3</v>
      </c>
      <c r="K558" t="s">
        <v>693</v>
      </c>
      <c r="L558">
        <v>1348</v>
      </c>
      <c r="N558">
        <v>1009</v>
      </c>
      <c r="O558" t="s">
        <v>141</v>
      </c>
      <c r="P558" t="s">
        <v>141</v>
      </c>
      <c r="Q558">
        <v>1000</v>
      </c>
      <c r="X558">
        <v>1.4E-3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 t="s">
        <v>3</v>
      </c>
      <c r="AG558">
        <v>1.4E-3</v>
      </c>
      <c r="AH558">
        <v>3</v>
      </c>
      <c r="AI558">
        <v>-1</v>
      </c>
      <c r="AJ558" t="s">
        <v>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ROW(Source!A258)</f>
        <v>258</v>
      </c>
      <c r="B559">
        <v>39273969</v>
      </c>
      <c r="C559">
        <v>39273968</v>
      </c>
      <c r="D559">
        <v>37070202</v>
      </c>
      <c r="E559">
        <v>1</v>
      </c>
      <c r="F559">
        <v>1</v>
      </c>
      <c r="G559">
        <v>1</v>
      </c>
      <c r="H559">
        <v>1</v>
      </c>
      <c r="I559" t="s">
        <v>809</v>
      </c>
      <c r="J559" t="s">
        <v>3</v>
      </c>
      <c r="K559" t="s">
        <v>810</v>
      </c>
      <c r="L559">
        <v>1191</v>
      </c>
      <c r="N559">
        <v>1013</v>
      </c>
      <c r="O559" t="s">
        <v>512</v>
      </c>
      <c r="P559" t="s">
        <v>512</v>
      </c>
      <c r="Q559">
        <v>1</v>
      </c>
      <c r="X559">
        <v>20.5</v>
      </c>
      <c r="Y559">
        <v>0</v>
      </c>
      <c r="Z559">
        <v>0</v>
      </c>
      <c r="AA559">
        <v>0</v>
      </c>
      <c r="AB559">
        <v>9.51</v>
      </c>
      <c r="AC559">
        <v>0</v>
      </c>
      <c r="AD559">
        <v>1</v>
      </c>
      <c r="AE559">
        <v>1</v>
      </c>
      <c r="AF559" t="s">
        <v>3</v>
      </c>
      <c r="AG559">
        <v>20.5</v>
      </c>
      <c r="AH559">
        <v>2</v>
      </c>
      <c r="AI559">
        <v>39273969</v>
      </c>
      <c r="AJ559">
        <v>587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ROW(Source!A258)</f>
        <v>258</v>
      </c>
      <c r="B560">
        <v>39273970</v>
      </c>
      <c r="C560">
        <v>39273968</v>
      </c>
      <c r="D560">
        <v>36883883</v>
      </c>
      <c r="E560">
        <v>1</v>
      </c>
      <c r="F560">
        <v>1</v>
      </c>
      <c r="G560">
        <v>1</v>
      </c>
      <c r="H560">
        <v>2</v>
      </c>
      <c r="I560" t="s">
        <v>569</v>
      </c>
      <c r="J560" t="s">
        <v>570</v>
      </c>
      <c r="K560" t="s">
        <v>571</v>
      </c>
      <c r="L560">
        <v>1368</v>
      </c>
      <c r="N560">
        <v>1011</v>
      </c>
      <c r="O560" t="s">
        <v>518</v>
      </c>
      <c r="P560" t="s">
        <v>518</v>
      </c>
      <c r="Q560">
        <v>1</v>
      </c>
      <c r="X560">
        <v>5.8</v>
      </c>
      <c r="Y560">
        <v>0</v>
      </c>
      <c r="Z560">
        <v>32.5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5.8</v>
      </c>
      <c r="AH560">
        <v>2</v>
      </c>
      <c r="AI560">
        <v>39273970</v>
      </c>
      <c r="AJ560">
        <v>588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ROW(Source!A258)</f>
        <v>258</v>
      </c>
      <c r="B561">
        <v>39273971</v>
      </c>
      <c r="C561">
        <v>39273968</v>
      </c>
      <c r="D561">
        <v>36884481</v>
      </c>
      <c r="E561">
        <v>1</v>
      </c>
      <c r="F561">
        <v>1</v>
      </c>
      <c r="G561">
        <v>1</v>
      </c>
      <c r="H561">
        <v>2</v>
      </c>
      <c r="I561" t="s">
        <v>572</v>
      </c>
      <c r="J561" t="s">
        <v>573</v>
      </c>
      <c r="K561" t="s">
        <v>574</v>
      </c>
      <c r="L561">
        <v>1368</v>
      </c>
      <c r="N561">
        <v>1011</v>
      </c>
      <c r="O561" t="s">
        <v>518</v>
      </c>
      <c r="P561" t="s">
        <v>518</v>
      </c>
      <c r="Q561">
        <v>1</v>
      </c>
      <c r="X561">
        <v>11.6</v>
      </c>
      <c r="Y561">
        <v>0</v>
      </c>
      <c r="Z561">
        <v>1.53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11.6</v>
      </c>
      <c r="AH561">
        <v>2</v>
      </c>
      <c r="AI561">
        <v>39273971</v>
      </c>
      <c r="AJ561">
        <v>589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ROW(Source!A259)</f>
        <v>259</v>
      </c>
      <c r="B562">
        <v>39273969</v>
      </c>
      <c r="C562">
        <v>39273968</v>
      </c>
      <c r="D562">
        <v>37070202</v>
      </c>
      <c r="E562">
        <v>1</v>
      </c>
      <c r="F562">
        <v>1</v>
      </c>
      <c r="G562">
        <v>1</v>
      </c>
      <c r="H562">
        <v>1</v>
      </c>
      <c r="I562" t="s">
        <v>809</v>
      </c>
      <c r="J562" t="s">
        <v>3</v>
      </c>
      <c r="K562" t="s">
        <v>810</v>
      </c>
      <c r="L562">
        <v>1191</v>
      </c>
      <c r="N562">
        <v>1013</v>
      </c>
      <c r="O562" t="s">
        <v>512</v>
      </c>
      <c r="P562" t="s">
        <v>512</v>
      </c>
      <c r="Q562">
        <v>1</v>
      </c>
      <c r="X562">
        <v>20.5</v>
      </c>
      <c r="Y562">
        <v>0</v>
      </c>
      <c r="Z562">
        <v>0</v>
      </c>
      <c r="AA562">
        <v>0</v>
      </c>
      <c r="AB562">
        <v>9.51</v>
      </c>
      <c r="AC562">
        <v>0</v>
      </c>
      <c r="AD562">
        <v>1</v>
      </c>
      <c r="AE562">
        <v>1</v>
      </c>
      <c r="AF562" t="s">
        <v>3</v>
      </c>
      <c r="AG562">
        <v>20.5</v>
      </c>
      <c r="AH562">
        <v>2</v>
      </c>
      <c r="AI562">
        <v>39273969</v>
      </c>
      <c r="AJ562">
        <v>590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ROW(Source!A259)</f>
        <v>259</v>
      </c>
      <c r="B563">
        <v>39273970</v>
      </c>
      <c r="C563">
        <v>39273968</v>
      </c>
      <c r="D563">
        <v>36883883</v>
      </c>
      <c r="E563">
        <v>1</v>
      </c>
      <c r="F563">
        <v>1</v>
      </c>
      <c r="G563">
        <v>1</v>
      </c>
      <c r="H563">
        <v>2</v>
      </c>
      <c r="I563" t="s">
        <v>569</v>
      </c>
      <c r="J563" t="s">
        <v>570</v>
      </c>
      <c r="K563" t="s">
        <v>571</v>
      </c>
      <c r="L563">
        <v>1368</v>
      </c>
      <c r="N563">
        <v>1011</v>
      </c>
      <c r="O563" t="s">
        <v>518</v>
      </c>
      <c r="P563" t="s">
        <v>518</v>
      </c>
      <c r="Q563">
        <v>1</v>
      </c>
      <c r="X563">
        <v>5.8</v>
      </c>
      <c r="Y563">
        <v>0</v>
      </c>
      <c r="Z563">
        <v>32.5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5.8</v>
      </c>
      <c r="AH563">
        <v>2</v>
      </c>
      <c r="AI563">
        <v>39273970</v>
      </c>
      <c r="AJ563">
        <v>591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ROW(Source!A259)</f>
        <v>259</v>
      </c>
      <c r="B564">
        <v>39273971</v>
      </c>
      <c r="C564">
        <v>39273968</v>
      </c>
      <c r="D564">
        <v>36884481</v>
      </c>
      <c r="E564">
        <v>1</v>
      </c>
      <c r="F564">
        <v>1</v>
      </c>
      <c r="G564">
        <v>1</v>
      </c>
      <c r="H564">
        <v>2</v>
      </c>
      <c r="I564" t="s">
        <v>572</v>
      </c>
      <c r="J564" t="s">
        <v>573</v>
      </c>
      <c r="K564" t="s">
        <v>574</v>
      </c>
      <c r="L564">
        <v>1368</v>
      </c>
      <c r="N564">
        <v>1011</v>
      </c>
      <c r="O564" t="s">
        <v>518</v>
      </c>
      <c r="P564" t="s">
        <v>518</v>
      </c>
      <c r="Q564">
        <v>1</v>
      </c>
      <c r="X564">
        <v>11.6</v>
      </c>
      <c r="Y564">
        <v>0</v>
      </c>
      <c r="Z564">
        <v>1.53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</v>
      </c>
      <c r="AG564">
        <v>11.6</v>
      </c>
      <c r="AH564">
        <v>2</v>
      </c>
      <c r="AI564">
        <v>39273971</v>
      </c>
      <c r="AJ564">
        <v>592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2018-09-04T11:40:34Z</cp:lastPrinted>
  <dcterms:created xsi:type="dcterms:W3CDTF">2018-04-25T06:52:10Z</dcterms:created>
  <dcterms:modified xsi:type="dcterms:W3CDTF">2018-09-04T11:40:35Z</dcterms:modified>
</cp:coreProperties>
</file>