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флешка\УПЧС\ПСР 2018\Кошкино\"/>
    </mc:Choice>
  </mc:AlternateContent>
  <bookViews>
    <workbookView xWindow="0" yWindow="0" windowWidth="28800" windowHeight="118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ФЕР'!$25:$25</definedName>
    <definedName name="_xlnm.Print_Area" localSheetId="0">'Смета 12 гр. по ФЕР'!$A$1:$L$419</definedName>
  </definedNames>
  <calcPr calcId="152511"/>
</workbook>
</file>

<file path=xl/calcChain.xml><?xml version="1.0" encoding="utf-8"?>
<calcChain xmlns="http://schemas.openxmlformats.org/spreadsheetml/2006/main">
  <c r="B9" i="5" l="1"/>
  <c r="AD11" i="5" l="1"/>
  <c r="I417" i="5"/>
  <c r="I414" i="5"/>
  <c r="C411" i="5"/>
  <c r="C410" i="5"/>
  <c r="Y405" i="5"/>
  <c r="X405" i="5"/>
  <c r="W405" i="5"/>
  <c r="G404" i="5"/>
  <c r="E404" i="5"/>
  <c r="J403" i="5"/>
  <c r="E403" i="5"/>
  <c r="J402" i="5"/>
  <c r="E402" i="5"/>
  <c r="J401" i="5"/>
  <c r="G401" i="5"/>
  <c r="F401" i="5"/>
  <c r="F400" i="5"/>
  <c r="E400" i="5"/>
  <c r="D400" i="5"/>
  <c r="I400" i="5"/>
  <c r="C400" i="5"/>
  <c r="B400" i="5"/>
  <c r="A400" i="5"/>
  <c r="Y399" i="5"/>
  <c r="X399" i="5"/>
  <c r="W399" i="5"/>
  <c r="G398" i="5"/>
  <c r="E398" i="5"/>
  <c r="J397" i="5"/>
  <c r="E397" i="5"/>
  <c r="J396" i="5"/>
  <c r="E396" i="5"/>
  <c r="J395" i="5"/>
  <c r="G395" i="5"/>
  <c r="F395" i="5"/>
  <c r="F394" i="5"/>
  <c r="E394" i="5"/>
  <c r="D394" i="5"/>
  <c r="I394" i="5"/>
  <c r="C394" i="5"/>
  <c r="B394" i="5"/>
  <c r="A394" i="5"/>
  <c r="Y393" i="5"/>
  <c r="X393" i="5"/>
  <c r="W393" i="5"/>
  <c r="G392" i="5"/>
  <c r="E392" i="5"/>
  <c r="J391" i="5"/>
  <c r="E391" i="5"/>
  <c r="J390" i="5"/>
  <c r="E390" i="5"/>
  <c r="J389" i="5"/>
  <c r="G389" i="5"/>
  <c r="F389" i="5"/>
  <c r="F388" i="5"/>
  <c r="E388" i="5"/>
  <c r="D388" i="5"/>
  <c r="I388" i="5"/>
  <c r="C388" i="5"/>
  <c r="B388" i="5"/>
  <c r="A388" i="5"/>
  <c r="Y387" i="5"/>
  <c r="X387" i="5"/>
  <c r="W387" i="5"/>
  <c r="G386" i="5"/>
  <c r="E386" i="5"/>
  <c r="J385" i="5"/>
  <c r="E385" i="5"/>
  <c r="J384" i="5"/>
  <c r="E384" i="5"/>
  <c r="J383" i="5"/>
  <c r="G383" i="5"/>
  <c r="F383" i="5"/>
  <c r="F382" i="5"/>
  <c r="E382" i="5"/>
  <c r="D382" i="5"/>
  <c r="I382" i="5"/>
  <c r="C382" i="5"/>
  <c r="B382" i="5"/>
  <c r="A382" i="5"/>
  <c r="Y381" i="5"/>
  <c r="X381" i="5"/>
  <c r="W381" i="5"/>
  <c r="G380" i="5"/>
  <c r="E380" i="5"/>
  <c r="J379" i="5"/>
  <c r="E379" i="5"/>
  <c r="J378" i="5"/>
  <c r="E378" i="5"/>
  <c r="J377" i="5"/>
  <c r="G377" i="5"/>
  <c r="F377" i="5"/>
  <c r="F376" i="5"/>
  <c r="E376" i="5"/>
  <c r="D376" i="5"/>
  <c r="I376" i="5"/>
  <c r="C376" i="5"/>
  <c r="B376" i="5"/>
  <c r="A376" i="5"/>
  <c r="Y375" i="5"/>
  <c r="X375" i="5"/>
  <c r="W375" i="5"/>
  <c r="G374" i="5"/>
  <c r="E374" i="5"/>
  <c r="J373" i="5"/>
  <c r="E373" i="5"/>
  <c r="J372" i="5"/>
  <c r="E372" i="5"/>
  <c r="J371" i="5"/>
  <c r="G371" i="5"/>
  <c r="F371" i="5"/>
  <c r="F370" i="5"/>
  <c r="E370" i="5"/>
  <c r="D370" i="5"/>
  <c r="I370" i="5"/>
  <c r="C370" i="5"/>
  <c r="B370" i="5"/>
  <c r="A370" i="5"/>
  <c r="A369" i="5"/>
  <c r="Z365" i="5"/>
  <c r="Y365" i="5"/>
  <c r="X365" i="5"/>
  <c r="G364" i="5"/>
  <c r="E364" i="5"/>
  <c r="J363" i="5"/>
  <c r="E363" i="5"/>
  <c r="J362" i="5"/>
  <c r="E362" i="5"/>
  <c r="J361" i="5"/>
  <c r="G361" i="5"/>
  <c r="F361" i="5"/>
  <c r="J360" i="5"/>
  <c r="G360" i="5"/>
  <c r="F360" i="5"/>
  <c r="F359" i="5"/>
  <c r="E359" i="5"/>
  <c r="D359" i="5"/>
  <c r="I359" i="5"/>
  <c r="C359" i="5"/>
  <c r="B359" i="5"/>
  <c r="A359" i="5"/>
  <c r="Z358" i="5"/>
  <c r="Y358" i="5"/>
  <c r="X358" i="5"/>
  <c r="J357" i="5"/>
  <c r="Z357" i="5"/>
  <c r="Y357" i="5"/>
  <c r="X357" i="5"/>
  <c r="F357" i="5"/>
  <c r="D357" i="5"/>
  <c r="C357" i="5"/>
  <c r="B357" i="5"/>
  <c r="A357" i="5"/>
  <c r="J356" i="5"/>
  <c r="Z356" i="5"/>
  <c r="Y356" i="5"/>
  <c r="X356" i="5"/>
  <c r="F356" i="5"/>
  <c r="D356" i="5"/>
  <c r="C356" i="5"/>
  <c r="B356" i="5"/>
  <c r="A356" i="5"/>
  <c r="J355" i="5"/>
  <c r="Z355" i="5"/>
  <c r="Y355" i="5"/>
  <c r="X355" i="5"/>
  <c r="F355" i="5"/>
  <c r="D355" i="5"/>
  <c r="C355" i="5"/>
  <c r="B355" i="5"/>
  <c r="A355" i="5"/>
  <c r="G354" i="5"/>
  <c r="E354" i="5"/>
  <c r="J353" i="5"/>
  <c r="E353" i="5"/>
  <c r="J352" i="5"/>
  <c r="E352" i="5"/>
  <c r="J351" i="5"/>
  <c r="G351" i="5"/>
  <c r="F351" i="5"/>
  <c r="J350" i="5"/>
  <c r="G350" i="5"/>
  <c r="F350" i="5"/>
  <c r="J349" i="5"/>
  <c r="G349" i="5"/>
  <c r="F349" i="5"/>
  <c r="J348" i="5"/>
  <c r="G348" i="5"/>
  <c r="F348" i="5"/>
  <c r="F347" i="5"/>
  <c r="E347" i="5"/>
  <c r="D347" i="5"/>
  <c r="I347" i="5"/>
  <c r="C347" i="5"/>
  <c r="B347" i="5"/>
  <c r="A347" i="5"/>
  <c r="Z346" i="5"/>
  <c r="Y346" i="5"/>
  <c r="X346" i="5"/>
  <c r="J345" i="5"/>
  <c r="Z345" i="5"/>
  <c r="Y345" i="5"/>
  <c r="X345" i="5"/>
  <c r="F345" i="5"/>
  <c r="D345" i="5"/>
  <c r="C345" i="5"/>
  <c r="B345" i="5"/>
  <c r="A345" i="5"/>
  <c r="G344" i="5"/>
  <c r="E344" i="5"/>
  <c r="J343" i="5"/>
  <c r="E343" i="5"/>
  <c r="J342" i="5"/>
  <c r="E342" i="5"/>
  <c r="J341" i="5"/>
  <c r="G341" i="5"/>
  <c r="F341" i="5"/>
  <c r="F340" i="5"/>
  <c r="E340" i="5"/>
  <c r="D340" i="5"/>
  <c r="I340" i="5"/>
  <c r="C340" i="5"/>
  <c r="B340" i="5"/>
  <c r="A340" i="5"/>
  <c r="A339" i="5"/>
  <c r="Z335" i="5"/>
  <c r="Y335" i="5"/>
  <c r="W335" i="5"/>
  <c r="J334" i="5"/>
  <c r="Z334" i="5"/>
  <c r="Y334" i="5"/>
  <c r="W334" i="5"/>
  <c r="F334" i="5"/>
  <c r="D334" i="5"/>
  <c r="C334" i="5"/>
  <c r="B334" i="5"/>
  <c r="A334" i="5"/>
  <c r="J333" i="5"/>
  <c r="Z333" i="5"/>
  <c r="Y333" i="5"/>
  <c r="W333" i="5"/>
  <c r="F333" i="5"/>
  <c r="D333" i="5"/>
  <c r="C333" i="5"/>
  <c r="B333" i="5"/>
  <c r="A333" i="5"/>
  <c r="G332" i="5"/>
  <c r="E332" i="5"/>
  <c r="J331" i="5"/>
  <c r="E331" i="5"/>
  <c r="J330" i="5"/>
  <c r="E330" i="5"/>
  <c r="J329" i="5"/>
  <c r="G329" i="5"/>
  <c r="F329" i="5"/>
  <c r="J328" i="5"/>
  <c r="G328" i="5"/>
  <c r="F328" i="5"/>
  <c r="J327" i="5"/>
  <c r="G327" i="5"/>
  <c r="F327" i="5"/>
  <c r="F326" i="5"/>
  <c r="E326" i="5"/>
  <c r="D326" i="5"/>
  <c r="I326" i="5"/>
  <c r="C326" i="5"/>
  <c r="B326" i="5"/>
  <c r="A326" i="5"/>
  <c r="Z325" i="5"/>
  <c r="Y325" i="5"/>
  <c r="W325" i="5"/>
  <c r="J324" i="5"/>
  <c r="Z324" i="5"/>
  <c r="Y324" i="5"/>
  <c r="W324" i="5"/>
  <c r="F324" i="5"/>
  <c r="D324" i="5"/>
  <c r="C324" i="5"/>
  <c r="B324" i="5"/>
  <c r="A324" i="5"/>
  <c r="G323" i="5"/>
  <c r="E323" i="5"/>
  <c r="J322" i="5"/>
  <c r="E322" i="5"/>
  <c r="J321" i="5"/>
  <c r="E321" i="5"/>
  <c r="J320" i="5"/>
  <c r="G320" i="5"/>
  <c r="F320" i="5"/>
  <c r="J319" i="5"/>
  <c r="G319" i="5"/>
  <c r="F319" i="5"/>
  <c r="J318" i="5"/>
  <c r="G318" i="5"/>
  <c r="F318" i="5"/>
  <c r="J317" i="5"/>
  <c r="G317" i="5"/>
  <c r="F317" i="5"/>
  <c r="F316" i="5"/>
  <c r="E316" i="5"/>
  <c r="D316" i="5"/>
  <c r="I316" i="5"/>
  <c r="C316" i="5"/>
  <c r="B316" i="5"/>
  <c r="A316" i="5"/>
  <c r="Z315" i="5"/>
  <c r="Y315" i="5"/>
  <c r="W315" i="5"/>
  <c r="J314" i="5"/>
  <c r="Z314" i="5"/>
  <c r="Y314" i="5"/>
  <c r="X314" i="5"/>
  <c r="F314" i="5"/>
  <c r="D314" i="5"/>
  <c r="C314" i="5"/>
  <c r="B314" i="5"/>
  <c r="A314" i="5"/>
  <c r="G313" i="5"/>
  <c r="E313" i="5"/>
  <c r="J312" i="5"/>
  <c r="E312" i="5"/>
  <c r="J311" i="5"/>
  <c r="E311" i="5"/>
  <c r="J310" i="5"/>
  <c r="G310" i="5"/>
  <c r="F310" i="5"/>
  <c r="J309" i="5"/>
  <c r="G309" i="5"/>
  <c r="F309" i="5"/>
  <c r="J308" i="5"/>
  <c r="G308" i="5"/>
  <c r="F308" i="5"/>
  <c r="J307" i="5"/>
  <c r="G307" i="5"/>
  <c r="F307" i="5"/>
  <c r="F306" i="5"/>
  <c r="E306" i="5"/>
  <c r="D306" i="5"/>
  <c r="I306" i="5"/>
  <c r="C306" i="5"/>
  <c r="B306" i="5"/>
  <c r="A306" i="5"/>
  <c r="Z305" i="5"/>
  <c r="Y305" i="5"/>
  <c r="W305" i="5"/>
  <c r="J304" i="5"/>
  <c r="Z304" i="5"/>
  <c r="Y304" i="5"/>
  <c r="W304" i="5"/>
  <c r="F304" i="5"/>
  <c r="D304" i="5"/>
  <c r="C304" i="5"/>
  <c r="B304" i="5"/>
  <c r="A304" i="5"/>
  <c r="G303" i="5"/>
  <c r="E303" i="5"/>
  <c r="J302" i="5"/>
  <c r="E302" i="5"/>
  <c r="J301" i="5"/>
  <c r="E301" i="5"/>
  <c r="J300" i="5"/>
  <c r="G300" i="5"/>
  <c r="F300" i="5"/>
  <c r="J299" i="5"/>
  <c r="G299" i="5"/>
  <c r="F299" i="5"/>
  <c r="J298" i="5"/>
  <c r="G298" i="5"/>
  <c r="F298" i="5"/>
  <c r="J297" i="5"/>
  <c r="G297" i="5"/>
  <c r="F297" i="5"/>
  <c r="F296" i="5"/>
  <c r="E296" i="5"/>
  <c r="D296" i="5"/>
  <c r="I296" i="5"/>
  <c r="C296" i="5"/>
  <c r="B296" i="5"/>
  <c r="A296" i="5"/>
  <c r="Z295" i="5"/>
  <c r="Y295" i="5"/>
  <c r="W295" i="5"/>
  <c r="J294" i="5"/>
  <c r="Z294" i="5"/>
  <c r="Y294" i="5"/>
  <c r="W294" i="5"/>
  <c r="F294" i="5"/>
  <c r="D294" i="5"/>
  <c r="C294" i="5"/>
  <c r="B294" i="5"/>
  <c r="A294" i="5"/>
  <c r="J293" i="5"/>
  <c r="Z293" i="5"/>
  <c r="Y293" i="5"/>
  <c r="W293" i="5"/>
  <c r="F293" i="5"/>
  <c r="D293" i="5"/>
  <c r="C293" i="5"/>
  <c r="B293" i="5"/>
  <c r="A293" i="5"/>
  <c r="G292" i="5"/>
  <c r="E292" i="5"/>
  <c r="J291" i="5"/>
  <c r="E291" i="5"/>
  <c r="J290" i="5"/>
  <c r="E290" i="5"/>
  <c r="J289" i="5"/>
  <c r="G289" i="5"/>
  <c r="F289" i="5"/>
  <c r="J288" i="5"/>
  <c r="G288" i="5"/>
  <c r="F288" i="5"/>
  <c r="F287" i="5"/>
  <c r="E287" i="5"/>
  <c r="D287" i="5"/>
  <c r="I287" i="5"/>
  <c r="C287" i="5"/>
  <c r="B287" i="5"/>
  <c r="A287" i="5"/>
  <c r="A286" i="5"/>
  <c r="Z282" i="5"/>
  <c r="Y282" i="5"/>
  <c r="W282" i="5"/>
  <c r="J281" i="5"/>
  <c r="Z281" i="5"/>
  <c r="Y281" i="5"/>
  <c r="W281" i="5"/>
  <c r="F281" i="5"/>
  <c r="D281" i="5"/>
  <c r="C281" i="5"/>
  <c r="B281" i="5"/>
  <c r="A281" i="5"/>
  <c r="G280" i="5"/>
  <c r="E280" i="5"/>
  <c r="J279" i="5"/>
  <c r="E279" i="5"/>
  <c r="J278" i="5"/>
  <c r="E278" i="5"/>
  <c r="J277" i="5"/>
  <c r="G277" i="5"/>
  <c r="F277" i="5"/>
  <c r="J276" i="5"/>
  <c r="G276" i="5"/>
  <c r="F276" i="5"/>
  <c r="J275" i="5"/>
  <c r="G275" i="5"/>
  <c r="F275" i="5"/>
  <c r="J274" i="5"/>
  <c r="G274" i="5"/>
  <c r="F274" i="5"/>
  <c r="F273" i="5"/>
  <c r="E273" i="5"/>
  <c r="D273" i="5"/>
  <c r="I273" i="5"/>
  <c r="C273" i="5"/>
  <c r="B273" i="5"/>
  <c r="A273" i="5"/>
  <c r="Z272" i="5"/>
  <c r="Y272" i="5"/>
  <c r="W272" i="5"/>
  <c r="J271" i="5"/>
  <c r="Z271" i="5"/>
  <c r="Y271" i="5"/>
  <c r="W271" i="5"/>
  <c r="F271" i="5"/>
  <c r="D271" i="5"/>
  <c r="C271" i="5"/>
  <c r="B271" i="5"/>
  <c r="A271" i="5"/>
  <c r="J270" i="5"/>
  <c r="Z270" i="5"/>
  <c r="Y270" i="5"/>
  <c r="W270" i="5"/>
  <c r="F270" i="5"/>
  <c r="D270" i="5"/>
  <c r="C270" i="5"/>
  <c r="B270" i="5"/>
  <c r="A270" i="5"/>
  <c r="G269" i="5"/>
  <c r="E269" i="5"/>
  <c r="J268" i="5"/>
  <c r="E268" i="5"/>
  <c r="J267" i="5"/>
  <c r="E267" i="5"/>
  <c r="J266" i="5"/>
  <c r="G266" i="5"/>
  <c r="F266" i="5"/>
  <c r="J265" i="5"/>
  <c r="G265" i="5"/>
  <c r="F265" i="5"/>
  <c r="F264" i="5"/>
  <c r="E264" i="5"/>
  <c r="D264" i="5"/>
  <c r="I264" i="5"/>
  <c r="C264" i="5"/>
  <c r="B264" i="5"/>
  <c r="A264" i="5"/>
  <c r="Z263" i="5"/>
  <c r="Y263" i="5"/>
  <c r="W263" i="5"/>
  <c r="J262" i="5"/>
  <c r="Z262" i="5"/>
  <c r="Y262" i="5"/>
  <c r="W262" i="5"/>
  <c r="F262" i="5"/>
  <c r="D262" i="5"/>
  <c r="C262" i="5"/>
  <c r="B262" i="5"/>
  <c r="A262" i="5"/>
  <c r="J261" i="5"/>
  <c r="Z261" i="5"/>
  <c r="Y261" i="5"/>
  <c r="W261" i="5"/>
  <c r="F261" i="5"/>
  <c r="D261" i="5"/>
  <c r="C261" i="5"/>
  <c r="B261" i="5"/>
  <c r="A261" i="5"/>
  <c r="G260" i="5"/>
  <c r="E260" i="5"/>
  <c r="J259" i="5"/>
  <c r="E259" i="5"/>
  <c r="J258" i="5"/>
  <c r="E258" i="5"/>
  <c r="J257" i="5"/>
  <c r="G257" i="5"/>
  <c r="F257" i="5"/>
  <c r="J256" i="5"/>
  <c r="G256" i="5"/>
  <c r="F256" i="5"/>
  <c r="J255" i="5"/>
  <c r="G255" i="5"/>
  <c r="F255" i="5"/>
  <c r="J254" i="5"/>
  <c r="G254" i="5"/>
  <c r="F254" i="5"/>
  <c r="F253" i="5"/>
  <c r="E253" i="5"/>
  <c r="D253" i="5"/>
  <c r="I253" i="5"/>
  <c r="C253" i="5"/>
  <c r="B253" i="5"/>
  <c r="A253" i="5"/>
  <c r="Z252" i="5"/>
  <c r="Y252" i="5"/>
  <c r="W252" i="5"/>
  <c r="J251" i="5"/>
  <c r="Z251" i="5"/>
  <c r="Y251" i="5"/>
  <c r="W251" i="5"/>
  <c r="F251" i="5"/>
  <c r="D251" i="5"/>
  <c r="C251" i="5"/>
  <c r="B251" i="5"/>
  <c r="A251" i="5"/>
  <c r="G250" i="5"/>
  <c r="E250" i="5"/>
  <c r="J249" i="5"/>
  <c r="E249" i="5"/>
  <c r="J248" i="5"/>
  <c r="E248" i="5"/>
  <c r="J247" i="5"/>
  <c r="G247" i="5"/>
  <c r="F247" i="5"/>
  <c r="J246" i="5"/>
  <c r="G246" i="5"/>
  <c r="F246" i="5"/>
  <c r="J245" i="5"/>
  <c r="G245" i="5"/>
  <c r="F245" i="5"/>
  <c r="J244" i="5"/>
  <c r="G244" i="5"/>
  <c r="F244" i="5"/>
  <c r="F243" i="5"/>
  <c r="E243" i="5"/>
  <c r="D243" i="5"/>
  <c r="I243" i="5"/>
  <c r="C243" i="5"/>
  <c r="B243" i="5"/>
  <c r="A243" i="5"/>
  <c r="Z242" i="5"/>
  <c r="Y242" i="5"/>
  <c r="W242" i="5"/>
  <c r="J241" i="5"/>
  <c r="Z241" i="5"/>
  <c r="Y241" i="5"/>
  <c r="W241" i="5"/>
  <c r="F241" i="5"/>
  <c r="D241" i="5"/>
  <c r="C241" i="5"/>
  <c r="B241" i="5"/>
  <c r="A241" i="5"/>
  <c r="G240" i="5"/>
  <c r="E240" i="5"/>
  <c r="J239" i="5"/>
  <c r="E239" i="5"/>
  <c r="J238" i="5"/>
  <c r="E238" i="5"/>
  <c r="J237" i="5"/>
  <c r="G237" i="5"/>
  <c r="F237" i="5"/>
  <c r="J236" i="5"/>
  <c r="G236" i="5"/>
  <c r="F236" i="5"/>
  <c r="F235" i="5"/>
  <c r="E235" i="5"/>
  <c r="D235" i="5"/>
  <c r="I235" i="5"/>
  <c r="C235" i="5"/>
  <c r="B235" i="5"/>
  <c r="A235" i="5"/>
  <c r="Z234" i="5"/>
  <c r="Y234" i="5"/>
  <c r="W234" i="5"/>
  <c r="J233" i="5"/>
  <c r="Z233" i="5"/>
  <c r="Y233" i="5"/>
  <c r="X233" i="5"/>
  <c r="F233" i="5"/>
  <c r="D233" i="5"/>
  <c r="C233" i="5"/>
  <c r="B233" i="5"/>
  <c r="A233" i="5"/>
  <c r="G232" i="5"/>
  <c r="E232" i="5"/>
  <c r="J231" i="5"/>
  <c r="E231" i="5"/>
  <c r="J230" i="5"/>
  <c r="E230" i="5"/>
  <c r="J229" i="5"/>
  <c r="G229" i="5"/>
  <c r="F229" i="5"/>
  <c r="J228" i="5"/>
  <c r="G228" i="5"/>
  <c r="F228" i="5"/>
  <c r="J227" i="5"/>
  <c r="G227" i="5"/>
  <c r="F227" i="5"/>
  <c r="J226" i="5"/>
  <c r="G226" i="5"/>
  <c r="F226" i="5"/>
  <c r="F225" i="5"/>
  <c r="E225" i="5"/>
  <c r="D225" i="5"/>
  <c r="I225" i="5"/>
  <c r="C225" i="5"/>
  <c r="B225" i="5"/>
  <c r="A225" i="5"/>
  <c r="Z224" i="5"/>
  <c r="Y224" i="5"/>
  <c r="W224" i="5"/>
  <c r="J223" i="5"/>
  <c r="Y223" i="5"/>
  <c r="X223" i="5"/>
  <c r="W223" i="5"/>
  <c r="F223" i="5"/>
  <c r="D223" i="5"/>
  <c r="B223" i="5"/>
  <c r="A223" i="5"/>
  <c r="J222" i="5"/>
  <c r="Z222" i="5"/>
  <c r="Y222" i="5"/>
  <c r="W222" i="5"/>
  <c r="F222" i="5"/>
  <c r="D222" i="5"/>
  <c r="C222" i="5"/>
  <c r="B222" i="5"/>
  <c r="A222" i="5"/>
  <c r="G221" i="5"/>
  <c r="E221" i="5"/>
  <c r="J220" i="5"/>
  <c r="E220" i="5"/>
  <c r="J219" i="5"/>
  <c r="E219" i="5"/>
  <c r="J218" i="5"/>
  <c r="G218" i="5"/>
  <c r="F218" i="5"/>
  <c r="J217" i="5"/>
  <c r="G217" i="5"/>
  <c r="F217" i="5"/>
  <c r="J216" i="5"/>
  <c r="G216" i="5"/>
  <c r="F216" i="5"/>
  <c r="J215" i="5"/>
  <c r="G215" i="5"/>
  <c r="F215" i="5"/>
  <c r="F214" i="5"/>
  <c r="E214" i="5"/>
  <c r="D214" i="5"/>
  <c r="I214" i="5"/>
  <c r="C214" i="5"/>
  <c r="B214" i="5"/>
  <c r="A214" i="5"/>
  <c r="Z213" i="5"/>
  <c r="Y213" i="5"/>
  <c r="W213" i="5"/>
  <c r="J212" i="5"/>
  <c r="Z212" i="5"/>
  <c r="Y212" i="5"/>
  <c r="W212" i="5"/>
  <c r="F212" i="5"/>
  <c r="D212" i="5"/>
  <c r="C212" i="5"/>
  <c r="B212" i="5"/>
  <c r="A212" i="5"/>
  <c r="G211" i="5"/>
  <c r="E211" i="5"/>
  <c r="J210" i="5"/>
  <c r="E210" i="5"/>
  <c r="J209" i="5"/>
  <c r="E209" i="5"/>
  <c r="J208" i="5"/>
  <c r="G208" i="5"/>
  <c r="F208" i="5"/>
  <c r="J207" i="5"/>
  <c r="G207" i="5"/>
  <c r="F207" i="5"/>
  <c r="J206" i="5"/>
  <c r="G206" i="5"/>
  <c r="F206" i="5"/>
  <c r="J205" i="5"/>
  <c r="G205" i="5"/>
  <c r="F205" i="5"/>
  <c r="F204" i="5"/>
  <c r="E204" i="5"/>
  <c r="D204" i="5"/>
  <c r="I204" i="5"/>
  <c r="C204" i="5"/>
  <c r="B204" i="5"/>
  <c r="A204" i="5"/>
  <c r="A203" i="5"/>
  <c r="Z199" i="5"/>
  <c r="Y199" i="5"/>
  <c r="X199" i="5"/>
  <c r="J198" i="5"/>
  <c r="Z198" i="5"/>
  <c r="Y198" i="5"/>
  <c r="X198" i="5"/>
  <c r="F198" i="5"/>
  <c r="D198" i="5"/>
  <c r="C198" i="5"/>
  <c r="B198" i="5"/>
  <c r="A198" i="5"/>
  <c r="G197" i="5"/>
  <c r="E197" i="5"/>
  <c r="J196" i="5"/>
  <c r="E196" i="5"/>
  <c r="J195" i="5"/>
  <c r="E195" i="5"/>
  <c r="J194" i="5"/>
  <c r="G194" i="5"/>
  <c r="F194" i="5"/>
  <c r="J193" i="5"/>
  <c r="G193" i="5"/>
  <c r="F193" i="5"/>
  <c r="J192" i="5"/>
  <c r="G192" i="5"/>
  <c r="F192" i="5"/>
  <c r="J191" i="5"/>
  <c r="G191" i="5"/>
  <c r="F191" i="5"/>
  <c r="F190" i="5"/>
  <c r="E190" i="5"/>
  <c r="D190" i="5"/>
  <c r="I190" i="5"/>
  <c r="C190" i="5"/>
  <c r="B190" i="5"/>
  <c r="A190" i="5"/>
  <c r="Z189" i="5"/>
  <c r="Y189" i="5"/>
  <c r="X189" i="5"/>
  <c r="J188" i="5"/>
  <c r="Z188" i="5"/>
  <c r="Y188" i="5"/>
  <c r="X188" i="5"/>
  <c r="F188" i="5"/>
  <c r="D188" i="5"/>
  <c r="C188" i="5"/>
  <c r="B188" i="5"/>
  <c r="A188" i="5"/>
  <c r="J187" i="5"/>
  <c r="Y187" i="5"/>
  <c r="X187" i="5"/>
  <c r="W187" i="5"/>
  <c r="F187" i="5"/>
  <c r="D187" i="5"/>
  <c r="B187" i="5"/>
  <c r="A187" i="5"/>
  <c r="J186" i="5"/>
  <c r="Z186" i="5"/>
  <c r="Y186" i="5"/>
  <c r="X186" i="5"/>
  <c r="F186" i="5"/>
  <c r="D186" i="5"/>
  <c r="C186" i="5"/>
  <c r="B186" i="5"/>
  <c r="A186" i="5"/>
  <c r="G185" i="5"/>
  <c r="E185" i="5"/>
  <c r="J184" i="5"/>
  <c r="E184" i="5"/>
  <c r="J183" i="5"/>
  <c r="E183" i="5"/>
  <c r="J182" i="5"/>
  <c r="G182" i="5"/>
  <c r="F182" i="5"/>
  <c r="J181" i="5"/>
  <c r="G181" i="5"/>
  <c r="F181" i="5"/>
  <c r="J180" i="5"/>
  <c r="G180" i="5"/>
  <c r="F180" i="5"/>
  <c r="J179" i="5"/>
  <c r="G179" i="5"/>
  <c r="F179" i="5"/>
  <c r="F178" i="5"/>
  <c r="E178" i="5"/>
  <c r="D178" i="5"/>
  <c r="I178" i="5"/>
  <c r="C178" i="5"/>
  <c r="B178" i="5"/>
  <c r="A178" i="5"/>
  <c r="Z177" i="5"/>
  <c r="Y177" i="5"/>
  <c r="W177" i="5"/>
  <c r="J176" i="5"/>
  <c r="Z176" i="5"/>
  <c r="Y176" i="5"/>
  <c r="X176" i="5"/>
  <c r="F176" i="5"/>
  <c r="D176" i="5"/>
  <c r="B176" i="5"/>
  <c r="A176" i="5"/>
  <c r="G175" i="5"/>
  <c r="E175" i="5"/>
  <c r="J174" i="5"/>
  <c r="E174" i="5"/>
  <c r="J173" i="5"/>
  <c r="E173" i="5"/>
  <c r="J172" i="5"/>
  <c r="G172" i="5"/>
  <c r="F172" i="5"/>
  <c r="J171" i="5"/>
  <c r="G171" i="5"/>
  <c r="F171" i="5"/>
  <c r="J170" i="5"/>
  <c r="G170" i="5"/>
  <c r="F170" i="5"/>
  <c r="J169" i="5"/>
  <c r="G169" i="5"/>
  <c r="F169" i="5"/>
  <c r="F168" i="5"/>
  <c r="E168" i="5"/>
  <c r="D168" i="5"/>
  <c r="I168" i="5"/>
  <c r="C168" i="5"/>
  <c r="B168" i="5"/>
  <c r="A168" i="5"/>
  <c r="Z167" i="5"/>
  <c r="Y167" i="5"/>
  <c r="X167" i="5"/>
  <c r="J166" i="5"/>
  <c r="Z166" i="5"/>
  <c r="Y166" i="5"/>
  <c r="X166" i="5"/>
  <c r="F166" i="5"/>
  <c r="D166" i="5"/>
  <c r="C166" i="5"/>
  <c r="B166" i="5"/>
  <c r="A166" i="5"/>
  <c r="G165" i="5"/>
  <c r="E165" i="5"/>
  <c r="J164" i="5"/>
  <c r="E164" i="5"/>
  <c r="J163" i="5"/>
  <c r="E163" i="5"/>
  <c r="J162" i="5"/>
  <c r="G162" i="5"/>
  <c r="F162" i="5"/>
  <c r="J161" i="5"/>
  <c r="G161" i="5"/>
  <c r="F161" i="5"/>
  <c r="J160" i="5"/>
  <c r="G160" i="5"/>
  <c r="F160" i="5"/>
  <c r="J159" i="5"/>
  <c r="G159" i="5"/>
  <c r="F159" i="5"/>
  <c r="F158" i="5"/>
  <c r="E158" i="5"/>
  <c r="D158" i="5"/>
  <c r="I158" i="5"/>
  <c r="C158" i="5"/>
  <c r="B158" i="5"/>
  <c r="A158" i="5"/>
  <c r="Z157" i="5"/>
  <c r="Y157" i="5"/>
  <c r="X157" i="5"/>
  <c r="J156" i="5"/>
  <c r="Y156" i="5"/>
  <c r="X156" i="5"/>
  <c r="W156" i="5"/>
  <c r="F156" i="5"/>
  <c r="D156" i="5"/>
  <c r="B156" i="5"/>
  <c r="A156" i="5"/>
  <c r="G155" i="5"/>
  <c r="E155" i="5"/>
  <c r="J154" i="5"/>
  <c r="E154" i="5"/>
  <c r="J153" i="5"/>
  <c r="E153" i="5"/>
  <c r="J152" i="5"/>
  <c r="G152" i="5"/>
  <c r="F152" i="5"/>
  <c r="J151" i="5"/>
  <c r="G151" i="5"/>
  <c r="F151" i="5"/>
  <c r="J150" i="5"/>
  <c r="G150" i="5"/>
  <c r="F150" i="5"/>
  <c r="J149" i="5"/>
  <c r="G149" i="5"/>
  <c r="F149" i="5"/>
  <c r="F148" i="5"/>
  <c r="E148" i="5"/>
  <c r="D148" i="5"/>
  <c r="I148" i="5"/>
  <c r="C148" i="5"/>
  <c r="B148" i="5"/>
  <c r="A148" i="5"/>
  <c r="Z147" i="5"/>
  <c r="Y147" i="5"/>
  <c r="X147" i="5"/>
  <c r="J146" i="5"/>
  <c r="Z146" i="5"/>
  <c r="Y146" i="5"/>
  <c r="X146" i="5"/>
  <c r="F146" i="5"/>
  <c r="D146" i="5"/>
  <c r="B146" i="5"/>
  <c r="A146" i="5"/>
  <c r="G145" i="5"/>
  <c r="E145" i="5"/>
  <c r="J144" i="5"/>
  <c r="E144" i="5"/>
  <c r="J143" i="5"/>
  <c r="E143" i="5"/>
  <c r="J142" i="5"/>
  <c r="G142" i="5"/>
  <c r="F142" i="5"/>
  <c r="J141" i="5"/>
  <c r="G141" i="5"/>
  <c r="F141" i="5"/>
  <c r="J140" i="5"/>
  <c r="G140" i="5"/>
  <c r="F140" i="5"/>
  <c r="J139" i="5"/>
  <c r="G139" i="5"/>
  <c r="F139" i="5"/>
  <c r="F138" i="5"/>
  <c r="E138" i="5"/>
  <c r="D138" i="5"/>
  <c r="I138" i="5"/>
  <c r="C138" i="5"/>
  <c r="B138" i="5"/>
  <c r="A138" i="5"/>
  <c r="A137" i="5"/>
  <c r="Z133" i="5"/>
  <c r="Y133" i="5"/>
  <c r="X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E130" i="5"/>
  <c r="J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4" i="5"/>
  <c r="E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G121" i="5"/>
  <c r="E121" i="5"/>
  <c r="J120" i="5"/>
  <c r="E120" i="5"/>
  <c r="J119" i="5"/>
  <c r="E119" i="5"/>
  <c r="J118" i="5"/>
  <c r="G118" i="5"/>
  <c r="F118" i="5"/>
  <c r="J117" i="5"/>
  <c r="G117" i="5"/>
  <c r="F117" i="5"/>
  <c r="J116" i="5"/>
  <c r="G116" i="5"/>
  <c r="F116" i="5"/>
  <c r="J115" i="5"/>
  <c r="G115" i="5"/>
  <c r="F115" i="5"/>
  <c r="F114" i="5"/>
  <c r="E114" i="5"/>
  <c r="D114" i="5"/>
  <c r="I114" i="5"/>
  <c r="C114" i="5"/>
  <c r="B114" i="5"/>
  <c r="A114" i="5"/>
  <c r="Z113" i="5"/>
  <c r="Y113" i="5"/>
  <c r="X113" i="5"/>
  <c r="J112" i="5"/>
  <c r="Z112" i="5"/>
  <c r="Y112" i="5"/>
  <c r="X112" i="5"/>
  <c r="F112" i="5"/>
  <c r="D112" i="5"/>
  <c r="C112" i="5"/>
  <c r="B112" i="5"/>
  <c r="A112" i="5"/>
  <c r="J111" i="5"/>
  <c r="Y111" i="5"/>
  <c r="X111" i="5"/>
  <c r="W111" i="5"/>
  <c r="F111" i="5"/>
  <c r="D111" i="5"/>
  <c r="B111" i="5"/>
  <c r="A111" i="5"/>
  <c r="J110" i="5"/>
  <c r="Y110" i="5"/>
  <c r="X110" i="5"/>
  <c r="W110" i="5"/>
  <c r="F110" i="5"/>
  <c r="D110" i="5"/>
  <c r="B110" i="5"/>
  <c r="A110" i="5"/>
  <c r="J109" i="5"/>
  <c r="Y109" i="5"/>
  <c r="X109" i="5"/>
  <c r="W109" i="5"/>
  <c r="F109" i="5"/>
  <c r="D109" i="5"/>
  <c r="B109" i="5"/>
  <c r="A109" i="5"/>
  <c r="J108" i="5"/>
  <c r="Y108" i="5"/>
  <c r="X108" i="5"/>
  <c r="W108" i="5"/>
  <c r="F108" i="5"/>
  <c r="D108" i="5"/>
  <c r="B108" i="5"/>
  <c r="A108" i="5"/>
  <c r="J107" i="5"/>
  <c r="Z107" i="5"/>
  <c r="Y107" i="5"/>
  <c r="X107" i="5"/>
  <c r="F107" i="5"/>
  <c r="D107" i="5"/>
  <c r="C107" i="5"/>
  <c r="B107" i="5"/>
  <c r="A107" i="5"/>
  <c r="G106" i="5"/>
  <c r="E106" i="5"/>
  <c r="J105" i="5"/>
  <c r="E105" i="5"/>
  <c r="J104" i="5"/>
  <c r="E104" i="5"/>
  <c r="J103" i="5"/>
  <c r="G103" i="5"/>
  <c r="F103" i="5"/>
  <c r="J102" i="5"/>
  <c r="G102" i="5"/>
  <c r="F102" i="5"/>
  <c r="J101" i="5"/>
  <c r="G101" i="5"/>
  <c r="F101" i="5"/>
  <c r="J100" i="5"/>
  <c r="G100" i="5"/>
  <c r="F100" i="5"/>
  <c r="F99" i="5"/>
  <c r="E99" i="5"/>
  <c r="D99" i="5"/>
  <c r="I99" i="5"/>
  <c r="C99" i="5"/>
  <c r="B99" i="5"/>
  <c r="A99" i="5"/>
  <c r="Z98" i="5"/>
  <c r="Y98" i="5"/>
  <c r="X98" i="5"/>
  <c r="J97" i="5"/>
  <c r="Z97" i="5"/>
  <c r="Y97" i="5"/>
  <c r="X97" i="5"/>
  <c r="F97" i="5"/>
  <c r="D97" i="5"/>
  <c r="C97" i="5"/>
  <c r="B97" i="5"/>
  <c r="A97" i="5"/>
  <c r="G96" i="5"/>
  <c r="E96" i="5"/>
  <c r="J95" i="5"/>
  <c r="E95" i="5"/>
  <c r="J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9" i="5"/>
  <c r="E89" i="5"/>
  <c r="D89" i="5"/>
  <c r="I89" i="5"/>
  <c r="C89" i="5"/>
  <c r="B89" i="5"/>
  <c r="A89" i="5"/>
  <c r="Z88" i="5"/>
  <c r="Y88" i="5"/>
  <c r="X88" i="5"/>
  <c r="J87" i="5"/>
  <c r="Z87" i="5"/>
  <c r="Y87" i="5"/>
  <c r="X87" i="5"/>
  <c r="F87" i="5"/>
  <c r="D87" i="5"/>
  <c r="B87" i="5"/>
  <c r="A87" i="5"/>
  <c r="G86" i="5"/>
  <c r="E86" i="5"/>
  <c r="J85" i="5"/>
  <c r="E85" i="5"/>
  <c r="J84" i="5"/>
  <c r="E84" i="5"/>
  <c r="J83" i="5"/>
  <c r="G83" i="5"/>
  <c r="F83" i="5"/>
  <c r="J82" i="5"/>
  <c r="G82" i="5"/>
  <c r="F82" i="5"/>
  <c r="J81" i="5"/>
  <c r="G81" i="5"/>
  <c r="F81" i="5"/>
  <c r="J80" i="5"/>
  <c r="G80" i="5"/>
  <c r="F80" i="5"/>
  <c r="F79" i="5"/>
  <c r="E79" i="5"/>
  <c r="D79" i="5"/>
  <c r="I79" i="5"/>
  <c r="C79" i="5"/>
  <c r="B79" i="5"/>
  <c r="A79" i="5"/>
  <c r="Z78" i="5"/>
  <c r="Y78" i="5"/>
  <c r="W78" i="5"/>
  <c r="J77" i="5"/>
  <c r="Z77" i="5"/>
  <c r="Y77" i="5"/>
  <c r="X77" i="5"/>
  <c r="F77" i="5"/>
  <c r="D77" i="5"/>
  <c r="B77" i="5"/>
  <c r="A77" i="5"/>
  <c r="G76" i="5"/>
  <c r="E76" i="5"/>
  <c r="J75" i="5"/>
  <c r="E75" i="5"/>
  <c r="J74" i="5"/>
  <c r="E74" i="5"/>
  <c r="J73" i="5"/>
  <c r="G73" i="5"/>
  <c r="F73" i="5"/>
  <c r="J72" i="5"/>
  <c r="G72" i="5"/>
  <c r="F72" i="5"/>
  <c r="J71" i="5"/>
  <c r="G71" i="5"/>
  <c r="F71" i="5"/>
  <c r="J70" i="5"/>
  <c r="G70" i="5"/>
  <c r="F70" i="5"/>
  <c r="F69" i="5"/>
  <c r="E69" i="5"/>
  <c r="D69" i="5"/>
  <c r="I69" i="5"/>
  <c r="C69" i="5"/>
  <c r="B69" i="5"/>
  <c r="A69" i="5"/>
  <c r="Z68" i="5"/>
  <c r="Y68" i="5"/>
  <c r="W68" i="5"/>
  <c r="J67" i="5"/>
  <c r="Z67" i="5"/>
  <c r="Y67" i="5"/>
  <c r="X67" i="5"/>
  <c r="F67" i="5"/>
  <c r="D67" i="5"/>
  <c r="B67" i="5"/>
  <c r="A67" i="5"/>
  <c r="G66" i="5"/>
  <c r="E66" i="5"/>
  <c r="J65" i="5"/>
  <c r="E65" i="5"/>
  <c r="J64" i="5"/>
  <c r="E64" i="5"/>
  <c r="J63" i="5"/>
  <c r="G63" i="5"/>
  <c r="F63" i="5"/>
  <c r="J62" i="5"/>
  <c r="G62" i="5"/>
  <c r="F62" i="5"/>
  <c r="J61" i="5"/>
  <c r="G61" i="5"/>
  <c r="F61" i="5"/>
  <c r="J60" i="5"/>
  <c r="G60" i="5"/>
  <c r="F60" i="5"/>
  <c r="F59" i="5"/>
  <c r="E59" i="5"/>
  <c r="D59" i="5"/>
  <c r="I59" i="5"/>
  <c r="C59" i="5"/>
  <c r="B59" i="5"/>
  <c r="A59" i="5"/>
  <c r="Z58" i="5"/>
  <c r="Y58" i="5"/>
  <c r="X58" i="5"/>
  <c r="J57" i="5"/>
  <c r="Z57" i="5"/>
  <c r="Y57" i="5"/>
  <c r="X57" i="5"/>
  <c r="F57" i="5"/>
  <c r="D57" i="5"/>
  <c r="B57" i="5"/>
  <c r="A57" i="5"/>
  <c r="J56" i="5"/>
  <c r="Z56" i="5"/>
  <c r="Y56" i="5"/>
  <c r="X56" i="5"/>
  <c r="F56" i="5"/>
  <c r="D56" i="5"/>
  <c r="B56" i="5"/>
  <c r="A56" i="5"/>
  <c r="G55" i="5"/>
  <c r="E55" i="5"/>
  <c r="J54" i="5"/>
  <c r="E54" i="5"/>
  <c r="J53" i="5"/>
  <c r="E53" i="5"/>
  <c r="J52" i="5"/>
  <c r="G52" i="5"/>
  <c r="F52" i="5"/>
  <c r="J51" i="5"/>
  <c r="G51" i="5"/>
  <c r="F51" i="5"/>
  <c r="J50" i="5"/>
  <c r="G50" i="5"/>
  <c r="F50" i="5"/>
  <c r="J49" i="5"/>
  <c r="G49" i="5"/>
  <c r="F49" i="5"/>
  <c r="F48" i="5"/>
  <c r="E48" i="5"/>
  <c r="D48" i="5"/>
  <c r="I48" i="5"/>
  <c r="C48" i="5"/>
  <c r="B48" i="5"/>
  <c r="A48" i="5"/>
  <c r="Z47" i="5"/>
  <c r="Y47" i="5"/>
  <c r="X47" i="5"/>
  <c r="J46" i="5"/>
  <c r="Z46" i="5"/>
  <c r="Y46" i="5"/>
  <c r="X46" i="5"/>
  <c r="F46" i="5"/>
  <c r="D46" i="5"/>
  <c r="B46" i="5"/>
  <c r="A46" i="5"/>
  <c r="G45" i="5"/>
  <c r="E45" i="5"/>
  <c r="J44" i="5"/>
  <c r="E44" i="5"/>
  <c r="J43" i="5"/>
  <c r="E43" i="5"/>
  <c r="J42" i="5"/>
  <c r="G42" i="5"/>
  <c r="F42" i="5"/>
  <c r="J41" i="5"/>
  <c r="G41" i="5"/>
  <c r="F41" i="5"/>
  <c r="J40" i="5"/>
  <c r="G40" i="5"/>
  <c r="F40" i="5"/>
  <c r="J39" i="5"/>
  <c r="G39" i="5"/>
  <c r="F39" i="5"/>
  <c r="F38" i="5"/>
  <c r="E38" i="5"/>
  <c r="D38" i="5"/>
  <c r="I38" i="5"/>
  <c r="C38" i="5"/>
  <c r="B38" i="5"/>
  <c r="A38" i="5"/>
  <c r="Z37" i="5"/>
  <c r="Y37" i="5"/>
  <c r="X37" i="5"/>
  <c r="J36" i="5"/>
  <c r="Z36" i="5"/>
  <c r="Y36" i="5"/>
  <c r="X36" i="5"/>
  <c r="F36" i="5"/>
  <c r="D36" i="5"/>
  <c r="B36" i="5"/>
  <c r="A36" i="5"/>
  <c r="J35" i="5"/>
  <c r="Z35" i="5"/>
  <c r="Y35" i="5"/>
  <c r="X35" i="5"/>
  <c r="F35" i="5"/>
  <c r="D35" i="5"/>
  <c r="B35" i="5"/>
  <c r="A35" i="5"/>
  <c r="G34" i="5"/>
  <c r="E34" i="5"/>
  <c r="J33" i="5"/>
  <c r="E33" i="5"/>
  <c r="J32" i="5"/>
  <c r="E32" i="5"/>
  <c r="J31" i="5"/>
  <c r="G31" i="5"/>
  <c r="F31" i="5"/>
  <c r="J30" i="5"/>
  <c r="G30" i="5"/>
  <c r="F30" i="5"/>
  <c r="J29" i="5"/>
  <c r="G29" i="5"/>
  <c r="F29" i="5"/>
  <c r="F28" i="5"/>
  <c r="E28" i="5"/>
  <c r="D28" i="5"/>
  <c r="I28" i="5"/>
  <c r="C28" i="5"/>
  <c r="B28" i="5"/>
  <c r="A28" i="5"/>
  <c r="A27" i="5"/>
  <c r="A13" i="5"/>
  <c r="A11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X575" i="3"/>
  <c r="CY575" i="3"/>
  <c r="CZ575" i="3"/>
  <c r="DA575" i="3"/>
  <c r="A576" i="3"/>
  <c r="CX576" i="3"/>
  <c r="CY576" i="3"/>
  <c r="CZ576" i="3"/>
  <c r="DA576" i="3"/>
  <c r="A577" i="3"/>
  <c r="CX577" i="3"/>
  <c r="CY577" i="3"/>
  <c r="CZ577" i="3"/>
  <c r="DA577" i="3"/>
  <c r="A578" i="3"/>
  <c r="CX578" i="3"/>
  <c r="CY578" i="3"/>
  <c r="CZ578" i="3"/>
  <c r="DA578" i="3"/>
  <c r="A579" i="3"/>
  <c r="CX579" i="3"/>
  <c r="CY579" i="3"/>
  <c r="CZ579" i="3"/>
  <c r="DA579" i="3"/>
  <c r="A580" i="3"/>
  <c r="CX580" i="3"/>
  <c r="CY580" i="3"/>
  <c r="CZ580" i="3"/>
  <c r="DA580" i="3"/>
  <c r="A581" i="3"/>
  <c r="CX581" i="3"/>
  <c r="CY581" i="3"/>
  <c r="CZ581" i="3"/>
  <c r="DA581" i="3"/>
  <c r="A582" i="3"/>
  <c r="CX582" i="3"/>
  <c r="CY582" i="3"/>
  <c r="CZ582" i="3"/>
  <c r="DA582" i="3"/>
  <c r="A583" i="3"/>
  <c r="CX583" i="3"/>
  <c r="CY583" i="3"/>
  <c r="CZ583" i="3"/>
  <c r="DA583" i="3"/>
  <c r="A584" i="3"/>
  <c r="CX584" i="3"/>
  <c r="CY584" i="3"/>
  <c r="CZ584" i="3"/>
  <c r="DA584" i="3"/>
  <c r="A585" i="3"/>
  <c r="CX585" i="3"/>
  <c r="CY585" i="3"/>
  <c r="CZ585" i="3"/>
  <c r="DA585" i="3"/>
  <c r="A586" i="3"/>
  <c r="CX586" i="3"/>
  <c r="CY586" i="3"/>
  <c r="CZ586" i="3"/>
  <c r="DA586" i="3"/>
  <c r="A587" i="3"/>
  <c r="CX587" i="3"/>
  <c r="CY587" i="3"/>
  <c r="CZ587" i="3"/>
  <c r="DA587" i="3"/>
  <c r="A588" i="3"/>
  <c r="CX588" i="3"/>
  <c r="CY588" i="3"/>
  <c r="CZ588" i="3"/>
  <c r="DA588" i="3"/>
  <c r="A589" i="3"/>
  <c r="CX589" i="3"/>
  <c r="CY589" i="3"/>
  <c r="CZ589" i="3"/>
  <c r="DA589" i="3"/>
  <c r="A590" i="3"/>
  <c r="CX590" i="3"/>
  <c r="CY590" i="3"/>
  <c r="CZ590" i="3"/>
  <c r="DA590" i="3"/>
  <c r="A591" i="3"/>
  <c r="CX591" i="3"/>
  <c r="CY591" i="3"/>
  <c r="CZ591" i="3"/>
  <c r="DA591" i="3"/>
  <c r="A592" i="3"/>
  <c r="CX592" i="3"/>
  <c r="CY592" i="3"/>
  <c r="CZ592" i="3"/>
  <c r="DA592" i="3"/>
  <c r="A593" i="3"/>
  <c r="CX593" i="3"/>
  <c r="CY593" i="3"/>
  <c r="CZ593" i="3"/>
  <c r="DA593" i="3"/>
  <c r="A594" i="3"/>
  <c r="CX594" i="3"/>
  <c r="CY594" i="3"/>
  <c r="CZ594" i="3"/>
  <c r="DA594" i="3"/>
  <c r="A595" i="3"/>
  <c r="CX595" i="3"/>
  <c r="CY595" i="3"/>
  <c r="CZ595" i="3"/>
  <c r="DA595" i="3"/>
  <c r="A596" i="3"/>
  <c r="CX596" i="3"/>
  <c r="CY596" i="3"/>
  <c r="CZ596" i="3"/>
  <c r="DA596" i="3"/>
  <c r="A597" i="3"/>
  <c r="CX597" i="3"/>
  <c r="CY597" i="3"/>
  <c r="CZ597" i="3"/>
  <c r="DA597" i="3"/>
  <c r="A598" i="3"/>
  <c r="CX598" i="3"/>
  <c r="CY598" i="3"/>
  <c r="CZ598" i="3"/>
  <c r="DA598" i="3"/>
  <c r="A599" i="3"/>
  <c r="CX599" i="3"/>
  <c r="CY599" i="3"/>
  <c r="CZ599" i="3"/>
  <c r="DA599" i="3"/>
  <c r="A600" i="3"/>
  <c r="CX600" i="3"/>
  <c r="CY600" i="3"/>
  <c r="CZ600" i="3"/>
  <c r="DA600" i="3"/>
  <c r="A601" i="3"/>
  <c r="CX601" i="3"/>
  <c r="CY601" i="3"/>
  <c r="CZ601" i="3"/>
  <c r="DA601" i="3"/>
  <c r="A602" i="3"/>
  <c r="CX602" i="3"/>
  <c r="CY602" i="3"/>
  <c r="CZ602" i="3"/>
  <c r="DA602" i="3"/>
  <c r="A603" i="3"/>
  <c r="CX603" i="3"/>
  <c r="CY603" i="3"/>
  <c r="CZ603" i="3"/>
  <c r="DA603" i="3"/>
  <c r="A604" i="3"/>
  <c r="CX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X609" i="3"/>
  <c r="CY609" i="3"/>
  <c r="CZ609" i="3"/>
  <c r="DA609" i="3"/>
  <c r="A610" i="3"/>
  <c r="CX610" i="3"/>
  <c r="CY610" i="3"/>
  <c r="CZ610" i="3"/>
  <c r="DA610" i="3"/>
  <c r="A611" i="3"/>
  <c r="CX611" i="3"/>
  <c r="CY611" i="3"/>
  <c r="CZ611" i="3"/>
  <c r="DA611" i="3"/>
  <c r="A612" i="3"/>
  <c r="CX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X625" i="3"/>
  <c r="CY625" i="3"/>
  <c r="CZ625" i="3"/>
  <c r="DA625" i="3"/>
  <c r="A626" i="3"/>
  <c r="CX626" i="3"/>
  <c r="CY626" i="3"/>
  <c r="CZ626" i="3"/>
  <c r="DA626" i="3"/>
  <c r="A627" i="3"/>
  <c r="CX627" i="3"/>
  <c r="CY627" i="3"/>
  <c r="CZ627" i="3"/>
  <c r="DA627" i="3"/>
  <c r="A628" i="3"/>
  <c r="CX628" i="3"/>
  <c r="CY628" i="3"/>
  <c r="CZ628" i="3"/>
  <c r="DA628" i="3"/>
  <c r="A629" i="3"/>
  <c r="CX629" i="3"/>
  <c r="CY629" i="3"/>
  <c r="CZ629" i="3"/>
  <c r="DA629" i="3"/>
  <c r="A630" i="3"/>
  <c r="CX630" i="3"/>
  <c r="CY630" i="3"/>
  <c r="CZ630" i="3"/>
  <c r="DA630" i="3"/>
  <c r="A631" i="3"/>
  <c r="CX631" i="3"/>
  <c r="CY631" i="3"/>
  <c r="CZ631" i="3"/>
  <c r="DA631" i="3"/>
  <c r="A632" i="3"/>
  <c r="CX632" i="3"/>
  <c r="CY632" i="3"/>
  <c r="CZ632" i="3"/>
  <c r="DA632" i="3"/>
  <c r="A633" i="3"/>
  <c r="CX633" i="3"/>
  <c r="CY633" i="3"/>
  <c r="CZ633" i="3"/>
  <c r="DA633" i="3"/>
  <c r="A634" i="3"/>
  <c r="CX634" i="3"/>
  <c r="CY634" i="3"/>
  <c r="CZ634" i="3"/>
  <c r="DA634" i="3"/>
  <c r="A635" i="3"/>
  <c r="CX635" i="3"/>
  <c r="CY635" i="3"/>
  <c r="CZ635" i="3"/>
  <c r="DA635" i="3"/>
  <c r="A636" i="3"/>
  <c r="CX636" i="3"/>
  <c r="CY636" i="3"/>
  <c r="CZ636" i="3"/>
  <c r="DA636" i="3"/>
  <c r="A637" i="3"/>
  <c r="CX637" i="3"/>
  <c r="CY637" i="3"/>
  <c r="CZ637" i="3"/>
  <c r="DA637" i="3"/>
  <c r="A638" i="3"/>
  <c r="CX638" i="3"/>
  <c r="CY638" i="3"/>
  <c r="CZ638" i="3"/>
  <c r="DA638" i="3"/>
  <c r="A639" i="3"/>
  <c r="CX639" i="3"/>
  <c r="CY639" i="3"/>
  <c r="CZ639" i="3"/>
  <c r="DA639" i="3"/>
  <c r="A640" i="3"/>
  <c r="CX640" i="3"/>
  <c r="CY640" i="3"/>
  <c r="CZ640" i="3"/>
  <c r="DA640" i="3"/>
  <c r="A641" i="3"/>
  <c r="CX641" i="3"/>
  <c r="CY641" i="3"/>
  <c r="CZ641" i="3"/>
  <c r="DA641" i="3"/>
  <c r="A642" i="3"/>
  <c r="CX642" i="3"/>
  <c r="CY642" i="3"/>
  <c r="CZ642" i="3"/>
  <c r="DA642" i="3"/>
  <c r="A643" i="3"/>
  <c r="CX643" i="3"/>
  <c r="CY643" i="3"/>
  <c r="CZ643" i="3"/>
  <c r="DA643" i="3"/>
  <c r="A644" i="3"/>
  <c r="CX644" i="3"/>
  <c r="CY644" i="3"/>
  <c r="CZ644" i="3"/>
  <c r="DA644" i="3"/>
  <c r="A645" i="3"/>
  <c r="CX645" i="3"/>
  <c r="CY645" i="3"/>
  <c r="CZ645" i="3"/>
  <c r="DA645" i="3"/>
  <c r="A646" i="3"/>
  <c r="CX646" i="3"/>
  <c r="CY646" i="3"/>
  <c r="CZ646" i="3"/>
  <c r="DA646" i="3"/>
  <c r="A647" i="3"/>
  <c r="CX647" i="3"/>
  <c r="CY647" i="3"/>
  <c r="CZ647" i="3"/>
  <c r="DA647" i="3"/>
  <c r="A648" i="3"/>
  <c r="CX648" i="3"/>
  <c r="CY648" i="3"/>
  <c r="CZ648" i="3"/>
  <c r="DA648" i="3"/>
  <c r="A649" i="3"/>
  <c r="CX649" i="3"/>
  <c r="CY649" i="3"/>
  <c r="CZ649" i="3"/>
  <c r="DA649" i="3"/>
  <c r="A650" i="3"/>
  <c r="CX650" i="3"/>
  <c r="CY650" i="3"/>
  <c r="CZ650" i="3"/>
  <c r="DA650" i="3"/>
  <c r="A651" i="3"/>
  <c r="CX651" i="3"/>
  <c r="CY651" i="3"/>
  <c r="CZ651" i="3"/>
  <c r="DA651" i="3"/>
  <c r="A652" i="3"/>
  <c r="CX652" i="3"/>
  <c r="CY652" i="3"/>
  <c r="CZ652" i="3"/>
  <c r="DA652" i="3"/>
  <c r="A653" i="3"/>
  <c r="CX653" i="3"/>
  <c r="CY653" i="3"/>
  <c r="CZ653" i="3"/>
  <c r="DA653" i="3"/>
  <c r="A654" i="3"/>
  <c r="CX654" i="3"/>
  <c r="CY654" i="3"/>
  <c r="CZ654" i="3"/>
  <c r="DA654" i="3"/>
  <c r="A655" i="3"/>
  <c r="CX655" i="3"/>
  <c r="CY655" i="3"/>
  <c r="CZ655" i="3"/>
  <c r="DA655" i="3"/>
  <c r="A656" i="3"/>
  <c r="CX656" i="3"/>
  <c r="CY656" i="3"/>
  <c r="CZ656" i="3"/>
  <c r="DA656" i="3"/>
  <c r="A657" i="3"/>
  <c r="CX657" i="3"/>
  <c r="CY657" i="3"/>
  <c r="CZ657" i="3"/>
  <c r="DA657" i="3"/>
  <c r="A658" i="3"/>
  <c r="CX658" i="3"/>
  <c r="CY658" i="3"/>
  <c r="CZ658" i="3"/>
  <c r="DA658" i="3"/>
  <c r="A659" i="3"/>
  <c r="CX659" i="3"/>
  <c r="CY659" i="3"/>
  <c r="CZ659" i="3"/>
  <c r="DA659" i="3"/>
  <c r="A660" i="3"/>
  <c r="CX660" i="3"/>
  <c r="CY660" i="3"/>
  <c r="CZ660" i="3"/>
  <c r="DA660" i="3"/>
  <c r="A661" i="3"/>
  <c r="CX661" i="3"/>
  <c r="CY661" i="3"/>
  <c r="CZ661" i="3"/>
  <c r="DA661" i="3"/>
  <c r="A662" i="3"/>
  <c r="CX662" i="3"/>
  <c r="CY662" i="3"/>
  <c r="CZ662" i="3"/>
  <c r="DA662" i="3"/>
  <c r="A663" i="3"/>
  <c r="CX663" i="3"/>
  <c r="CY663" i="3"/>
  <c r="CZ663" i="3"/>
  <c r="DA663" i="3"/>
  <c r="A664" i="3"/>
  <c r="CX664" i="3"/>
  <c r="CY664" i="3"/>
  <c r="CZ664" i="3"/>
  <c r="DA664" i="3"/>
  <c r="A665" i="3"/>
  <c r="CX665" i="3"/>
  <c r="CY665" i="3"/>
  <c r="CZ665" i="3"/>
  <c r="DA665" i="3"/>
  <c r="A666" i="3"/>
  <c r="CX666" i="3"/>
  <c r="CY666" i="3"/>
  <c r="CZ666" i="3"/>
  <c r="DA666" i="3"/>
  <c r="A667" i="3"/>
  <c r="CX667" i="3"/>
  <c r="CY667" i="3"/>
  <c r="CZ667" i="3"/>
  <c r="DA667" i="3"/>
  <c r="A668" i="3"/>
  <c r="CX668" i="3"/>
  <c r="CY668" i="3"/>
  <c r="CZ668" i="3"/>
  <c r="DA668" i="3"/>
  <c r="A669" i="3"/>
  <c r="CX669" i="3"/>
  <c r="CY669" i="3"/>
  <c r="CZ669" i="3"/>
  <c r="DA669" i="3"/>
  <c r="A670" i="3"/>
  <c r="CX670" i="3"/>
  <c r="CY670" i="3"/>
  <c r="CZ670" i="3"/>
  <c r="DA670" i="3"/>
  <c r="A671" i="3"/>
  <c r="CX671" i="3"/>
  <c r="CY671" i="3"/>
  <c r="CZ671" i="3"/>
  <c r="DA671" i="3"/>
  <c r="A672" i="3"/>
  <c r="CX672" i="3"/>
  <c r="CY672" i="3"/>
  <c r="CZ672" i="3"/>
  <c r="DA672" i="3"/>
  <c r="A673" i="3"/>
  <c r="CX673" i="3"/>
  <c r="CY673" i="3"/>
  <c r="CZ673" i="3"/>
  <c r="DA673" i="3"/>
  <c r="A674" i="3"/>
  <c r="CX674" i="3"/>
  <c r="CY674" i="3"/>
  <c r="CZ674" i="3"/>
  <c r="DA674" i="3"/>
  <c r="A675" i="3"/>
  <c r="CX675" i="3"/>
  <c r="CY675" i="3"/>
  <c r="CZ675" i="3"/>
  <c r="DA675" i="3"/>
  <c r="A676" i="3"/>
  <c r="CX676" i="3"/>
  <c r="CY676" i="3"/>
  <c r="CZ676" i="3"/>
  <c r="DA676" i="3"/>
  <c r="A677" i="3"/>
  <c r="CX677" i="3"/>
  <c r="CY677" i="3"/>
  <c r="CZ677" i="3"/>
  <c r="DA677" i="3"/>
  <c r="A678" i="3"/>
  <c r="CX678" i="3"/>
  <c r="CY678" i="3"/>
  <c r="CZ678" i="3"/>
  <c r="DA6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AC28" i="1"/>
  <c r="AE28" i="1"/>
  <c r="AF28" i="1"/>
  <c r="CT28" i="1" s="1"/>
  <c r="S28" i="1" s="1"/>
  <c r="AG28" i="1"/>
  <c r="CU28" i="1" s="1"/>
  <c r="T28" i="1" s="1"/>
  <c r="AH28" i="1"/>
  <c r="AI28" i="1"/>
  <c r="CW28" i="1" s="1"/>
  <c r="V28" i="1" s="1"/>
  <c r="AJ28" i="1"/>
  <c r="CX28" i="1" s="1"/>
  <c r="W28" i="1" s="1"/>
  <c r="CV28" i="1"/>
  <c r="U28" i="1" s="1"/>
  <c r="FR28" i="1"/>
  <c r="GL28" i="1"/>
  <c r="GO28" i="1"/>
  <c r="GP28" i="1"/>
  <c r="GV28" i="1"/>
  <c r="GX28" i="1" s="1"/>
  <c r="C29" i="1"/>
  <c r="D29" i="1"/>
  <c r="AC29" i="1"/>
  <c r="AD29" i="1"/>
  <c r="AE29" i="1"/>
  <c r="H31" i="5" s="1"/>
  <c r="R31" i="5" s="1"/>
  <c r="AF29" i="1"/>
  <c r="AG29" i="1"/>
  <c r="CU29" i="1" s="1"/>
  <c r="T29" i="1" s="1"/>
  <c r="AH29" i="1"/>
  <c r="CV29" i="1" s="1"/>
  <c r="U29" i="1" s="1"/>
  <c r="AI29" i="1"/>
  <c r="AJ29" i="1"/>
  <c r="CS29" i="1"/>
  <c r="R29" i="1" s="1"/>
  <c r="CT29" i="1"/>
  <c r="S29" i="1" s="1"/>
  <c r="K29" i="5" s="1"/>
  <c r="CW29" i="1"/>
  <c r="V29" i="1" s="1"/>
  <c r="CX29" i="1"/>
  <c r="W29" i="1" s="1"/>
  <c r="FR29" i="1"/>
  <c r="GL29" i="1"/>
  <c r="GO29" i="1"/>
  <c r="GP29" i="1"/>
  <c r="GV29" i="1"/>
  <c r="GX29" i="1" s="1"/>
  <c r="I30" i="1"/>
  <c r="AB30" i="1"/>
  <c r="AC30" i="1"/>
  <c r="CQ30" i="1" s="1"/>
  <c r="AE30" i="1"/>
  <c r="AD30" i="1" s="1"/>
  <c r="CR30" i="1" s="1"/>
  <c r="Q30" i="1" s="1"/>
  <c r="AF30" i="1"/>
  <c r="AG30" i="1"/>
  <c r="CU30" i="1" s="1"/>
  <c r="T30" i="1" s="1"/>
  <c r="AH30" i="1"/>
  <c r="CV30" i="1" s="1"/>
  <c r="U30" i="1" s="1"/>
  <c r="AI30" i="1"/>
  <c r="CW30" i="1" s="1"/>
  <c r="V30" i="1" s="1"/>
  <c r="AJ30" i="1"/>
  <c r="CS30" i="1"/>
  <c r="R30" i="1" s="1"/>
  <c r="GK30" i="1" s="1"/>
  <c r="CT30" i="1"/>
  <c r="S30" i="1" s="1"/>
  <c r="CX30" i="1"/>
  <c r="W30" i="1" s="1"/>
  <c r="FR30" i="1"/>
  <c r="GL30" i="1"/>
  <c r="GO30" i="1"/>
  <c r="GP30" i="1"/>
  <c r="GV30" i="1"/>
  <c r="GX30" i="1" s="1"/>
  <c r="I31" i="1"/>
  <c r="E35" i="5" s="1"/>
  <c r="R31" i="1"/>
  <c r="GK31" i="1" s="1"/>
  <c r="AC31" i="1"/>
  <c r="AD31" i="1"/>
  <c r="AE31" i="1"/>
  <c r="AF31" i="1"/>
  <c r="AG31" i="1"/>
  <c r="AH31" i="1"/>
  <c r="CV31" i="1" s="1"/>
  <c r="U31" i="1" s="1"/>
  <c r="AI31" i="1"/>
  <c r="AJ31" i="1"/>
  <c r="CX31" i="1" s="1"/>
  <c r="W31" i="1" s="1"/>
  <c r="CQ31" i="1"/>
  <c r="P31" i="1" s="1"/>
  <c r="CR31" i="1"/>
  <c r="Q31" i="1" s="1"/>
  <c r="CS31" i="1"/>
  <c r="CU31" i="1"/>
  <c r="T31" i="1" s="1"/>
  <c r="CW31" i="1"/>
  <c r="V31" i="1" s="1"/>
  <c r="FR31" i="1"/>
  <c r="GL31" i="1"/>
  <c r="GO31" i="1"/>
  <c r="GP31" i="1"/>
  <c r="GV31" i="1"/>
  <c r="GX31" i="1" s="1"/>
  <c r="I32" i="1"/>
  <c r="AC32" i="1"/>
  <c r="AE32" i="1"/>
  <c r="AF32" i="1"/>
  <c r="AG32" i="1"/>
  <c r="CU32" i="1" s="1"/>
  <c r="T32" i="1" s="1"/>
  <c r="AH32" i="1"/>
  <c r="AI32" i="1"/>
  <c r="CW32" i="1" s="1"/>
  <c r="AJ32" i="1"/>
  <c r="CT32" i="1"/>
  <c r="S32" i="1" s="1"/>
  <c r="CV32" i="1"/>
  <c r="CX32" i="1"/>
  <c r="FR32" i="1"/>
  <c r="GL32" i="1"/>
  <c r="GO32" i="1"/>
  <c r="GP32" i="1"/>
  <c r="GV32" i="1"/>
  <c r="I33" i="1"/>
  <c r="E36" i="5" s="1"/>
  <c r="AC33" i="1"/>
  <c r="AE33" i="1"/>
  <c r="AF33" i="1"/>
  <c r="AG33" i="1"/>
  <c r="AH33" i="1"/>
  <c r="CV33" i="1" s="1"/>
  <c r="AI33" i="1"/>
  <c r="CW33" i="1" s="1"/>
  <c r="AJ33" i="1"/>
  <c r="CX33" i="1" s="1"/>
  <c r="CQ33" i="1"/>
  <c r="CU33" i="1"/>
  <c r="FR33" i="1"/>
  <c r="GL33" i="1"/>
  <c r="GO33" i="1"/>
  <c r="GP33" i="1"/>
  <c r="GV33" i="1"/>
  <c r="C34" i="1"/>
  <c r="D34" i="1"/>
  <c r="AC34" i="1"/>
  <c r="AD34" i="1"/>
  <c r="CR34" i="1" s="1"/>
  <c r="Q34" i="1" s="1"/>
  <c r="AE34" i="1"/>
  <c r="AF34" i="1"/>
  <c r="CT34" i="1" s="1"/>
  <c r="S34" i="1" s="1"/>
  <c r="CY34" i="1" s="1"/>
  <c r="X34" i="1" s="1"/>
  <c r="AG34" i="1"/>
  <c r="AH34" i="1"/>
  <c r="CV34" i="1" s="1"/>
  <c r="U34" i="1" s="1"/>
  <c r="AI34" i="1"/>
  <c r="CW34" i="1" s="1"/>
  <c r="V34" i="1" s="1"/>
  <c r="AJ34" i="1"/>
  <c r="CX34" i="1" s="1"/>
  <c r="W34" i="1" s="1"/>
  <c r="CQ34" i="1"/>
  <c r="P34" i="1" s="1"/>
  <c r="CS34" i="1"/>
  <c r="R34" i="1" s="1"/>
  <c r="GK34" i="1" s="1"/>
  <c r="CU34" i="1"/>
  <c r="T34" i="1" s="1"/>
  <c r="FR34" i="1"/>
  <c r="GL34" i="1"/>
  <c r="GO34" i="1"/>
  <c r="GP34" i="1"/>
  <c r="GV34" i="1"/>
  <c r="GX34" i="1" s="1"/>
  <c r="C35" i="1"/>
  <c r="D35" i="1"/>
  <c r="T35" i="1"/>
  <c r="AC35" i="1"/>
  <c r="H42" i="5" s="1"/>
  <c r="AE35" i="1"/>
  <c r="AF35" i="1"/>
  <c r="AG35" i="1"/>
  <c r="AH35" i="1"/>
  <c r="CV35" i="1" s="1"/>
  <c r="U35" i="1" s="1"/>
  <c r="AI35" i="1"/>
  <c r="CW35" i="1" s="1"/>
  <c r="V35" i="1" s="1"/>
  <c r="AJ35" i="1"/>
  <c r="CX35" i="1" s="1"/>
  <c r="W35" i="1" s="1"/>
  <c r="CQ35" i="1"/>
  <c r="P35" i="1" s="1"/>
  <c r="CU35" i="1"/>
  <c r="FR35" i="1"/>
  <c r="GL35" i="1"/>
  <c r="GO35" i="1"/>
  <c r="GP35" i="1"/>
  <c r="GV35" i="1"/>
  <c r="GX35" i="1" s="1"/>
  <c r="I36" i="1"/>
  <c r="U36" i="1" s="1"/>
  <c r="AC36" i="1"/>
  <c r="AE36" i="1"/>
  <c r="AF36" i="1"/>
  <c r="CT36" i="1" s="1"/>
  <c r="AG36" i="1"/>
  <c r="CU36" i="1" s="1"/>
  <c r="AH36" i="1"/>
  <c r="AI36" i="1"/>
  <c r="CW36" i="1" s="1"/>
  <c r="V36" i="1" s="1"/>
  <c r="AJ36" i="1"/>
  <c r="CV36" i="1"/>
  <c r="CX36" i="1"/>
  <c r="W36" i="1" s="1"/>
  <c r="FR36" i="1"/>
  <c r="GL36" i="1"/>
  <c r="GO36" i="1"/>
  <c r="GP36" i="1"/>
  <c r="GV36" i="1"/>
  <c r="I37" i="1"/>
  <c r="E46" i="5" s="1"/>
  <c r="R37" i="1"/>
  <c r="GK37" i="1" s="1"/>
  <c r="AC37" i="1"/>
  <c r="AD37" i="1"/>
  <c r="CR37" i="1" s="1"/>
  <c r="Q37" i="1" s="1"/>
  <c r="AE37" i="1"/>
  <c r="AF37" i="1"/>
  <c r="AG37" i="1"/>
  <c r="CU37" i="1" s="1"/>
  <c r="T37" i="1" s="1"/>
  <c r="AH37" i="1"/>
  <c r="CV37" i="1" s="1"/>
  <c r="U37" i="1" s="1"/>
  <c r="AI37" i="1"/>
  <c r="AJ37" i="1"/>
  <c r="CX37" i="1" s="1"/>
  <c r="W37" i="1" s="1"/>
  <c r="CQ37" i="1"/>
  <c r="P37" i="1" s="1"/>
  <c r="CS37" i="1"/>
  <c r="CW37" i="1"/>
  <c r="V37" i="1" s="1"/>
  <c r="FR37" i="1"/>
  <c r="GL37" i="1"/>
  <c r="GO37" i="1"/>
  <c r="GP37" i="1"/>
  <c r="GV37" i="1"/>
  <c r="GX37" i="1" s="1"/>
  <c r="C38" i="1"/>
  <c r="D38" i="1"/>
  <c r="P38" i="1"/>
  <c r="AC38" i="1"/>
  <c r="AD38" i="1"/>
  <c r="CR38" i="1" s="1"/>
  <c r="Q38" i="1" s="1"/>
  <c r="AE38" i="1"/>
  <c r="AF38" i="1"/>
  <c r="CT38" i="1" s="1"/>
  <c r="S38" i="1" s="1"/>
  <c r="AG38" i="1"/>
  <c r="AH38" i="1"/>
  <c r="CV38" i="1" s="1"/>
  <c r="U38" i="1" s="1"/>
  <c r="AI38" i="1"/>
  <c r="CW38" i="1" s="1"/>
  <c r="V38" i="1" s="1"/>
  <c r="AJ38" i="1"/>
  <c r="CX38" i="1" s="1"/>
  <c r="W38" i="1" s="1"/>
  <c r="CQ38" i="1"/>
  <c r="CS38" i="1"/>
  <c r="R38" i="1" s="1"/>
  <c r="GK38" i="1" s="1"/>
  <c r="CU38" i="1"/>
  <c r="T38" i="1" s="1"/>
  <c r="FR38" i="1"/>
  <c r="GL38" i="1"/>
  <c r="GO38" i="1"/>
  <c r="GP38" i="1"/>
  <c r="GV38" i="1"/>
  <c r="GX38" i="1"/>
  <c r="C39" i="1"/>
  <c r="D39" i="1"/>
  <c r="R39" i="1"/>
  <c r="AC39" i="1"/>
  <c r="H52" i="5" s="1"/>
  <c r="AD39" i="1"/>
  <c r="AE39" i="1"/>
  <c r="H51" i="5" s="1"/>
  <c r="R51" i="5" s="1"/>
  <c r="AF39" i="1"/>
  <c r="AG39" i="1"/>
  <c r="CU39" i="1" s="1"/>
  <c r="T39" i="1" s="1"/>
  <c r="AH39" i="1"/>
  <c r="CV39" i="1" s="1"/>
  <c r="U39" i="1" s="1"/>
  <c r="AI39" i="1"/>
  <c r="AJ39" i="1"/>
  <c r="CX39" i="1" s="1"/>
  <c r="W39" i="1" s="1"/>
  <c r="CQ39" i="1"/>
  <c r="P39" i="1" s="1"/>
  <c r="CS39" i="1"/>
  <c r="CW39" i="1"/>
  <c r="V39" i="1" s="1"/>
  <c r="FR39" i="1"/>
  <c r="GL39" i="1"/>
  <c r="GO39" i="1"/>
  <c r="GP39" i="1"/>
  <c r="GV39" i="1"/>
  <c r="GX39" i="1" s="1"/>
  <c r="I40" i="1"/>
  <c r="AC40" i="1"/>
  <c r="AD40" i="1"/>
  <c r="CR40" i="1" s="1"/>
  <c r="Q40" i="1" s="1"/>
  <c r="AE40" i="1"/>
  <c r="CS40" i="1" s="1"/>
  <c r="R40" i="1" s="1"/>
  <c r="GK40" i="1" s="1"/>
  <c r="AF40" i="1"/>
  <c r="AG40" i="1"/>
  <c r="CU40" i="1" s="1"/>
  <c r="T40" i="1" s="1"/>
  <c r="AH40" i="1"/>
  <c r="CV40" i="1" s="1"/>
  <c r="U40" i="1" s="1"/>
  <c r="AI40" i="1"/>
  <c r="CW40" i="1" s="1"/>
  <c r="V40" i="1" s="1"/>
  <c r="AJ40" i="1"/>
  <c r="CQ40" i="1"/>
  <c r="P40" i="1" s="1"/>
  <c r="CP40" i="1" s="1"/>
  <c r="O40" i="1" s="1"/>
  <c r="CT40" i="1"/>
  <c r="S40" i="1" s="1"/>
  <c r="CX40" i="1"/>
  <c r="W40" i="1" s="1"/>
  <c r="FR40" i="1"/>
  <c r="GL40" i="1"/>
  <c r="GO40" i="1"/>
  <c r="GP40" i="1"/>
  <c r="GV40" i="1"/>
  <c r="GX40" i="1" s="1"/>
  <c r="I41" i="1"/>
  <c r="E56" i="5" s="1"/>
  <c r="AC41" i="1"/>
  <c r="AE41" i="1"/>
  <c r="CS41" i="1" s="1"/>
  <c r="AF41" i="1"/>
  <c r="AG41" i="1"/>
  <c r="CU41" i="1" s="1"/>
  <c r="AH41" i="1"/>
  <c r="CV41" i="1" s="1"/>
  <c r="AI41" i="1"/>
  <c r="CW41" i="1" s="1"/>
  <c r="AJ41" i="1"/>
  <c r="CT41" i="1"/>
  <c r="CX41" i="1"/>
  <c r="FR41" i="1"/>
  <c r="GL41" i="1"/>
  <c r="GO41" i="1"/>
  <c r="GP41" i="1"/>
  <c r="GV41" i="1"/>
  <c r="I42" i="1"/>
  <c r="AB42" i="1"/>
  <c r="AC42" i="1"/>
  <c r="CQ42" i="1" s="1"/>
  <c r="P42" i="1" s="1"/>
  <c r="AE42" i="1"/>
  <c r="AD42" i="1" s="1"/>
  <c r="CR42" i="1" s="1"/>
  <c r="AF42" i="1"/>
  <c r="CT42" i="1" s="1"/>
  <c r="AG42" i="1"/>
  <c r="CU42" i="1" s="1"/>
  <c r="T42" i="1" s="1"/>
  <c r="AH42" i="1"/>
  <c r="AI42" i="1"/>
  <c r="AJ42" i="1"/>
  <c r="CX42" i="1" s="1"/>
  <c r="CS42" i="1"/>
  <c r="R42" i="1" s="1"/>
  <c r="GK42" i="1" s="1"/>
  <c r="CV42" i="1"/>
  <c r="U42" i="1" s="1"/>
  <c r="CW42" i="1"/>
  <c r="V42" i="1" s="1"/>
  <c r="FR42" i="1"/>
  <c r="GL42" i="1"/>
  <c r="GO42" i="1"/>
  <c r="GP42" i="1"/>
  <c r="GV42" i="1"/>
  <c r="GX42" i="1"/>
  <c r="I43" i="1"/>
  <c r="E57" i="5" s="1"/>
  <c r="AC43" i="1"/>
  <c r="AE43" i="1"/>
  <c r="AF43" i="1"/>
  <c r="AG43" i="1"/>
  <c r="CU43" i="1" s="1"/>
  <c r="T43" i="1" s="1"/>
  <c r="AH43" i="1"/>
  <c r="CV43" i="1" s="1"/>
  <c r="AI43" i="1"/>
  <c r="CW43" i="1" s="1"/>
  <c r="AJ43" i="1"/>
  <c r="CX43" i="1" s="1"/>
  <c r="W43" i="1" s="1"/>
  <c r="CQ43" i="1"/>
  <c r="P43" i="1" s="1"/>
  <c r="FR43" i="1"/>
  <c r="GL43" i="1"/>
  <c r="GO43" i="1"/>
  <c r="GP43" i="1"/>
  <c r="GV43" i="1"/>
  <c r="C44" i="1"/>
  <c r="D44" i="1"/>
  <c r="AC44" i="1"/>
  <c r="AD44" i="1"/>
  <c r="CR44" i="1" s="1"/>
  <c r="Q44" i="1" s="1"/>
  <c r="AE44" i="1"/>
  <c r="AF44" i="1"/>
  <c r="AG44" i="1"/>
  <c r="CU44" i="1" s="1"/>
  <c r="T44" i="1" s="1"/>
  <c r="AH44" i="1"/>
  <c r="CV44" i="1" s="1"/>
  <c r="U44" i="1" s="1"/>
  <c r="AI44" i="1"/>
  <c r="AJ44" i="1"/>
  <c r="CS44" i="1"/>
  <c r="R44" i="1" s="1"/>
  <c r="GK44" i="1" s="1"/>
  <c r="CT44" i="1"/>
  <c r="S44" i="1" s="1"/>
  <c r="CW44" i="1"/>
  <c r="V44" i="1" s="1"/>
  <c r="CX44" i="1"/>
  <c r="W44" i="1" s="1"/>
  <c r="FR44" i="1"/>
  <c r="GL44" i="1"/>
  <c r="GN44" i="1"/>
  <c r="GP44" i="1"/>
  <c r="GV44" i="1"/>
  <c r="GX44" i="1" s="1"/>
  <c r="C45" i="1"/>
  <c r="D45" i="1"/>
  <c r="AC45" i="1"/>
  <c r="H63" i="5" s="1"/>
  <c r="AE45" i="1"/>
  <c r="H62" i="5" s="1"/>
  <c r="R62" i="5" s="1"/>
  <c r="AF45" i="1"/>
  <c r="AG45" i="1"/>
  <c r="CU45" i="1" s="1"/>
  <c r="T45" i="1" s="1"/>
  <c r="AH45" i="1"/>
  <c r="CV45" i="1" s="1"/>
  <c r="U45" i="1" s="1"/>
  <c r="AI45" i="1"/>
  <c r="CW45" i="1" s="1"/>
  <c r="V45" i="1" s="1"/>
  <c r="AJ45" i="1"/>
  <c r="CX45" i="1" s="1"/>
  <c r="W45" i="1" s="1"/>
  <c r="CQ45" i="1"/>
  <c r="P45" i="1" s="1"/>
  <c r="K63" i="5" s="1"/>
  <c r="FR45" i="1"/>
  <c r="GL45" i="1"/>
  <c r="GN45" i="1"/>
  <c r="GP45" i="1"/>
  <c r="GV45" i="1"/>
  <c r="GX45" i="1" s="1"/>
  <c r="I46" i="1"/>
  <c r="AC46" i="1"/>
  <c r="AE46" i="1"/>
  <c r="AF46" i="1"/>
  <c r="CT46" i="1" s="1"/>
  <c r="S46" i="1" s="1"/>
  <c r="AG46" i="1"/>
  <c r="AH46" i="1"/>
  <c r="CV46" i="1" s="1"/>
  <c r="AI46" i="1"/>
  <c r="CW46" i="1" s="1"/>
  <c r="AJ46" i="1"/>
  <c r="CX46" i="1" s="1"/>
  <c r="W46" i="1" s="1"/>
  <c r="CQ46" i="1"/>
  <c r="CU46" i="1"/>
  <c r="FR46" i="1"/>
  <c r="GL46" i="1"/>
  <c r="GO46" i="1"/>
  <c r="GP46" i="1"/>
  <c r="GV46" i="1"/>
  <c r="I47" i="1"/>
  <c r="E67" i="5" s="1"/>
  <c r="AC47" i="1"/>
  <c r="AD47" i="1"/>
  <c r="CR47" i="1" s="1"/>
  <c r="AE47" i="1"/>
  <c r="AF47" i="1"/>
  <c r="AG47" i="1"/>
  <c r="CU47" i="1" s="1"/>
  <c r="AH47" i="1"/>
  <c r="CV47" i="1" s="1"/>
  <c r="AI47" i="1"/>
  <c r="AJ47" i="1"/>
  <c r="CX47" i="1" s="1"/>
  <c r="W47" i="1" s="1"/>
  <c r="CS47" i="1"/>
  <c r="CW47" i="1"/>
  <c r="FR47" i="1"/>
  <c r="GL47" i="1"/>
  <c r="GO47" i="1"/>
  <c r="GP47" i="1"/>
  <c r="GV47" i="1"/>
  <c r="C48" i="1"/>
  <c r="D48" i="1"/>
  <c r="AC48" i="1"/>
  <c r="CQ48" i="1" s="1"/>
  <c r="P48" i="1" s="1"/>
  <c r="AE48" i="1"/>
  <c r="AF48" i="1"/>
  <c r="CT48" i="1" s="1"/>
  <c r="S48" i="1" s="1"/>
  <c r="AG48" i="1"/>
  <c r="AH48" i="1"/>
  <c r="CV48" i="1" s="1"/>
  <c r="U48" i="1" s="1"/>
  <c r="AI48" i="1"/>
  <c r="CW48" i="1" s="1"/>
  <c r="V48" i="1" s="1"/>
  <c r="AJ48" i="1"/>
  <c r="CX48" i="1" s="1"/>
  <c r="W48" i="1" s="1"/>
  <c r="CU48" i="1"/>
  <c r="T48" i="1" s="1"/>
  <c r="FR48" i="1"/>
  <c r="GL48" i="1"/>
  <c r="GN48" i="1"/>
  <c r="GP48" i="1"/>
  <c r="GV48" i="1"/>
  <c r="GX48" i="1" s="1"/>
  <c r="C49" i="1"/>
  <c r="D49" i="1"/>
  <c r="AC49" i="1"/>
  <c r="H73" i="5" s="1"/>
  <c r="AE49" i="1"/>
  <c r="AF49" i="1"/>
  <c r="AG49" i="1"/>
  <c r="CU49" i="1" s="1"/>
  <c r="T49" i="1" s="1"/>
  <c r="AH49" i="1"/>
  <c r="CV49" i="1" s="1"/>
  <c r="U49" i="1" s="1"/>
  <c r="AI49" i="1"/>
  <c r="CW49" i="1" s="1"/>
  <c r="V49" i="1" s="1"/>
  <c r="AJ49" i="1"/>
  <c r="CX49" i="1"/>
  <c r="W49" i="1" s="1"/>
  <c r="FR49" i="1"/>
  <c r="GL49" i="1"/>
  <c r="GN49" i="1"/>
  <c r="GP49" i="1"/>
  <c r="GV49" i="1"/>
  <c r="GX49" i="1"/>
  <c r="I50" i="1"/>
  <c r="AC50" i="1"/>
  <c r="CQ50" i="1" s="1"/>
  <c r="AE50" i="1"/>
  <c r="AD50" i="1" s="1"/>
  <c r="CR50" i="1" s="1"/>
  <c r="AF50" i="1"/>
  <c r="CT50" i="1" s="1"/>
  <c r="S50" i="1" s="1"/>
  <c r="AG50" i="1"/>
  <c r="CU50" i="1" s="1"/>
  <c r="AH50" i="1"/>
  <c r="CV50" i="1" s="1"/>
  <c r="AI50" i="1"/>
  <c r="AJ50" i="1"/>
  <c r="CX50" i="1" s="1"/>
  <c r="W50" i="1" s="1"/>
  <c r="CS50" i="1"/>
  <c r="R50" i="1" s="1"/>
  <c r="GK50" i="1" s="1"/>
  <c r="CW50" i="1"/>
  <c r="FR50" i="1"/>
  <c r="GL50" i="1"/>
  <c r="GO50" i="1"/>
  <c r="GP50" i="1"/>
  <c r="GV50" i="1"/>
  <c r="I51" i="1"/>
  <c r="E77" i="5" s="1"/>
  <c r="AC51" i="1"/>
  <c r="AE51" i="1"/>
  <c r="AF51" i="1"/>
  <c r="AG51" i="1"/>
  <c r="CU51" i="1" s="1"/>
  <c r="AH51" i="1"/>
  <c r="CV51" i="1" s="1"/>
  <c r="AI51" i="1"/>
  <c r="CW51" i="1" s="1"/>
  <c r="AJ51" i="1"/>
  <c r="CX51" i="1" s="1"/>
  <c r="CQ51" i="1"/>
  <c r="FR51" i="1"/>
  <c r="GL51" i="1"/>
  <c r="GO51" i="1"/>
  <c r="GP51" i="1"/>
  <c r="GV51" i="1"/>
  <c r="C52" i="1"/>
  <c r="D52" i="1"/>
  <c r="AC52" i="1"/>
  <c r="CQ52" i="1" s="1"/>
  <c r="P52" i="1" s="1"/>
  <c r="AD52" i="1"/>
  <c r="CR52" i="1" s="1"/>
  <c r="Q52" i="1" s="1"/>
  <c r="AE52" i="1"/>
  <c r="AF52" i="1"/>
  <c r="AG52" i="1"/>
  <c r="CU52" i="1" s="1"/>
  <c r="T52" i="1" s="1"/>
  <c r="AH52" i="1"/>
  <c r="CV52" i="1" s="1"/>
  <c r="U52" i="1" s="1"/>
  <c r="AI52" i="1"/>
  <c r="AJ52" i="1"/>
  <c r="CX52" i="1" s="1"/>
  <c r="W52" i="1" s="1"/>
  <c r="CS52" i="1"/>
  <c r="R52" i="1" s="1"/>
  <c r="GK52" i="1" s="1"/>
  <c r="CW52" i="1"/>
  <c r="V52" i="1" s="1"/>
  <c r="FR52" i="1"/>
  <c r="GL52" i="1"/>
  <c r="GO52" i="1"/>
  <c r="GP52" i="1"/>
  <c r="GV52" i="1"/>
  <c r="GX52" i="1" s="1"/>
  <c r="C53" i="1"/>
  <c r="D53" i="1"/>
  <c r="V53" i="1"/>
  <c r="AC53" i="1"/>
  <c r="H83" i="5" s="1"/>
  <c r="AD53" i="1"/>
  <c r="AE53" i="1"/>
  <c r="H82" i="5" s="1"/>
  <c r="R82" i="5" s="1"/>
  <c r="AF53" i="1"/>
  <c r="AG53" i="1"/>
  <c r="AH53" i="1"/>
  <c r="AI53" i="1"/>
  <c r="AJ53" i="1"/>
  <c r="CX53" i="1" s="1"/>
  <c r="W53" i="1" s="1"/>
  <c r="CQ53" i="1"/>
  <c r="P53" i="1" s="1"/>
  <c r="K83" i="5" s="1"/>
  <c r="CR53" i="1"/>
  <c r="Q53" i="1" s="1"/>
  <c r="K81" i="5" s="1"/>
  <c r="CS53" i="1"/>
  <c r="R53" i="1" s="1"/>
  <c r="CU53" i="1"/>
  <c r="T53" i="1" s="1"/>
  <c r="CV53" i="1"/>
  <c r="U53" i="1" s="1"/>
  <c r="CW53" i="1"/>
  <c r="FR53" i="1"/>
  <c r="GL53" i="1"/>
  <c r="GO53" i="1"/>
  <c r="GP53" i="1"/>
  <c r="GV53" i="1"/>
  <c r="GX53" i="1"/>
  <c r="I54" i="1"/>
  <c r="AC54" i="1"/>
  <c r="CQ54" i="1" s="1"/>
  <c r="AE54" i="1"/>
  <c r="AF54" i="1"/>
  <c r="CT54" i="1" s="1"/>
  <c r="AG54" i="1"/>
  <c r="CU54" i="1" s="1"/>
  <c r="AH54" i="1"/>
  <c r="AI54" i="1"/>
  <c r="CW54" i="1" s="1"/>
  <c r="V54" i="1" s="1"/>
  <c r="AJ54" i="1"/>
  <c r="CX54" i="1" s="1"/>
  <c r="CV54" i="1"/>
  <c r="FR54" i="1"/>
  <c r="GL54" i="1"/>
  <c r="GO54" i="1"/>
  <c r="GP54" i="1"/>
  <c r="GV54" i="1"/>
  <c r="GX54" i="1" s="1"/>
  <c r="I55" i="1"/>
  <c r="E87" i="5" s="1"/>
  <c r="AC55" i="1"/>
  <c r="AE55" i="1"/>
  <c r="AF55" i="1"/>
  <c r="AG55" i="1"/>
  <c r="AH55" i="1"/>
  <c r="AI55" i="1"/>
  <c r="CW55" i="1" s="1"/>
  <c r="V55" i="1" s="1"/>
  <c r="AJ55" i="1"/>
  <c r="CX55" i="1" s="1"/>
  <c r="W55" i="1" s="1"/>
  <c r="CU55" i="1"/>
  <c r="T55" i="1" s="1"/>
  <c r="CV55" i="1"/>
  <c r="U55" i="1" s="1"/>
  <c r="FR55" i="1"/>
  <c r="GL55" i="1"/>
  <c r="GO55" i="1"/>
  <c r="GP55" i="1"/>
  <c r="GV55" i="1"/>
  <c r="GX55" i="1" s="1"/>
  <c r="C56" i="1"/>
  <c r="D56" i="1"/>
  <c r="AC56" i="1"/>
  <c r="AD56" i="1"/>
  <c r="CR56" i="1" s="1"/>
  <c r="Q56" i="1" s="1"/>
  <c r="AE56" i="1"/>
  <c r="AF56" i="1"/>
  <c r="CT56" i="1" s="1"/>
  <c r="S56" i="1" s="1"/>
  <c r="AG56" i="1"/>
  <c r="CU56" i="1" s="1"/>
  <c r="T56" i="1" s="1"/>
  <c r="AH56" i="1"/>
  <c r="CV56" i="1" s="1"/>
  <c r="U56" i="1" s="1"/>
  <c r="AI56" i="1"/>
  <c r="AJ56" i="1"/>
  <c r="CX56" i="1" s="1"/>
  <c r="W56" i="1" s="1"/>
  <c r="CS56" i="1"/>
  <c r="R56" i="1" s="1"/>
  <c r="GK56" i="1" s="1"/>
  <c r="CW56" i="1"/>
  <c r="V56" i="1" s="1"/>
  <c r="FR56" i="1"/>
  <c r="GL56" i="1"/>
  <c r="GO56" i="1"/>
  <c r="GP56" i="1"/>
  <c r="GV56" i="1"/>
  <c r="GX56" i="1" s="1"/>
  <c r="C57" i="1"/>
  <c r="D57" i="1"/>
  <c r="AC57" i="1"/>
  <c r="H93" i="5" s="1"/>
  <c r="AE57" i="1"/>
  <c r="H92" i="5" s="1"/>
  <c r="R92" i="5" s="1"/>
  <c r="AF57" i="1"/>
  <c r="AG57" i="1"/>
  <c r="CU57" i="1" s="1"/>
  <c r="T57" i="1" s="1"/>
  <c r="AH57" i="1"/>
  <c r="CV57" i="1" s="1"/>
  <c r="U57" i="1" s="1"/>
  <c r="AI57" i="1"/>
  <c r="CW57" i="1" s="1"/>
  <c r="V57" i="1" s="1"/>
  <c r="AJ57" i="1"/>
  <c r="CX57" i="1" s="1"/>
  <c r="W57" i="1" s="1"/>
  <c r="CQ57" i="1"/>
  <c r="P57" i="1" s="1"/>
  <c r="K93" i="5" s="1"/>
  <c r="FR57" i="1"/>
  <c r="GL57" i="1"/>
  <c r="GO57" i="1"/>
  <c r="GP57" i="1"/>
  <c r="GV57" i="1"/>
  <c r="GX57" i="1" s="1"/>
  <c r="I58" i="1"/>
  <c r="P58" i="1" s="1"/>
  <c r="AC58" i="1"/>
  <c r="AD58" i="1"/>
  <c r="CR58" i="1" s="1"/>
  <c r="AE58" i="1"/>
  <c r="CS58" i="1" s="1"/>
  <c r="AF58" i="1"/>
  <c r="AG58" i="1"/>
  <c r="AH58" i="1"/>
  <c r="CV58" i="1" s="1"/>
  <c r="AI58" i="1"/>
  <c r="CW58" i="1" s="1"/>
  <c r="AJ58" i="1"/>
  <c r="CQ58" i="1"/>
  <c r="CT58" i="1"/>
  <c r="CU58" i="1"/>
  <c r="CX58" i="1"/>
  <c r="FR58" i="1"/>
  <c r="GL58" i="1"/>
  <c r="GO58" i="1"/>
  <c r="GP58" i="1"/>
  <c r="GV58" i="1"/>
  <c r="I59" i="1"/>
  <c r="AC59" i="1"/>
  <c r="AE59" i="1"/>
  <c r="AD59" i="1" s="1"/>
  <c r="CR59" i="1" s="1"/>
  <c r="Q59" i="1" s="1"/>
  <c r="AF59" i="1"/>
  <c r="AG59" i="1"/>
  <c r="CU59" i="1" s="1"/>
  <c r="AH59" i="1"/>
  <c r="CV59" i="1" s="1"/>
  <c r="AI59" i="1"/>
  <c r="AJ59" i="1"/>
  <c r="CX59" i="1" s="1"/>
  <c r="W59" i="1" s="1"/>
  <c r="CW59" i="1"/>
  <c r="FR59" i="1"/>
  <c r="GL59" i="1"/>
  <c r="GO59" i="1"/>
  <c r="GP59" i="1"/>
  <c r="GV59" i="1"/>
  <c r="C60" i="1"/>
  <c r="D60" i="1"/>
  <c r="AC60" i="1"/>
  <c r="AE60" i="1"/>
  <c r="AF60" i="1"/>
  <c r="CT60" i="1" s="1"/>
  <c r="S60" i="1" s="1"/>
  <c r="AG60" i="1"/>
  <c r="CU60" i="1" s="1"/>
  <c r="T60" i="1" s="1"/>
  <c r="AH60" i="1"/>
  <c r="AI60" i="1"/>
  <c r="CW60" i="1" s="1"/>
  <c r="V60" i="1" s="1"/>
  <c r="AJ60" i="1"/>
  <c r="CX60" i="1" s="1"/>
  <c r="W60" i="1" s="1"/>
  <c r="CQ60" i="1"/>
  <c r="P60" i="1" s="1"/>
  <c r="CV60" i="1"/>
  <c r="U60" i="1" s="1"/>
  <c r="FR60" i="1"/>
  <c r="GL60" i="1"/>
  <c r="GO60" i="1"/>
  <c r="GP60" i="1"/>
  <c r="GV60" i="1"/>
  <c r="GX60" i="1" s="1"/>
  <c r="C61" i="1"/>
  <c r="D61" i="1"/>
  <c r="AC61" i="1"/>
  <c r="H103" i="5" s="1"/>
  <c r="AD61" i="1"/>
  <c r="AE61" i="1"/>
  <c r="H102" i="5" s="1"/>
  <c r="R102" i="5" s="1"/>
  <c r="AF61" i="1"/>
  <c r="AG61" i="1"/>
  <c r="CU61" i="1" s="1"/>
  <c r="T61" i="1" s="1"/>
  <c r="AH61" i="1"/>
  <c r="CV61" i="1" s="1"/>
  <c r="U61" i="1" s="1"/>
  <c r="AI61" i="1"/>
  <c r="AJ61" i="1"/>
  <c r="CS61" i="1"/>
  <c r="R61" i="1" s="1"/>
  <c r="K102" i="5" s="1"/>
  <c r="CT61" i="1"/>
  <c r="S61" i="1" s="1"/>
  <c r="K100" i="5" s="1"/>
  <c r="CW61" i="1"/>
  <c r="V61" i="1" s="1"/>
  <c r="CX61" i="1"/>
  <c r="W61" i="1" s="1"/>
  <c r="FR61" i="1"/>
  <c r="GK61" i="1"/>
  <c r="GL61" i="1"/>
  <c r="GO61" i="1"/>
  <c r="GP61" i="1"/>
  <c r="GV61" i="1"/>
  <c r="GX61" i="1" s="1"/>
  <c r="I62" i="1"/>
  <c r="AC62" i="1"/>
  <c r="AE62" i="1"/>
  <c r="AD62" i="1" s="1"/>
  <c r="CR62" i="1" s="1"/>
  <c r="AF62" i="1"/>
  <c r="CT62" i="1" s="1"/>
  <c r="AG62" i="1"/>
  <c r="CU62" i="1" s="1"/>
  <c r="AH62" i="1"/>
  <c r="AI62" i="1"/>
  <c r="AJ62" i="1"/>
  <c r="CX62" i="1" s="1"/>
  <c r="CS62" i="1"/>
  <c r="CV62" i="1"/>
  <c r="CW62" i="1"/>
  <c r="FR62" i="1"/>
  <c r="GL62" i="1"/>
  <c r="GO62" i="1"/>
  <c r="GP62" i="1"/>
  <c r="GV62" i="1"/>
  <c r="I63" i="1"/>
  <c r="E107" i="5" s="1"/>
  <c r="AC63" i="1"/>
  <c r="AE63" i="1"/>
  <c r="AF63" i="1"/>
  <c r="AG63" i="1"/>
  <c r="AH63" i="1"/>
  <c r="CV63" i="1" s="1"/>
  <c r="U63" i="1" s="1"/>
  <c r="AI63" i="1"/>
  <c r="CW63" i="1" s="1"/>
  <c r="AJ63" i="1"/>
  <c r="CX63" i="1" s="1"/>
  <c r="CU63" i="1"/>
  <c r="T63" i="1" s="1"/>
  <c r="FR63" i="1"/>
  <c r="GL63" i="1"/>
  <c r="GO63" i="1"/>
  <c r="GP63" i="1"/>
  <c r="GV63" i="1"/>
  <c r="I64" i="1"/>
  <c r="P64" i="1"/>
  <c r="AC64" i="1"/>
  <c r="AE64" i="1"/>
  <c r="CS64" i="1" s="1"/>
  <c r="R64" i="1" s="1"/>
  <c r="GK64" i="1" s="1"/>
  <c r="AF64" i="1"/>
  <c r="CT64" i="1" s="1"/>
  <c r="S64" i="1" s="1"/>
  <c r="AG64" i="1"/>
  <c r="AH64" i="1"/>
  <c r="CV64" i="1" s="1"/>
  <c r="AI64" i="1"/>
  <c r="CW64" i="1" s="1"/>
  <c r="V64" i="1" s="1"/>
  <c r="AJ64" i="1"/>
  <c r="CQ64" i="1"/>
  <c r="CU64" i="1"/>
  <c r="T64" i="1" s="1"/>
  <c r="CX64" i="1"/>
  <c r="W64" i="1" s="1"/>
  <c r="FR64" i="1"/>
  <c r="GL64" i="1"/>
  <c r="GN64" i="1"/>
  <c r="GO64" i="1"/>
  <c r="GV64" i="1"/>
  <c r="I65" i="1"/>
  <c r="E108" i="5" s="1"/>
  <c r="AC65" i="1"/>
  <c r="AD65" i="1"/>
  <c r="CR65" i="1" s="1"/>
  <c r="Q65" i="1" s="1"/>
  <c r="AE65" i="1"/>
  <c r="AF65" i="1"/>
  <c r="AG65" i="1"/>
  <c r="CU65" i="1" s="1"/>
  <c r="T65" i="1" s="1"/>
  <c r="AH65" i="1"/>
  <c r="CV65" i="1" s="1"/>
  <c r="U65" i="1" s="1"/>
  <c r="AI65" i="1"/>
  <c r="AJ65" i="1"/>
  <c r="CS65" i="1"/>
  <c r="R65" i="1" s="1"/>
  <c r="CT65" i="1"/>
  <c r="S65" i="1" s="1"/>
  <c r="CW65" i="1"/>
  <c r="V65" i="1" s="1"/>
  <c r="CX65" i="1"/>
  <c r="W65" i="1" s="1"/>
  <c r="FR65" i="1"/>
  <c r="GK65" i="1"/>
  <c r="GL65" i="1"/>
  <c r="GN65" i="1"/>
  <c r="GO65" i="1"/>
  <c r="GV65" i="1"/>
  <c r="GX65" i="1" s="1"/>
  <c r="I66" i="1"/>
  <c r="V66" i="1"/>
  <c r="AC66" i="1"/>
  <c r="CQ66" i="1" s="1"/>
  <c r="P66" i="1" s="1"/>
  <c r="AE66" i="1"/>
  <c r="AD66" i="1" s="1"/>
  <c r="CR66" i="1" s="1"/>
  <c r="AF66" i="1"/>
  <c r="CT66" i="1" s="1"/>
  <c r="S66" i="1" s="1"/>
  <c r="AG66" i="1"/>
  <c r="CU66" i="1" s="1"/>
  <c r="AH66" i="1"/>
  <c r="AI66" i="1"/>
  <c r="AJ66" i="1"/>
  <c r="CX66" i="1" s="1"/>
  <c r="W66" i="1" s="1"/>
  <c r="CS66" i="1"/>
  <c r="CV66" i="1"/>
  <c r="U66" i="1" s="1"/>
  <c r="CW66" i="1"/>
  <c r="FR66" i="1"/>
  <c r="GL66" i="1"/>
  <c r="GN66" i="1"/>
  <c r="GO66" i="1"/>
  <c r="GV66" i="1"/>
  <c r="I67" i="1"/>
  <c r="E109" i="5" s="1"/>
  <c r="U67" i="1"/>
  <c r="AC67" i="1"/>
  <c r="AE67" i="1"/>
  <c r="AF67" i="1"/>
  <c r="AG67" i="1"/>
  <c r="CU67" i="1" s="1"/>
  <c r="T67" i="1" s="1"/>
  <c r="AH67" i="1"/>
  <c r="CV67" i="1" s="1"/>
  <c r="AI67" i="1"/>
  <c r="CW67" i="1" s="1"/>
  <c r="AJ67" i="1"/>
  <c r="CX67" i="1" s="1"/>
  <c r="W67" i="1" s="1"/>
  <c r="CQ67" i="1"/>
  <c r="P67" i="1" s="1"/>
  <c r="FR67" i="1"/>
  <c r="GL67" i="1"/>
  <c r="GN67" i="1"/>
  <c r="GO67" i="1"/>
  <c r="GV67" i="1"/>
  <c r="GX67" i="1" s="1"/>
  <c r="I68" i="1"/>
  <c r="AC68" i="1"/>
  <c r="AE68" i="1"/>
  <c r="AF68" i="1"/>
  <c r="AG68" i="1"/>
  <c r="AH68" i="1"/>
  <c r="CV68" i="1" s="1"/>
  <c r="AI68" i="1"/>
  <c r="CW68" i="1" s="1"/>
  <c r="V68" i="1" s="1"/>
  <c r="AJ68" i="1"/>
  <c r="CQ68" i="1"/>
  <c r="CT68" i="1"/>
  <c r="S68" i="1" s="1"/>
  <c r="CU68" i="1"/>
  <c r="T68" i="1" s="1"/>
  <c r="CX68" i="1"/>
  <c r="FR68" i="1"/>
  <c r="GL68" i="1"/>
  <c r="GN68" i="1"/>
  <c r="GO68" i="1"/>
  <c r="GV68" i="1"/>
  <c r="GX68" i="1" s="1"/>
  <c r="I69" i="1"/>
  <c r="E110" i="5" s="1"/>
  <c r="AC69" i="1"/>
  <c r="AE69" i="1"/>
  <c r="AD69" i="1" s="1"/>
  <c r="CR69" i="1" s="1"/>
  <c r="AF69" i="1"/>
  <c r="CT69" i="1" s="1"/>
  <c r="S69" i="1" s="1"/>
  <c r="AG69" i="1"/>
  <c r="CU69" i="1" s="1"/>
  <c r="T69" i="1" s="1"/>
  <c r="AH69" i="1"/>
  <c r="CV69" i="1" s="1"/>
  <c r="U69" i="1" s="1"/>
  <c r="AI69" i="1"/>
  <c r="AJ69" i="1"/>
  <c r="CS69" i="1"/>
  <c r="R69" i="1" s="1"/>
  <c r="GK69" i="1" s="1"/>
  <c r="CW69" i="1"/>
  <c r="V69" i="1" s="1"/>
  <c r="CX69" i="1"/>
  <c r="W69" i="1" s="1"/>
  <c r="FR69" i="1"/>
  <c r="GL69" i="1"/>
  <c r="GN69" i="1"/>
  <c r="GO69" i="1"/>
  <c r="GV69" i="1"/>
  <c r="GX69" i="1"/>
  <c r="I70" i="1"/>
  <c r="AC70" i="1"/>
  <c r="CQ70" i="1" s="1"/>
  <c r="AE70" i="1"/>
  <c r="AD70" i="1" s="1"/>
  <c r="CR70" i="1" s="1"/>
  <c r="AF70" i="1"/>
  <c r="CT70" i="1" s="1"/>
  <c r="S70" i="1" s="1"/>
  <c r="AG70" i="1"/>
  <c r="CU70" i="1" s="1"/>
  <c r="AH70" i="1"/>
  <c r="AI70" i="1"/>
  <c r="AJ70" i="1"/>
  <c r="CX70" i="1" s="1"/>
  <c r="W70" i="1" s="1"/>
  <c r="CV70" i="1"/>
  <c r="CW70" i="1"/>
  <c r="V70" i="1" s="1"/>
  <c r="FR70" i="1"/>
  <c r="GL70" i="1"/>
  <c r="GN70" i="1"/>
  <c r="GO70" i="1"/>
  <c r="GV70" i="1"/>
  <c r="I71" i="1"/>
  <c r="E111" i="5" s="1"/>
  <c r="AC71" i="1"/>
  <c r="AE71" i="1"/>
  <c r="AF71" i="1"/>
  <c r="AG71" i="1"/>
  <c r="CU71" i="1" s="1"/>
  <c r="AH71" i="1"/>
  <c r="AI71" i="1"/>
  <c r="CW71" i="1" s="1"/>
  <c r="V71" i="1" s="1"/>
  <c r="AJ71" i="1"/>
  <c r="CV71" i="1"/>
  <c r="U71" i="1" s="1"/>
  <c r="CX71" i="1"/>
  <c r="W71" i="1" s="1"/>
  <c r="FR71" i="1"/>
  <c r="GL71" i="1"/>
  <c r="GN71" i="1"/>
  <c r="GO71" i="1"/>
  <c r="GV71" i="1"/>
  <c r="GX71" i="1" s="1"/>
  <c r="I72" i="1"/>
  <c r="AC72" i="1"/>
  <c r="AD72" i="1"/>
  <c r="CR72" i="1" s="1"/>
  <c r="Q72" i="1" s="1"/>
  <c r="AE72" i="1"/>
  <c r="AF72" i="1"/>
  <c r="CT72" i="1" s="1"/>
  <c r="S72" i="1" s="1"/>
  <c r="AG72" i="1"/>
  <c r="AH72" i="1"/>
  <c r="CV72" i="1" s="1"/>
  <c r="U72" i="1" s="1"/>
  <c r="AI72" i="1"/>
  <c r="AJ72" i="1"/>
  <c r="CX72" i="1" s="1"/>
  <c r="W72" i="1" s="1"/>
  <c r="CQ72" i="1"/>
  <c r="P72" i="1" s="1"/>
  <c r="CS72" i="1"/>
  <c r="R72" i="1" s="1"/>
  <c r="GK72" i="1" s="1"/>
  <c r="CU72" i="1"/>
  <c r="T72" i="1" s="1"/>
  <c r="CW72" i="1"/>
  <c r="V72" i="1" s="1"/>
  <c r="FR72" i="1"/>
  <c r="GL72" i="1"/>
  <c r="GO72" i="1"/>
  <c r="GP72" i="1"/>
  <c r="GV72" i="1"/>
  <c r="GX72" i="1"/>
  <c r="I73" i="1"/>
  <c r="E112" i="5" s="1"/>
  <c r="AC73" i="1"/>
  <c r="AE73" i="1"/>
  <c r="AD73" i="1" s="1"/>
  <c r="AF73" i="1"/>
  <c r="AG73" i="1"/>
  <c r="AH73" i="1"/>
  <c r="CV73" i="1" s="1"/>
  <c r="U73" i="1" s="1"/>
  <c r="AI73" i="1"/>
  <c r="CW73" i="1" s="1"/>
  <c r="V73" i="1" s="1"/>
  <c r="AJ73" i="1"/>
  <c r="CX73" i="1" s="1"/>
  <c r="W73" i="1" s="1"/>
  <c r="CR73" i="1"/>
  <c r="Q73" i="1" s="1"/>
  <c r="CS73" i="1"/>
  <c r="R73" i="1" s="1"/>
  <c r="GK73" i="1" s="1"/>
  <c r="CU73" i="1"/>
  <c r="T73" i="1" s="1"/>
  <c r="FR73" i="1"/>
  <c r="GL73" i="1"/>
  <c r="GO73" i="1"/>
  <c r="GP73" i="1"/>
  <c r="GV73" i="1"/>
  <c r="GX73" i="1"/>
  <c r="C74" i="1"/>
  <c r="D74" i="1"/>
  <c r="AC74" i="1"/>
  <c r="AD74" i="1"/>
  <c r="CR74" i="1" s="1"/>
  <c r="Q74" i="1" s="1"/>
  <c r="AE74" i="1"/>
  <c r="AF74" i="1"/>
  <c r="CT74" i="1" s="1"/>
  <c r="S74" i="1" s="1"/>
  <c r="AG74" i="1"/>
  <c r="CU74" i="1" s="1"/>
  <c r="T74" i="1" s="1"/>
  <c r="AH74" i="1"/>
  <c r="CV74" i="1" s="1"/>
  <c r="U74" i="1" s="1"/>
  <c r="AI74" i="1"/>
  <c r="CW74" i="1" s="1"/>
  <c r="V74" i="1" s="1"/>
  <c r="AJ74" i="1"/>
  <c r="CX74" i="1" s="1"/>
  <c r="W74" i="1" s="1"/>
  <c r="CQ74" i="1"/>
  <c r="P74" i="1" s="1"/>
  <c r="CS74" i="1"/>
  <c r="R74" i="1" s="1"/>
  <c r="GK74" i="1" s="1"/>
  <c r="FR74" i="1"/>
  <c r="GL74" i="1"/>
  <c r="GO74" i="1"/>
  <c r="GP74" i="1"/>
  <c r="GV74" i="1"/>
  <c r="GX74" i="1" s="1"/>
  <c r="C75" i="1"/>
  <c r="D75" i="1"/>
  <c r="P75" i="1"/>
  <c r="K118" i="5" s="1"/>
  <c r="AC75" i="1"/>
  <c r="H118" i="5" s="1"/>
  <c r="AD75" i="1"/>
  <c r="H116" i="5" s="1"/>
  <c r="AE75" i="1"/>
  <c r="H117" i="5" s="1"/>
  <c r="R117" i="5" s="1"/>
  <c r="AF75" i="1"/>
  <c r="AG75" i="1"/>
  <c r="CU75" i="1" s="1"/>
  <c r="T75" i="1" s="1"/>
  <c r="AH75" i="1"/>
  <c r="CV75" i="1" s="1"/>
  <c r="U75" i="1" s="1"/>
  <c r="AI75" i="1"/>
  <c r="AJ75" i="1"/>
  <c r="CX75" i="1" s="1"/>
  <c r="W75" i="1" s="1"/>
  <c r="CQ75" i="1"/>
  <c r="CS75" i="1"/>
  <c r="R75" i="1" s="1"/>
  <c r="CW75" i="1"/>
  <c r="V75" i="1" s="1"/>
  <c r="FR75" i="1"/>
  <c r="GL75" i="1"/>
  <c r="GO75" i="1"/>
  <c r="GP75" i="1"/>
  <c r="GV75" i="1"/>
  <c r="GX75" i="1" s="1"/>
  <c r="I76" i="1"/>
  <c r="W76" i="1"/>
  <c r="AC76" i="1"/>
  <c r="AE76" i="1"/>
  <c r="AD76" i="1" s="1"/>
  <c r="CR76" i="1" s="1"/>
  <c r="Q76" i="1" s="1"/>
  <c r="AF76" i="1"/>
  <c r="AG76" i="1"/>
  <c r="CU76" i="1" s="1"/>
  <c r="T76" i="1" s="1"/>
  <c r="AH76" i="1"/>
  <c r="AI76" i="1"/>
  <c r="CW76" i="1" s="1"/>
  <c r="V76" i="1" s="1"/>
  <c r="AJ76" i="1"/>
  <c r="CT76" i="1"/>
  <c r="S76" i="1" s="1"/>
  <c r="CV76" i="1"/>
  <c r="U76" i="1" s="1"/>
  <c r="CX76" i="1"/>
  <c r="FR76" i="1"/>
  <c r="GL76" i="1"/>
  <c r="GO76" i="1"/>
  <c r="GP76" i="1"/>
  <c r="GV76" i="1"/>
  <c r="GX76" i="1" s="1"/>
  <c r="I77" i="1"/>
  <c r="E122" i="5" s="1"/>
  <c r="AC77" i="1"/>
  <c r="H122" i="5" s="1"/>
  <c r="W122" i="5" s="1"/>
  <c r="AD77" i="1"/>
  <c r="CR77" i="1" s="1"/>
  <c r="AE77" i="1"/>
  <c r="AF77" i="1"/>
  <c r="AG77" i="1"/>
  <c r="CU77" i="1" s="1"/>
  <c r="T77" i="1" s="1"/>
  <c r="AH77" i="1"/>
  <c r="CV77" i="1" s="1"/>
  <c r="AI77" i="1"/>
  <c r="AJ77" i="1"/>
  <c r="CX77" i="1" s="1"/>
  <c r="W77" i="1" s="1"/>
  <c r="CQ77" i="1"/>
  <c r="P77" i="1" s="1"/>
  <c r="CS77" i="1"/>
  <c r="CW77" i="1"/>
  <c r="FR77" i="1"/>
  <c r="GL77" i="1"/>
  <c r="GO77" i="1"/>
  <c r="GP77" i="1"/>
  <c r="GV77" i="1"/>
  <c r="GX77" i="1" s="1"/>
  <c r="C78" i="1"/>
  <c r="D78" i="1"/>
  <c r="AC78" i="1"/>
  <c r="AD78" i="1"/>
  <c r="AE78" i="1"/>
  <c r="AF78" i="1"/>
  <c r="CT78" i="1" s="1"/>
  <c r="S78" i="1" s="1"/>
  <c r="AG78" i="1"/>
  <c r="CU78" i="1" s="1"/>
  <c r="T78" i="1" s="1"/>
  <c r="AH78" i="1"/>
  <c r="CV78" i="1" s="1"/>
  <c r="U78" i="1" s="1"/>
  <c r="AI78" i="1"/>
  <c r="AJ78" i="1"/>
  <c r="CX78" i="1" s="1"/>
  <c r="W78" i="1" s="1"/>
  <c r="CQ78" i="1"/>
  <c r="P78" i="1" s="1"/>
  <c r="CS78" i="1"/>
  <c r="R78" i="1" s="1"/>
  <c r="GK78" i="1" s="1"/>
  <c r="CW78" i="1"/>
  <c r="V78" i="1" s="1"/>
  <c r="FR78" i="1"/>
  <c r="GL78" i="1"/>
  <c r="GO78" i="1"/>
  <c r="GP78" i="1"/>
  <c r="GV78" i="1"/>
  <c r="GX78" i="1" s="1"/>
  <c r="C79" i="1"/>
  <c r="D79" i="1"/>
  <c r="AC79" i="1"/>
  <c r="H128" i="5" s="1"/>
  <c r="AD79" i="1"/>
  <c r="AE79" i="1"/>
  <c r="H127" i="5" s="1"/>
  <c r="R127" i="5" s="1"/>
  <c r="AF79" i="1"/>
  <c r="AG79" i="1"/>
  <c r="CU79" i="1" s="1"/>
  <c r="T79" i="1" s="1"/>
  <c r="AH79" i="1"/>
  <c r="CV79" i="1" s="1"/>
  <c r="U79" i="1" s="1"/>
  <c r="AI79" i="1"/>
  <c r="AJ79" i="1"/>
  <c r="CX79" i="1" s="1"/>
  <c r="W79" i="1" s="1"/>
  <c r="CQ79" i="1"/>
  <c r="P79" i="1" s="1"/>
  <c r="K128" i="5" s="1"/>
  <c r="CS79" i="1"/>
  <c r="R79" i="1" s="1"/>
  <c r="CW79" i="1"/>
  <c r="V79" i="1" s="1"/>
  <c r="FR79" i="1"/>
  <c r="GL79" i="1"/>
  <c r="GO79" i="1"/>
  <c r="GP79" i="1"/>
  <c r="GV79" i="1"/>
  <c r="GX79" i="1" s="1"/>
  <c r="I80" i="1"/>
  <c r="AC80" i="1"/>
  <c r="AE80" i="1"/>
  <c r="AF80" i="1"/>
  <c r="CT80" i="1" s="1"/>
  <c r="S80" i="1" s="1"/>
  <c r="AG80" i="1"/>
  <c r="CU80" i="1" s="1"/>
  <c r="T80" i="1" s="1"/>
  <c r="AH80" i="1"/>
  <c r="AI80" i="1"/>
  <c r="CW80" i="1" s="1"/>
  <c r="V80" i="1" s="1"/>
  <c r="AJ80" i="1"/>
  <c r="CV80" i="1"/>
  <c r="U80" i="1" s="1"/>
  <c r="CX80" i="1"/>
  <c r="W80" i="1" s="1"/>
  <c r="FR80" i="1"/>
  <c r="GL80" i="1"/>
  <c r="GO80" i="1"/>
  <c r="GP80" i="1"/>
  <c r="GV80" i="1"/>
  <c r="GX80" i="1" s="1"/>
  <c r="I81" i="1"/>
  <c r="E132" i="5" s="1"/>
  <c r="P81" i="1"/>
  <c r="AC81" i="1"/>
  <c r="AD81" i="1"/>
  <c r="AE81" i="1"/>
  <c r="AF81" i="1"/>
  <c r="AG81" i="1"/>
  <c r="CU81" i="1" s="1"/>
  <c r="T81" i="1" s="1"/>
  <c r="AH81" i="1"/>
  <c r="CV81" i="1" s="1"/>
  <c r="U81" i="1" s="1"/>
  <c r="AI81" i="1"/>
  <c r="AJ81" i="1"/>
  <c r="CX81" i="1" s="1"/>
  <c r="W81" i="1" s="1"/>
  <c r="CQ81" i="1"/>
  <c r="CS81" i="1"/>
  <c r="R81" i="1" s="1"/>
  <c r="GK81" i="1" s="1"/>
  <c r="CW81" i="1"/>
  <c r="V81" i="1" s="1"/>
  <c r="FR81" i="1"/>
  <c r="GL81" i="1"/>
  <c r="GO81" i="1"/>
  <c r="GP81" i="1"/>
  <c r="GV81" i="1"/>
  <c r="GX81" i="1" s="1"/>
  <c r="B83" i="1"/>
  <c r="B26" i="1" s="1"/>
  <c r="C83" i="1"/>
  <c r="C26" i="1" s="1"/>
  <c r="D83" i="1"/>
  <c r="D26" i="1" s="1"/>
  <c r="F83" i="1"/>
  <c r="F26" i="1" s="1"/>
  <c r="G83" i="1"/>
  <c r="BC83" i="1"/>
  <c r="BC26" i="1" s="1"/>
  <c r="BX83" i="1"/>
  <c r="BX26" i="1" s="1"/>
  <c r="CK83" i="1"/>
  <c r="CK26" i="1" s="1"/>
  <c r="CL83" i="1"/>
  <c r="CL26" i="1" s="1"/>
  <c r="EU83" i="1"/>
  <c r="FP83" i="1"/>
  <c r="FP26" i="1" s="1"/>
  <c r="GC83" i="1"/>
  <c r="GC26" i="1" s="1"/>
  <c r="GD83" i="1"/>
  <c r="GD26" i="1" s="1"/>
  <c r="F99" i="1"/>
  <c r="D112" i="1"/>
  <c r="E114" i="1"/>
  <c r="Z114" i="1"/>
  <c r="AA114" i="1"/>
  <c r="AM114" i="1"/>
  <c r="AN114" i="1"/>
  <c r="BD114" i="1"/>
  <c r="BE114" i="1"/>
  <c r="BF114" i="1"/>
  <c r="BG114" i="1"/>
  <c r="BH114" i="1"/>
  <c r="BI114" i="1"/>
  <c r="BJ114" i="1"/>
  <c r="BK114" i="1"/>
  <c r="BL114" i="1"/>
  <c r="BM114" i="1"/>
  <c r="BN114" i="1"/>
  <c r="BO114" i="1"/>
  <c r="BP114" i="1"/>
  <c r="BQ114" i="1"/>
  <c r="BR114" i="1"/>
  <c r="BS114" i="1"/>
  <c r="BT114" i="1"/>
  <c r="BU114" i="1"/>
  <c r="BV114" i="1"/>
  <c r="BW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R114" i="1"/>
  <c r="DS114" i="1"/>
  <c r="EE114" i="1"/>
  <c r="EF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GE114" i="1"/>
  <c r="GF114" i="1"/>
  <c r="GG114" i="1"/>
  <c r="GH114" i="1"/>
  <c r="GI114" i="1"/>
  <c r="GJ114" i="1"/>
  <c r="GK114" i="1"/>
  <c r="GL114" i="1"/>
  <c r="GM114" i="1"/>
  <c r="GN114" i="1"/>
  <c r="GO114" i="1"/>
  <c r="GP114" i="1"/>
  <c r="GQ114" i="1"/>
  <c r="GR114" i="1"/>
  <c r="GS114" i="1"/>
  <c r="GT114" i="1"/>
  <c r="GU114" i="1"/>
  <c r="GV114" i="1"/>
  <c r="GW114" i="1"/>
  <c r="GX114" i="1"/>
  <c r="C116" i="1"/>
  <c r="D116" i="1"/>
  <c r="AC116" i="1"/>
  <c r="CQ116" i="1" s="1"/>
  <c r="P116" i="1" s="1"/>
  <c r="AE116" i="1"/>
  <c r="AD116" i="1" s="1"/>
  <c r="AF116" i="1"/>
  <c r="CT116" i="1" s="1"/>
  <c r="S116" i="1" s="1"/>
  <c r="AG116" i="1"/>
  <c r="CU116" i="1" s="1"/>
  <c r="T116" i="1" s="1"/>
  <c r="AH116" i="1"/>
  <c r="CV116" i="1" s="1"/>
  <c r="U116" i="1" s="1"/>
  <c r="AI116" i="1"/>
  <c r="CW116" i="1" s="1"/>
  <c r="V116" i="1" s="1"/>
  <c r="AJ116" i="1"/>
  <c r="CX116" i="1" s="1"/>
  <c r="W116" i="1" s="1"/>
  <c r="CS116" i="1"/>
  <c r="R116" i="1" s="1"/>
  <c r="CZ116" i="1"/>
  <c r="Y116" i="1" s="1"/>
  <c r="FR116" i="1"/>
  <c r="GL116" i="1"/>
  <c r="GO116" i="1"/>
  <c r="GP116" i="1"/>
  <c r="GV116" i="1"/>
  <c r="GX116" i="1" s="1"/>
  <c r="C117" i="1"/>
  <c r="D117" i="1"/>
  <c r="P117" i="1"/>
  <c r="AC117" i="1"/>
  <c r="H142" i="5" s="1"/>
  <c r="AE117" i="1"/>
  <c r="AF117" i="1"/>
  <c r="AG117" i="1"/>
  <c r="AH117" i="1"/>
  <c r="CV117" i="1" s="1"/>
  <c r="U117" i="1" s="1"/>
  <c r="AI117" i="1"/>
  <c r="CW117" i="1" s="1"/>
  <c r="V117" i="1" s="1"/>
  <c r="AJ117" i="1"/>
  <c r="CX117" i="1" s="1"/>
  <c r="W117" i="1" s="1"/>
  <c r="CQ117" i="1"/>
  <c r="CU117" i="1"/>
  <c r="T117" i="1" s="1"/>
  <c r="FR117" i="1"/>
  <c r="GL117" i="1"/>
  <c r="GO117" i="1"/>
  <c r="GP117" i="1"/>
  <c r="GV117" i="1"/>
  <c r="GX117" i="1"/>
  <c r="I118" i="1"/>
  <c r="AC118" i="1"/>
  <c r="AE118" i="1"/>
  <c r="AF118" i="1"/>
  <c r="AG118" i="1"/>
  <c r="CU118" i="1" s="1"/>
  <c r="AH118" i="1"/>
  <c r="AI118" i="1"/>
  <c r="CW118" i="1" s="1"/>
  <c r="V118" i="1" s="1"/>
  <c r="AJ118" i="1"/>
  <c r="CX118" i="1" s="1"/>
  <c r="W118" i="1" s="1"/>
  <c r="CT118" i="1"/>
  <c r="S118" i="1" s="1"/>
  <c r="CV118" i="1"/>
  <c r="U118" i="1" s="1"/>
  <c r="FR118" i="1"/>
  <c r="GL118" i="1"/>
  <c r="GO118" i="1"/>
  <c r="GP118" i="1"/>
  <c r="GV118" i="1"/>
  <c r="GX118" i="1"/>
  <c r="I119" i="1"/>
  <c r="E146" i="5" s="1"/>
  <c r="AC119" i="1"/>
  <c r="AE119" i="1"/>
  <c r="AF119" i="1"/>
  <c r="AG119" i="1"/>
  <c r="AH119" i="1"/>
  <c r="AI119" i="1"/>
  <c r="CW119" i="1" s="1"/>
  <c r="AJ119" i="1"/>
  <c r="CX119" i="1" s="1"/>
  <c r="CQ119" i="1"/>
  <c r="CU119" i="1"/>
  <c r="CV119" i="1"/>
  <c r="FR119" i="1"/>
  <c r="GL119" i="1"/>
  <c r="GO119" i="1"/>
  <c r="GP119" i="1"/>
  <c r="GV119" i="1"/>
  <c r="C120" i="1"/>
  <c r="D120" i="1"/>
  <c r="AC120" i="1"/>
  <c r="AD120" i="1"/>
  <c r="CR120" i="1" s="1"/>
  <c r="Q120" i="1" s="1"/>
  <c r="AE120" i="1"/>
  <c r="AF120" i="1"/>
  <c r="AG120" i="1"/>
  <c r="AH120" i="1"/>
  <c r="CV120" i="1" s="1"/>
  <c r="U120" i="1" s="1"/>
  <c r="AI120" i="1"/>
  <c r="CW120" i="1" s="1"/>
  <c r="V120" i="1" s="1"/>
  <c r="AJ120" i="1"/>
  <c r="CQ120" i="1"/>
  <c r="P120" i="1" s="1"/>
  <c r="CS120" i="1"/>
  <c r="R120" i="1" s="1"/>
  <c r="GK120" i="1" s="1"/>
  <c r="CT120" i="1"/>
  <c r="S120" i="1" s="1"/>
  <c r="CU120" i="1"/>
  <c r="T120" i="1" s="1"/>
  <c r="CX120" i="1"/>
  <c r="W120" i="1" s="1"/>
  <c r="CY120" i="1"/>
  <c r="X120" i="1" s="1"/>
  <c r="FR120" i="1"/>
  <c r="GL120" i="1"/>
  <c r="GO120" i="1"/>
  <c r="GP120" i="1"/>
  <c r="GV120" i="1"/>
  <c r="GX120" i="1"/>
  <c r="C121" i="1"/>
  <c r="D121" i="1"/>
  <c r="AC121" i="1"/>
  <c r="H152" i="5" s="1"/>
  <c r="AE121" i="1"/>
  <c r="AF121" i="1"/>
  <c r="AG121" i="1"/>
  <c r="AH121" i="1"/>
  <c r="AI121" i="1"/>
  <c r="CW121" i="1" s="1"/>
  <c r="V121" i="1" s="1"/>
  <c r="AJ121" i="1"/>
  <c r="CX121" i="1" s="1"/>
  <c r="W121" i="1" s="1"/>
  <c r="CU121" i="1"/>
  <c r="T121" i="1" s="1"/>
  <c r="CV121" i="1"/>
  <c r="U121" i="1" s="1"/>
  <c r="FR121" i="1"/>
  <c r="GL121" i="1"/>
  <c r="GO121" i="1"/>
  <c r="GP121" i="1"/>
  <c r="GV121" i="1"/>
  <c r="GX121" i="1"/>
  <c r="I122" i="1"/>
  <c r="AC122" i="1"/>
  <c r="AE122" i="1"/>
  <c r="AF122" i="1"/>
  <c r="AG122" i="1"/>
  <c r="CU122" i="1" s="1"/>
  <c r="T122" i="1" s="1"/>
  <c r="AH122" i="1"/>
  <c r="AI122" i="1"/>
  <c r="CW122" i="1" s="1"/>
  <c r="AJ122" i="1"/>
  <c r="CX122" i="1" s="1"/>
  <c r="CT122" i="1"/>
  <c r="S122" i="1" s="1"/>
  <c r="CV122" i="1"/>
  <c r="FR122" i="1"/>
  <c r="GL122" i="1"/>
  <c r="GN122" i="1"/>
  <c r="GO122" i="1"/>
  <c r="GV122" i="1"/>
  <c r="I123" i="1"/>
  <c r="E156" i="5" s="1"/>
  <c r="AC123" i="1"/>
  <c r="AD123" i="1"/>
  <c r="AE123" i="1"/>
  <c r="AF123" i="1"/>
  <c r="AG123" i="1"/>
  <c r="CU123" i="1" s="1"/>
  <c r="T123" i="1" s="1"/>
  <c r="AH123" i="1"/>
  <c r="CV123" i="1" s="1"/>
  <c r="AI123" i="1"/>
  <c r="CW123" i="1" s="1"/>
  <c r="AJ123" i="1"/>
  <c r="CQ123" i="1"/>
  <c r="P123" i="1" s="1"/>
  <c r="CS123" i="1"/>
  <c r="CT123" i="1"/>
  <c r="CX123" i="1"/>
  <c r="W123" i="1" s="1"/>
  <c r="FR123" i="1"/>
  <c r="GL123" i="1"/>
  <c r="GN123" i="1"/>
  <c r="GO123" i="1"/>
  <c r="GV123" i="1"/>
  <c r="GX123" i="1" s="1"/>
  <c r="C124" i="1"/>
  <c r="D124" i="1"/>
  <c r="V124" i="1"/>
  <c r="AC124" i="1"/>
  <c r="AE124" i="1"/>
  <c r="AF124" i="1"/>
  <c r="CT124" i="1" s="1"/>
  <c r="S124" i="1" s="1"/>
  <c r="AG124" i="1"/>
  <c r="AH124" i="1"/>
  <c r="CV124" i="1" s="1"/>
  <c r="U124" i="1" s="1"/>
  <c r="AI124" i="1"/>
  <c r="AJ124" i="1"/>
  <c r="CX124" i="1" s="1"/>
  <c r="W124" i="1" s="1"/>
  <c r="CQ124" i="1"/>
  <c r="P124" i="1" s="1"/>
  <c r="CU124" i="1"/>
  <c r="T124" i="1" s="1"/>
  <c r="CW124" i="1"/>
  <c r="FR124" i="1"/>
  <c r="GL124" i="1"/>
  <c r="GO124" i="1"/>
  <c r="GP124" i="1"/>
  <c r="GV124" i="1"/>
  <c r="GX124" i="1" s="1"/>
  <c r="C125" i="1"/>
  <c r="D125" i="1"/>
  <c r="AC125" i="1"/>
  <c r="AE125" i="1"/>
  <c r="H161" i="5" s="1"/>
  <c r="R161" i="5" s="1"/>
  <c r="AF125" i="1"/>
  <c r="AG125" i="1"/>
  <c r="AH125" i="1"/>
  <c r="CV125" i="1" s="1"/>
  <c r="U125" i="1" s="1"/>
  <c r="AI125" i="1"/>
  <c r="CW125" i="1" s="1"/>
  <c r="V125" i="1" s="1"/>
  <c r="AJ125" i="1"/>
  <c r="CQ125" i="1"/>
  <c r="P125" i="1" s="1"/>
  <c r="CT125" i="1"/>
  <c r="S125" i="1" s="1"/>
  <c r="CU125" i="1"/>
  <c r="T125" i="1" s="1"/>
  <c r="CX125" i="1"/>
  <c r="W125" i="1" s="1"/>
  <c r="FR125" i="1"/>
  <c r="GL125" i="1"/>
  <c r="GO125" i="1"/>
  <c r="GP125" i="1"/>
  <c r="GV125" i="1"/>
  <c r="GX125" i="1"/>
  <c r="I126" i="1"/>
  <c r="S126" i="1"/>
  <c r="AC126" i="1"/>
  <c r="AE126" i="1"/>
  <c r="AD126" i="1" s="1"/>
  <c r="CR126" i="1" s="1"/>
  <c r="Q126" i="1" s="1"/>
  <c r="AF126" i="1"/>
  <c r="CT126" i="1" s="1"/>
  <c r="AG126" i="1"/>
  <c r="CU126" i="1" s="1"/>
  <c r="AH126" i="1"/>
  <c r="AI126" i="1"/>
  <c r="CW126" i="1" s="1"/>
  <c r="V126" i="1" s="1"/>
  <c r="AJ126" i="1"/>
  <c r="CV126" i="1"/>
  <c r="CX126" i="1"/>
  <c r="W126" i="1" s="1"/>
  <c r="FR126" i="1"/>
  <c r="GL126" i="1"/>
  <c r="GO126" i="1"/>
  <c r="GP126" i="1"/>
  <c r="GV126" i="1"/>
  <c r="GX126" i="1" s="1"/>
  <c r="I127" i="1"/>
  <c r="E166" i="5" s="1"/>
  <c r="AC127" i="1"/>
  <c r="AE127" i="1"/>
  <c r="AF127" i="1"/>
  <c r="AG127" i="1"/>
  <c r="AH127" i="1"/>
  <c r="CV127" i="1" s="1"/>
  <c r="AI127" i="1"/>
  <c r="CW127" i="1" s="1"/>
  <c r="AJ127" i="1"/>
  <c r="CX127" i="1" s="1"/>
  <c r="CQ127" i="1"/>
  <c r="CU127" i="1"/>
  <c r="FR127" i="1"/>
  <c r="GL127" i="1"/>
  <c r="GO127" i="1"/>
  <c r="GP127" i="1"/>
  <c r="GV127" i="1"/>
  <c r="C128" i="1"/>
  <c r="D128" i="1"/>
  <c r="AC128" i="1"/>
  <c r="AE128" i="1"/>
  <c r="AD128" i="1" s="1"/>
  <c r="AF128" i="1"/>
  <c r="CT128" i="1" s="1"/>
  <c r="S128" i="1" s="1"/>
  <c r="AG128" i="1"/>
  <c r="AH128" i="1"/>
  <c r="CV128" i="1" s="1"/>
  <c r="U128" i="1" s="1"/>
  <c r="AI128" i="1"/>
  <c r="AJ128" i="1"/>
  <c r="CX128" i="1" s="1"/>
  <c r="W128" i="1" s="1"/>
  <c r="CQ128" i="1"/>
  <c r="P128" i="1" s="1"/>
  <c r="CU128" i="1"/>
  <c r="T128" i="1" s="1"/>
  <c r="CW128" i="1"/>
  <c r="V128" i="1" s="1"/>
  <c r="FR128" i="1"/>
  <c r="GL128" i="1"/>
  <c r="GN128" i="1"/>
  <c r="GP128" i="1"/>
  <c r="GV128" i="1"/>
  <c r="GX128" i="1"/>
  <c r="C129" i="1"/>
  <c r="D129" i="1"/>
  <c r="AC129" i="1"/>
  <c r="H172" i="5" s="1"/>
  <c r="AD129" i="1"/>
  <c r="AE129" i="1"/>
  <c r="H171" i="5" s="1"/>
  <c r="R171" i="5" s="1"/>
  <c r="AF129" i="1"/>
  <c r="AG129" i="1"/>
  <c r="CU129" i="1" s="1"/>
  <c r="T129" i="1" s="1"/>
  <c r="AH129" i="1"/>
  <c r="CV129" i="1" s="1"/>
  <c r="U129" i="1" s="1"/>
  <c r="AI129" i="1"/>
  <c r="AJ129" i="1"/>
  <c r="CX129" i="1" s="1"/>
  <c r="W129" i="1" s="1"/>
  <c r="CQ129" i="1"/>
  <c r="P129" i="1" s="1"/>
  <c r="CS129" i="1"/>
  <c r="R129" i="1" s="1"/>
  <c r="CW129" i="1"/>
  <c r="V129" i="1" s="1"/>
  <c r="FR129" i="1"/>
  <c r="GL129" i="1"/>
  <c r="GN129" i="1"/>
  <c r="GP129" i="1"/>
  <c r="GV129" i="1"/>
  <c r="GX129" i="1"/>
  <c r="I130" i="1"/>
  <c r="AC130" i="1"/>
  <c r="AE130" i="1"/>
  <c r="AF130" i="1"/>
  <c r="AG130" i="1"/>
  <c r="CU130" i="1" s="1"/>
  <c r="T130" i="1" s="1"/>
  <c r="AH130" i="1"/>
  <c r="AI130" i="1"/>
  <c r="CW130" i="1" s="1"/>
  <c r="V130" i="1" s="1"/>
  <c r="AJ130" i="1"/>
  <c r="CT130" i="1"/>
  <c r="S130" i="1" s="1"/>
  <c r="CV130" i="1"/>
  <c r="U130" i="1" s="1"/>
  <c r="CX130" i="1"/>
  <c r="W130" i="1" s="1"/>
  <c r="FR130" i="1"/>
  <c r="GL130" i="1"/>
  <c r="GO130" i="1"/>
  <c r="GP130" i="1"/>
  <c r="GV130" i="1"/>
  <c r="GX130" i="1" s="1"/>
  <c r="I131" i="1"/>
  <c r="E176" i="5" s="1"/>
  <c r="AC131" i="1"/>
  <c r="AD131" i="1"/>
  <c r="AE131" i="1"/>
  <c r="AF131" i="1"/>
  <c r="AG131" i="1"/>
  <c r="CU131" i="1" s="1"/>
  <c r="T131" i="1" s="1"/>
  <c r="AH131" i="1"/>
  <c r="CV131" i="1" s="1"/>
  <c r="U131" i="1" s="1"/>
  <c r="AI131" i="1"/>
  <c r="AJ131" i="1"/>
  <c r="CX131" i="1" s="1"/>
  <c r="W131" i="1" s="1"/>
  <c r="CQ131" i="1"/>
  <c r="P131" i="1" s="1"/>
  <c r="CS131" i="1"/>
  <c r="R131" i="1" s="1"/>
  <c r="GK131" i="1" s="1"/>
  <c r="CW131" i="1"/>
  <c r="V131" i="1" s="1"/>
  <c r="FR131" i="1"/>
  <c r="GL131" i="1"/>
  <c r="GO131" i="1"/>
  <c r="GP131" i="1"/>
  <c r="GV131" i="1"/>
  <c r="GX131" i="1" s="1"/>
  <c r="C132" i="1"/>
  <c r="D132" i="1"/>
  <c r="V132" i="1"/>
  <c r="AC132" i="1"/>
  <c r="AE132" i="1"/>
  <c r="AD132" i="1" s="1"/>
  <c r="CR132" i="1" s="1"/>
  <c r="Q132" i="1" s="1"/>
  <c r="AF132" i="1"/>
  <c r="CT132" i="1" s="1"/>
  <c r="S132" i="1" s="1"/>
  <c r="AG132" i="1"/>
  <c r="AH132" i="1"/>
  <c r="CV132" i="1" s="1"/>
  <c r="U132" i="1" s="1"/>
  <c r="AI132" i="1"/>
  <c r="AJ132" i="1"/>
  <c r="CX132" i="1" s="1"/>
  <c r="W132" i="1" s="1"/>
  <c r="CQ132" i="1"/>
  <c r="P132" i="1" s="1"/>
  <c r="CU132" i="1"/>
  <c r="T132" i="1" s="1"/>
  <c r="CW132" i="1"/>
  <c r="FR132" i="1"/>
  <c r="GL132" i="1"/>
  <c r="GO132" i="1"/>
  <c r="GP132" i="1"/>
  <c r="GV132" i="1"/>
  <c r="GX132" i="1" s="1"/>
  <c r="C133" i="1"/>
  <c r="D133" i="1"/>
  <c r="AC133" i="1"/>
  <c r="H182" i="5" s="1"/>
  <c r="AE133" i="1"/>
  <c r="H181" i="5" s="1"/>
  <c r="R181" i="5" s="1"/>
  <c r="AF133" i="1"/>
  <c r="AG133" i="1"/>
  <c r="AH133" i="1"/>
  <c r="CV133" i="1" s="1"/>
  <c r="U133" i="1" s="1"/>
  <c r="AI133" i="1"/>
  <c r="AJ133" i="1"/>
  <c r="CX133" i="1" s="1"/>
  <c r="W133" i="1" s="1"/>
  <c r="CQ133" i="1"/>
  <c r="P133" i="1" s="1"/>
  <c r="K182" i="5" s="1"/>
  <c r="CU133" i="1"/>
  <c r="T133" i="1" s="1"/>
  <c r="CW133" i="1"/>
  <c r="V133" i="1" s="1"/>
  <c r="FR133" i="1"/>
  <c r="GL133" i="1"/>
  <c r="GO133" i="1"/>
  <c r="GP133" i="1"/>
  <c r="GV133" i="1"/>
  <c r="GX133" i="1"/>
  <c r="I134" i="1"/>
  <c r="AC134" i="1"/>
  <c r="AE134" i="1"/>
  <c r="AD134" i="1" s="1"/>
  <c r="CR134" i="1" s="1"/>
  <c r="Q134" i="1" s="1"/>
  <c r="AF134" i="1"/>
  <c r="CT134" i="1" s="1"/>
  <c r="S134" i="1" s="1"/>
  <c r="AG134" i="1"/>
  <c r="CU134" i="1" s="1"/>
  <c r="AH134" i="1"/>
  <c r="AI134" i="1"/>
  <c r="CW134" i="1" s="1"/>
  <c r="V134" i="1" s="1"/>
  <c r="AJ134" i="1"/>
  <c r="CV134" i="1"/>
  <c r="CX134" i="1"/>
  <c r="W134" i="1" s="1"/>
  <c r="FR134" i="1"/>
  <c r="GL134" i="1"/>
  <c r="GO134" i="1"/>
  <c r="GP134" i="1"/>
  <c r="GV134" i="1"/>
  <c r="I135" i="1"/>
  <c r="E186" i="5" s="1"/>
  <c r="AC135" i="1"/>
  <c r="AD135" i="1"/>
  <c r="CR135" i="1" s="1"/>
  <c r="AE135" i="1"/>
  <c r="AF135" i="1"/>
  <c r="AG135" i="1"/>
  <c r="CU135" i="1" s="1"/>
  <c r="AH135" i="1"/>
  <c r="CV135" i="1" s="1"/>
  <c r="AI135" i="1"/>
  <c r="AJ135" i="1"/>
  <c r="CX135" i="1" s="1"/>
  <c r="CQ135" i="1"/>
  <c r="P135" i="1" s="1"/>
  <c r="CS135" i="1"/>
  <c r="CW135" i="1"/>
  <c r="FR135" i="1"/>
  <c r="GL135" i="1"/>
  <c r="GO135" i="1"/>
  <c r="GP135" i="1"/>
  <c r="GV135" i="1"/>
  <c r="I136" i="1"/>
  <c r="AC136" i="1"/>
  <c r="AE136" i="1"/>
  <c r="AF136" i="1"/>
  <c r="AG136" i="1"/>
  <c r="CU136" i="1" s="1"/>
  <c r="T136" i="1" s="1"/>
  <c r="AH136" i="1"/>
  <c r="AI136" i="1"/>
  <c r="CW136" i="1" s="1"/>
  <c r="AJ136" i="1"/>
  <c r="CX136" i="1" s="1"/>
  <c r="W136" i="1" s="1"/>
  <c r="CT136" i="1"/>
  <c r="S136" i="1" s="1"/>
  <c r="CV136" i="1"/>
  <c r="FR136" i="1"/>
  <c r="GL136" i="1"/>
  <c r="GN136" i="1"/>
  <c r="GO136" i="1"/>
  <c r="GV136" i="1"/>
  <c r="I137" i="1"/>
  <c r="AC137" i="1"/>
  <c r="AE137" i="1"/>
  <c r="AF137" i="1"/>
  <c r="AG137" i="1"/>
  <c r="AH137" i="1"/>
  <c r="CV137" i="1" s="1"/>
  <c r="AI137" i="1"/>
  <c r="CW137" i="1" s="1"/>
  <c r="AJ137" i="1"/>
  <c r="CX137" i="1" s="1"/>
  <c r="CQ137" i="1"/>
  <c r="CU137" i="1"/>
  <c r="FR137" i="1"/>
  <c r="GL137" i="1"/>
  <c r="GN137" i="1"/>
  <c r="GO137" i="1"/>
  <c r="GV137" i="1"/>
  <c r="I138" i="1"/>
  <c r="AC138" i="1"/>
  <c r="AE138" i="1"/>
  <c r="AD138" i="1" s="1"/>
  <c r="CR138" i="1" s="1"/>
  <c r="AF138" i="1"/>
  <c r="CT138" i="1" s="1"/>
  <c r="S138" i="1" s="1"/>
  <c r="AG138" i="1"/>
  <c r="CU138" i="1" s="1"/>
  <c r="AH138" i="1"/>
  <c r="AI138" i="1"/>
  <c r="CW138" i="1" s="1"/>
  <c r="AJ138" i="1"/>
  <c r="CX138" i="1" s="1"/>
  <c r="W138" i="1" s="1"/>
  <c r="CV138" i="1"/>
  <c r="FR138" i="1"/>
  <c r="GL138" i="1"/>
  <c r="GO138" i="1"/>
  <c r="GP138" i="1"/>
  <c r="GV138" i="1"/>
  <c r="GX138" i="1" s="1"/>
  <c r="I139" i="1"/>
  <c r="E188" i="5" s="1"/>
  <c r="AC139" i="1"/>
  <c r="AD139" i="1"/>
  <c r="CR139" i="1" s="1"/>
  <c r="AE139" i="1"/>
  <c r="AF139" i="1"/>
  <c r="AG139" i="1"/>
  <c r="CU139" i="1" s="1"/>
  <c r="T139" i="1" s="1"/>
  <c r="AH139" i="1"/>
  <c r="CV139" i="1" s="1"/>
  <c r="AI139" i="1"/>
  <c r="AJ139" i="1"/>
  <c r="CX139" i="1" s="1"/>
  <c r="CQ139" i="1"/>
  <c r="P139" i="1" s="1"/>
  <c r="CS139" i="1"/>
  <c r="R139" i="1" s="1"/>
  <c r="GK139" i="1" s="1"/>
  <c r="CW139" i="1"/>
  <c r="V139" i="1" s="1"/>
  <c r="FR139" i="1"/>
  <c r="GL139" i="1"/>
  <c r="GO139" i="1"/>
  <c r="GP139" i="1"/>
  <c r="GV139" i="1"/>
  <c r="GX139" i="1"/>
  <c r="C140" i="1"/>
  <c r="D140" i="1"/>
  <c r="AC140" i="1"/>
  <c r="AE140" i="1"/>
  <c r="AD140" i="1" s="1"/>
  <c r="AF140" i="1"/>
  <c r="CT140" i="1" s="1"/>
  <c r="S140" i="1" s="1"/>
  <c r="CZ140" i="1" s="1"/>
  <c r="Y140" i="1" s="1"/>
  <c r="AG140" i="1"/>
  <c r="CU140" i="1" s="1"/>
  <c r="T140" i="1" s="1"/>
  <c r="AH140" i="1"/>
  <c r="CV140" i="1" s="1"/>
  <c r="U140" i="1" s="1"/>
  <c r="AI140" i="1"/>
  <c r="AJ140" i="1"/>
  <c r="CX140" i="1" s="1"/>
  <c r="W140" i="1" s="1"/>
  <c r="CQ140" i="1"/>
  <c r="P140" i="1" s="1"/>
  <c r="CS140" i="1"/>
  <c r="R140" i="1" s="1"/>
  <c r="GK140" i="1" s="1"/>
  <c r="CW140" i="1"/>
  <c r="V140" i="1" s="1"/>
  <c r="CY140" i="1"/>
  <c r="X140" i="1" s="1"/>
  <c r="FR140" i="1"/>
  <c r="GL140" i="1"/>
  <c r="GO140" i="1"/>
  <c r="GP140" i="1"/>
  <c r="GV140" i="1"/>
  <c r="GX140" i="1" s="1"/>
  <c r="C141" i="1"/>
  <c r="D141" i="1"/>
  <c r="AC141" i="1"/>
  <c r="H194" i="5" s="1"/>
  <c r="AE141" i="1"/>
  <c r="AF141" i="1"/>
  <c r="AG141" i="1"/>
  <c r="AH141" i="1"/>
  <c r="CV141" i="1" s="1"/>
  <c r="U141" i="1" s="1"/>
  <c r="AI141" i="1"/>
  <c r="CW141" i="1" s="1"/>
  <c r="V141" i="1" s="1"/>
  <c r="AJ141" i="1"/>
  <c r="CX141" i="1" s="1"/>
  <c r="W141" i="1" s="1"/>
  <c r="CQ141" i="1"/>
  <c r="P141" i="1" s="1"/>
  <c r="CU141" i="1"/>
  <c r="T141" i="1" s="1"/>
  <c r="FR141" i="1"/>
  <c r="GL141" i="1"/>
  <c r="GO141" i="1"/>
  <c r="GP141" i="1"/>
  <c r="GV141" i="1"/>
  <c r="GX141" i="1"/>
  <c r="I142" i="1"/>
  <c r="AC142" i="1"/>
  <c r="AE142" i="1"/>
  <c r="AF142" i="1"/>
  <c r="AG142" i="1"/>
  <c r="CU142" i="1" s="1"/>
  <c r="T142" i="1" s="1"/>
  <c r="AH142" i="1"/>
  <c r="AI142" i="1"/>
  <c r="CW142" i="1" s="1"/>
  <c r="AJ142" i="1"/>
  <c r="CX142" i="1" s="1"/>
  <c r="CT142" i="1"/>
  <c r="S142" i="1" s="1"/>
  <c r="CV142" i="1"/>
  <c r="FR142" i="1"/>
  <c r="GL142" i="1"/>
  <c r="GO142" i="1"/>
  <c r="GP142" i="1"/>
  <c r="GV142" i="1"/>
  <c r="I143" i="1"/>
  <c r="AC143" i="1"/>
  <c r="AE143" i="1"/>
  <c r="AF143" i="1"/>
  <c r="AG143" i="1"/>
  <c r="AH143" i="1"/>
  <c r="CV143" i="1" s="1"/>
  <c r="AI143" i="1"/>
  <c r="CW143" i="1" s="1"/>
  <c r="V143" i="1" s="1"/>
  <c r="AJ143" i="1"/>
  <c r="CX143" i="1" s="1"/>
  <c r="CQ143" i="1"/>
  <c r="P143" i="1" s="1"/>
  <c r="CU143" i="1"/>
  <c r="T143" i="1" s="1"/>
  <c r="FR143" i="1"/>
  <c r="GL143" i="1"/>
  <c r="GO143" i="1"/>
  <c r="GP143" i="1"/>
  <c r="GV143" i="1"/>
  <c r="B145" i="1"/>
  <c r="B114" i="1" s="1"/>
  <c r="C145" i="1"/>
  <c r="C114" i="1" s="1"/>
  <c r="D145" i="1"/>
  <c r="D114" i="1" s="1"/>
  <c r="F145" i="1"/>
  <c r="F114" i="1" s="1"/>
  <c r="G145" i="1"/>
  <c r="BX145" i="1"/>
  <c r="BX114" i="1" s="1"/>
  <c r="CK145" i="1"/>
  <c r="CL145" i="1"/>
  <c r="CL114" i="1" s="1"/>
  <c r="FP145" i="1"/>
  <c r="GC145" i="1"/>
  <c r="GD145" i="1"/>
  <c r="D174" i="1"/>
  <c r="E176" i="1"/>
  <c r="Z176" i="1"/>
  <c r="AA176" i="1"/>
  <c r="AM176" i="1"/>
  <c r="AN176" i="1"/>
  <c r="BD176" i="1"/>
  <c r="BE176" i="1"/>
  <c r="BF176" i="1"/>
  <c r="BG176" i="1"/>
  <c r="BH176" i="1"/>
  <c r="BI176" i="1"/>
  <c r="BJ176" i="1"/>
  <c r="BK176" i="1"/>
  <c r="BL176" i="1"/>
  <c r="BM176" i="1"/>
  <c r="BN176" i="1"/>
  <c r="BO176" i="1"/>
  <c r="BP176" i="1"/>
  <c r="BQ176" i="1"/>
  <c r="BR176" i="1"/>
  <c r="BS176" i="1"/>
  <c r="BT176" i="1"/>
  <c r="BU176" i="1"/>
  <c r="BV176" i="1"/>
  <c r="BW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R176" i="1"/>
  <c r="DS176" i="1"/>
  <c r="EE176" i="1"/>
  <c r="EF176" i="1"/>
  <c r="EV176" i="1"/>
  <c r="EW176" i="1"/>
  <c r="EX176" i="1"/>
  <c r="EY176" i="1"/>
  <c r="EZ176" i="1"/>
  <c r="FA176" i="1"/>
  <c r="FB176" i="1"/>
  <c r="FC176" i="1"/>
  <c r="FD176" i="1"/>
  <c r="FE176" i="1"/>
  <c r="FF176" i="1"/>
  <c r="FG176" i="1"/>
  <c r="FH176" i="1"/>
  <c r="FI176" i="1"/>
  <c r="FJ176" i="1"/>
  <c r="FK176" i="1"/>
  <c r="FL176" i="1"/>
  <c r="FM176" i="1"/>
  <c r="FN176" i="1"/>
  <c r="FO176" i="1"/>
  <c r="GE176" i="1"/>
  <c r="GF176" i="1"/>
  <c r="GG176" i="1"/>
  <c r="GH176" i="1"/>
  <c r="GI176" i="1"/>
  <c r="GJ176" i="1"/>
  <c r="GK176" i="1"/>
  <c r="GL176" i="1"/>
  <c r="GM176" i="1"/>
  <c r="GN176" i="1"/>
  <c r="GO176" i="1"/>
  <c r="GP176" i="1"/>
  <c r="GQ176" i="1"/>
  <c r="GR176" i="1"/>
  <c r="GS176" i="1"/>
  <c r="GT176" i="1"/>
  <c r="GU176" i="1"/>
  <c r="GV176" i="1"/>
  <c r="GW176" i="1"/>
  <c r="GX176" i="1"/>
  <c r="C178" i="1"/>
  <c r="D178" i="1"/>
  <c r="AC178" i="1"/>
  <c r="AE178" i="1"/>
  <c r="AF178" i="1"/>
  <c r="CT178" i="1" s="1"/>
  <c r="S178" i="1" s="1"/>
  <c r="AG178" i="1"/>
  <c r="AH178" i="1"/>
  <c r="CV178" i="1" s="1"/>
  <c r="U178" i="1" s="1"/>
  <c r="AI178" i="1"/>
  <c r="CW178" i="1" s="1"/>
  <c r="V178" i="1" s="1"/>
  <c r="AJ178" i="1"/>
  <c r="CX178" i="1" s="1"/>
  <c r="W178" i="1" s="1"/>
  <c r="CQ178" i="1"/>
  <c r="P178" i="1" s="1"/>
  <c r="CU178" i="1"/>
  <c r="T178" i="1" s="1"/>
  <c r="FR178" i="1"/>
  <c r="GL178" i="1"/>
  <c r="GN178" i="1"/>
  <c r="GP178" i="1"/>
  <c r="GV178" i="1"/>
  <c r="GX178" i="1"/>
  <c r="C179" i="1"/>
  <c r="D179" i="1"/>
  <c r="AC179" i="1"/>
  <c r="H208" i="5" s="1"/>
  <c r="AE179" i="1"/>
  <c r="AF179" i="1"/>
  <c r="AG179" i="1"/>
  <c r="AH179" i="1"/>
  <c r="CV179" i="1" s="1"/>
  <c r="U179" i="1" s="1"/>
  <c r="AI179" i="1"/>
  <c r="CW179" i="1" s="1"/>
  <c r="V179" i="1" s="1"/>
  <c r="AJ179" i="1"/>
  <c r="CX179" i="1" s="1"/>
  <c r="W179" i="1" s="1"/>
  <c r="CQ179" i="1"/>
  <c r="P179" i="1" s="1"/>
  <c r="K208" i="5" s="1"/>
  <c r="CU179" i="1"/>
  <c r="T179" i="1" s="1"/>
  <c r="FR179" i="1"/>
  <c r="GL179" i="1"/>
  <c r="GN179" i="1"/>
  <c r="GP179" i="1"/>
  <c r="GV179" i="1"/>
  <c r="GX179" i="1"/>
  <c r="I180" i="1"/>
  <c r="AC180" i="1"/>
  <c r="AE180" i="1"/>
  <c r="AF180" i="1"/>
  <c r="AG180" i="1"/>
  <c r="CU180" i="1" s="1"/>
  <c r="T180" i="1" s="1"/>
  <c r="AH180" i="1"/>
  <c r="AI180" i="1"/>
  <c r="CW180" i="1" s="1"/>
  <c r="AJ180" i="1"/>
  <c r="CX180" i="1" s="1"/>
  <c r="W180" i="1" s="1"/>
  <c r="CT180" i="1"/>
  <c r="S180" i="1" s="1"/>
  <c r="CV180" i="1"/>
  <c r="FR180" i="1"/>
  <c r="GL180" i="1"/>
  <c r="GN180" i="1"/>
  <c r="GP180" i="1"/>
  <c r="GV180" i="1"/>
  <c r="I181" i="1"/>
  <c r="AC181" i="1"/>
  <c r="AE181" i="1"/>
  <c r="AD181" i="1" s="1"/>
  <c r="AF181" i="1"/>
  <c r="AG181" i="1"/>
  <c r="AH181" i="1"/>
  <c r="CV181" i="1" s="1"/>
  <c r="AI181" i="1"/>
  <c r="AJ181" i="1"/>
  <c r="CX181" i="1" s="1"/>
  <c r="CQ181" i="1"/>
  <c r="CU181" i="1"/>
  <c r="CW181" i="1"/>
  <c r="V181" i="1" s="1"/>
  <c r="FR181" i="1"/>
  <c r="GL181" i="1"/>
  <c r="GN181" i="1"/>
  <c r="GP181" i="1"/>
  <c r="GV181" i="1"/>
  <c r="C182" i="1"/>
  <c r="D182" i="1"/>
  <c r="AC182" i="1"/>
  <c r="AE182" i="1"/>
  <c r="AD182" i="1" s="1"/>
  <c r="CR182" i="1" s="1"/>
  <c r="Q182" i="1" s="1"/>
  <c r="AF182" i="1"/>
  <c r="CT182" i="1" s="1"/>
  <c r="S182" i="1" s="1"/>
  <c r="AG182" i="1"/>
  <c r="AH182" i="1"/>
  <c r="CV182" i="1" s="1"/>
  <c r="U182" i="1" s="1"/>
  <c r="AI182" i="1"/>
  <c r="AJ182" i="1"/>
  <c r="CX182" i="1" s="1"/>
  <c r="W182" i="1" s="1"/>
  <c r="CQ182" i="1"/>
  <c r="P182" i="1" s="1"/>
  <c r="CU182" i="1"/>
  <c r="T182" i="1" s="1"/>
  <c r="CW182" i="1"/>
  <c r="V182" i="1" s="1"/>
  <c r="FR182" i="1"/>
  <c r="GL182" i="1"/>
  <c r="GN182" i="1"/>
  <c r="GP182" i="1"/>
  <c r="GV182" i="1"/>
  <c r="GX182" i="1" s="1"/>
  <c r="C183" i="1"/>
  <c r="D183" i="1"/>
  <c r="AC183" i="1"/>
  <c r="H218" i="5" s="1"/>
  <c r="AE183" i="1"/>
  <c r="H217" i="5" s="1"/>
  <c r="R217" i="5" s="1"/>
  <c r="AF183" i="1"/>
  <c r="AG183" i="1"/>
  <c r="AH183" i="1"/>
  <c r="CV183" i="1" s="1"/>
  <c r="U183" i="1" s="1"/>
  <c r="AI183" i="1"/>
  <c r="AJ183" i="1"/>
  <c r="CX183" i="1" s="1"/>
  <c r="W183" i="1" s="1"/>
  <c r="CQ183" i="1"/>
  <c r="P183" i="1" s="1"/>
  <c r="K218" i="5" s="1"/>
  <c r="CU183" i="1"/>
  <c r="T183" i="1" s="1"/>
  <c r="CW183" i="1"/>
  <c r="V183" i="1" s="1"/>
  <c r="FR183" i="1"/>
  <c r="GL183" i="1"/>
  <c r="GN183" i="1"/>
  <c r="GP183" i="1"/>
  <c r="GV183" i="1"/>
  <c r="GX183" i="1"/>
  <c r="I184" i="1"/>
  <c r="AC184" i="1"/>
  <c r="AE184" i="1"/>
  <c r="AD184" i="1" s="1"/>
  <c r="CR184" i="1" s="1"/>
  <c r="AF184" i="1"/>
  <c r="AG184" i="1"/>
  <c r="CU184" i="1" s="1"/>
  <c r="T184" i="1" s="1"/>
  <c r="AH184" i="1"/>
  <c r="AI184" i="1"/>
  <c r="CW184" i="1" s="1"/>
  <c r="AJ184" i="1"/>
  <c r="CX184" i="1" s="1"/>
  <c r="W184" i="1" s="1"/>
  <c r="CT184" i="1"/>
  <c r="S184" i="1" s="1"/>
  <c r="CV184" i="1"/>
  <c r="FR184" i="1"/>
  <c r="GL184" i="1"/>
  <c r="GN184" i="1"/>
  <c r="GP184" i="1"/>
  <c r="GV184" i="1"/>
  <c r="I185" i="1"/>
  <c r="AC185" i="1"/>
  <c r="AE185" i="1"/>
  <c r="AD185" i="1" s="1"/>
  <c r="CR185" i="1" s="1"/>
  <c r="AF185" i="1"/>
  <c r="AG185" i="1"/>
  <c r="AH185" i="1"/>
  <c r="CV185" i="1" s="1"/>
  <c r="AI185" i="1"/>
  <c r="AJ185" i="1"/>
  <c r="CX185" i="1" s="1"/>
  <c r="CQ185" i="1"/>
  <c r="CU185" i="1"/>
  <c r="CW185" i="1"/>
  <c r="FR185" i="1"/>
  <c r="GL185" i="1"/>
  <c r="GN185" i="1"/>
  <c r="GP185" i="1"/>
  <c r="GV185" i="1"/>
  <c r="I186" i="1"/>
  <c r="AC186" i="1"/>
  <c r="AE186" i="1"/>
  <c r="AF186" i="1"/>
  <c r="AG186" i="1"/>
  <c r="CU186" i="1" s="1"/>
  <c r="T186" i="1" s="1"/>
  <c r="AH186" i="1"/>
  <c r="AI186" i="1"/>
  <c r="CW186" i="1" s="1"/>
  <c r="V186" i="1" s="1"/>
  <c r="AJ186" i="1"/>
  <c r="CT186" i="1"/>
  <c r="S186" i="1" s="1"/>
  <c r="CV186" i="1"/>
  <c r="U186" i="1" s="1"/>
  <c r="CX186" i="1"/>
  <c r="W186" i="1" s="1"/>
  <c r="FR186" i="1"/>
  <c r="GL186" i="1"/>
  <c r="GN186" i="1"/>
  <c r="GO186" i="1"/>
  <c r="GV186" i="1"/>
  <c r="GX186" i="1" s="1"/>
  <c r="I187" i="1"/>
  <c r="E223" i="5" s="1"/>
  <c r="AC187" i="1"/>
  <c r="AD187" i="1"/>
  <c r="AE187" i="1"/>
  <c r="AF187" i="1"/>
  <c r="AG187" i="1"/>
  <c r="CU187" i="1" s="1"/>
  <c r="T187" i="1" s="1"/>
  <c r="AH187" i="1"/>
  <c r="CV187" i="1" s="1"/>
  <c r="U187" i="1" s="1"/>
  <c r="AI187" i="1"/>
  <c r="AJ187" i="1"/>
  <c r="CX187" i="1" s="1"/>
  <c r="W187" i="1" s="1"/>
  <c r="CQ187" i="1"/>
  <c r="P187" i="1" s="1"/>
  <c r="CS187" i="1"/>
  <c r="R187" i="1" s="1"/>
  <c r="GK187" i="1" s="1"/>
  <c r="CW187" i="1"/>
  <c r="V187" i="1" s="1"/>
  <c r="FR187" i="1"/>
  <c r="GL187" i="1"/>
  <c r="GN187" i="1"/>
  <c r="GO187" i="1"/>
  <c r="GV187" i="1"/>
  <c r="GX187" i="1"/>
  <c r="C188" i="1"/>
  <c r="D188" i="1"/>
  <c r="AC188" i="1"/>
  <c r="CQ188" i="1" s="1"/>
  <c r="P188" i="1" s="1"/>
  <c r="AE188" i="1"/>
  <c r="AD188" i="1" s="1"/>
  <c r="CR188" i="1" s="1"/>
  <c r="Q188" i="1" s="1"/>
  <c r="AF188" i="1"/>
  <c r="CT188" i="1" s="1"/>
  <c r="S188" i="1" s="1"/>
  <c r="AG188" i="1"/>
  <c r="CU188" i="1" s="1"/>
  <c r="T188" i="1" s="1"/>
  <c r="AH188" i="1"/>
  <c r="CV188" i="1" s="1"/>
  <c r="U188" i="1" s="1"/>
  <c r="AI188" i="1"/>
  <c r="AJ188" i="1"/>
  <c r="CX188" i="1" s="1"/>
  <c r="W188" i="1" s="1"/>
  <c r="CW188" i="1"/>
  <c r="V188" i="1" s="1"/>
  <c r="FR188" i="1"/>
  <c r="GL188" i="1"/>
  <c r="GN188" i="1"/>
  <c r="GP188" i="1"/>
  <c r="GV188" i="1"/>
  <c r="GX188" i="1" s="1"/>
  <c r="C189" i="1"/>
  <c r="D189" i="1"/>
  <c r="AC189" i="1"/>
  <c r="H229" i="5" s="1"/>
  <c r="AE189" i="1"/>
  <c r="H228" i="5" s="1"/>
  <c r="R228" i="5" s="1"/>
  <c r="AF189" i="1"/>
  <c r="AG189" i="1"/>
  <c r="CU189" i="1" s="1"/>
  <c r="T189" i="1" s="1"/>
  <c r="AH189" i="1"/>
  <c r="CV189" i="1" s="1"/>
  <c r="U189" i="1" s="1"/>
  <c r="AI189" i="1"/>
  <c r="AJ189" i="1"/>
  <c r="CX189" i="1" s="1"/>
  <c r="W189" i="1" s="1"/>
  <c r="CS189" i="1"/>
  <c r="R189" i="1" s="1"/>
  <c r="CW189" i="1"/>
  <c r="V189" i="1" s="1"/>
  <c r="FR189" i="1"/>
  <c r="GL189" i="1"/>
  <c r="GN189" i="1"/>
  <c r="GP189" i="1"/>
  <c r="GV189" i="1"/>
  <c r="GX189" i="1" s="1"/>
  <c r="I190" i="1"/>
  <c r="W190" i="1"/>
  <c r="AC190" i="1"/>
  <c r="AE190" i="1"/>
  <c r="AD190" i="1" s="1"/>
  <c r="CR190" i="1" s="1"/>
  <c r="Q190" i="1" s="1"/>
  <c r="AF190" i="1"/>
  <c r="AG190" i="1"/>
  <c r="CU190" i="1" s="1"/>
  <c r="T190" i="1" s="1"/>
  <c r="AH190" i="1"/>
  <c r="AI190" i="1"/>
  <c r="CW190" i="1" s="1"/>
  <c r="V190" i="1" s="1"/>
  <c r="AJ190" i="1"/>
  <c r="CT190" i="1"/>
  <c r="S190" i="1" s="1"/>
  <c r="CV190" i="1"/>
  <c r="U190" i="1" s="1"/>
  <c r="CX190" i="1"/>
  <c r="FR190" i="1"/>
  <c r="GL190" i="1"/>
  <c r="GO190" i="1"/>
  <c r="GP190" i="1"/>
  <c r="GV190" i="1"/>
  <c r="GX190" i="1" s="1"/>
  <c r="I191" i="1"/>
  <c r="E233" i="5" s="1"/>
  <c r="AC191" i="1"/>
  <c r="H233" i="5" s="1"/>
  <c r="W233" i="5" s="1"/>
  <c r="AD191" i="1"/>
  <c r="CR191" i="1" s="1"/>
  <c r="AE191" i="1"/>
  <c r="AF191" i="1"/>
  <c r="AG191" i="1"/>
  <c r="CU191" i="1" s="1"/>
  <c r="AH191" i="1"/>
  <c r="CV191" i="1" s="1"/>
  <c r="AI191" i="1"/>
  <c r="AJ191" i="1"/>
  <c r="CX191" i="1" s="1"/>
  <c r="W191" i="1" s="1"/>
  <c r="CQ191" i="1"/>
  <c r="P191" i="1" s="1"/>
  <c r="CS191" i="1"/>
  <c r="CW191" i="1"/>
  <c r="V191" i="1" s="1"/>
  <c r="FR191" i="1"/>
  <c r="GL191" i="1"/>
  <c r="GO191" i="1"/>
  <c r="GP191" i="1"/>
  <c r="GV191" i="1"/>
  <c r="GX191" i="1" s="1"/>
  <c r="C192" i="1"/>
  <c r="D192" i="1"/>
  <c r="AC192" i="1"/>
  <c r="AD192" i="1"/>
  <c r="AE192" i="1"/>
  <c r="AF192" i="1"/>
  <c r="CT192" i="1" s="1"/>
  <c r="S192" i="1" s="1"/>
  <c r="AG192" i="1"/>
  <c r="CU192" i="1" s="1"/>
  <c r="T192" i="1" s="1"/>
  <c r="AH192" i="1"/>
  <c r="CV192" i="1" s="1"/>
  <c r="U192" i="1" s="1"/>
  <c r="AI192" i="1"/>
  <c r="AJ192" i="1"/>
  <c r="CX192" i="1" s="1"/>
  <c r="W192" i="1" s="1"/>
  <c r="CQ192" i="1"/>
  <c r="P192" i="1" s="1"/>
  <c r="CS192" i="1"/>
  <c r="R192" i="1" s="1"/>
  <c r="GK192" i="1" s="1"/>
  <c r="CW192" i="1"/>
  <c r="V192" i="1" s="1"/>
  <c r="FR192" i="1"/>
  <c r="GL192" i="1"/>
  <c r="GN192" i="1"/>
  <c r="GP192" i="1"/>
  <c r="GV192" i="1"/>
  <c r="GX192" i="1" s="1"/>
  <c r="C193" i="1"/>
  <c r="D193" i="1"/>
  <c r="AC193" i="1"/>
  <c r="H237" i="5" s="1"/>
  <c r="AD193" i="1"/>
  <c r="CR193" i="1" s="1"/>
  <c r="Q193" i="1" s="1"/>
  <c r="AE193" i="1"/>
  <c r="AF193" i="1"/>
  <c r="AG193" i="1"/>
  <c r="CU193" i="1" s="1"/>
  <c r="T193" i="1" s="1"/>
  <c r="AH193" i="1"/>
  <c r="CV193" i="1" s="1"/>
  <c r="U193" i="1" s="1"/>
  <c r="AI193" i="1"/>
  <c r="AJ193" i="1"/>
  <c r="CX193" i="1" s="1"/>
  <c r="W193" i="1" s="1"/>
  <c r="CQ193" i="1"/>
  <c r="P193" i="1" s="1"/>
  <c r="K237" i="5" s="1"/>
  <c r="CS193" i="1"/>
  <c r="R193" i="1" s="1"/>
  <c r="GK193" i="1" s="1"/>
  <c r="CW193" i="1"/>
  <c r="V193" i="1" s="1"/>
  <c r="FR193" i="1"/>
  <c r="GL193" i="1"/>
  <c r="GN193" i="1"/>
  <c r="GP193" i="1"/>
  <c r="GV193" i="1"/>
  <c r="GX193" i="1" s="1"/>
  <c r="I194" i="1"/>
  <c r="AC194" i="1"/>
  <c r="AE194" i="1"/>
  <c r="AF194" i="1"/>
  <c r="CT194" i="1" s="1"/>
  <c r="S194" i="1" s="1"/>
  <c r="AG194" i="1"/>
  <c r="CU194" i="1" s="1"/>
  <c r="T194" i="1" s="1"/>
  <c r="AH194" i="1"/>
  <c r="AI194" i="1"/>
  <c r="CW194" i="1" s="1"/>
  <c r="V194" i="1" s="1"/>
  <c r="AJ194" i="1"/>
  <c r="CV194" i="1"/>
  <c r="U194" i="1" s="1"/>
  <c r="CX194" i="1"/>
  <c r="W194" i="1" s="1"/>
  <c r="FR194" i="1"/>
  <c r="GL194" i="1"/>
  <c r="GN194" i="1"/>
  <c r="GP194" i="1"/>
  <c r="GV194" i="1"/>
  <c r="GX194" i="1" s="1"/>
  <c r="I195" i="1"/>
  <c r="E241" i="5" s="1"/>
  <c r="AC195" i="1"/>
  <c r="AD195" i="1"/>
  <c r="AE195" i="1"/>
  <c r="AF195" i="1"/>
  <c r="AG195" i="1"/>
  <c r="CU195" i="1" s="1"/>
  <c r="T195" i="1" s="1"/>
  <c r="AH195" i="1"/>
  <c r="CV195" i="1" s="1"/>
  <c r="U195" i="1" s="1"/>
  <c r="AI195" i="1"/>
  <c r="CW195" i="1" s="1"/>
  <c r="V195" i="1" s="1"/>
  <c r="AJ195" i="1"/>
  <c r="CX195" i="1" s="1"/>
  <c r="W195" i="1" s="1"/>
  <c r="CQ195" i="1"/>
  <c r="P195" i="1" s="1"/>
  <c r="CS195" i="1"/>
  <c r="R195" i="1" s="1"/>
  <c r="GK195" i="1" s="1"/>
  <c r="FR195" i="1"/>
  <c r="GL195" i="1"/>
  <c r="GN195" i="1"/>
  <c r="GP195" i="1"/>
  <c r="GV195" i="1"/>
  <c r="GX195" i="1"/>
  <c r="C196" i="1"/>
  <c r="D196" i="1"/>
  <c r="AC196" i="1"/>
  <c r="AD196" i="1"/>
  <c r="CR196" i="1" s="1"/>
  <c r="Q196" i="1" s="1"/>
  <c r="AE196" i="1"/>
  <c r="AF196" i="1"/>
  <c r="CT196" i="1" s="1"/>
  <c r="S196" i="1" s="1"/>
  <c r="AG196" i="1"/>
  <c r="CU196" i="1" s="1"/>
  <c r="T196" i="1" s="1"/>
  <c r="AH196" i="1"/>
  <c r="CV196" i="1" s="1"/>
  <c r="U196" i="1" s="1"/>
  <c r="AI196" i="1"/>
  <c r="AJ196" i="1"/>
  <c r="CX196" i="1" s="1"/>
  <c r="W196" i="1" s="1"/>
  <c r="CQ196" i="1"/>
  <c r="P196" i="1" s="1"/>
  <c r="CS196" i="1"/>
  <c r="R196" i="1" s="1"/>
  <c r="GK196" i="1" s="1"/>
  <c r="CW196" i="1"/>
  <c r="V196" i="1" s="1"/>
  <c r="FR196" i="1"/>
  <c r="GL196" i="1"/>
  <c r="GN196" i="1"/>
  <c r="GP196" i="1"/>
  <c r="GV196" i="1"/>
  <c r="GX196" i="1"/>
  <c r="C197" i="1"/>
  <c r="D197" i="1"/>
  <c r="AC197" i="1"/>
  <c r="H247" i="5" s="1"/>
  <c r="AD197" i="1"/>
  <c r="H245" i="5" s="1"/>
  <c r="AE197" i="1"/>
  <c r="H246" i="5" s="1"/>
  <c r="R246" i="5" s="1"/>
  <c r="AF197" i="1"/>
  <c r="AG197" i="1"/>
  <c r="CU197" i="1" s="1"/>
  <c r="T197" i="1" s="1"/>
  <c r="AH197" i="1"/>
  <c r="CV197" i="1" s="1"/>
  <c r="U197" i="1" s="1"/>
  <c r="AI197" i="1"/>
  <c r="CW197" i="1" s="1"/>
  <c r="V197" i="1" s="1"/>
  <c r="AJ197" i="1"/>
  <c r="CX197" i="1" s="1"/>
  <c r="W197" i="1" s="1"/>
  <c r="CQ197" i="1"/>
  <c r="P197" i="1" s="1"/>
  <c r="K247" i="5" s="1"/>
  <c r="CS197" i="1"/>
  <c r="R197" i="1" s="1"/>
  <c r="FR197" i="1"/>
  <c r="GL197" i="1"/>
  <c r="GN197" i="1"/>
  <c r="GP197" i="1"/>
  <c r="GV197" i="1"/>
  <c r="GX197" i="1" s="1"/>
  <c r="I198" i="1"/>
  <c r="AC198" i="1"/>
  <c r="AE198" i="1"/>
  <c r="AD198" i="1" s="1"/>
  <c r="CR198" i="1" s="1"/>
  <c r="Q198" i="1" s="1"/>
  <c r="AF198" i="1"/>
  <c r="AG198" i="1"/>
  <c r="CU198" i="1" s="1"/>
  <c r="T198" i="1" s="1"/>
  <c r="AH198" i="1"/>
  <c r="AI198" i="1"/>
  <c r="CW198" i="1" s="1"/>
  <c r="V198" i="1" s="1"/>
  <c r="AJ198" i="1"/>
  <c r="CT198" i="1"/>
  <c r="S198" i="1" s="1"/>
  <c r="CV198" i="1"/>
  <c r="U198" i="1" s="1"/>
  <c r="CX198" i="1"/>
  <c r="W198" i="1" s="1"/>
  <c r="FR198" i="1"/>
  <c r="GL198" i="1"/>
  <c r="GN198" i="1"/>
  <c r="GP198" i="1"/>
  <c r="GV198" i="1"/>
  <c r="GX198" i="1" s="1"/>
  <c r="I199" i="1"/>
  <c r="AC199" i="1"/>
  <c r="H251" i="5" s="1"/>
  <c r="X251" i="5" s="1"/>
  <c r="AD199" i="1"/>
  <c r="CR199" i="1" s="1"/>
  <c r="AE199" i="1"/>
  <c r="AF199" i="1"/>
  <c r="AG199" i="1"/>
  <c r="CU199" i="1" s="1"/>
  <c r="AH199" i="1"/>
  <c r="CV199" i="1" s="1"/>
  <c r="AI199" i="1"/>
  <c r="AJ199" i="1"/>
  <c r="CX199" i="1" s="1"/>
  <c r="W199" i="1" s="1"/>
  <c r="CQ199" i="1"/>
  <c r="P199" i="1" s="1"/>
  <c r="CS199" i="1"/>
  <c r="CW199" i="1"/>
  <c r="V199" i="1" s="1"/>
  <c r="FR199" i="1"/>
  <c r="GL199" i="1"/>
  <c r="GN199" i="1"/>
  <c r="GP199" i="1"/>
  <c r="GV199" i="1"/>
  <c r="C200" i="1"/>
  <c r="D200" i="1"/>
  <c r="AC200" i="1"/>
  <c r="AD200" i="1"/>
  <c r="AE200" i="1"/>
  <c r="AF200" i="1"/>
  <c r="CT200" i="1" s="1"/>
  <c r="S200" i="1" s="1"/>
  <c r="AG200" i="1"/>
  <c r="CU200" i="1" s="1"/>
  <c r="T200" i="1" s="1"/>
  <c r="AH200" i="1"/>
  <c r="CV200" i="1" s="1"/>
  <c r="U200" i="1" s="1"/>
  <c r="AI200" i="1"/>
  <c r="AJ200" i="1"/>
  <c r="CX200" i="1" s="1"/>
  <c r="W200" i="1" s="1"/>
  <c r="CQ200" i="1"/>
  <c r="P200" i="1" s="1"/>
  <c r="CS200" i="1"/>
  <c r="R200" i="1" s="1"/>
  <c r="CW200" i="1"/>
  <c r="V200" i="1" s="1"/>
  <c r="FR200" i="1"/>
  <c r="GL200" i="1"/>
  <c r="GN200" i="1"/>
  <c r="GP200" i="1"/>
  <c r="GV200" i="1"/>
  <c r="GX200" i="1" s="1"/>
  <c r="C201" i="1"/>
  <c r="D201" i="1"/>
  <c r="AC201" i="1"/>
  <c r="H257" i="5" s="1"/>
  <c r="AE201" i="1"/>
  <c r="H256" i="5" s="1"/>
  <c r="R256" i="5" s="1"/>
  <c r="AF201" i="1"/>
  <c r="AG201" i="1"/>
  <c r="CU201" i="1" s="1"/>
  <c r="T201" i="1" s="1"/>
  <c r="AH201" i="1"/>
  <c r="CV201" i="1" s="1"/>
  <c r="U201" i="1" s="1"/>
  <c r="AI201" i="1"/>
  <c r="AJ201" i="1"/>
  <c r="CX201" i="1" s="1"/>
  <c r="W201" i="1" s="1"/>
  <c r="CS201" i="1"/>
  <c r="R201" i="1" s="1"/>
  <c r="CW201" i="1"/>
  <c r="V201" i="1" s="1"/>
  <c r="FR201" i="1"/>
  <c r="FQ217" i="1" s="1"/>
  <c r="GL201" i="1"/>
  <c r="GN201" i="1"/>
  <c r="GP201" i="1"/>
  <c r="GV201" i="1"/>
  <c r="GX201" i="1" s="1"/>
  <c r="I202" i="1"/>
  <c r="AC202" i="1"/>
  <c r="AE202" i="1"/>
  <c r="AF202" i="1"/>
  <c r="AG202" i="1"/>
  <c r="CU202" i="1" s="1"/>
  <c r="T202" i="1" s="1"/>
  <c r="AH202" i="1"/>
  <c r="AI202" i="1"/>
  <c r="CW202" i="1" s="1"/>
  <c r="V202" i="1" s="1"/>
  <c r="AJ202" i="1"/>
  <c r="CT202" i="1"/>
  <c r="S202" i="1" s="1"/>
  <c r="CV202" i="1"/>
  <c r="U202" i="1" s="1"/>
  <c r="CX202" i="1"/>
  <c r="W202" i="1" s="1"/>
  <c r="FR202" i="1"/>
  <c r="GL202" i="1"/>
  <c r="GN202" i="1"/>
  <c r="GP202" i="1"/>
  <c r="GV202" i="1"/>
  <c r="GX202" i="1" s="1"/>
  <c r="I203" i="1"/>
  <c r="E261" i="5" s="1"/>
  <c r="AC203" i="1"/>
  <c r="H261" i="5" s="1"/>
  <c r="X261" i="5" s="1"/>
  <c r="AE203" i="1"/>
  <c r="AD203" i="1" s="1"/>
  <c r="AF203" i="1"/>
  <c r="AG203" i="1"/>
  <c r="CU203" i="1" s="1"/>
  <c r="T203" i="1" s="1"/>
  <c r="AH203" i="1"/>
  <c r="CV203" i="1" s="1"/>
  <c r="AI203" i="1"/>
  <c r="AJ203" i="1"/>
  <c r="CX203" i="1" s="1"/>
  <c r="W203" i="1" s="1"/>
  <c r="CS203" i="1"/>
  <c r="CW203" i="1"/>
  <c r="V203" i="1" s="1"/>
  <c r="FR203" i="1"/>
  <c r="GL203" i="1"/>
  <c r="GN203" i="1"/>
  <c r="GP203" i="1"/>
  <c r="GV203" i="1"/>
  <c r="GX203" i="1" s="1"/>
  <c r="I204" i="1"/>
  <c r="AC204" i="1"/>
  <c r="AE204" i="1"/>
  <c r="AD204" i="1" s="1"/>
  <c r="CR204" i="1" s="1"/>
  <c r="AF204" i="1"/>
  <c r="AG204" i="1"/>
  <c r="CU204" i="1" s="1"/>
  <c r="T204" i="1" s="1"/>
  <c r="AH204" i="1"/>
  <c r="AI204" i="1"/>
  <c r="CW204" i="1" s="1"/>
  <c r="AJ204" i="1"/>
  <c r="CX204" i="1" s="1"/>
  <c r="W204" i="1" s="1"/>
  <c r="CT204" i="1"/>
  <c r="S204" i="1" s="1"/>
  <c r="CV204" i="1"/>
  <c r="FR204" i="1"/>
  <c r="GL204" i="1"/>
  <c r="GN204" i="1"/>
  <c r="GP204" i="1"/>
  <c r="GV204" i="1"/>
  <c r="GX204" i="1" s="1"/>
  <c r="I205" i="1"/>
  <c r="AC205" i="1"/>
  <c r="AE205" i="1"/>
  <c r="AD205" i="1" s="1"/>
  <c r="CR205" i="1" s="1"/>
  <c r="AF205" i="1"/>
  <c r="AG205" i="1"/>
  <c r="AH205" i="1"/>
  <c r="CV205" i="1" s="1"/>
  <c r="AI205" i="1"/>
  <c r="AJ205" i="1"/>
  <c r="CX205" i="1" s="1"/>
  <c r="CQ205" i="1"/>
  <c r="CU205" i="1"/>
  <c r="CW205" i="1"/>
  <c r="V205" i="1" s="1"/>
  <c r="FR205" i="1"/>
  <c r="GL205" i="1"/>
  <c r="GN205" i="1"/>
  <c r="GP205" i="1"/>
  <c r="GV205" i="1"/>
  <c r="C206" i="1"/>
  <c r="D206" i="1"/>
  <c r="AC206" i="1"/>
  <c r="CQ206" i="1" s="1"/>
  <c r="P206" i="1" s="1"/>
  <c r="AE206" i="1"/>
  <c r="AD206" i="1" s="1"/>
  <c r="AF206" i="1"/>
  <c r="CT206" i="1" s="1"/>
  <c r="S206" i="1" s="1"/>
  <c r="AG206" i="1"/>
  <c r="CU206" i="1" s="1"/>
  <c r="T206" i="1" s="1"/>
  <c r="AH206" i="1"/>
  <c r="CV206" i="1" s="1"/>
  <c r="U206" i="1" s="1"/>
  <c r="AI206" i="1"/>
  <c r="AJ206" i="1"/>
  <c r="CX206" i="1" s="1"/>
  <c r="W206" i="1" s="1"/>
  <c r="CS206" i="1"/>
  <c r="R206" i="1" s="1"/>
  <c r="GK206" i="1" s="1"/>
  <c r="CW206" i="1"/>
  <c r="V206" i="1" s="1"/>
  <c r="CY206" i="1"/>
  <c r="X206" i="1" s="1"/>
  <c r="FR206" i="1"/>
  <c r="GL206" i="1"/>
  <c r="GN206" i="1"/>
  <c r="GP206" i="1"/>
  <c r="GV206" i="1"/>
  <c r="GX206" i="1" s="1"/>
  <c r="C207" i="1"/>
  <c r="D207" i="1"/>
  <c r="AC207" i="1"/>
  <c r="H266" i="5" s="1"/>
  <c r="AE207" i="1"/>
  <c r="AD207" i="1" s="1"/>
  <c r="CR207" i="1" s="1"/>
  <c r="Q207" i="1" s="1"/>
  <c r="AF207" i="1"/>
  <c r="AG207" i="1"/>
  <c r="AH207" i="1"/>
  <c r="CV207" i="1" s="1"/>
  <c r="U207" i="1" s="1"/>
  <c r="AI207" i="1"/>
  <c r="AJ207" i="1"/>
  <c r="CX207" i="1" s="1"/>
  <c r="W207" i="1" s="1"/>
  <c r="CQ207" i="1"/>
  <c r="P207" i="1" s="1"/>
  <c r="CU207" i="1"/>
  <c r="T207" i="1" s="1"/>
  <c r="CW207" i="1"/>
  <c r="V207" i="1" s="1"/>
  <c r="FR207" i="1"/>
  <c r="GL207" i="1"/>
  <c r="GN207" i="1"/>
  <c r="GP207" i="1"/>
  <c r="GV207" i="1"/>
  <c r="GX207" i="1"/>
  <c r="I208" i="1"/>
  <c r="AC208" i="1"/>
  <c r="AE208" i="1"/>
  <c r="AF208" i="1"/>
  <c r="CT208" i="1" s="1"/>
  <c r="AG208" i="1"/>
  <c r="CU208" i="1" s="1"/>
  <c r="AH208" i="1"/>
  <c r="AI208" i="1"/>
  <c r="CW208" i="1" s="1"/>
  <c r="AJ208" i="1"/>
  <c r="CX208" i="1" s="1"/>
  <c r="CV208" i="1"/>
  <c r="FR208" i="1"/>
  <c r="GL208" i="1"/>
  <c r="GN208" i="1"/>
  <c r="GP208" i="1"/>
  <c r="GV208" i="1"/>
  <c r="I209" i="1"/>
  <c r="E270" i="5" s="1"/>
  <c r="AC209" i="1"/>
  <c r="H270" i="5" s="1"/>
  <c r="X270" i="5" s="1"/>
  <c r="AD209" i="1"/>
  <c r="CR209" i="1" s="1"/>
  <c r="Q209" i="1" s="1"/>
  <c r="AE209" i="1"/>
  <c r="AF209" i="1"/>
  <c r="AG209" i="1"/>
  <c r="CU209" i="1" s="1"/>
  <c r="T209" i="1" s="1"/>
  <c r="AH209" i="1"/>
  <c r="CV209" i="1" s="1"/>
  <c r="U209" i="1" s="1"/>
  <c r="AI209" i="1"/>
  <c r="AJ209" i="1"/>
  <c r="CX209" i="1" s="1"/>
  <c r="W209" i="1" s="1"/>
  <c r="CQ209" i="1"/>
  <c r="P209" i="1" s="1"/>
  <c r="CS209" i="1"/>
  <c r="R209" i="1" s="1"/>
  <c r="CW209" i="1"/>
  <c r="V209" i="1" s="1"/>
  <c r="FR209" i="1"/>
  <c r="GL209" i="1"/>
  <c r="GN209" i="1"/>
  <c r="GP209" i="1"/>
  <c r="GV209" i="1"/>
  <c r="GX209" i="1" s="1"/>
  <c r="I210" i="1"/>
  <c r="AC210" i="1"/>
  <c r="AD210" i="1"/>
  <c r="CR210" i="1" s="1"/>
  <c r="AE210" i="1"/>
  <c r="AF210" i="1"/>
  <c r="CT210" i="1" s="1"/>
  <c r="S210" i="1" s="1"/>
  <c r="AG210" i="1"/>
  <c r="CU210" i="1" s="1"/>
  <c r="T210" i="1" s="1"/>
  <c r="AH210" i="1"/>
  <c r="CV210" i="1" s="1"/>
  <c r="AI210" i="1"/>
  <c r="AJ210" i="1"/>
  <c r="CS210" i="1"/>
  <c r="R210" i="1" s="1"/>
  <c r="GK210" i="1" s="1"/>
  <c r="CW210" i="1"/>
  <c r="CX210" i="1"/>
  <c r="W210" i="1" s="1"/>
  <c r="FR210" i="1"/>
  <c r="GL210" i="1"/>
  <c r="GN210" i="1"/>
  <c r="GP210" i="1"/>
  <c r="GV210" i="1"/>
  <c r="GX210" i="1" s="1"/>
  <c r="I211" i="1"/>
  <c r="AC211" i="1"/>
  <c r="AE211" i="1"/>
  <c r="AD211" i="1" s="1"/>
  <c r="CR211" i="1" s="1"/>
  <c r="AF211" i="1"/>
  <c r="AG211" i="1"/>
  <c r="CU211" i="1" s="1"/>
  <c r="AH211" i="1"/>
  <c r="AI211" i="1"/>
  <c r="AJ211" i="1"/>
  <c r="CX211" i="1" s="1"/>
  <c r="CS211" i="1"/>
  <c r="R211" i="1" s="1"/>
  <c r="GK211" i="1" s="1"/>
  <c r="CV211" i="1"/>
  <c r="U211" i="1" s="1"/>
  <c r="CW211" i="1"/>
  <c r="V211" i="1" s="1"/>
  <c r="FR211" i="1"/>
  <c r="GL211" i="1"/>
  <c r="GN211" i="1"/>
  <c r="GP211" i="1"/>
  <c r="GV211" i="1"/>
  <c r="C212" i="1"/>
  <c r="D212" i="1"/>
  <c r="AC212" i="1"/>
  <c r="AE212" i="1"/>
  <c r="CS212" i="1" s="1"/>
  <c r="R212" i="1" s="1"/>
  <c r="GK212" i="1" s="1"/>
  <c r="AF212" i="1"/>
  <c r="CT212" i="1" s="1"/>
  <c r="S212" i="1" s="1"/>
  <c r="AG212" i="1"/>
  <c r="AH212" i="1"/>
  <c r="CV212" i="1" s="1"/>
  <c r="U212" i="1" s="1"/>
  <c r="AI212" i="1"/>
  <c r="CW212" i="1" s="1"/>
  <c r="V212" i="1" s="1"/>
  <c r="AJ212" i="1"/>
  <c r="CX212" i="1" s="1"/>
  <c r="W212" i="1" s="1"/>
  <c r="CQ212" i="1"/>
  <c r="P212" i="1" s="1"/>
  <c r="CU212" i="1"/>
  <c r="T212" i="1" s="1"/>
  <c r="FR212" i="1"/>
  <c r="GL212" i="1"/>
  <c r="GN212" i="1"/>
  <c r="GP212" i="1"/>
  <c r="GV212" i="1"/>
  <c r="GX212" i="1" s="1"/>
  <c r="C213" i="1"/>
  <c r="D213" i="1"/>
  <c r="AC213" i="1"/>
  <c r="AE213" i="1"/>
  <c r="AF213" i="1"/>
  <c r="AG213" i="1"/>
  <c r="CU213" i="1" s="1"/>
  <c r="T213" i="1" s="1"/>
  <c r="AH213" i="1"/>
  <c r="AI213" i="1"/>
  <c r="AJ213" i="1"/>
  <c r="CX213" i="1" s="1"/>
  <c r="W213" i="1" s="1"/>
  <c r="CS213" i="1"/>
  <c r="R213" i="1" s="1"/>
  <c r="CV213" i="1"/>
  <c r="U213" i="1" s="1"/>
  <c r="CW213" i="1"/>
  <c r="V213" i="1" s="1"/>
  <c r="FR213" i="1"/>
  <c r="GL213" i="1"/>
  <c r="GN213" i="1"/>
  <c r="GP213" i="1"/>
  <c r="GV213" i="1"/>
  <c r="GX213" i="1"/>
  <c r="I214" i="1"/>
  <c r="AC214" i="1"/>
  <c r="CQ214" i="1" s="1"/>
  <c r="P214" i="1" s="1"/>
  <c r="AE214" i="1"/>
  <c r="AF214" i="1"/>
  <c r="CT214" i="1" s="1"/>
  <c r="S214" i="1" s="1"/>
  <c r="AG214" i="1"/>
  <c r="AH214" i="1"/>
  <c r="AI214" i="1"/>
  <c r="CW214" i="1" s="1"/>
  <c r="V214" i="1" s="1"/>
  <c r="AJ214" i="1"/>
  <c r="CX214" i="1" s="1"/>
  <c r="W214" i="1" s="1"/>
  <c r="CU214" i="1"/>
  <c r="T214" i="1" s="1"/>
  <c r="CV214" i="1"/>
  <c r="U214" i="1" s="1"/>
  <c r="FR214" i="1"/>
  <c r="GL214" i="1"/>
  <c r="GN214" i="1"/>
  <c r="GP214" i="1"/>
  <c r="GV214" i="1"/>
  <c r="GX214" i="1" s="1"/>
  <c r="I215" i="1"/>
  <c r="E281" i="5" s="1"/>
  <c r="AC215" i="1"/>
  <c r="AE215" i="1"/>
  <c r="CS215" i="1" s="1"/>
  <c r="R215" i="1" s="1"/>
  <c r="GK215" i="1" s="1"/>
  <c r="AF215" i="1"/>
  <c r="AG215" i="1"/>
  <c r="CU215" i="1" s="1"/>
  <c r="T215" i="1" s="1"/>
  <c r="AH215" i="1"/>
  <c r="CV215" i="1" s="1"/>
  <c r="U215" i="1" s="1"/>
  <c r="AI215" i="1"/>
  <c r="CW215" i="1" s="1"/>
  <c r="V215" i="1" s="1"/>
  <c r="AJ215" i="1"/>
  <c r="CX215" i="1"/>
  <c r="W215" i="1" s="1"/>
  <c r="FR215" i="1"/>
  <c r="GL215" i="1"/>
  <c r="GN215" i="1"/>
  <c r="GP215" i="1"/>
  <c r="GV215" i="1"/>
  <c r="GX215" i="1" s="1"/>
  <c r="B217" i="1"/>
  <c r="B176" i="1" s="1"/>
  <c r="C217" i="1"/>
  <c r="C176" i="1" s="1"/>
  <c r="D217" i="1"/>
  <c r="D176" i="1" s="1"/>
  <c r="F217" i="1"/>
  <c r="F176" i="1" s="1"/>
  <c r="G217" i="1"/>
  <c r="BX217" i="1"/>
  <c r="BX176" i="1" s="1"/>
  <c r="CK217" i="1"/>
  <c r="CK176" i="1" s="1"/>
  <c r="CL217" i="1"/>
  <c r="FP217" i="1"/>
  <c r="FP176" i="1" s="1"/>
  <c r="GC217" i="1"/>
  <c r="GC176" i="1" s="1"/>
  <c r="GD217" i="1"/>
  <c r="D246" i="1"/>
  <c r="E248" i="1"/>
  <c r="Z248" i="1"/>
  <c r="AA248" i="1"/>
  <c r="AM248" i="1"/>
  <c r="AN248" i="1"/>
  <c r="BD248" i="1"/>
  <c r="BE248" i="1"/>
  <c r="BF248" i="1"/>
  <c r="BG248" i="1"/>
  <c r="BH248" i="1"/>
  <c r="BI248" i="1"/>
  <c r="BJ248" i="1"/>
  <c r="BK248" i="1"/>
  <c r="BL248" i="1"/>
  <c r="BM248" i="1"/>
  <c r="BN248" i="1"/>
  <c r="BO248" i="1"/>
  <c r="BP248" i="1"/>
  <c r="BQ248" i="1"/>
  <c r="BR248" i="1"/>
  <c r="BS248" i="1"/>
  <c r="BT248" i="1"/>
  <c r="BU248" i="1"/>
  <c r="BV248" i="1"/>
  <c r="BW248" i="1"/>
  <c r="CM248" i="1"/>
  <c r="CN248" i="1"/>
  <c r="CO248" i="1"/>
  <c r="CP248" i="1"/>
  <c r="CQ248" i="1"/>
  <c r="CR248" i="1"/>
  <c r="CS248" i="1"/>
  <c r="CT248" i="1"/>
  <c r="CU248" i="1"/>
  <c r="CV248" i="1"/>
  <c r="CW248" i="1"/>
  <c r="CX248" i="1"/>
  <c r="CY248" i="1"/>
  <c r="CZ248" i="1"/>
  <c r="DA248" i="1"/>
  <c r="DB248" i="1"/>
  <c r="DC248" i="1"/>
  <c r="DD248" i="1"/>
  <c r="DE248" i="1"/>
  <c r="DF248" i="1"/>
  <c r="DR248" i="1"/>
  <c r="DS248" i="1"/>
  <c r="EE248" i="1"/>
  <c r="EF248" i="1"/>
  <c r="EV248" i="1"/>
  <c r="EW248" i="1"/>
  <c r="EX248" i="1"/>
  <c r="EY248" i="1"/>
  <c r="EZ248" i="1"/>
  <c r="FA248" i="1"/>
  <c r="FB248" i="1"/>
  <c r="FC248" i="1"/>
  <c r="FD248" i="1"/>
  <c r="FE248" i="1"/>
  <c r="FF248" i="1"/>
  <c r="FG248" i="1"/>
  <c r="FH248" i="1"/>
  <c r="FI248" i="1"/>
  <c r="FJ248" i="1"/>
  <c r="FK248" i="1"/>
  <c r="FL248" i="1"/>
  <c r="FM248" i="1"/>
  <c r="FN248" i="1"/>
  <c r="FO248" i="1"/>
  <c r="GE248" i="1"/>
  <c r="GF248" i="1"/>
  <c r="GG248" i="1"/>
  <c r="GH248" i="1"/>
  <c r="GI248" i="1"/>
  <c r="GJ248" i="1"/>
  <c r="GK248" i="1"/>
  <c r="GL248" i="1"/>
  <c r="GM248" i="1"/>
  <c r="GN248" i="1"/>
  <c r="GO248" i="1"/>
  <c r="GP248" i="1"/>
  <c r="GQ248" i="1"/>
  <c r="GR248" i="1"/>
  <c r="GS248" i="1"/>
  <c r="GT248" i="1"/>
  <c r="GU248" i="1"/>
  <c r="GV248" i="1"/>
  <c r="GW248" i="1"/>
  <c r="GX248" i="1"/>
  <c r="C250" i="1"/>
  <c r="D250" i="1"/>
  <c r="AC250" i="1"/>
  <c r="AE250" i="1"/>
  <c r="AF250" i="1"/>
  <c r="CT250" i="1" s="1"/>
  <c r="S250" i="1" s="1"/>
  <c r="AG250" i="1"/>
  <c r="AH250" i="1"/>
  <c r="CV250" i="1" s="1"/>
  <c r="U250" i="1" s="1"/>
  <c r="AI250" i="1"/>
  <c r="CW250" i="1" s="1"/>
  <c r="V250" i="1" s="1"/>
  <c r="AJ250" i="1"/>
  <c r="CX250" i="1" s="1"/>
  <c r="W250" i="1" s="1"/>
  <c r="CU250" i="1"/>
  <c r="T250" i="1" s="1"/>
  <c r="FR250" i="1"/>
  <c r="GL250" i="1"/>
  <c r="BZ275" i="1" s="1"/>
  <c r="BZ248" i="1" s="1"/>
  <c r="GN250" i="1"/>
  <c r="GP250" i="1"/>
  <c r="GV250" i="1"/>
  <c r="GX250" i="1"/>
  <c r="C251" i="1"/>
  <c r="D251" i="1"/>
  <c r="P251" i="1"/>
  <c r="K289" i="5" s="1"/>
  <c r="T251" i="1"/>
  <c r="AC251" i="1"/>
  <c r="H289" i="5" s="1"/>
  <c r="AE251" i="1"/>
  <c r="AD251" i="1" s="1"/>
  <c r="CR251" i="1" s="1"/>
  <c r="Q251" i="1" s="1"/>
  <c r="AF251" i="1"/>
  <c r="AG251" i="1"/>
  <c r="AH251" i="1"/>
  <c r="CV251" i="1" s="1"/>
  <c r="U251" i="1" s="1"/>
  <c r="AI251" i="1"/>
  <c r="CW251" i="1" s="1"/>
  <c r="V251" i="1" s="1"/>
  <c r="AJ251" i="1"/>
  <c r="CX251" i="1" s="1"/>
  <c r="W251" i="1" s="1"/>
  <c r="CQ251" i="1"/>
  <c r="CU251" i="1"/>
  <c r="FR251" i="1"/>
  <c r="GL251" i="1"/>
  <c r="GN251" i="1"/>
  <c r="GP251" i="1"/>
  <c r="GV251" i="1"/>
  <c r="GX251" i="1"/>
  <c r="I252" i="1"/>
  <c r="AC252" i="1"/>
  <c r="AE252" i="1"/>
  <c r="AD252" i="1" s="1"/>
  <c r="CR252" i="1" s="1"/>
  <c r="Q252" i="1" s="1"/>
  <c r="AF252" i="1"/>
  <c r="CT252" i="1" s="1"/>
  <c r="S252" i="1" s="1"/>
  <c r="AG252" i="1"/>
  <c r="CU252" i="1" s="1"/>
  <c r="T252" i="1" s="1"/>
  <c r="AH252" i="1"/>
  <c r="AI252" i="1"/>
  <c r="AJ252" i="1"/>
  <c r="CX252" i="1" s="1"/>
  <c r="W252" i="1" s="1"/>
  <c r="CV252" i="1"/>
  <c r="U252" i="1" s="1"/>
  <c r="CW252" i="1"/>
  <c r="V252" i="1" s="1"/>
  <c r="FR252" i="1"/>
  <c r="GL252" i="1"/>
  <c r="GN252" i="1"/>
  <c r="GP252" i="1"/>
  <c r="GV252" i="1"/>
  <c r="GX252" i="1"/>
  <c r="I253" i="1"/>
  <c r="AC253" i="1"/>
  <c r="AE253" i="1"/>
  <c r="AD253" i="1" s="1"/>
  <c r="CR253" i="1" s="1"/>
  <c r="AF253" i="1"/>
  <c r="AG253" i="1"/>
  <c r="AH253" i="1"/>
  <c r="AI253" i="1"/>
  <c r="CW253" i="1" s="1"/>
  <c r="AJ253" i="1"/>
  <c r="CX253" i="1" s="1"/>
  <c r="CQ253" i="1"/>
  <c r="CU253" i="1"/>
  <c r="CV253" i="1"/>
  <c r="FR253" i="1"/>
  <c r="GL253" i="1"/>
  <c r="GN253" i="1"/>
  <c r="GP253" i="1"/>
  <c r="GV253" i="1"/>
  <c r="I254" i="1"/>
  <c r="U254" i="1"/>
  <c r="AC254" i="1"/>
  <c r="AE254" i="1"/>
  <c r="AF254" i="1"/>
  <c r="CT254" i="1" s="1"/>
  <c r="S254" i="1" s="1"/>
  <c r="AG254" i="1"/>
  <c r="CU254" i="1" s="1"/>
  <c r="T254" i="1" s="1"/>
  <c r="AH254" i="1"/>
  <c r="AI254" i="1"/>
  <c r="CW254" i="1" s="1"/>
  <c r="AJ254" i="1"/>
  <c r="CQ254" i="1"/>
  <c r="P254" i="1" s="1"/>
  <c r="CV254" i="1"/>
  <c r="CX254" i="1"/>
  <c r="W254" i="1" s="1"/>
  <c r="FR254" i="1"/>
  <c r="GL254" i="1"/>
  <c r="GN254" i="1"/>
  <c r="GP254" i="1"/>
  <c r="GV254" i="1"/>
  <c r="I255" i="1"/>
  <c r="E294" i="5" s="1"/>
  <c r="P255" i="1"/>
  <c r="AC255" i="1"/>
  <c r="AE255" i="1"/>
  <c r="AD255" i="1" s="1"/>
  <c r="CR255" i="1" s="1"/>
  <c r="Q255" i="1" s="1"/>
  <c r="AF255" i="1"/>
  <c r="AG255" i="1"/>
  <c r="AH255" i="1"/>
  <c r="CV255" i="1" s="1"/>
  <c r="U255" i="1" s="1"/>
  <c r="AI255" i="1"/>
  <c r="CW255" i="1" s="1"/>
  <c r="V255" i="1" s="1"/>
  <c r="AJ255" i="1"/>
  <c r="CX255" i="1" s="1"/>
  <c r="W255" i="1" s="1"/>
  <c r="CQ255" i="1"/>
  <c r="CU255" i="1"/>
  <c r="T255" i="1" s="1"/>
  <c r="FR255" i="1"/>
  <c r="GL255" i="1"/>
  <c r="GN255" i="1"/>
  <c r="GP255" i="1"/>
  <c r="GV255" i="1"/>
  <c r="GX255" i="1"/>
  <c r="C256" i="1"/>
  <c r="D256" i="1"/>
  <c r="AC256" i="1"/>
  <c r="AD256" i="1"/>
  <c r="CR256" i="1" s="1"/>
  <c r="Q256" i="1" s="1"/>
  <c r="AE256" i="1"/>
  <c r="AF256" i="1"/>
  <c r="CT256" i="1" s="1"/>
  <c r="S256" i="1" s="1"/>
  <c r="AG256" i="1"/>
  <c r="CU256" i="1" s="1"/>
  <c r="T256" i="1" s="1"/>
  <c r="AH256" i="1"/>
  <c r="CV256" i="1" s="1"/>
  <c r="U256" i="1" s="1"/>
  <c r="AI256" i="1"/>
  <c r="AJ256" i="1"/>
  <c r="CX256" i="1" s="1"/>
  <c r="W256" i="1" s="1"/>
  <c r="CQ256" i="1"/>
  <c r="P256" i="1" s="1"/>
  <c r="CS256" i="1"/>
  <c r="R256" i="1" s="1"/>
  <c r="GK256" i="1" s="1"/>
  <c r="CW256" i="1"/>
  <c r="V256" i="1" s="1"/>
  <c r="FR256" i="1"/>
  <c r="GL256" i="1"/>
  <c r="GN256" i="1"/>
  <c r="GP256" i="1"/>
  <c r="GV256" i="1"/>
  <c r="GX256" i="1"/>
  <c r="C257" i="1"/>
  <c r="D257" i="1"/>
  <c r="AC257" i="1"/>
  <c r="H300" i="5" s="1"/>
  <c r="AD257" i="1"/>
  <c r="H298" i="5" s="1"/>
  <c r="AE257" i="1"/>
  <c r="H299" i="5" s="1"/>
  <c r="R299" i="5" s="1"/>
  <c r="AF257" i="1"/>
  <c r="AG257" i="1"/>
  <c r="CU257" i="1" s="1"/>
  <c r="T257" i="1" s="1"/>
  <c r="AH257" i="1"/>
  <c r="CV257" i="1" s="1"/>
  <c r="U257" i="1" s="1"/>
  <c r="AI257" i="1"/>
  <c r="AJ257" i="1"/>
  <c r="CX257" i="1" s="1"/>
  <c r="W257" i="1" s="1"/>
  <c r="CQ257" i="1"/>
  <c r="P257" i="1" s="1"/>
  <c r="K300" i="5" s="1"/>
  <c r="CS257" i="1"/>
  <c r="R257" i="1" s="1"/>
  <c r="CW257" i="1"/>
  <c r="V257" i="1" s="1"/>
  <c r="FR257" i="1"/>
  <c r="GL257" i="1"/>
  <c r="GN257" i="1"/>
  <c r="GP257" i="1"/>
  <c r="GV257" i="1"/>
  <c r="GX257" i="1" s="1"/>
  <c r="I258" i="1"/>
  <c r="AC258" i="1"/>
  <c r="AE258" i="1"/>
  <c r="AD258" i="1" s="1"/>
  <c r="CR258" i="1" s="1"/>
  <c r="Q258" i="1" s="1"/>
  <c r="AF258" i="1"/>
  <c r="AG258" i="1"/>
  <c r="CU258" i="1" s="1"/>
  <c r="T258" i="1" s="1"/>
  <c r="AH258" i="1"/>
  <c r="AI258" i="1"/>
  <c r="CW258" i="1" s="1"/>
  <c r="V258" i="1" s="1"/>
  <c r="AJ258" i="1"/>
  <c r="CT258" i="1"/>
  <c r="S258" i="1" s="1"/>
  <c r="CV258" i="1"/>
  <c r="CX258" i="1"/>
  <c r="W258" i="1" s="1"/>
  <c r="FR258" i="1"/>
  <c r="GL258" i="1"/>
  <c r="GN258" i="1"/>
  <c r="GP258" i="1"/>
  <c r="GV258" i="1"/>
  <c r="I259" i="1"/>
  <c r="AC259" i="1"/>
  <c r="AD259" i="1"/>
  <c r="CR259" i="1" s="1"/>
  <c r="AE259" i="1"/>
  <c r="AF259" i="1"/>
  <c r="AG259" i="1"/>
  <c r="CU259" i="1" s="1"/>
  <c r="T259" i="1" s="1"/>
  <c r="AH259" i="1"/>
  <c r="CV259" i="1" s="1"/>
  <c r="AI259" i="1"/>
  <c r="AJ259" i="1"/>
  <c r="CX259" i="1" s="1"/>
  <c r="W259" i="1" s="1"/>
  <c r="CQ259" i="1"/>
  <c r="CS259" i="1"/>
  <c r="R259" i="1" s="1"/>
  <c r="GK259" i="1" s="1"/>
  <c r="CW259" i="1"/>
  <c r="V259" i="1" s="1"/>
  <c r="FR259" i="1"/>
  <c r="GL259" i="1"/>
  <c r="GN259" i="1"/>
  <c r="GP259" i="1"/>
  <c r="GV259" i="1"/>
  <c r="C260" i="1"/>
  <c r="D260" i="1"/>
  <c r="AC260" i="1"/>
  <c r="AE260" i="1"/>
  <c r="AF260" i="1"/>
  <c r="CT260" i="1" s="1"/>
  <c r="S260" i="1" s="1"/>
  <c r="AG260" i="1"/>
  <c r="AH260" i="1"/>
  <c r="CV260" i="1" s="1"/>
  <c r="U260" i="1" s="1"/>
  <c r="AI260" i="1"/>
  <c r="CW260" i="1" s="1"/>
  <c r="V260" i="1" s="1"/>
  <c r="AJ260" i="1"/>
  <c r="CX260" i="1" s="1"/>
  <c r="W260" i="1" s="1"/>
  <c r="CQ260" i="1"/>
  <c r="P260" i="1" s="1"/>
  <c r="CU260" i="1"/>
  <c r="T260" i="1" s="1"/>
  <c r="FR260" i="1"/>
  <c r="GL260" i="1"/>
  <c r="GN260" i="1"/>
  <c r="GP260" i="1"/>
  <c r="GV260" i="1"/>
  <c r="GX260" i="1"/>
  <c r="C261" i="1"/>
  <c r="D261" i="1"/>
  <c r="AC261" i="1"/>
  <c r="H310" i="5" s="1"/>
  <c r="AD261" i="1"/>
  <c r="AE261" i="1"/>
  <c r="H309" i="5" s="1"/>
  <c r="R309" i="5" s="1"/>
  <c r="AF261" i="1"/>
  <c r="AG261" i="1"/>
  <c r="CU261" i="1" s="1"/>
  <c r="T261" i="1" s="1"/>
  <c r="AH261" i="1"/>
  <c r="CV261" i="1" s="1"/>
  <c r="U261" i="1" s="1"/>
  <c r="AI261" i="1"/>
  <c r="AJ261" i="1"/>
  <c r="CX261" i="1" s="1"/>
  <c r="W261" i="1" s="1"/>
  <c r="CQ261" i="1"/>
  <c r="P261" i="1" s="1"/>
  <c r="CS261" i="1"/>
  <c r="R261" i="1" s="1"/>
  <c r="CW261" i="1"/>
  <c r="V261" i="1" s="1"/>
  <c r="FR261" i="1"/>
  <c r="GL261" i="1"/>
  <c r="GN261" i="1"/>
  <c r="GP261" i="1"/>
  <c r="GV261" i="1"/>
  <c r="GX261" i="1"/>
  <c r="I262" i="1"/>
  <c r="U262" i="1"/>
  <c r="AC262" i="1"/>
  <c r="AE262" i="1"/>
  <c r="AF262" i="1"/>
  <c r="AG262" i="1"/>
  <c r="CU262" i="1" s="1"/>
  <c r="T262" i="1" s="1"/>
  <c r="AH262" i="1"/>
  <c r="AI262" i="1"/>
  <c r="CW262" i="1" s="1"/>
  <c r="V262" i="1" s="1"/>
  <c r="AJ262" i="1"/>
  <c r="CT262" i="1"/>
  <c r="S262" i="1" s="1"/>
  <c r="CV262" i="1"/>
  <c r="CX262" i="1"/>
  <c r="W262" i="1" s="1"/>
  <c r="FR262" i="1"/>
  <c r="GL262" i="1"/>
  <c r="GO262" i="1"/>
  <c r="GP262" i="1"/>
  <c r="GV262" i="1"/>
  <c r="GX262" i="1" s="1"/>
  <c r="I263" i="1"/>
  <c r="E314" i="5" s="1"/>
  <c r="AC263" i="1"/>
  <c r="AD263" i="1"/>
  <c r="AE263" i="1"/>
  <c r="AF263" i="1"/>
  <c r="AG263" i="1"/>
  <c r="CU263" i="1" s="1"/>
  <c r="T263" i="1" s="1"/>
  <c r="AH263" i="1"/>
  <c r="CV263" i="1" s="1"/>
  <c r="U263" i="1" s="1"/>
  <c r="AI263" i="1"/>
  <c r="AJ263" i="1"/>
  <c r="CX263" i="1" s="1"/>
  <c r="W263" i="1" s="1"/>
  <c r="CQ263" i="1"/>
  <c r="CS263" i="1"/>
  <c r="R263" i="1" s="1"/>
  <c r="GK263" i="1" s="1"/>
  <c r="CW263" i="1"/>
  <c r="V263" i="1" s="1"/>
  <c r="FR263" i="1"/>
  <c r="GL263" i="1"/>
  <c r="GO263" i="1"/>
  <c r="GP263" i="1"/>
  <c r="GV263" i="1"/>
  <c r="GX263" i="1" s="1"/>
  <c r="C264" i="1"/>
  <c r="D264" i="1"/>
  <c r="AC264" i="1"/>
  <c r="AE264" i="1"/>
  <c r="AD264" i="1" s="1"/>
  <c r="CR264" i="1" s="1"/>
  <c r="Q264" i="1" s="1"/>
  <c r="AF264" i="1"/>
  <c r="CT264" i="1" s="1"/>
  <c r="S264" i="1" s="1"/>
  <c r="AG264" i="1"/>
  <c r="CU264" i="1" s="1"/>
  <c r="T264" i="1" s="1"/>
  <c r="AH264" i="1"/>
  <c r="CV264" i="1" s="1"/>
  <c r="U264" i="1" s="1"/>
  <c r="AI264" i="1"/>
  <c r="CW264" i="1" s="1"/>
  <c r="V264" i="1" s="1"/>
  <c r="AJ264" i="1"/>
  <c r="CX264" i="1" s="1"/>
  <c r="W264" i="1" s="1"/>
  <c r="CQ264" i="1"/>
  <c r="P264" i="1" s="1"/>
  <c r="CP264" i="1" s="1"/>
  <c r="O264" i="1" s="1"/>
  <c r="FR264" i="1"/>
  <c r="BY275" i="1" s="1"/>
  <c r="GL264" i="1"/>
  <c r="GN264" i="1"/>
  <c r="GP264" i="1"/>
  <c r="GV264" i="1"/>
  <c r="GX264" i="1" s="1"/>
  <c r="C265" i="1"/>
  <c r="D265" i="1"/>
  <c r="P265" i="1"/>
  <c r="K320" i="5" s="1"/>
  <c r="AC265" i="1"/>
  <c r="H320" i="5" s="1"/>
  <c r="AD265" i="1"/>
  <c r="H318" i="5" s="1"/>
  <c r="AE265" i="1"/>
  <c r="H319" i="5" s="1"/>
  <c r="R319" i="5" s="1"/>
  <c r="AF265" i="1"/>
  <c r="AG265" i="1"/>
  <c r="AH265" i="1"/>
  <c r="CV265" i="1" s="1"/>
  <c r="U265" i="1" s="1"/>
  <c r="AI265" i="1"/>
  <c r="AJ265" i="1"/>
  <c r="CX265" i="1" s="1"/>
  <c r="W265" i="1" s="1"/>
  <c r="CQ265" i="1"/>
  <c r="CS265" i="1"/>
  <c r="R265" i="1" s="1"/>
  <c r="K319" i="5" s="1"/>
  <c r="CU265" i="1"/>
  <c r="T265" i="1" s="1"/>
  <c r="CW265" i="1"/>
  <c r="V265" i="1" s="1"/>
  <c r="FR265" i="1"/>
  <c r="GL265" i="1"/>
  <c r="GN265" i="1"/>
  <c r="GP265" i="1"/>
  <c r="GV265" i="1"/>
  <c r="GX265" i="1"/>
  <c r="I266" i="1"/>
  <c r="AC266" i="1"/>
  <c r="AE266" i="1"/>
  <c r="AD266" i="1" s="1"/>
  <c r="CR266" i="1" s="1"/>
  <c r="Q266" i="1" s="1"/>
  <c r="AF266" i="1"/>
  <c r="AG266" i="1"/>
  <c r="CU266" i="1" s="1"/>
  <c r="T266" i="1" s="1"/>
  <c r="AH266" i="1"/>
  <c r="AI266" i="1"/>
  <c r="CW266" i="1" s="1"/>
  <c r="V266" i="1" s="1"/>
  <c r="AJ266" i="1"/>
  <c r="CT266" i="1"/>
  <c r="S266" i="1" s="1"/>
  <c r="CV266" i="1"/>
  <c r="CX266" i="1"/>
  <c r="W266" i="1" s="1"/>
  <c r="FR266" i="1"/>
  <c r="GL266" i="1"/>
  <c r="GN266" i="1"/>
  <c r="GP266" i="1"/>
  <c r="GV266" i="1"/>
  <c r="GX266" i="1" s="1"/>
  <c r="I267" i="1"/>
  <c r="AC267" i="1"/>
  <c r="AD267" i="1"/>
  <c r="CR267" i="1" s="1"/>
  <c r="AE267" i="1"/>
  <c r="AF267" i="1"/>
  <c r="AG267" i="1"/>
  <c r="AH267" i="1"/>
  <c r="CV267" i="1" s="1"/>
  <c r="AI267" i="1"/>
  <c r="AJ267" i="1"/>
  <c r="CX267" i="1" s="1"/>
  <c r="CQ267" i="1"/>
  <c r="CS267" i="1"/>
  <c r="CU267" i="1"/>
  <c r="CW267" i="1"/>
  <c r="V267" i="1" s="1"/>
  <c r="FR267" i="1"/>
  <c r="GL267" i="1"/>
  <c r="GN267" i="1"/>
  <c r="GP267" i="1"/>
  <c r="GV267" i="1"/>
  <c r="C268" i="1"/>
  <c r="D268" i="1"/>
  <c r="P268" i="1"/>
  <c r="AC268" i="1"/>
  <c r="AD268" i="1"/>
  <c r="AE268" i="1"/>
  <c r="AF268" i="1"/>
  <c r="CT268" i="1" s="1"/>
  <c r="S268" i="1" s="1"/>
  <c r="AG268" i="1"/>
  <c r="AH268" i="1"/>
  <c r="CV268" i="1" s="1"/>
  <c r="U268" i="1" s="1"/>
  <c r="AI268" i="1"/>
  <c r="AJ268" i="1"/>
  <c r="CX268" i="1" s="1"/>
  <c r="W268" i="1" s="1"/>
  <c r="CQ268" i="1"/>
  <c r="CS268" i="1"/>
  <c r="R268" i="1" s="1"/>
  <c r="CU268" i="1"/>
  <c r="T268" i="1" s="1"/>
  <c r="CW268" i="1"/>
  <c r="V268" i="1" s="1"/>
  <c r="FR268" i="1"/>
  <c r="GL268" i="1"/>
  <c r="GN268" i="1"/>
  <c r="GP268" i="1"/>
  <c r="GV268" i="1"/>
  <c r="GX268" i="1"/>
  <c r="C269" i="1"/>
  <c r="D269" i="1"/>
  <c r="AC269" i="1"/>
  <c r="H329" i="5" s="1"/>
  <c r="AD269" i="1"/>
  <c r="AE269" i="1"/>
  <c r="AF269" i="1"/>
  <c r="AG269" i="1"/>
  <c r="CU269" i="1" s="1"/>
  <c r="T269" i="1" s="1"/>
  <c r="AH269" i="1"/>
  <c r="CV269" i="1" s="1"/>
  <c r="U269" i="1" s="1"/>
  <c r="AI269" i="1"/>
  <c r="AJ269" i="1"/>
  <c r="CX269" i="1" s="1"/>
  <c r="W269" i="1" s="1"/>
  <c r="CQ269" i="1"/>
  <c r="P269" i="1" s="1"/>
  <c r="K329" i="5" s="1"/>
  <c r="CS269" i="1"/>
  <c r="R269" i="1" s="1"/>
  <c r="GK269" i="1" s="1"/>
  <c r="CW269" i="1"/>
  <c r="V269" i="1" s="1"/>
  <c r="FR269" i="1"/>
  <c r="GL269" i="1"/>
  <c r="GN269" i="1"/>
  <c r="GP269" i="1"/>
  <c r="GV269" i="1"/>
  <c r="GX269" i="1"/>
  <c r="I270" i="1"/>
  <c r="U270" i="1"/>
  <c r="AC270" i="1"/>
  <c r="AE270" i="1"/>
  <c r="AF270" i="1"/>
  <c r="AG270" i="1"/>
  <c r="CU270" i="1" s="1"/>
  <c r="T270" i="1" s="1"/>
  <c r="AH270" i="1"/>
  <c r="AI270" i="1"/>
  <c r="CW270" i="1" s="1"/>
  <c r="V270" i="1" s="1"/>
  <c r="AJ270" i="1"/>
  <c r="CT270" i="1"/>
  <c r="S270" i="1" s="1"/>
  <c r="CV270" i="1"/>
  <c r="CX270" i="1"/>
  <c r="W270" i="1" s="1"/>
  <c r="FR270" i="1"/>
  <c r="GL270" i="1"/>
  <c r="GN270" i="1"/>
  <c r="GP270" i="1"/>
  <c r="GV270" i="1"/>
  <c r="GX270" i="1" s="1"/>
  <c r="I271" i="1"/>
  <c r="E333" i="5" s="1"/>
  <c r="AC271" i="1"/>
  <c r="H333" i="5" s="1"/>
  <c r="X333" i="5" s="1"/>
  <c r="AE271" i="1"/>
  <c r="AD271" i="1" s="1"/>
  <c r="AF271" i="1"/>
  <c r="AG271" i="1"/>
  <c r="CU271" i="1" s="1"/>
  <c r="T271" i="1" s="1"/>
  <c r="AH271" i="1"/>
  <c r="CV271" i="1" s="1"/>
  <c r="AI271" i="1"/>
  <c r="CW271" i="1" s="1"/>
  <c r="V271" i="1" s="1"/>
  <c r="AJ271" i="1"/>
  <c r="CX271" i="1" s="1"/>
  <c r="FR271" i="1"/>
  <c r="GL271" i="1"/>
  <c r="GN271" i="1"/>
  <c r="GP271" i="1"/>
  <c r="GV271" i="1"/>
  <c r="GX271" i="1" s="1"/>
  <c r="I272" i="1"/>
  <c r="AC272" i="1"/>
  <c r="AE272" i="1"/>
  <c r="AD272" i="1" s="1"/>
  <c r="AF272" i="1"/>
  <c r="AG272" i="1"/>
  <c r="CU272" i="1" s="1"/>
  <c r="AH272" i="1"/>
  <c r="CV272" i="1" s="1"/>
  <c r="U272" i="1" s="1"/>
  <c r="AI272" i="1"/>
  <c r="AJ272" i="1"/>
  <c r="CR272" i="1"/>
  <c r="Q272" i="1" s="1"/>
  <c r="CS272" i="1"/>
  <c r="CT272" i="1"/>
  <c r="S272" i="1" s="1"/>
  <c r="CW272" i="1"/>
  <c r="CX272" i="1"/>
  <c r="W272" i="1" s="1"/>
  <c r="FR272" i="1"/>
  <c r="GL272" i="1"/>
  <c r="GN272" i="1"/>
  <c r="GP272" i="1"/>
  <c r="GV272" i="1"/>
  <c r="GX272" i="1" s="1"/>
  <c r="I273" i="1"/>
  <c r="E334" i="5" s="1"/>
  <c r="AC273" i="1"/>
  <c r="AE273" i="1"/>
  <c r="AD273" i="1" s="1"/>
  <c r="CR273" i="1" s="1"/>
  <c r="AF273" i="1"/>
  <c r="AG273" i="1"/>
  <c r="CU273" i="1" s="1"/>
  <c r="AH273" i="1"/>
  <c r="AI273" i="1"/>
  <c r="AJ273" i="1"/>
  <c r="CX273" i="1" s="1"/>
  <c r="W273" i="1" s="1"/>
  <c r="CV273" i="1"/>
  <c r="CW273" i="1"/>
  <c r="FR273" i="1"/>
  <c r="GL273" i="1"/>
  <c r="GN273" i="1"/>
  <c r="GP273" i="1"/>
  <c r="GV273" i="1"/>
  <c r="B275" i="1"/>
  <c r="B248" i="1" s="1"/>
  <c r="C275" i="1"/>
  <c r="C248" i="1" s="1"/>
  <c r="D275" i="1"/>
  <c r="D248" i="1" s="1"/>
  <c r="F275" i="1"/>
  <c r="F248" i="1" s="1"/>
  <c r="G275" i="1"/>
  <c r="AO275" i="1"/>
  <c r="BX275" i="1"/>
  <c r="BX248" i="1" s="1"/>
  <c r="CK275" i="1"/>
  <c r="CL275" i="1"/>
  <c r="CL248" i="1" s="1"/>
  <c r="EG275" i="1"/>
  <c r="FP275" i="1"/>
  <c r="FP248" i="1" s="1"/>
  <c r="GC275" i="1"/>
  <c r="GD275" i="1"/>
  <c r="GD248" i="1" s="1"/>
  <c r="D304" i="1"/>
  <c r="C306" i="1"/>
  <c r="E306" i="1"/>
  <c r="Z306" i="1"/>
  <c r="AA306" i="1"/>
  <c r="AM306" i="1"/>
  <c r="AN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CM306" i="1"/>
  <c r="CN306" i="1"/>
  <c r="CO306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R306" i="1"/>
  <c r="DS306" i="1"/>
  <c r="EE306" i="1"/>
  <c r="EF306" i="1"/>
  <c r="EV306" i="1"/>
  <c r="EW306" i="1"/>
  <c r="EX306" i="1"/>
  <c r="EY306" i="1"/>
  <c r="EZ306" i="1"/>
  <c r="FA306" i="1"/>
  <c r="FB306" i="1"/>
  <c r="FC306" i="1"/>
  <c r="FD306" i="1"/>
  <c r="FE306" i="1"/>
  <c r="FF306" i="1"/>
  <c r="FG306" i="1"/>
  <c r="FH306" i="1"/>
  <c r="FI306" i="1"/>
  <c r="FJ306" i="1"/>
  <c r="FK306" i="1"/>
  <c r="FL306" i="1"/>
  <c r="FM306" i="1"/>
  <c r="FN306" i="1"/>
  <c r="FO306" i="1"/>
  <c r="GD306" i="1"/>
  <c r="GE306" i="1"/>
  <c r="GF306" i="1"/>
  <c r="GG306" i="1"/>
  <c r="GH306" i="1"/>
  <c r="GI306" i="1"/>
  <c r="GJ306" i="1"/>
  <c r="GK306" i="1"/>
  <c r="GL306" i="1"/>
  <c r="GM306" i="1"/>
  <c r="GN306" i="1"/>
  <c r="GO306" i="1"/>
  <c r="GP306" i="1"/>
  <c r="GQ306" i="1"/>
  <c r="GR306" i="1"/>
  <c r="GS306" i="1"/>
  <c r="GT306" i="1"/>
  <c r="GU306" i="1"/>
  <c r="GV306" i="1"/>
  <c r="GW306" i="1"/>
  <c r="GX306" i="1"/>
  <c r="C308" i="1"/>
  <c r="D308" i="1"/>
  <c r="AC308" i="1"/>
  <c r="AD308" i="1"/>
  <c r="CR308" i="1" s="1"/>
  <c r="Q308" i="1" s="1"/>
  <c r="AE308" i="1"/>
  <c r="CS308" i="1" s="1"/>
  <c r="R308" i="1" s="1"/>
  <c r="GK308" i="1" s="1"/>
  <c r="AF308" i="1"/>
  <c r="AG308" i="1"/>
  <c r="CU308" i="1" s="1"/>
  <c r="T308" i="1" s="1"/>
  <c r="AH308" i="1"/>
  <c r="CV308" i="1" s="1"/>
  <c r="U308" i="1" s="1"/>
  <c r="AI308" i="1"/>
  <c r="CW308" i="1" s="1"/>
  <c r="V308" i="1" s="1"/>
  <c r="AJ308" i="1"/>
  <c r="CQ308" i="1"/>
  <c r="P308" i="1" s="1"/>
  <c r="CT308" i="1"/>
  <c r="S308" i="1" s="1"/>
  <c r="CY308" i="1" s="1"/>
  <c r="X308" i="1" s="1"/>
  <c r="CX308" i="1"/>
  <c r="W308" i="1" s="1"/>
  <c r="FR308" i="1"/>
  <c r="BY323" i="1" s="1"/>
  <c r="GL308" i="1"/>
  <c r="GO308" i="1"/>
  <c r="GP308" i="1"/>
  <c r="GV308" i="1"/>
  <c r="GX308" i="1" s="1"/>
  <c r="C309" i="1"/>
  <c r="D309" i="1"/>
  <c r="AC309" i="1"/>
  <c r="CQ309" i="1" s="1"/>
  <c r="P309" i="1" s="1"/>
  <c r="AE309" i="1"/>
  <c r="AD309" i="1" s="1"/>
  <c r="CR309" i="1" s="1"/>
  <c r="Q309" i="1" s="1"/>
  <c r="AF309" i="1"/>
  <c r="AG309" i="1"/>
  <c r="CU309" i="1" s="1"/>
  <c r="T309" i="1" s="1"/>
  <c r="AH309" i="1"/>
  <c r="AI309" i="1"/>
  <c r="AJ309" i="1"/>
  <c r="CX309" i="1" s="1"/>
  <c r="W309" i="1" s="1"/>
  <c r="CS309" i="1"/>
  <c r="R309" i="1" s="1"/>
  <c r="GK309" i="1" s="1"/>
  <c r="CV309" i="1"/>
  <c r="U309" i="1" s="1"/>
  <c r="CW309" i="1"/>
  <c r="V309" i="1" s="1"/>
  <c r="FR309" i="1"/>
  <c r="GL309" i="1"/>
  <c r="GO309" i="1"/>
  <c r="GP309" i="1"/>
  <c r="GV309" i="1"/>
  <c r="GX309" i="1" s="1"/>
  <c r="I310" i="1"/>
  <c r="AC310" i="1"/>
  <c r="AE310" i="1"/>
  <c r="AF310" i="1"/>
  <c r="CT310" i="1" s="1"/>
  <c r="AG310" i="1"/>
  <c r="CU310" i="1" s="1"/>
  <c r="T310" i="1" s="1"/>
  <c r="AH310" i="1"/>
  <c r="AI310" i="1"/>
  <c r="CW310" i="1" s="1"/>
  <c r="AJ310" i="1"/>
  <c r="CX310" i="1" s="1"/>
  <c r="CQ310" i="1"/>
  <c r="P310" i="1" s="1"/>
  <c r="CV310" i="1"/>
  <c r="FR310" i="1"/>
  <c r="GL310" i="1"/>
  <c r="GO310" i="1"/>
  <c r="GP310" i="1"/>
  <c r="GV310" i="1"/>
  <c r="I311" i="1"/>
  <c r="E345" i="5" s="1"/>
  <c r="AC311" i="1"/>
  <c r="AD311" i="1"/>
  <c r="CR311" i="1" s="1"/>
  <c r="AE311" i="1"/>
  <c r="CS311" i="1" s="1"/>
  <c r="AF311" i="1"/>
  <c r="AG311" i="1"/>
  <c r="AH311" i="1"/>
  <c r="CV311" i="1" s="1"/>
  <c r="AI311" i="1"/>
  <c r="CW311" i="1" s="1"/>
  <c r="AJ311" i="1"/>
  <c r="CQ311" i="1"/>
  <c r="CU311" i="1"/>
  <c r="CX311" i="1"/>
  <c r="W311" i="1" s="1"/>
  <c r="FR311" i="1"/>
  <c r="GL311" i="1"/>
  <c r="GO311" i="1"/>
  <c r="GP311" i="1"/>
  <c r="GV311" i="1"/>
  <c r="C312" i="1"/>
  <c r="D312" i="1"/>
  <c r="AB312" i="1"/>
  <c r="AC312" i="1"/>
  <c r="CQ312" i="1" s="1"/>
  <c r="P312" i="1" s="1"/>
  <c r="AE312" i="1"/>
  <c r="AD312" i="1" s="1"/>
  <c r="CR312" i="1" s="1"/>
  <c r="Q312" i="1" s="1"/>
  <c r="AF312" i="1"/>
  <c r="CT312" i="1" s="1"/>
  <c r="S312" i="1" s="1"/>
  <c r="AG312" i="1"/>
  <c r="CU312" i="1" s="1"/>
  <c r="T312" i="1" s="1"/>
  <c r="AH312" i="1"/>
  <c r="AI312" i="1"/>
  <c r="AJ312" i="1"/>
  <c r="CX312" i="1" s="1"/>
  <c r="W312" i="1" s="1"/>
  <c r="CS312" i="1"/>
  <c r="R312" i="1" s="1"/>
  <c r="GK312" i="1" s="1"/>
  <c r="CV312" i="1"/>
  <c r="U312" i="1" s="1"/>
  <c r="CW312" i="1"/>
  <c r="V312" i="1" s="1"/>
  <c r="FR312" i="1"/>
  <c r="GL312" i="1"/>
  <c r="GO312" i="1"/>
  <c r="GP312" i="1"/>
  <c r="GV312" i="1"/>
  <c r="GX312" i="1"/>
  <c r="C313" i="1"/>
  <c r="D313" i="1"/>
  <c r="AC313" i="1"/>
  <c r="H351" i="5" s="1"/>
  <c r="AE313" i="1"/>
  <c r="AF313" i="1"/>
  <c r="AG313" i="1"/>
  <c r="CU313" i="1" s="1"/>
  <c r="T313" i="1" s="1"/>
  <c r="AH313" i="1"/>
  <c r="CV313" i="1" s="1"/>
  <c r="U313" i="1" s="1"/>
  <c r="AI313" i="1"/>
  <c r="CW313" i="1" s="1"/>
  <c r="V313" i="1" s="1"/>
  <c r="AJ313" i="1"/>
  <c r="CQ313" i="1"/>
  <c r="P313" i="1" s="1"/>
  <c r="K351" i="5" s="1"/>
  <c r="CT313" i="1"/>
  <c r="S313" i="1" s="1"/>
  <c r="CX313" i="1"/>
  <c r="W313" i="1" s="1"/>
  <c r="FR313" i="1"/>
  <c r="GL313" i="1"/>
  <c r="GO313" i="1"/>
  <c r="GP313" i="1"/>
  <c r="GV313" i="1"/>
  <c r="GX313" i="1" s="1"/>
  <c r="I314" i="1"/>
  <c r="AC314" i="1"/>
  <c r="AD314" i="1"/>
  <c r="CR314" i="1" s="1"/>
  <c r="Q314" i="1" s="1"/>
  <c r="AE314" i="1"/>
  <c r="AF314" i="1"/>
  <c r="AG314" i="1"/>
  <c r="CU314" i="1" s="1"/>
  <c r="T314" i="1" s="1"/>
  <c r="AH314" i="1"/>
  <c r="CV314" i="1" s="1"/>
  <c r="U314" i="1" s="1"/>
  <c r="AI314" i="1"/>
  <c r="AJ314" i="1"/>
  <c r="CS314" i="1"/>
  <c r="R314" i="1" s="1"/>
  <c r="GK314" i="1" s="1"/>
  <c r="CT314" i="1"/>
  <c r="S314" i="1" s="1"/>
  <c r="CW314" i="1"/>
  <c r="V314" i="1" s="1"/>
  <c r="CX314" i="1"/>
  <c r="W314" i="1" s="1"/>
  <c r="FR314" i="1"/>
  <c r="GL314" i="1"/>
  <c r="GO314" i="1"/>
  <c r="GP314" i="1"/>
  <c r="GV314" i="1"/>
  <c r="GX314" i="1"/>
  <c r="I315" i="1"/>
  <c r="E355" i="5" s="1"/>
  <c r="AC315" i="1"/>
  <c r="AE315" i="1"/>
  <c r="AF315" i="1"/>
  <c r="AG315" i="1"/>
  <c r="CU315" i="1" s="1"/>
  <c r="T315" i="1" s="1"/>
  <c r="AH315" i="1"/>
  <c r="AI315" i="1"/>
  <c r="AJ315" i="1"/>
  <c r="CX315" i="1" s="1"/>
  <c r="CV315" i="1"/>
  <c r="U315" i="1" s="1"/>
  <c r="CW315" i="1"/>
  <c r="V315" i="1" s="1"/>
  <c r="FR315" i="1"/>
  <c r="GL315" i="1"/>
  <c r="GO315" i="1"/>
  <c r="GP315" i="1"/>
  <c r="GV315" i="1"/>
  <c r="GX315" i="1"/>
  <c r="I316" i="1"/>
  <c r="AC316" i="1"/>
  <c r="CQ316" i="1" s="1"/>
  <c r="P316" i="1" s="1"/>
  <c r="AE316" i="1"/>
  <c r="AF316" i="1"/>
  <c r="CT316" i="1" s="1"/>
  <c r="S316" i="1" s="1"/>
  <c r="AG316" i="1"/>
  <c r="AH316" i="1"/>
  <c r="CV316" i="1" s="1"/>
  <c r="U316" i="1" s="1"/>
  <c r="AI316" i="1"/>
  <c r="CW316" i="1" s="1"/>
  <c r="V316" i="1" s="1"/>
  <c r="AJ316" i="1"/>
  <c r="CX316" i="1" s="1"/>
  <c r="W316" i="1" s="1"/>
  <c r="CU316" i="1"/>
  <c r="T316" i="1" s="1"/>
  <c r="FR316" i="1"/>
  <c r="GL316" i="1"/>
  <c r="GO316" i="1"/>
  <c r="CC323" i="1" s="1"/>
  <c r="GP316" i="1"/>
  <c r="GV316" i="1"/>
  <c r="GX316" i="1" s="1"/>
  <c r="I317" i="1"/>
  <c r="E356" i="5" s="1"/>
  <c r="AC317" i="1"/>
  <c r="AE317" i="1"/>
  <c r="CS317" i="1" s="1"/>
  <c r="R317" i="1" s="1"/>
  <c r="GK317" i="1" s="1"/>
  <c r="AF317" i="1"/>
  <c r="AG317" i="1"/>
  <c r="CU317" i="1" s="1"/>
  <c r="T317" i="1" s="1"/>
  <c r="AH317" i="1"/>
  <c r="CV317" i="1" s="1"/>
  <c r="U317" i="1" s="1"/>
  <c r="AI317" i="1"/>
  <c r="CW317" i="1" s="1"/>
  <c r="V317" i="1" s="1"/>
  <c r="AJ317" i="1"/>
  <c r="CT317" i="1"/>
  <c r="S317" i="1" s="1"/>
  <c r="CX317" i="1"/>
  <c r="W317" i="1" s="1"/>
  <c r="CY317" i="1"/>
  <c r="X317" i="1" s="1"/>
  <c r="T356" i="5" s="1"/>
  <c r="FR317" i="1"/>
  <c r="GL317" i="1"/>
  <c r="GO317" i="1"/>
  <c r="GP317" i="1"/>
  <c r="GV317" i="1"/>
  <c r="GX317" i="1" s="1"/>
  <c r="I318" i="1"/>
  <c r="AC318" i="1"/>
  <c r="AD318" i="1"/>
  <c r="CR318" i="1" s="1"/>
  <c r="Q318" i="1" s="1"/>
  <c r="AE318" i="1"/>
  <c r="AF318" i="1"/>
  <c r="AG318" i="1"/>
  <c r="CU318" i="1" s="1"/>
  <c r="AH318" i="1"/>
  <c r="CV318" i="1" s="1"/>
  <c r="U318" i="1" s="1"/>
  <c r="AI318" i="1"/>
  <c r="AJ318" i="1"/>
  <c r="CS318" i="1"/>
  <c r="CT318" i="1"/>
  <c r="S318" i="1" s="1"/>
  <c r="CW318" i="1"/>
  <c r="CX318" i="1"/>
  <c r="W318" i="1" s="1"/>
  <c r="FR318" i="1"/>
  <c r="GL318" i="1"/>
  <c r="GO318" i="1"/>
  <c r="GP318" i="1"/>
  <c r="GV318" i="1"/>
  <c r="GX318" i="1" s="1"/>
  <c r="I319" i="1"/>
  <c r="E357" i="5" s="1"/>
  <c r="AC319" i="1"/>
  <c r="AE319" i="1"/>
  <c r="AD319" i="1" s="1"/>
  <c r="CR319" i="1" s="1"/>
  <c r="AF319" i="1"/>
  <c r="AG319" i="1"/>
  <c r="CU319" i="1" s="1"/>
  <c r="AH319" i="1"/>
  <c r="AI319" i="1"/>
  <c r="AJ319" i="1"/>
  <c r="CX319" i="1" s="1"/>
  <c r="W319" i="1" s="1"/>
  <c r="CS319" i="1"/>
  <c r="CV319" i="1"/>
  <c r="U319" i="1" s="1"/>
  <c r="CW319" i="1"/>
  <c r="V319" i="1" s="1"/>
  <c r="FR319" i="1"/>
  <c r="GL319" i="1"/>
  <c r="GO319" i="1"/>
  <c r="FU323" i="1" s="1"/>
  <c r="GP319" i="1"/>
  <c r="GV319" i="1"/>
  <c r="GX319" i="1" s="1"/>
  <c r="C320" i="1"/>
  <c r="D320" i="1"/>
  <c r="AC320" i="1"/>
  <c r="AE320" i="1"/>
  <c r="AF320" i="1"/>
  <c r="AG320" i="1"/>
  <c r="AH320" i="1"/>
  <c r="CV320" i="1" s="1"/>
  <c r="U320" i="1" s="1"/>
  <c r="AI320" i="1"/>
  <c r="CW320" i="1" s="1"/>
  <c r="V320" i="1" s="1"/>
  <c r="AJ320" i="1"/>
  <c r="CQ320" i="1"/>
  <c r="P320" i="1" s="1"/>
  <c r="CT320" i="1"/>
  <c r="S320" i="1" s="1"/>
  <c r="CU320" i="1"/>
  <c r="T320" i="1" s="1"/>
  <c r="CX320" i="1"/>
  <c r="W320" i="1" s="1"/>
  <c r="FR320" i="1"/>
  <c r="GL320" i="1"/>
  <c r="GO320" i="1"/>
  <c r="GP320" i="1"/>
  <c r="GV320" i="1"/>
  <c r="GX320" i="1" s="1"/>
  <c r="C321" i="1"/>
  <c r="D321" i="1"/>
  <c r="AC321" i="1"/>
  <c r="CQ321" i="1" s="1"/>
  <c r="P321" i="1" s="1"/>
  <c r="AE321" i="1"/>
  <c r="AF321" i="1"/>
  <c r="AG321" i="1"/>
  <c r="CU321" i="1" s="1"/>
  <c r="T321" i="1" s="1"/>
  <c r="AH321" i="1"/>
  <c r="AI321" i="1"/>
  <c r="CW321" i="1" s="1"/>
  <c r="V321" i="1" s="1"/>
  <c r="AJ321" i="1"/>
  <c r="CX321" i="1" s="1"/>
  <c r="W321" i="1" s="1"/>
  <c r="CV321" i="1"/>
  <c r="U321" i="1" s="1"/>
  <c r="FR321" i="1"/>
  <c r="GL321" i="1"/>
  <c r="GO321" i="1"/>
  <c r="GP321" i="1"/>
  <c r="GV321" i="1"/>
  <c r="GX321" i="1"/>
  <c r="B323" i="1"/>
  <c r="B306" i="1" s="1"/>
  <c r="C323" i="1"/>
  <c r="D323" i="1"/>
  <c r="D306" i="1" s="1"/>
  <c r="F323" i="1"/>
  <c r="F306" i="1" s="1"/>
  <c r="G323" i="1"/>
  <c r="A367" i="5" s="1"/>
  <c r="AO323" i="1"/>
  <c r="BX323" i="1"/>
  <c r="BX306" i="1" s="1"/>
  <c r="CK323" i="1"/>
  <c r="CL323" i="1"/>
  <c r="BC323" i="1" s="1"/>
  <c r="EG323" i="1"/>
  <c r="FP323" i="1"/>
  <c r="FP306" i="1" s="1"/>
  <c r="GC323" i="1"/>
  <c r="GD323" i="1"/>
  <c r="EU323" i="1" s="1"/>
  <c r="D352" i="1"/>
  <c r="E354" i="1"/>
  <c r="Z354" i="1"/>
  <c r="AA354" i="1"/>
  <c r="AM354" i="1"/>
  <c r="AN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CM354" i="1"/>
  <c r="CN354" i="1"/>
  <c r="CO354" i="1"/>
  <c r="CP354" i="1"/>
  <c r="CQ354" i="1"/>
  <c r="CR354" i="1"/>
  <c r="CS354" i="1"/>
  <c r="CT354" i="1"/>
  <c r="CU354" i="1"/>
  <c r="CV354" i="1"/>
  <c r="CW354" i="1"/>
  <c r="CX354" i="1"/>
  <c r="CY354" i="1"/>
  <c r="CZ354" i="1"/>
  <c r="DA354" i="1"/>
  <c r="DB354" i="1"/>
  <c r="DC354" i="1"/>
  <c r="DD354" i="1"/>
  <c r="DE354" i="1"/>
  <c r="DF354" i="1"/>
  <c r="DR354" i="1"/>
  <c r="DS354" i="1"/>
  <c r="EE354" i="1"/>
  <c r="EF354" i="1"/>
  <c r="EV354" i="1"/>
  <c r="EW354" i="1"/>
  <c r="EX354" i="1"/>
  <c r="EY354" i="1"/>
  <c r="EZ354" i="1"/>
  <c r="FA354" i="1"/>
  <c r="FB354" i="1"/>
  <c r="FC354" i="1"/>
  <c r="FD354" i="1"/>
  <c r="FE354" i="1"/>
  <c r="FF354" i="1"/>
  <c r="FG354" i="1"/>
  <c r="FH354" i="1"/>
  <c r="FI354" i="1"/>
  <c r="FJ354" i="1"/>
  <c r="FK354" i="1"/>
  <c r="FL354" i="1"/>
  <c r="FM354" i="1"/>
  <c r="FN354" i="1"/>
  <c r="FO354" i="1"/>
  <c r="GE354" i="1"/>
  <c r="GF354" i="1"/>
  <c r="GG354" i="1"/>
  <c r="GH354" i="1"/>
  <c r="GI354" i="1"/>
  <c r="GJ354" i="1"/>
  <c r="GK354" i="1"/>
  <c r="GL354" i="1"/>
  <c r="GM354" i="1"/>
  <c r="GN354" i="1"/>
  <c r="GO354" i="1"/>
  <c r="GP354" i="1"/>
  <c r="GQ354" i="1"/>
  <c r="GR354" i="1"/>
  <c r="GS354" i="1"/>
  <c r="GT354" i="1"/>
  <c r="GU354" i="1"/>
  <c r="GV354" i="1"/>
  <c r="GW354" i="1"/>
  <c r="GX354" i="1"/>
  <c r="C356" i="1"/>
  <c r="D356" i="1"/>
  <c r="S356" i="1"/>
  <c r="CY356" i="1" s="1"/>
  <c r="X356" i="1" s="1"/>
  <c r="AC356" i="1"/>
  <c r="AE356" i="1"/>
  <c r="CS356" i="1" s="1"/>
  <c r="R356" i="1" s="1"/>
  <c r="AF356" i="1"/>
  <c r="CT356" i="1" s="1"/>
  <c r="AG356" i="1"/>
  <c r="CU356" i="1" s="1"/>
  <c r="T356" i="1" s="1"/>
  <c r="AH356" i="1"/>
  <c r="AI356" i="1"/>
  <c r="CW356" i="1" s="1"/>
  <c r="V356" i="1" s="1"/>
  <c r="AJ356" i="1"/>
  <c r="CX356" i="1" s="1"/>
  <c r="W356" i="1" s="1"/>
  <c r="CV356" i="1"/>
  <c r="U356" i="1" s="1"/>
  <c r="FR356" i="1"/>
  <c r="GK356" i="1"/>
  <c r="GL356" i="1"/>
  <c r="GN356" i="1"/>
  <c r="CB369" i="1" s="1"/>
  <c r="CB354" i="1" s="1"/>
  <c r="GO356" i="1"/>
  <c r="GV356" i="1"/>
  <c r="GX356" i="1" s="1"/>
  <c r="C357" i="1"/>
  <c r="D357" i="1"/>
  <c r="AC357" i="1"/>
  <c r="CQ357" i="1" s="1"/>
  <c r="P357" i="1" s="1"/>
  <c r="AE357" i="1"/>
  <c r="AD357" i="1" s="1"/>
  <c r="AF357" i="1"/>
  <c r="AG357" i="1"/>
  <c r="CU357" i="1" s="1"/>
  <c r="T357" i="1" s="1"/>
  <c r="AH357" i="1"/>
  <c r="AI357" i="1"/>
  <c r="AJ357" i="1"/>
  <c r="CX357" i="1" s="1"/>
  <c r="W357" i="1" s="1"/>
  <c r="CR357" i="1"/>
  <c r="Q357" i="1" s="1"/>
  <c r="CT357" i="1"/>
  <c r="S357" i="1" s="1"/>
  <c r="K371" i="5" s="1"/>
  <c r="CV357" i="1"/>
  <c r="U357" i="1" s="1"/>
  <c r="CW357" i="1"/>
  <c r="V357" i="1" s="1"/>
  <c r="FR357" i="1"/>
  <c r="GL357" i="1"/>
  <c r="GN357" i="1"/>
  <c r="GO357" i="1"/>
  <c r="FU369" i="1" s="1"/>
  <c r="GV357" i="1"/>
  <c r="GX357" i="1"/>
  <c r="C358" i="1"/>
  <c r="D358" i="1"/>
  <c r="AC358" i="1"/>
  <c r="CQ358" i="1" s="1"/>
  <c r="P358" i="1" s="1"/>
  <c r="AE358" i="1"/>
  <c r="CS358" i="1" s="1"/>
  <c r="R358" i="1" s="1"/>
  <c r="GK358" i="1" s="1"/>
  <c r="AF358" i="1"/>
  <c r="AG358" i="1"/>
  <c r="CU358" i="1" s="1"/>
  <c r="T358" i="1" s="1"/>
  <c r="AH358" i="1"/>
  <c r="AI358" i="1"/>
  <c r="CW358" i="1" s="1"/>
  <c r="V358" i="1" s="1"/>
  <c r="AJ358" i="1"/>
  <c r="CT358" i="1"/>
  <c r="S358" i="1" s="1"/>
  <c r="CV358" i="1"/>
  <c r="U358" i="1" s="1"/>
  <c r="CX358" i="1"/>
  <c r="W358" i="1" s="1"/>
  <c r="FR358" i="1"/>
  <c r="BY369" i="1" s="1"/>
  <c r="GL358" i="1"/>
  <c r="GN358" i="1"/>
  <c r="GO358" i="1"/>
  <c r="GV358" i="1"/>
  <c r="GX358" i="1" s="1"/>
  <c r="C359" i="1"/>
  <c r="D359" i="1"/>
  <c r="AC359" i="1"/>
  <c r="CQ359" i="1" s="1"/>
  <c r="P359" i="1" s="1"/>
  <c r="AE359" i="1"/>
  <c r="AD359" i="1" s="1"/>
  <c r="CR359" i="1" s="1"/>
  <c r="Q359" i="1" s="1"/>
  <c r="AF359" i="1"/>
  <c r="AG359" i="1"/>
  <c r="CU359" i="1" s="1"/>
  <c r="T359" i="1" s="1"/>
  <c r="AH359" i="1"/>
  <c r="AI359" i="1"/>
  <c r="CW359" i="1" s="1"/>
  <c r="V359" i="1" s="1"/>
  <c r="AJ359" i="1"/>
  <c r="CX359" i="1" s="1"/>
  <c r="W359" i="1" s="1"/>
  <c r="CV359" i="1"/>
  <c r="U359" i="1" s="1"/>
  <c r="FR359" i="1"/>
  <c r="GL359" i="1"/>
  <c r="GN359" i="1"/>
  <c r="GO359" i="1"/>
  <c r="GV359" i="1"/>
  <c r="GX359" i="1" s="1"/>
  <c r="C360" i="1"/>
  <c r="D360" i="1"/>
  <c r="AC360" i="1"/>
  <c r="AE360" i="1"/>
  <c r="CS360" i="1" s="1"/>
  <c r="R360" i="1" s="1"/>
  <c r="GK360" i="1" s="1"/>
  <c r="AF360" i="1"/>
  <c r="AG360" i="1"/>
  <c r="CU360" i="1" s="1"/>
  <c r="T360" i="1" s="1"/>
  <c r="AH360" i="1"/>
  <c r="AI360" i="1"/>
  <c r="CW360" i="1" s="1"/>
  <c r="V360" i="1" s="1"/>
  <c r="AJ360" i="1"/>
  <c r="CT360" i="1"/>
  <c r="S360" i="1" s="1"/>
  <c r="CV360" i="1"/>
  <c r="U360" i="1" s="1"/>
  <c r="CX360" i="1"/>
  <c r="W360" i="1" s="1"/>
  <c r="FR360" i="1"/>
  <c r="GL360" i="1"/>
  <c r="GN360" i="1"/>
  <c r="GO360" i="1"/>
  <c r="GV360" i="1"/>
  <c r="GX360" i="1" s="1"/>
  <c r="C361" i="1"/>
  <c r="D361" i="1"/>
  <c r="AC361" i="1"/>
  <c r="CQ361" i="1" s="1"/>
  <c r="P361" i="1" s="1"/>
  <c r="AE361" i="1"/>
  <c r="AD361" i="1" s="1"/>
  <c r="CR361" i="1" s="1"/>
  <c r="Q361" i="1" s="1"/>
  <c r="AF361" i="1"/>
  <c r="CT361" i="1" s="1"/>
  <c r="S361" i="1" s="1"/>
  <c r="K383" i="5" s="1"/>
  <c r="AG361" i="1"/>
  <c r="CU361" i="1" s="1"/>
  <c r="T361" i="1" s="1"/>
  <c r="AH361" i="1"/>
  <c r="CV361" i="1" s="1"/>
  <c r="U361" i="1" s="1"/>
  <c r="AI361" i="1"/>
  <c r="CW361" i="1" s="1"/>
  <c r="V361" i="1" s="1"/>
  <c r="AJ361" i="1"/>
  <c r="CX361" i="1" s="1"/>
  <c r="W361" i="1" s="1"/>
  <c r="FR361" i="1"/>
  <c r="GL361" i="1"/>
  <c r="GN361" i="1"/>
  <c r="GO361" i="1"/>
  <c r="GV361" i="1"/>
  <c r="GX361" i="1" s="1"/>
  <c r="C362" i="1"/>
  <c r="D362" i="1"/>
  <c r="AC362" i="1"/>
  <c r="AE362" i="1"/>
  <c r="CS362" i="1" s="1"/>
  <c r="R362" i="1" s="1"/>
  <c r="GK362" i="1" s="1"/>
  <c r="AF362" i="1"/>
  <c r="AG362" i="1"/>
  <c r="CU362" i="1" s="1"/>
  <c r="T362" i="1" s="1"/>
  <c r="AH362" i="1"/>
  <c r="AI362" i="1"/>
  <c r="CW362" i="1" s="1"/>
  <c r="V362" i="1" s="1"/>
  <c r="AJ362" i="1"/>
  <c r="CT362" i="1"/>
  <c r="S362" i="1" s="1"/>
  <c r="CV362" i="1"/>
  <c r="U362" i="1" s="1"/>
  <c r="CX362" i="1"/>
  <c r="W362" i="1" s="1"/>
  <c r="FR362" i="1"/>
  <c r="GL362" i="1"/>
  <c r="GN362" i="1"/>
  <c r="GO362" i="1"/>
  <c r="GV362" i="1"/>
  <c r="GX362" i="1" s="1"/>
  <c r="C363" i="1"/>
  <c r="D363" i="1"/>
  <c r="AC363" i="1"/>
  <c r="CQ363" i="1" s="1"/>
  <c r="P363" i="1" s="1"/>
  <c r="AE363" i="1"/>
  <c r="AD363" i="1" s="1"/>
  <c r="CR363" i="1" s="1"/>
  <c r="Q363" i="1" s="1"/>
  <c r="AF363" i="1"/>
  <c r="AG363" i="1"/>
  <c r="CU363" i="1" s="1"/>
  <c r="T363" i="1" s="1"/>
  <c r="AH363" i="1"/>
  <c r="AI363" i="1"/>
  <c r="CW363" i="1" s="1"/>
  <c r="V363" i="1" s="1"/>
  <c r="AJ363" i="1"/>
  <c r="CX363" i="1" s="1"/>
  <c r="W363" i="1" s="1"/>
  <c r="CV363" i="1"/>
  <c r="U363" i="1" s="1"/>
  <c r="FR363" i="1"/>
  <c r="GL363" i="1"/>
  <c r="GN363" i="1"/>
  <c r="GO363" i="1"/>
  <c r="GV363" i="1"/>
  <c r="GX363" i="1" s="1"/>
  <c r="C364" i="1"/>
  <c r="D364" i="1"/>
  <c r="AC364" i="1"/>
  <c r="AE364" i="1"/>
  <c r="CS364" i="1" s="1"/>
  <c r="R364" i="1" s="1"/>
  <c r="GK364" i="1" s="1"/>
  <c r="AF364" i="1"/>
  <c r="AG364" i="1"/>
  <c r="CU364" i="1" s="1"/>
  <c r="T364" i="1" s="1"/>
  <c r="AH364" i="1"/>
  <c r="AI364" i="1"/>
  <c r="CW364" i="1" s="1"/>
  <c r="V364" i="1" s="1"/>
  <c r="AJ364" i="1"/>
  <c r="CT364" i="1"/>
  <c r="S364" i="1" s="1"/>
  <c r="CV364" i="1"/>
  <c r="U364" i="1" s="1"/>
  <c r="CX364" i="1"/>
  <c r="W364" i="1" s="1"/>
  <c r="FR364" i="1"/>
  <c r="GL364" i="1"/>
  <c r="GN364" i="1"/>
  <c r="GO364" i="1"/>
  <c r="GV364" i="1"/>
  <c r="GX364" i="1" s="1"/>
  <c r="C365" i="1"/>
  <c r="D365" i="1"/>
  <c r="AC365" i="1"/>
  <c r="CQ365" i="1" s="1"/>
  <c r="P365" i="1" s="1"/>
  <c r="AE365" i="1"/>
  <c r="AD365" i="1" s="1"/>
  <c r="CR365" i="1" s="1"/>
  <c r="Q365" i="1" s="1"/>
  <c r="AF365" i="1"/>
  <c r="CT365" i="1" s="1"/>
  <c r="S365" i="1" s="1"/>
  <c r="K395" i="5" s="1"/>
  <c r="AG365" i="1"/>
  <c r="CU365" i="1" s="1"/>
  <c r="T365" i="1" s="1"/>
  <c r="AH365" i="1"/>
  <c r="CV365" i="1" s="1"/>
  <c r="U365" i="1" s="1"/>
  <c r="AI365" i="1"/>
  <c r="CW365" i="1" s="1"/>
  <c r="V365" i="1" s="1"/>
  <c r="AJ365" i="1"/>
  <c r="CX365" i="1" s="1"/>
  <c r="W365" i="1" s="1"/>
  <c r="FR365" i="1"/>
  <c r="GL365" i="1"/>
  <c r="GN365" i="1"/>
  <c r="GO365" i="1"/>
  <c r="GV365" i="1"/>
  <c r="GX365" i="1" s="1"/>
  <c r="C366" i="1"/>
  <c r="D366" i="1"/>
  <c r="AC366" i="1"/>
  <c r="AE366" i="1"/>
  <c r="CS366" i="1" s="1"/>
  <c r="R366" i="1" s="1"/>
  <c r="GK366" i="1" s="1"/>
  <c r="AF366" i="1"/>
  <c r="AG366" i="1"/>
  <c r="CU366" i="1" s="1"/>
  <c r="T366" i="1" s="1"/>
  <c r="AH366" i="1"/>
  <c r="AI366" i="1"/>
  <c r="CW366" i="1" s="1"/>
  <c r="V366" i="1" s="1"/>
  <c r="AJ366" i="1"/>
  <c r="CT366" i="1"/>
  <c r="S366" i="1" s="1"/>
  <c r="CV366" i="1"/>
  <c r="U366" i="1" s="1"/>
  <c r="CX366" i="1"/>
  <c r="W366" i="1" s="1"/>
  <c r="FR366" i="1"/>
  <c r="GL366" i="1"/>
  <c r="GN366" i="1"/>
  <c r="GO366" i="1"/>
  <c r="GV366" i="1"/>
  <c r="GX366" i="1" s="1"/>
  <c r="C367" i="1"/>
  <c r="D367" i="1"/>
  <c r="AC367" i="1"/>
  <c r="CQ367" i="1" s="1"/>
  <c r="P367" i="1" s="1"/>
  <c r="AE367" i="1"/>
  <c r="AD367" i="1" s="1"/>
  <c r="CR367" i="1" s="1"/>
  <c r="Q367" i="1" s="1"/>
  <c r="AF367" i="1"/>
  <c r="AG367" i="1"/>
  <c r="CU367" i="1" s="1"/>
  <c r="T367" i="1" s="1"/>
  <c r="AH367" i="1"/>
  <c r="AI367" i="1"/>
  <c r="CW367" i="1" s="1"/>
  <c r="V367" i="1" s="1"/>
  <c r="AJ367" i="1"/>
  <c r="CX367" i="1" s="1"/>
  <c r="W367" i="1" s="1"/>
  <c r="CV367" i="1"/>
  <c r="U367" i="1" s="1"/>
  <c r="FR367" i="1"/>
  <c r="GL367" i="1"/>
  <c r="GN367" i="1"/>
  <c r="GO367" i="1"/>
  <c r="GV367" i="1"/>
  <c r="GX367" i="1" s="1"/>
  <c r="B369" i="1"/>
  <c r="B354" i="1" s="1"/>
  <c r="C369" i="1"/>
  <c r="C354" i="1" s="1"/>
  <c r="D369" i="1"/>
  <c r="D354" i="1" s="1"/>
  <c r="F369" i="1"/>
  <c r="F354" i="1" s="1"/>
  <c r="G369" i="1"/>
  <c r="BX369" i="1"/>
  <c r="BX354" i="1" s="1"/>
  <c r="CK369" i="1"/>
  <c r="CL369" i="1"/>
  <c r="BC369" i="1" s="1"/>
  <c r="FP369" i="1"/>
  <c r="FP354" i="1" s="1"/>
  <c r="FR369" i="1"/>
  <c r="EI369" i="1" s="1"/>
  <c r="GC369" i="1"/>
  <c r="GD369" i="1"/>
  <c r="EU369" i="1" s="1"/>
  <c r="B398" i="1"/>
  <c r="B22" i="1" s="1"/>
  <c r="C398" i="1"/>
  <c r="C22" i="1" s="1"/>
  <c r="D398" i="1"/>
  <c r="D22" i="1" s="1"/>
  <c r="F398" i="1"/>
  <c r="F22" i="1" s="1"/>
  <c r="G398" i="1"/>
  <c r="B430" i="1"/>
  <c r="B18" i="1" s="1"/>
  <c r="C430" i="1"/>
  <c r="C18" i="1" s="1"/>
  <c r="D430" i="1"/>
  <c r="D18" i="1" s="1"/>
  <c r="F430" i="1"/>
  <c r="F18" i="1" s="1"/>
  <c r="G430" i="1"/>
  <c r="G18" i="1" s="1"/>
  <c r="L387" i="5" l="1"/>
  <c r="Q387" i="5" s="1"/>
  <c r="L386" i="5"/>
  <c r="L399" i="5"/>
  <c r="Q399" i="5" s="1"/>
  <c r="L398" i="5"/>
  <c r="GX267" i="1"/>
  <c r="E324" i="5"/>
  <c r="AD260" i="1"/>
  <c r="CS260" i="1"/>
  <c r="R260" i="1" s="1"/>
  <c r="G114" i="1"/>
  <c r="A201" i="5"/>
  <c r="H193" i="5"/>
  <c r="R193" i="5" s="1"/>
  <c r="AD141" i="1"/>
  <c r="CS141" i="1"/>
  <c r="R141" i="1" s="1"/>
  <c r="P137" i="1"/>
  <c r="L177" i="5"/>
  <c r="Q177" i="5" s="1"/>
  <c r="L175" i="5"/>
  <c r="CT81" i="1"/>
  <c r="S81" i="1" s="1"/>
  <c r="CY81" i="1" s="1"/>
  <c r="X81" i="1" s="1"/>
  <c r="T132" i="5" s="1"/>
  <c r="U132" i="5"/>
  <c r="S132" i="5"/>
  <c r="AD68" i="1"/>
  <c r="CR68" i="1" s="1"/>
  <c r="Q68" i="1" s="1"/>
  <c r="CS68" i="1"/>
  <c r="R68" i="1" s="1"/>
  <c r="GK68" i="1" s="1"/>
  <c r="GC354" i="1"/>
  <c r="ET369" i="1"/>
  <c r="CK354" i="1"/>
  <c r="BB369" i="1"/>
  <c r="BB354" i="1" s="1"/>
  <c r="CZ356" i="1"/>
  <c r="Y356" i="1" s="1"/>
  <c r="U345" i="5"/>
  <c r="S345" i="5"/>
  <c r="CT311" i="1"/>
  <c r="S311" i="1" s="1"/>
  <c r="CQ271" i="1"/>
  <c r="P271" i="1" s="1"/>
  <c r="FQ275" i="1"/>
  <c r="W253" i="1"/>
  <c r="CT253" i="1"/>
  <c r="S253" i="1" s="1"/>
  <c r="U293" i="5"/>
  <c r="S293" i="5"/>
  <c r="FR275" i="1"/>
  <c r="S287" i="5"/>
  <c r="H288" i="5"/>
  <c r="R288" i="5" s="1"/>
  <c r="U287" i="5"/>
  <c r="CT251" i="1"/>
  <c r="S251" i="1" s="1"/>
  <c r="K288" i="5" s="1"/>
  <c r="CL176" i="1"/>
  <c r="BC217" i="1"/>
  <c r="CQ211" i="1"/>
  <c r="P211" i="1" s="1"/>
  <c r="H271" i="5"/>
  <c r="X271" i="5" s="1"/>
  <c r="AB211" i="1"/>
  <c r="GX208" i="1"/>
  <c r="GK197" i="1"/>
  <c r="K246" i="5"/>
  <c r="L252" i="5"/>
  <c r="Q252" i="5" s="1"/>
  <c r="L250" i="5"/>
  <c r="CQ189" i="1"/>
  <c r="P189" i="1" s="1"/>
  <c r="K229" i="5" s="1"/>
  <c r="W185" i="1"/>
  <c r="CT185" i="1"/>
  <c r="S185" i="1" s="1"/>
  <c r="CZ185" i="1" s="1"/>
  <c r="Y185" i="1" s="1"/>
  <c r="V222" i="5" s="1"/>
  <c r="U222" i="5"/>
  <c r="S222" i="5"/>
  <c r="CT183" i="1"/>
  <c r="S183" i="1" s="1"/>
  <c r="U214" i="5"/>
  <c r="H220" i="5" s="1"/>
  <c r="S214" i="5"/>
  <c r="H215" i="5"/>
  <c r="R215" i="5" s="1"/>
  <c r="AD143" i="1"/>
  <c r="CS143" i="1"/>
  <c r="R143" i="1" s="1"/>
  <c r="GK143" i="1" s="1"/>
  <c r="CT133" i="1"/>
  <c r="S133" i="1" s="1"/>
  <c r="S178" i="5"/>
  <c r="H179" i="5"/>
  <c r="R179" i="5" s="1"/>
  <c r="U178" i="5"/>
  <c r="H184" i="5" s="1"/>
  <c r="K142" i="5"/>
  <c r="FQ369" i="1"/>
  <c r="CT267" i="1"/>
  <c r="S324" i="5"/>
  <c r="U324" i="5"/>
  <c r="CT265" i="1"/>
  <c r="S265" i="1" s="1"/>
  <c r="K317" i="5" s="1"/>
  <c r="S316" i="5"/>
  <c r="H317" i="5"/>
  <c r="U316" i="5"/>
  <c r="H322" i="5" s="1"/>
  <c r="AD250" i="1"/>
  <c r="CR250" i="1" s="1"/>
  <c r="Q250" i="1" s="1"/>
  <c r="CS250" i="1"/>
  <c r="R250" i="1" s="1"/>
  <c r="GK250" i="1" s="1"/>
  <c r="CT207" i="1"/>
  <c r="S207" i="1" s="1"/>
  <c r="S264" i="5"/>
  <c r="H265" i="5"/>
  <c r="R265" i="5" s="1"/>
  <c r="U264" i="5"/>
  <c r="AD178" i="1"/>
  <c r="CS178" i="1"/>
  <c r="R178" i="1" s="1"/>
  <c r="GK178" i="1" s="1"/>
  <c r="CR129" i="1"/>
  <c r="Q129" i="1" s="1"/>
  <c r="K170" i="5" s="1"/>
  <c r="H170" i="5"/>
  <c r="G22" i="1"/>
  <c r="A409" i="5"/>
  <c r="H389" i="5"/>
  <c r="U388" i="5"/>
  <c r="H391" i="5" s="1"/>
  <c r="S388" i="5"/>
  <c r="H390" i="5" s="1"/>
  <c r="CT363" i="1"/>
  <c r="S363" i="1" s="1"/>
  <c r="K389" i="5" s="1"/>
  <c r="FT369" i="1"/>
  <c r="FT354" i="1" s="1"/>
  <c r="BZ369" i="1"/>
  <c r="BZ354" i="1" s="1"/>
  <c r="CY358" i="1"/>
  <c r="X358" i="1" s="1"/>
  <c r="AD321" i="1"/>
  <c r="CS321" i="1"/>
  <c r="R321" i="1" s="1"/>
  <c r="GK321" i="1" s="1"/>
  <c r="CQ319" i="1"/>
  <c r="P319" i="1" s="1"/>
  <c r="H357" i="5"/>
  <c r="W357" i="5" s="1"/>
  <c r="AB317" i="1"/>
  <c r="L335" i="5"/>
  <c r="Q335" i="5" s="1"/>
  <c r="L332" i="5"/>
  <c r="U294" i="5"/>
  <c r="S294" i="5"/>
  <c r="CT255" i="1"/>
  <c r="S255" i="1" s="1"/>
  <c r="U253" i="1"/>
  <c r="V253" i="1"/>
  <c r="GD176" i="1"/>
  <c r="EU217" i="1"/>
  <c r="GX205" i="1"/>
  <c r="E262" i="5"/>
  <c r="V185" i="1"/>
  <c r="E212" i="5"/>
  <c r="GX181" i="1"/>
  <c r="GB217" i="1" s="1"/>
  <c r="GD114" i="1"/>
  <c r="EU145" i="1"/>
  <c r="EU114" i="1" s="1"/>
  <c r="V137" i="1"/>
  <c r="AD137" i="1"/>
  <c r="CR137" i="1" s="1"/>
  <c r="Q137" i="1" s="1"/>
  <c r="CP137" i="1" s="1"/>
  <c r="O137" i="1" s="1"/>
  <c r="K187" i="5" s="1"/>
  <c r="CS137" i="1"/>
  <c r="R137" i="1" s="1"/>
  <c r="GK137" i="1" s="1"/>
  <c r="AD127" i="1"/>
  <c r="CR127" i="1" s="1"/>
  <c r="CS127" i="1"/>
  <c r="CT119" i="1"/>
  <c r="S119" i="1" s="1"/>
  <c r="U146" i="5"/>
  <c r="S146" i="5"/>
  <c r="FR145" i="1"/>
  <c r="CT53" i="1"/>
  <c r="S53" i="1" s="1"/>
  <c r="S79" i="5"/>
  <c r="H80" i="5"/>
  <c r="R80" i="5" s="1"/>
  <c r="U79" i="5"/>
  <c r="U67" i="5"/>
  <c r="S67" i="5"/>
  <c r="CT47" i="1"/>
  <c r="S47" i="1" s="1"/>
  <c r="CS320" i="1"/>
  <c r="R320" i="1" s="1"/>
  <c r="AD320" i="1"/>
  <c r="CR320" i="1" s="1"/>
  <c r="Q320" i="1" s="1"/>
  <c r="GX253" i="1"/>
  <c r="E293" i="5"/>
  <c r="GX185" i="1"/>
  <c r="E222" i="5"/>
  <c r="FP114" i="1"/>
  <c r="EG145" i="1"/>
  <c r="FY145" i="1"/>
  <c r="E187" i="5"/>
  <c r="GX137" i="1"/>
  <c r="GK129" i="1"/>
  <c r="K171" i="5"/>
  <c r="U400" i="5"/>
  <c r="H403" i="5" s="1"/>
  <c r="S400" i="5"/>
  <c r="H402" i="5" s="1"/>
  <c r="H401" i="5"/>
  <c r="CT367" i="1"/>
  <c r="S367" i="1" s="1"/>
  <c r="K401" i="5" s="1"/>
  <c r="U376" i="5"/>
  <c r="H379" i="5" s="1"/>
  <c r="S376" i="5"/>
  <c r="H378" i="5" s="1"/>
  <c r="H377" i="5"/>
  <c r="CT359" i="1"/>
  <c r="S359" i="1" s="1"/>
  <c r="K377" i="5" s="1"/>
  <c r="CT273" i="1"/>
  <c r="S273" i="1" s="1"/>
  <c r="U334" i="5"/>
  <c r="S334" i="5"/>
  <c r="AB272" i="1"/>
  <c r="CQ272" i="1"/>
  <c r="P272" i="1" s="1"/>
  <c r="CR269" i="1"/>
  <c r="Q269" i="1" s="1"/>
  <c r="K328" i="5" s="1"/>
  <c r="H328" i="5"/>
  <c r="BY354" i="1"/>
  <c r="AP369" i="1"/>
  <c r="AP354" i="1" s="1"/>
  <c r="CQ317" i="1"/>
  <c r="P317" i="1" s="1"/>
  <c r="AD315" i="1"/>
  <c r="CS315" i="1"/>
  <c r="R315" i="1" s="1"/>
  <c r="GK315" i="1" s="1"/>
  <c r="L346" i="5"/>
  <c r="Q346" i="5" s="1"/>
  <c r="L344" i="5"/>
  <c r="GX273" i="1"/>
  <c r="GK261" i="1"/>
  <c r="K309" i="5"/>
  <c r="L315" i="5"/>
  <c r="Q315" i="5" s="1"/>
  <c r="L313" i="5"/>
  <c r="CR261" i="1"/>
  <c r="Q261" i="1" s="1"/>
  <c r="K308" i="5" s="1"/>
  <c r="H308" i="5"/>
  <c r="GK257" i="1"/>
  <c r="K299" i="5"/>
  <c r="L305" i="5"/>
  <c r="Q305" i="5" s="1"/>
  <c r="L303" i="5"/>
  <c r="CQ215" i="1"/>
  <c r="P215" i="1" s="1"/>
  <c r="GK213" i="1"/>
  <c r="K276" i="5"/>
  <c r="W208" i="1"/>
  <c r="S208" i="1"/>
  <c r="W205" i="1"/>
  <c r="CT205" i="1"/>
  <c r="S205" i="1" s="1"/>
  <c r="U262" i="5"/>
  <c r="S262" i="5"/>
  <c r="CQ203" i="1"/>
  <c r="P203" i="1" s="1"/>
  <c r="CP203" i="1" s="1"/>
  <c r="O203" i="1" s="1"/>
  <c r="K261" i="5" s="1"/>
  <c r="CQ201" i="1"/>
  <c r="P201" i="1" s="1"/>
  <c r="GK200" i="1"/>
  <c r="CY200" i="1"/>
  <c r="X200" i="1" s="1"/>
  <c r="BY217" i="1"/>
  <c r="W181" i="1"/>
  <c r="CT181" i="1"/>
  <c r="S181" i="1" s="1"/>
  <c r="U212" i="5"/>
  <c r="S212" i="5"/>
  <c r="H207" i="5"/>
  <c r="R207" i="5" s="1"/>
  <c r="AD179" i="1"/>
  <c r="CS179" i="1"/>
  <c r="R179" i="1" s="1"/>
  <c r="K207" i="5" s="1"/>
  <c r="E198" i="5"/>
  <c r="GX143" i="1"/>
  <c r="W142" i="1"/>
  <c r="T137" i="1"/>
  <c r="U97" i="5"/>
  <c r="S97" i="5"/>
  <c r="CT59" i="1"/>
  <c r="S59" i="1" s="1"/>
  <c r="DZ369" i="1"/>
  <c r="L375" i="5"/>
  <c r="Q375" i="5" s="1"/>
  <c r="L374" i="5"/>
  <c r="S370" i="5"/>
  <c r="H372" i="5" s="1"/>
  <c r="H371" i="5"/>
  <c r="U370" i="5"/>
  <c r="H373" i="5" s="1"/>
  <c r="L365" i="5"/>
  <c r="Q365" i="5" s="1"/>
  <c r="L364" i="5"/>
  <c r="R319" i="1"/>
  <c r="GK319" i="1" s="1"/>
  <c r="R318" i="1"/>
  <c r="GK318" i="1" s="1"/>
  <c r="T318" i="1"/>
  <c r="AG323" i="1" s="1"/>
  <c r="S356" i="5"/>
  <c r="U356" i="5"/>
  <c r="CQ315" i="1"/>
  <c r="P315" i="1" s="1"/>
  <c r="H355" i="5"/>
  <c r="W355" i="5" s="1"/>
  <c r="S347" i="5"/>
  <c r="H348" i="5"/>
  <c r="U347" i="5"/>
  <c r="H353" i="5" s="1"/>
  <c r="T311" i="1"/>
  <c r="V311" i="1"/>
  <c r="R311" i="1"/>
  <c r="GK311" i="1" s="1"/>
  <c r="GX310" i="1"/>
  <c r="W310" i="1"/>
  <c r="S310" i="1"/>
  <c r="AB308" i="1"/>
  <c r="CL306" i="1"/>
  <c r="V273" i="1"/>
  <c r="Q273" i="1"/>
  <c r="V272" i="1"/>
  <c r="T272" i="1"/>
  <c r="AG275" i="1" s="1"/>
  <c r="W271" i="1"/>
  <c r="CT271" i="1"/>
  <c r="S271" i="1" s="1"/>
  <c r="U333" i="5"/>
  <c r="S333" i="5"/>
  <c r="P263" i="1"/>
  <c r="H314" i="5"/>
  <c r="W314" i="5" s="1"/>
  <c r="K310" i="5"/>
  <c r="P259" i="1"/>
  <c r="H304" i="5"/>
  <c r="X304" i="5" s="1"/>
  <c r="U258" i="1"/>
  <c r="CP255" i="1"/>
  <c r="O255" i="1" s="1"/>
  <c r="K294" i="5" s="1"/>
  <c r="S281" i="5"/>
  <c r="U281" i="5"/>
  <c r="CT213" i="1"/>
  <c r="S213" i="1" s="1"/>
  <c r="K274" i="5" s="1"/>
  <c r="S273" i="5"/>
  <c r="H278" i="5" s="1"/>
  <c r="H274" i="5"/>
  <c r="R274" i="5" s="1"/>
  <c r="U273" i="5"/>
  <c r="H279" i="5" s="1"/>
  <c r="U270" i="5"/>
  <c r="S270" i="5"/>
  <c r="V208" i="1"/>
  <c r="CT203" i="1"/>
  <c r="S203" i="1" s="1"/>
  <c r="U261" i="5"/>
  <c r="S261" i="5"/>
  <c r="CT201" i="1"/>
  <c r="S201" i="1" s="1"/>
  <c r="K254" i="5" s="1"/>
  <c r="H254" i="5"/>
  <c r="R254" i="5" s="1"/>
  <c r="U253" i="5"/>
  <c r="H259" i="5" s="1"/>
  <c r="S253" i="5"/>
  <c r="H258" i="5" s="1"/>
  <c r="CT199" i="1"/>
  <c r="S199" i="1" s="1"/>
  <c r="S251" i="5"/>
  <c r="U251" i="5"/>
  <c r="GX199" i="1"/>
  <c r="E251" i="5"/>
  <c r="H241" i="5"/>
  <c r="X241" i="5" s="1"/>
  <c r="CT193" i="1"/>
  <c r="S193" i="1" s="1"/>
  <c r="K236" i="5" s="1"/>
  <c r="H236" i="5"/>
  <c r="R236" i="5" s="1"/>
  <c r="U235" i="5"/>
  <c r="S235" i="5"/>
  <c r="CT191" i="1"/>
  <c r="S191" i="1" s="1"/>
  <c r="S233" i="5"/>
  <c r="U233" i="5"/>
  <c r="CT189" i="1"/>
  <c r="S189" i="1" s="1"/>
  <c r="K226" i="5" s="1"/>
  <c r="S225" i="5"/>
  <c r="H226" i="5"/>
  <c r="R226" i="5" s="1"/>
  <c r="U225" i="5"/>
  <c r="H231" i="5" s="1"/>
  <c r="H223" i="5"/>
  <c r="Z223" i="5" s="1"/>
  <c r="T185" i="1"/>
  <c r="GX184" i="1"/>
  <c r="CJ217" i="1" s="1"/>
  <c r="T181" i="1"/>
  <c r="GX180" i="1"/>
  <c r="L213" i="5"/>
  <c r="Q213" i="5" s="1"/>
  <c r="L211" i="5"/>
  <c r="U143" i="1"/>
  <c r="GX142" i="1"/>
  <c r="L199" i="5"/>
  <c r="Q199" i="5" s="1"/>
  <c r="L197" i="5"/>
  <c r="H188" i="5"/>
  <c r="W188" i="5" s="1"/>
  <c r="V138" i="1"/>
  <c r="Q138" i="1"/>
  <c r="U137" i="1"/>
  <c r="GX136" i="1"/>
  <c r="FQ145" i="1"/>
  <c r="H186" i="5"/>
  <c r="W186" i="5" s="1"/>
  <c r="U134" i="1"/>
  <c r="H176" i="5"/>
  <c r="W176" i="5" s="1"/>
  <c r="K172" i="5"/>
  <c r="CZ125" i="1"/>
  <c r="Y125" i="1" s="1"/>
  <c r="V158" i="5" s="1"/>
  <c r="K159" i="5"/>
  <c r="W122" i="1"/>
  <c r="S148" i="5"/>
  <c r="H149" i="5"/>
  <c r="R149" i="5" s="1"/>
  <c r="U148" i="5"/>
  <c r="AD119" i="1"/>
  <c r="CR119" i="1" s="1"/>
  <c r="CS119" i="1"/>
  <c r="R119" i="1" s="1"/>
  <c r="GK119" i="1" s="1"/>
  <c r="AD118" i="1"/>
  <c r="CR118" i="1" s="1"/>
  <c r="Q118" i="1" s="1"/>
  <c r="CS118" i="1"/>
  <c r="R118" i="1" s="1"/>
  <c r="GK118" i="1" s="1"/>
  <c r="U138" i="5"/>
  <c r="H144" i="5" s="1"/>
  <c r="S138" i="5"/>
  <c r="H143" i="5" s="1"/>
  <c r="H139" i="5"/>
  <c r="R139" i="5" s="1"/>
  <c r="CT79" i="1"/>
  <c r="S79" i="1" s="1"/>
  <c r="K125" i="5" s="1"/>
  <c r="U124" i="5"/>
  <c r="H130" i="5" s="1"/>
  <c r="S124" i="5"/>
  <c r="H125" i="5"/>
  <c r="CT77" i="1"/>
  <c r="S77" i="1" s="1"/>
  <c r="U122" i="5"/>
  <c r="S122" i="5"/>
  <c r="CZ68" i="1"/>
  <c r="Y68" i="1" s="1"/>
  <c r="L113" i="5"/>
  <c r="Q113" i="5" s="1"/>
  <c r="L106" i="5"/>
  <c r="CR61" i="1"/>
  <c r="Q61" i="1" s="1"/>
  <c r="K101" i="5" s="1"/>
  <c r="H101" i="5"/>
  <c r="GX47" i="1"/>
  <c r="CT43" i="1"/>
  <c r="S43" i="1" s="1"/>
  <c r="S57" i="5"/>
  <c r="U57" i="5"/>
  <c r="S394" i="5"/>
  <c r="H396" i="5" s="1"/>
  <c r="H395" i="5"/>
  <c r="U394" i="5"/>
  <c r="H397" i="5" s="1"/>
  <c r="H383" i="5"/>
  <c r="U382" i="5"/>
  <c r="H385" i="5" s="1"/>
  <c r="S382" i="5"/>
  <c r="H384" i="5" s="1"/>
  <c r="L381" i="5"/>
  <c r="Q381" i="5" s="1"/>
  <c r="L380" i="5"/>
  <c r="CC369" i="1"/>
  <c r="CP320" i="1"/>
  <c r="O320" i="1" s="1"/>
  <c r="FQ323" i="1"/>
  <c r="CT319" i="1"/>
  <c r="S319" i="1" s="1"/>
  <c r="S357" i="5"/>
  <c r="U357" i="5"/>
  <c r="CS313" i="1"/>
  <c r="R313" i="1" s="1"/>
  <c r="H350" i="5"/>
  <c r="R350" i="5" s="1"/>
  <c r="AI323" i="1"/>
  <c r="AI306" i="1" s="1"/>
  <c r="FR323" i="1"/>
  <c r="EI323" i="1" s="1"/>
  <c r="U311" i="1"/>
  <c r="Q311" i="1"/>
  <c r="U310" i="1"/>
  <c r="AH323" i="1" s="1"/>
  <c r="V310" i="1"/>
  <c r="CT309" i="1"/>
  <c r="S309" i="1" s="1"/>
  <c r="K341" i="5" s="1"/>
  <c r="H341" i="5"/>
  <c r="R341" i="5" s="1"/>
  <c r="U340" i="5"/>
  <c r="H343" i="5" s="1"/>
  <c r="S340" i="5"/>
  <c r="H342" i="5" s="1"/>
  <c r="G306" i="1"/>
  <c r="G248" i="1"/>
  <c r="A337" i="5"/>
  <c r="U273" i="1"/>
  <c r="CQ273" i="1"/>
  <c r="P273" i="1" s="1"/>
  <c r="H334" i="5"/>
  <c r="X334" i="5" s="1"/>
  <c r="CT269" i="1"/>
  <c r="S269" i="1" s="1"/>
  <c r="K327" i="5" s="1"/>
  <c r="H327" i="5"/>
  <c r="R327" i="5" s="1"/>
  <c r="U326" i="5"/>
  <c r="H331" i="5" s="1"/>
  <c r="S326" i="5"/>
  <c r="L325" i="5"/>
  <c r="Q325" i="5" s="1"/>
  <c r="L323" i="5"/>
  <c r="CT263" i="1"/>
  <c r="S263" i="1" s="1"/>
  <c r="U314" i="5"/>
  <c r="S314" i="5"/>
  <c r="CT261" i="1"/>
  <c r="S261" i="1" s="1"/>
  <c r="K307" i="5" s="1"/>
  <c r="H307" i="5"/>
  <c r="R307" i="5" s="1"/>
  <c r="U306" i="5"/>
  <c r="H312" i="5" s="1"/>
  <c r="S306" i="5"/>
  <c r="H311" i="5" s="1"/>
  <c r="X315" i="5" s="1"/>
  <c r="CD275" i="1"/>
  <c r="CT259" i="1"/>
  <c r="S259" i="1" s="1"/>
  <c r="S304" i="5"/>
  <c r="U304" i="5"/>
  <c r="GX259" i="1"/>
  <c r="E304" i="5"/>
  <c r="CT257" i="1"/>
  <c r="S257" i="1" s="1"/>
  <c r="S296" i="5"/>
  <c r="H301" i="5" s="1"/>
  <c r="H297" i="5"/>
  <c r="R297" i="5" s="1"/>
  <c r="U296" i="5"/>
  <c r="CS255" i="1"/>
  <c r="R255" i="1" s="1"/>
  <c r="V254" i="1"/>
  <c r="AI275" i="1" s="1"/>
  <c r="CS253" i="1"/>
  <c r="R253" i="1" s="1"/>
  <c r="GK253" i="1" s="1"/>
  <c r="H293" i="5"/>
  <c r="X293" i="5" s="1"/>
  <c r="CS251" i="1"/>
  <c r="R251" i="1" s="1"/>
  <c r="L295" i="5"/>
  <c r="Q295" i="5" s="1"/>
  <c r="L337" i="5" s="1"/>
  <c r="L292" i="5"/>
  <c r="CQ250" i="1"/>
  <c r="P250" i="1" s="1"/>
  <c r="AD213" i="1"/>
  <c r="H276" i="5"/>
  <c r="R276" i="5" s="1"/>
  <c r="BZ217" i="1"/>
  <c r="AQ217" i="1" s="1"/>
  <c r="AQ176" i="1" s="1"/>
  <c r="AD212" i="1"/>
  <c r="CR212" i="1" s="1"/>
  <c r="Q212" i="1" s="1"/>
  <c r="CT211" i="1"/>
  <c r="U271" i="5"/>
  <c r="S271" i="5"/>
  <c r="GX211" i="1"/>
  <c r="E271" i="5"/>
  <c r="V210" i="1"/>
  <c r="CT209" i="1"/>
  <c r="S209" i="1" s="1"/>
  <c r="CP209" i="1" s="1"/>
  <c r="O209" i="1" s="1"/>
  <c r="K270" i="5" s="1"/>
  <c r="U208" i="1"/>
  <c r="CS207" i="1"/>
  <c r="R207" i="1" s="1"/>
  <c r="GK207" i="1" s="1"/>
  <c r="L272" i="5"/>
  <c r="Q272" i="5" s="1"/>
  <c r="L269" i="5"/>
  <c r="CS205" i="1"/>
  <c r="R205" i="1" s="1"/>
  <c r="GK205" i="1" s="1"/>
  <c r="V204" i="1"/>
  <c r="Q204" i="1"/>
  <c r="CT197" i="1"/>
  <c r="S197" i="1" s="1"/>
  <c r="S243" i="5"/>
  <c r="H248" i="5" s="1"/>
  <c r="G252" i="5" s="1"/>
  <c r="O252" i="5" s="1"/>
  <c r="H244" i="5"/>
  <c r="R244" i="5" s="1"/>
  <c r="U243" i="5"/>
  <c r="H249" i="5" s="1"/>
  <c r="X252" i="5" s="1"/>
  <c r="CT195" i="1"/>
  <c r="S195" i="1" s="1"/>
  <c r="S241" i="5"/>
  <c r="U241" i="5"/>
  <c r="CT187" i="1"/>
  <c r="S187" i="1" s="1"/>
  <c r="CZ187" i="1" s="1"/>
  <c r="Y187" i="1" s="1"/>
  <c r="V223" i="5" s="1"/>
  <c r="U223" i="5"/>
  <c r="S223" i="5"/>
  <c r="CS185" i="1"/>
  <c r="R185" i="1" s="1"/>
  <c r="GK185" i="1" s="1"/>
  <c r="V184" i="1"/>
  <c r="Q184" i="1"/>
  <c r="CS183" i="1"/>
  <c r="R183" i="1" s="1"/>
  <c r="L224" i="5"/>
  <c r="Q224" i="5" s="1"/>
  <c r="L221" i="5"/>
  <c r="AD183" i="1"/>
  <c r="H216" i="5" s="1"/>
  <c r="CS182" i="1"/>
  <c r="R182" i="1" s="1"/>
  <c r="GK182" i="1" s="1"/>
  <c r="CS181" i="1"/>
  <c r="R181" i="1" s="1"/>
  <c r="GK181" i="1" s="1"/>
  <c r="U181" i="1"/>
  <c r="V180" i="1"/>
  <c r="H198" i="5"/>
  <c r="W198" i="5" s="1"/>
  <c r="V142" i="1"/>
  <c r="K194" i="5"/>
  <c r="CT139" i="1"/>
  <c r="U188" i="5"/>
  <c r="S188" i="5"/>
  <c r="U138" i="1"/>
  <c r="V136" i="1"/>
  <c r="CT135" i="1"/>
  <c r="S186" i="5"/>
  <c r="U186" i="5"/>
  <c r="T134" i="1"/>
  <c r="CS133" i="1"/>
  <c r="R133" i="1" s="1"/>
  <c r="L185" i="5"/>
  <c r="L189" i="5"/>
  <c r="Q189" i="5" s="1"/>
  <c r="AD133" i="1"/>
  <c r="H180" i="5" s="1"/>
  <c r="CS132" i="1"/>
  <c r="R132" i="1" s="1"/>
  <c r="GK132" i="1" s="1"/>
  <c r="CT131" i="1"/>
  <c r="S131" i="1" s="1"/>
  <c r="CY131" i="1" s="1"/>
  <c r="X131" i="1" s="1"/>
  <c r="T176" i="5" s="1"/>
  <c r="U176" i="5"/>
  <c r="S176" i="5"/>
  <c r="CT129" i="1"/>
  <c r="S129" i="1" s="1"/>
  <c r="K169" i="5" s="1"/>
  <c r="U168" i="5"/>
  <c r="S168" i="5"/>
  <c r="H173" i="5" s="1"/>
  <c r="H169" i="5"/>
  <c r="R169" i="5" s="1"/>
  <c r="CS128" i="1"/>
  <c r="R128" i="1" s="1"/>
  <c r="GK128" i="1" s="1"/>
  <c r="CS125" i="1"/>
  <c r="R125" i="1" s="1"/>
  <c r="L167" i="5"/>
  <c r="Q167" i="5" s="1"/>
  <c r="L165" i="5"/>
  <c r="AD125" i="1"/>
  <c r="S123" i="1"/>
  <c r="V123" i="1"/>
  <c r="GX122" i="1"/>
  <c r="CJ145" i="1" s="1"/>
  <c r="AD121" i="1"/>
  <c r="H151" i="5"/>
  <c r="R151" i="5" s="1"/>
  <c r="CS121" i="1"/>
  <c r="R121" i="1" s="1"/>
  <c r="H141" i="5"/>
  <c r="R141" i="5" s="1"/>
  <c r="AD117" i="1"/>
  <c r="CS117" i="1"/>
  <c r="R117" i="1" s="1"/>
  <c r="K141" i="5" s="1"/>
  <c r="V77" i="1"/>
  <c r="CP72" i="1"/>
  <c r="O72" i="1" s="1"/>
  <c r="GM72" i="1" s="1"/>
  <c r="AB72" i="1"/>
  <c r="GX70" i="1"/>
  <c r="CY68" i="1"/>
  <c r="X68" i="1" s="1"/>
  <c r="T58" i="1"/>
  <c r="L98" i="5"/>
  <c r="Q98" i="5" s="1"/>
  <c r="L96" i="5"/>
  <c r="H72" i="5"/>
  <c r="R72" i="5" s="1"/>
  <c r="CS49" i="1"/>
  <c r="R49" i="1" s="1"/>
  <c r="AD49" i="1"/>
  <c r="L405" i="5"/>
  <c r="Q405" i="5" s="1"/>
  <c r="L404" i="5"/>
  <c r="L393" i="5"/>
  <c r="Q393" i="5" s="1"/>
  <c r="L392" i="5"/>
  <c r="G354" i="1"/>
  <c r="A407" i="5"/>
  <c r="CS357" i="1"/>
  <c r="R357" i="1" s="1"/>
  <c r="DU369" i="1"/>
  <c r="FW369" i="1" s="1"/>
  <c r="AG369" i="1"/>
  <c r="FY323" i="1"/>
  <c r="EP323" i="1" s="1"/>
  <c r="CT321" i="1"/>
  <c r="S321" i="1" s="1"/>
  <c r="K360" i="5" s="1"/>
  <c r="H360" i="5"/>
  <c r="U359" i="5"/>
  <c r="H363" i="5" s="1"/>
  <c r="S359" i="5"/>
  <c r="H362" i="5" s="1"/>
  <c r="V318" i="1"/>
  <c r="AD317" i="1"/>
  <c r="CR317" i="1" s="1"/>
  <c r="Q317" i="1" s="1"/>
  <c r="CT315" i="1"/>
  <c r="S355" i="5"/>
  <c r="U355" i="5"/>
  <c r="CZ313" i="1"/>
  <c r="Y313" i="1" s="1"/>
  <c r="V347" i="5" s="1"/>
  <c r="K348" i="5"/>
  <c r="L358" i="5"/>
  <c r="Q358" i="5" s="1"/>
  <c r="L354" i="5"/>
  <c r="AD313" i="1"/>
  <c r="AB313" i="1" s="1"/>
  <c r="GX311" i="1"/>
  <c r="P311" i="1"/>
  <c r="CP311" i="1" s="1"/>
  <c r="O311" i="1" s="1"/>
  <c r="K345" i="5" s="1"/>
  <c r="AB311" i="1"/>
  <c r="H345" i="5"/>
  <c r="W345" i="5" s="1"/>
  <c r="EA323" i="1"/>
  <c r="CG275" i="1"/>
  <c r="AX275" i="1" s="1"/>
  <c r="CS273" i="1"/>
  <c r="R273" i="1" s="1"/>
  <c r="GK273" i="1" s="1"/>
  <c r="T273" i="1"/>
  <c r="R272" i="1"/>
  <c r="GK272" i="1" s="1"/>
  <c r="CS271" i="1"/>
  <c r="R271" i="1" s="1"/>
  <c r="CZ271" i="1" s="1"/>
  <c r="Y271" i="1" s="1"/>
  <c r="V333" i="5" s="1"/>
  <c r="U271" i="1"/>
  <c r="P267" i="1"/>
  <c r="H324" i="5"/>
  <c r="X324" i="5" s="1"/>
  <c r="U266" i="1"/>
  <c r="AH275" i="1" s="1"/>
  <c r="CS264" i="1"/>
  <c r="R264" i="1" s="1"/>
  <c r="GK264" i="1" s="1"/>
  <c r="GX258" i="1"/>
  <c r="CJ275" i="1" s="1"/>
  <c r="H294" i="5"/>
  <c r="X294" i="5" s="1"/>
  <c r="GX254" i="1"/>
  <c r="P253" i="1"/>
  <c r="DU275" i="1" s="1"/>
  <c r="AB253" i="1"/>
  <c r="CS252" i="1"/>
  <c r="R252" i="1" s="1"/>
  <c r="GK252" i="1" s="1"/>
  <c r="G176" i="1"/>
  <c r="A284" i="5"/>
  <c r="CT215" i="1"/>
  <c r="S215" i="1" s="1"/>
  <c r="AD215" i="1"/>
  <c r="CR215" i="1" s="1"/>
  <c r="Q215" i="1" s="1"/>
  <c r="L282" i="5"/>
  <c r="Q282" i="5" s="1"/>
  <c r="L280" i="5"/>
  <c r="CQ213" i="1"/>
  <c r="P213" i="1" s="1"/>
  <c r="H277" i="5"/>
  <c r="CP212" i="1"/>
  <c r="O212" i="1" s="1"/>
  <c r="AB212" i="1"/>
  <c r="U210" i="1"/>
  <c r="Q210" i="1"/>
  <c r="T208" i="1"/>
  <c r="CP207" i="1"/>
  <c r="O207" i="1" s="1"/>
  <c r="K266" i="5"/>
  <c r="P205" i="1"/>
  <c r="H262" i="5"/>
  <c r="X262" i="5" s="1"/>
  <c r="U204" i="1"/>
  <c r="R203" i="1"/>
  <c r="GK203" i="1" s="1"/>
  <c r="U203" i="1"/>
  <c r="GK201" i="1"/>
  <c r="K256" i="5"/>
  <c r="L263" i="5"/>
  <c r="Q263" i="5" s="1"/>
  <c r="L260" i="5"/>
  <c r="AD201" i="1"/>
  <c r="R199" i="1"/>
  <c r="GK199" i="1" s="1"/>
  <c r="L242" i="5"/>
  <c r="Q242" i="5" s="1"/>
  <c r="L240" i="5"/>
  <c r="R191" i="1"/>
  <c r="GK191" i="1" s="1"/>
  <c r="GK189" i="1"/>
  <c r="K228" i="5"/>
  <c r="L234" i="5"/>
  <c r="Q234" i="5" s="1"/>
  <c r="L232" i="5"/>
  <c r="AD189" i="1"/>
  <c r="H227" i="5" s="1"/>
  <c r="CS188" i="1"/>
  <c r="R188" i="1" s="1"/>
  <c r="GK188" i="1" s="1"/>
  <c r="P185" i="1"/>
  <c r="CP185" i="1" s="1"/>
  <c r="O185" i="1" s="1"/>
  <c r="K222" i="5" s="1"/>
  <c r="H222" i="5"/>
  <c r="X222" i="5" s="1"/>
  <c r="U184" i="1"/>
  <c r="P181" i="1"/>
  <c r="H212" i="5"/>
  <c r="X212" i="5" s="1"/>
  <c r="U180" i="1"/>
  <c r="CT179" i="1"/>
  <c r="S179" i="1" s="1"/>
  <c r="K205" i="5" s="1"/>
  <c r="H205" i="5"/>
  <c r="R205" i="5" s="1"/>
  <c r="U204" i="5"/>
  <c r="H210" i="5" s="1"/>
  <c r="S204" i="5"/>
  <c r="AO145" i="1"/>
  <c r="W143" i="1"/>
  <c r="CT143" i="1"/>
  <c r="S143" i="1" s="1"/>
  <c r="CY143" i="1" s="1"/>
  <c r="X143" i="1" s="1"/>
  <c r="T198" i="5" s="1"/>
  <c r="U198" i="5"/>
  <c r="S198" i="5"/>
  <c r="U142" i="1"/>
  <c r="CT141" i="1"/>
  <c r="S141" i="1" s="1"/>
  <c r="K191" i="5" s="1"/>
  <c r="H191" i="5"/>
  <c r="R191" i="5" s="1"/>
  <c r="U190" i="5"/>
  <c r="H196" i="5" s="1"/>
  <c r="S190" i="5"/>
  <c r="T138" i="1"/>
  <c r="W137" i="1"/>
  <c r="CT137" i="1"/>
  <c r="S137" i="1" s="1"/>
  <c r="CZ137" i="1" s="1"/>
  <c r="Y137" i="1" s="1"/>
  <c r="V187" i="5" s="1"/>
  <c r="U187" i="5"/>
  <c r="S187" i="5"/>
  <c r="U136" i="1"/>
  <c r="GX134" i="1"/>
  <c r="CP132" i="1"/>
  <c r="O132" i="1" s="1"/>
  <c r="AD124" i="1"/>
  <c r="CR124" i="1" s="1"/>
  <c r="Q124" i="1" s="1"/>
  <c r="CP124" i="1" s="1"/>
  <c r="O124" i="1" s="1"/>
  <c r="GM124" i="1" s="1"/>
  <c r="CS124" i="1"/>
  <c r="R124" i="1" s="1"/>
  <c r="GK124" i="1" s="1"/>
  <c r="R123" i="1"/>
  <c r="GK123" i="1" s="1"/>
  <c r="U123" i="1"/>
  <c r="L155" i="5"/>
  <c r="L157" i="5"/>
  <c r="Q157" i="5" s="1"/>
  <c r="CZ120" i="1"/>
  <c r="Y120" i="1" s="1"/>
  <c r="GN120" i="1" s="1"/>
  <c r="CT117" i="1"/>
  <c r="S117" i="1" s="1"/>
  <c r="K139" i="5" s="1"/>
  <c r="H132" i="5"/>
  <c r="W132" i="5" s="1"/>
  <c r="CT75" i="1"/>
  <c r="S75" i="1" s="1"/>
  <c r="K115" i="5" s="1"/>
  <c r="H115" i="5"/>
  <c r="R115" i="5" s="1"/>
  <c r="U114" i="5"/>
  <c r="H120" i="5" s="1"/>
  <c r="S114" i="5"/>
  <c r="H119" i="5" s="1"/>
  <c r="G123" i="5" s="1"/>
  <c r="O123" i="5" s="1"/>
  <c r="AB73" i="1"/>
  <c r="H112" i="5"/>
  <c r="W112" i="5" s="1"/>
  <c r="CQ73" i="1"/>
  <c r="P73" i="1" s="1"/>
  <c r="CP73" i="1" s="1"/>
  <c r="O73" i="1" s="1"/>
  <c r="K112" i="5" s="1"/>
  <c r="CZ72" i="1"/>
  <c r="Y72" i="1" s="1"/>
  <c r="CY72" i="1"/>
  <c r="X72" i="1" s="1"/>
  <c r="CQ63" i="1"/>
  <c r="P63" i="1" s="1"/>
  <c r="CQ62" i="1"/>
  <c r="P62" i="1" s="1"/>
  <c r="AB62" i="1"/>
  <c r="E97" i="5"/>
  <c r="GX59" i="1"/>
  <c r="S58" i="1"/>
  <c r="CY58" i="1" s="1"/>
  <c r="X58" i="1" s="1"/>
  <c r="U58" i="1"/>
  <c r="Q58" i="1"/>
  <c r="CT51" i="1"/>
  <c r="U77" i="5"/>
  <c r="S77" i="5"/>
  <c r="GX41" i="1"/>
  <c r="V41" i="1"/>
  <c r="CT127" i="1"/>
  <c r="U166" i="5"/>
  <c r="S166" i="5"/>
  <c r="T126" i="1"/>
  <c r="H159" i="5"/>
  <c r="R159" i="5" s="1"/>
  <c r="U158" i="5"/>
  <c r="H164" i="5" s="1"/>
  <c r="S158" i="5"/>
  <c r="H163" i="5" s="1"/>
  <c r="U156" i="5"/>
  <c r="S156" i="5"/>
  <c r="U122" i="1"/>
  <c r="CQ121" i="1"/>
  <c r="P121" i="1" s="1"/>
  <c r="K152" i="5" s="1"/>
  <c r="GK79" i="1"/>
  <c r="K127" i="5"/>
  <c r="L133" i="5"/>
  <c r="Q133" i="5" s="1"/>
  <c r="L131" i="5"/>
  <c r="CR79" i="1"/>
  <c r="Q79" i="1" s="1"/>
  <c r="K126" i="5" s="1"/>
  <c r="H126" i="5"/>
  <c r="R77" i="1"/>
  <c r="GK77" i="1" s="1"/>
  <c r="U77" i="1"/>
  <c r="Q77" i="1"/>
  <c r="GK75" i="1"/>
  <c r="K117" i="5"/>
  <c r="L123" i="5"/>
  <c r="Q123" i="5" s="1"/>
  <c r="L121" i="5"/>
  <c r="CT73" i="1"/>
  <c r="S73" i="1" s="1"/>
  <c r="CZ73" i="1" s="1"/>
  <c r="Y73" i="1" s="1"/>
  <c r="V112" i="5" s="1"/>
  <c r="U112" i="5"/>
  <c r="S112" i="5"/>
  <c r="U111" i="5"/>
  <c r="S111" i="5"/>
  <c r="CS70" i="1"/>
  <c r="H110" i="5"/>
  <c r="Z110" i="5" s="1"/>
  <c r="H109" i="5"/>
  <c r="Z109" i="5" s="1"/>
  <c r="GX64" i="1"/>
  <c r="V63" i="1"/>
  <c r="CS59" i="1"/>
  <c r="R59" i="1" s="1"/>
  <c r="GK59" i="1" s="1"/>
  <c r="T59" i="1"/>
  <c r="H97" i="5"/>
  <c r="W97" i="5" s="1"/>
  <c r="V58" i="1"/>
  <c r="R58" i="1"/>
  <c r="GK58" i="1" s="1"/>
  <c r="H87" i="5"/>
  <c r="W87" i="5" s="1"/>
  <c r="CQ55" i="1"/>
  <c r="P55" i="1" s="1"/>
  <c r="L86" i="5"/>
  <c r="L88" i="5"/>
  <c r="Q88" i="5" s="1"/>
  <c r="AB52" i="1"/>
  <c r="CT52" i="1"/>
  <c r="S52" i="1" s="1"/>
  <c r="U69" i="5"/>
  <c r="S69" i="5"/>
  <c r="H74" i="5" s="1"/>
  <c r="H70" i="5"/>
  <c r="R70" i="5" s="1"/>
  <c r="CT49" i="1"/>
  <c r="S49" i="1" s="1"/>
  <c r="K70" i="5" s="1"/>
  <c r="R47" i="1"/>
  <c r="GK47" i="1" s="1"/>
  <c r="T47" i="1"/>
  <c r="H67" i="5"/>
  <c r="W67" i="5" s="1"/>
  <c r="T46" i="1"/>
  <c r="L66" i="5"/>
  <c r="L68" i="5"/>
  <c r="Q68" i="5" s="1"/>
  <c r="S41" i="1"/>
  <c r="CZ41" i="1" s="1"/>
  <c r="Y41" i="1" s="1"/>
  <c r="V56" i="5" s="1"/>
  <c r="BY83" i="1"/>
  <c r="S110" i="5"/>
  <c r="U110" i="5"/>
  <c r="W68" i="1"/>
  <c r="U68" i="1"/>
  <c r="CT67" i="1"/>
  <c r="S67" i="1" s="1"/>
  <c r="CZ67" i="1" s="1"/>
  <c r="Y67" i="1" s="1"/>
  <c r="V109" i="5" s="1"/>
  <c r="U109" i="5"/>
  <c r="S109" i="5"/>
  <c r="H108" i="5"/>
  <c r="Z108" i="5" s="1"/>
  <c r="V59" i="1"/>
  <c r="AD54" i="1"/>
  <c r="CS54" i="1"/>
  <c r="R54" i="1" s="1"/>
  <c r="GK54" i="1" s="1"/>
  <c r="GK53" i="1"/>
  <c r="K82" i="5"/>
  <c r="W41" i="1"/>
  <c r="R41" i="1"/>
  <c r="GK41" i="1" s="1"/>
  <c r="K52" i="5"/>
  <c r="BZ83" i="1"/>
  <c r="BZ26" i="1" s="1"/>
  <c r="CT37" i="1"/>
  <c r="S37" i="1" s="1"/>
  <c r="CZ37" i="1" s="1"/>
  <c r="Y37" i="1" s="1"/>
  <c r="V46" i="5" s="1"/>
  <c r="S46" i="5"/>
  <c r="U46" i="5"/>
  <c r="GX33" i="1"/>
  <c r="V33" i="1"/>
  <c r="AD33" i="1"/>
  <c r="CR33" i="1" s="1"/>
  <c r="Q33" i="1" s="1"/>
  <c r="CS33" i="1"/>
  <c r="R33" i="1" s="1"/>
  <c r="GK33" i="1" s="1"/>
  <c r="CP31" i="1"/>
  <c r="O31" i="1" s="1"/>
  <c r="K35" i="5" s="1"/>
  <c r="K31" i="5"/>
  <c r="GK29" i="1"/>
  <c r="H166" i="5"/>
  <c r="W166" i="5" s="1"/>
  <c r="U126" i="1"/>
  <c r="AH145" i="1" s="1"/>
  <c r="K162" i="5"/>
  <c r="AB125" i="1"/>
  <c r="H162" i="5"/>
  <c r="H156" i="5"/>
  <c r="Z156" i="5" s="1"/>
  <c r="V122" i="1"/>
  <c r="CP120" i="1"/>
  <c r="O120" i="1" s="1"/>
  <c r="AB120" i="1"/>
  <c r="H146" i="5"/>
  <c r="W146" i="5" s="1"/>
  <c r="T118" i="1"/>
  <c r="AG145" i="1" s="1"/>
  <c r="L147" i="5"/>
  <c r="Q147" i="5" s="1"/>
  <c r="L145" i="5"/>
  <c r="G26" i="1"/>
  <c r="A135" i="5"/>
  <c r="CT71" i="1"/>
  <c r="S71" i="1" s="1"/>
  <c r="T71" i="1"/>
  <c r="U70" i="1"/>
  <c r="P70" i="1"/>
  <c r="Q69" i="1"/>
  <c r="P68" i="1"/>
  <c r="CP68" i="1" s="1"/>
  <c r="O68" i="1" s="1"/>
  <c r="GM68" i="1" s="1"/>
  <c r="AB68" i="1"/>
  <c r="V67" i="1"/>
  <c r="GX66" i="1"/>
  <c r="U108" i="5"/>
  <c r="S108" i="5"/>
  <c r="U64" i="1"/>
  <c r="AD64" i="1"/>
  <c r="CR64" i="1" s="1"/>
  <c r="Q64" i="1" s="1"/>
  <c r="GX63" i="1"/>
  <c r="W63" i="1"/>
  <c r="CT63" i="1"/>
  <c r="S63" i="1" s="1"/>
  <c r="U107" i="5"/>
  <c r="S107" i="5"/>
  <c r="U99" i="5"/>
  <c r="S99" i="5"/>
  <c r="H100" i="5"/>
  <c r="R100" i="5" s="1"/>
  <c r="U59" i="1"/>
  <c r="W58" i="1"/>
  <c r="GX50" i="1"/>
  <c r="V46" i="1"/>
  <c r="CS46" i="1"/>
  <c r="R46" i="1" s="1"/>
  <c r="GK46" i="1" s="1"/>
  <c r="AD46" i="1"/>
  <c r="CR46" i="1" s="1"/>
  <c r="Q46" i="1" s="1"/>
  <c r="GX43" i="1"/>
  <c r="U43" i="1"/>
  <c r="U41" i="1"/>
  <c r="AD41" i="1"/>
  <c r="CR41" i="1" s="1"/>
  <c r="Q41" i="1" s="1"/>
  <c r="CT39" i="1"/>
  <c r="S39" i="1" s="1"/>
  <c r="H49" i="5"/>
  <c r="R49" i="5" s="1"/>
  <c r="U48" i="5"/>
  <c r="H54" i="5" s="1"/>
  <c r="S48" i="5"/>
  <c r="GK39" i="1"/>
  <c r="K51" i="5"/>
  <c r="S36" i="1"/>
  <c r="H41" i="5"/>
  <c r="R41" i="5" s="1"/>
  <c r="AD35" i="1"/>
  <c r="CS35" i="1"/>
  <c r="R35" i="1" s="1"/>
  <c r="K41" i="5" s="1"/>
  <c r="T33" i="1"/>
  <c r="CT31" i="1"/>
  <c r="S31" i="1" s="1"/>
  <c r="S35" i="5"/>
  <c r="U35" i="5"/>
  <c r="GX58" i="1"/>
  <c r="CT57" i="1"/>
  <c r="S57" i="1" s="1"/>
  <c r="K90" i="5" s="1"/>
  <c r="H90" i="5"/>
  <c r="U89" i="5"/>
  <c r="S89" i="5"/>
  <c r="H94" i="5" s="1"/>
  <c r="U54" i="1"/>
  <c r="P54" i="1"/>
  <c r="L78" i="5"/>
  <c r="Q78" i="5" s="1"/>
  <c r="L76" i="5"/>
  <c r="V47" i="1"/>
  <c r="GX46" i="1"/>
  <c r="U46" i="1"/>
  <c r="CT45" i="1"/>
  <c r="S45" i="1" s="1"/>
  <c r="K60" i="5" s="1"/>
  <c r="H60" i="5"/>
  <c r="R60" i="5" s="1"/>
  <c r="U59" i="5"/>
  <c r="S59" i="5"/>
  <c r="H64" i="5" s="1"/>
  <c r="V43" i="1"/>
  <c r="W42" i="1"/>
  <c r="S42" i="1"/>
  <c r="T41" i="1"/>
  <c r="H56" i="5"/>
  <c r="W56" i="5" s="1"/>
  <c r="L45" i="5"/>
  <c r="L47" i="5"/>
  <c r="Q47" i="5" s="1"/>
  <c r="CP34" i="1"/>
  <c r="O34" i="1" s="1"/>
  <c r="U33" i="1"/>
  <c r="GX32" i="1"/>
  <c r="H29" i="5"/>
  <c r="R29" i="5" s="1"/>
  <c r="U28" i="5"/>
  <c r="S28" i="5"/>
  <c r="CT55" i="1"/>
  <c r="S55" i="1" s="1"/>
  <c r="U87" i="5"/>
  <c r="S87" i="5"/>
  <c r="T54" i="1"/>
  <c r="AB53" i="1"/>
  <c r="H81" i="5"/>
  <c r="U47" i="1"/>
  <c r="Q47" i="1"/>
  <c r="P46" i="1"/>
  <c r="CP46" i="1" s="1"/>
  <c r="O46" i="1" s="1"/>
  <c r="AB46" i="1"/>
  <c r="U56" i="5"/>
  <c r="S56" i="5"/>
  <c r="L55" i="5"/>
  <c r="L58" i="5"/>
  <c r="Q58" i="5" s="1"/>
  <c r="CR39" i="1"/>
  <c r="Q39" i="1" s="1"/>
  <c r="K50" i="5" s="1"/>
  <c r="H50" i="5"/>
  <c r="CZ38" i="1"/>
  <c r="Y38" i="1" s="1"/>
  <c r="T36" i="1"/>
  <c r="K42" i="5"/>
  <c r="P33" i="1"/>
  <c r="H36" i="5"/>
  <c r="W36" i="5" s="1"/>
  <c r="W32" i="1"/>
  <c r="V32" i="1"/>
  <c r="AI83" i="1" s="1"/>
  <c r="CP38" i="1"/>
  <c r="O38" i="1" s="1"/>
  <c r="H46" i="5"/>
  <c r="W46" i="5" s="1"/>
  <c r="GX36" i="1"/>
  <c r="CT35" i="1"/>
  <c r="S35" i="1" s="1"/>
  <c r="K39" i="5" s="1"/>
  <c r="H39" i="5"/>
  <c r="R39" i="5" s="1"/>
  <c r="U38" i="5"/>
  <c r="H44" i="5" s="1"/>
  <c r="S38" i="5"/>
  <c r="W33" i="1"/>
  <c r="CT33" i="1"/>
  <c r="S33" i="1" s="1"/>
  <c r="U36" i="5"/>
  <c r="S36" i="5"/>
  <c r="U32" i="1"/>
  <c r="H35" i="5"/>
  <c r="W35" i="5" s="1"/>
  <c r="L34" i="5"/>
  <c r="L37" i="5"/>
  <c r="Q37" i="5" s="1"/>
  <c r="CR29" i="1"/>
  <c r="Q29" i="1" s="1"/>
  <c r="K30" i="5" s="1"/>
  <c r="H30" i="5"/>
  <c r="G346" i="5"/>
  <c r="O346" i="5" s="1"/>
  <c r="W346" i="5"/>
  <c r="DU354" i="1"/>
  <c r="DH369" i="1"/>
  <c r="FZ369" i="1"/>
  <c r="AG354" i="1"/>
  <c r="T369" i="1"/>
  <c r="AH369" i="1"/>
  <c r="EA306" i="1"/>
  <c r="DN323" i="1"/>
  <c r="CZ366" i="1"/>
  <c r="Y366" i="1" s="1"/>
  <c r="CY366" i="1"/>
  <c r="X366" i="1" s="1"/>
  <c r="CP365" i="1"/>
  <c r="O365" i="1" s="1"/>
  <c r="CZ362" i="1"/>
  <c r="Y362" i="1" s="1"/>
  <c r="CY362" i="1"/>
  <c r="X362" i="1" s="1"/>
  <c r="CP361" i="1"/>
  <c r="O361" i="1" s="1"/>
  <c r="GB369" i="1"/>
  <c r="AI369" i="1"/>
  <c r="AE369" i="1"/>
  <c r="FU354" i="1"/>
  <c r="EL369" i="1"/>
  <c r="EA369" i="1"/>
  <c r="DV369" i="1"/>
  <c r="CY314" i="1"/>
  <c r="X314" i="1" s="1"/>
  <c r="CZ314" i="1"/>
  <c r="Y314" i="1" s="1"/>
  <c r="EU354" i="1"/>
  <c r="P385" i="1"/>
  <c r="BC354" i="1"/>
  <c r="F385" i="1"/>
  <c r="DZ354" i="1"/>
  <c r="DM369" i="1"/>
  <c r="DY369" i="1"/>
  <c r="GK357" i="1"/>
  <c r="EB369" i="1"/>
  <c r="AJ369" i="1"/>
  <c r="CP308" i="1"/>
  <c r="O308" i="1" s="1"/>
  <c r="P379" i="1"/>
  <c r="EI354" i="1"/>
  <c r="CP367" i="1"/>
  <c r="O367" i="1" s="1"/>
  <c r="CY364" i="1"/>
  <c r="X364" i="1" s="1"/>
  <c r="CZ364" i="1"/>
  <c r="Y364" i="1" s="1"/>
  <c r="CP363" i="1"/>
  <c r="O363" i="1" s="1"/>
  <c r="AF369" i="1"/>
  <c r="CZ360" i="1"/>
  <c r="Y360" i="1" s="1"/>
  <c r="CY360" i="1"/>
  <c r="X360" i="1" s="1"/>
  <c r="CP359" i="1"/>
  <c r="O359" i="1" s="1"/>
  <c r="CC354" i="1"/>
  <c r="AT369" i="1"/>
  <c r="CY357" i="1"/>
  <c r="X357" i="1" s="1"/>
  <c r="T370" i="5" s="1"/>
  <c r="K372" i="5" s="1"/>
  <c r="J375" i="5" s="1"/>
  <c r="P375" i="5" s="1"/>
  <c r="CZ357" i="1"/>
  <c r="Y357" i="1" s="1"/>
  <c r="V370" i="5" s="1"/>
  <c r="K373" i="5" s="1"/>
  <c r="CJ369" i="1"/>
  <c r="EH323" i="1"/>
  <c r="GA323" i="1"/>
  <c r="FQ306" i="1"/>
  <c r="EI306" i="1"/>
  <c r="P333" i="1"/>
  <c r="CY272" i="1"/>
  <c r="X272" i="1" s="1"/>
  <c r="CZ272" i="1"/>
  <c r="Y272" i="1" s="1"/>
  <c r="AB256" i="1"/>
  <c r="CY196" i="1"/>
  <c r="X196" i="1" s="1"/>
  <c r="CZ196" i="1"/>
  <c r="Y196" i="1" s="1"/>
  <c r="AB196" i="1"/>
  <c r="AB191" i="1"/>
  <c r="CY41" i="1"/>
  <c r="X41" i="1" s="1"/>
  <c r="T56" i="5" s="1"/>
  <c r="F382" i="1"/>
  <c r="F378" i="1"/>
  <c r="FY369" i="1"/>
  <c r="EK369" i="1"/>
  <c r="EG369" i="1"/>
  <c r="CG369" i="1"/>
  <c r="AS369" i="1"/>
  <c r="AO369" i="1"/>
  <c r="CS367" i="1"/>
  <c r="R367" i="1" s="1"/>
  <c r="GK367" i="1" s="1"/>
  <c r="AB367" i="1"/>
  <c r="CQ366" i="1"/>
  <c r="P366" i="1" s="1"/>
  <c r="AD366" i="1"/>
  <c r="CR366" i="1" s="1"/>
  <c r="Q366" i="1" s="1"/>
  <c r="CS365" i="1"/>
  <c r="R365" i="1" s="1"/>
  <c r="GK365" i="1" s="1"/>
  <c r="AB365" i="1"/>
  <c r="CQ364" i="1"/>
  <c r="P364" i="1" s="1"/>
  <c r="AD364" i="1"/>
  <c r="CR364" i="1" s="1"/>
  <c r="Q364" i="1" s="1"/>
  <c r="CS363" i="1"/>
  <c r="R363" i="1" s="1"/>
  <c r="GK363" i="1" s="1"/>
  <c r="AB363" i="1"/>
  <c r="CQ362" i="1"/>
  <c r="P362" i="1" s="1"/>
  <c r="AD362" i="1"/>
  <c r="CR362" i="1" s="1"/>
  <c r="Q362" i="1" s="1"/>
  <c r="CS361" i="1"/>
  <c r="R361" i="1" s="1"/>
  <c r="GK361" i="1" s="1"/>
  <c r="AB361" i="1"/>
  <c r="CQ360" i="1"/>
  <c r="P360" i="1" s="1"/>
  <c r="AD360" i="1"/>
  <c r="CR360" i="1" s="1"/>
  <c r="Q360" i="1" s="1"/>
  <c r="CS359" i="1"/>
  <c r="R359" i="1" s="1"/>
  <c r="GK359" i="1" s="1"/>
  <c r="AB359" i="1"/>
  <c r="AD358" i="1"/>
  <c r="CR358" i="1" s="1"/>
  <c r="Q358" i="1" s="1"/>
  <c r="CP358" i="1" s="1"/>
  <c r="O358" i="1" s="1"/>
  <c r="CP357" i="1"/>
  <c r="O357" i="1" s="1"/>
  <c r="AB357" i="1"/>
  <c r="FR354" i="1"/>
  <c r="EL323" i="1"/>
  <c r="FU306" i="1"/>
  <c r="BC306" i="1"/>
  <c r="F339" i="1"/>
  <c r="AP323" i="1"/>
  <c r="CI323" i="1"/>
  <c r="BY306" i="1"/>
  <c r="Q319" i="1"/>
  <c r="CS316" i="1"/>
  <c r="R316" i="1" s="1"/>
  <c r="GK316" i="1" s="1"/>
  <c r="AD316" i="1"/>
  <c r="W315" i="1"/>
  <c r="S315" i="1"/>
  <c r="CY313" i="1"/>
  <c r="X313" i="1" s="1"/>
  <c r="T347" i="5" s="1"/>
  <c r="CY312" i="1"/>
  <c r="X312" i="1" s="1"/>
  <c r="CZ312" i="1"/>
  <c r="Y312" i="1" s="1"/>
  <c r="CZ311" i="1"/>
  <c r="Y311" i="1" s="1"/>
  <c r="V345" i="5" s="1"/>
  <c r="GB323" i="1"/>
  <c r="DZ323" i="1"/>
  <c r="CP309" i="1"/>
  <c r="O309" i="1" s="1"/>
  <c r="AJ323" i="1"/>
  <c r="FR306" i="1"/>
  <c r="CP273" i="1"/>
  <c r="O273" i="1" s="1"/>
  <c r="K334" i="5" s="1"/>
  <c r="GK268" i="1"/>
  <c r="CY268" i="1"/>
  <c r="X268" i="1" s="1"/>
  <c r="CR268" i="1"/>
  <c r="Q268" i="1" s="1"/>
  <c r="CP268" i="1" s="1"/>
  <c r="O268" i="1" s="1"/>
  <c r="AB268" i="1"/>
  <c r="R267" i="1"/>
  <c r="GK267" i="1" s="1"/>
  <c r="GK265" i="1"/>
  <c r="CY265" i="1"/>
  <c r="X265" i="1" s="1"/>
  <c r="T316" i="5" s="1"/>
  <c r="CR265" i="1"/>
  <c r="Q265" i="1" s="1"/>
  <c r="K318" i="5" s="1"/>
  <c r="AB265" i="1"/>
  <c r="GK255" i="1"/>
  <c r="CY255" i="1"/>
  <c r="X255" i="1" s="1"/>
  <c r="GB275" i="1"/>
  <c r="CY210" i="1"/>
  <c r="X210" i="1" s="1"/>
  <c r="CZ210" i="1"/>
  <c r="Y210" i="1" s="1"/>
  <c r="CY185" i="1"/>
  <c r="X185" i="1" s="1"/>
  <c r="T222" i="5" s="1"/>
  <c r="AB185" i="1"/>
  <c r="FQ114" i="1"/>
  <c r="EH145" i="1"/>
  <c r="GA145" i="1"/>
  <c r="AT323" i="1"/>
  <c r="CC306" i="1"/>
  <c r="CP272" i="1"/>
  <c r="O272" i="1" s="1"/>
  <c r="CY256" i="1"/>
  <c r="X256" i="1" s="1"/>
  <c r="CZ256" i="1"/>
  <c r="Y256" i="1" s="1"/>
  <c r="BY26" i="1"/>
  <c r="AP83" i="1"/>
  <c r="CZ358" i="1"/>
  <c r="Y358" i="1" s="1"/>
  <c r="AL369" i="1" s="1"/>
  <c r="EU306" i="1"/>
  <c r="P339" i="1"/>
  <c r="BB323" i="1"/>
  <c r="CK306" i="1"/>
  <c r="F327" i="1"/>
  <c r="AO306" i="1"/>
  <c r="CP319" i="1"/>
  <c r="O319" i="1" s="1"/>
  <c r="K357" i="5" s="1"/>
  <c r="CQ318" i="1"/>
  <c r="P318" i="1" s="1"/>
  <c r="CP318" i="1" s="1"/>
  <c r="O318" i="1" s="1"/>
  <c r="AB318" i="1"/>
  <c r="FV323" i="1"/>
  <c r="CY311" i="1"/>
  <c r="X311" i="1" s="1"/>
  <c r="AB309" i="1"/>
  <c r="BZ323" i="1"/>
  <c r="GC248" i="1"/>
  <c r="ET275" i="1"/>
  <c r="FQ248" i="1"/>
  <c r="EH275" i="1"/>
  <c r="GA275" i="1"/>
  <c r="CK248" i="1"/>
  <c r="BB275" i="1"/>
  <c r="BY248" i="1"/>
  <c r="AP275" i="1"/>
  <c r="CI275" i="1"/>
  <c r="AB273" i="1"/>
  <c r="CD248" i="1"/>
  <c r="AU275" i="1"/>
  <c r="CY259" i="1"/>
  <c r="X259" i="1" s="1"/>
  <c r="T304" i="5" s="1"/>
  <c r="CZ259" i="1"/>
  <c r="Y259" i="1" s="1"/>
  <c r="V304" i="5" s="1"/>
  <c r="AB259" i="1"/>
  <c r="CS254" i="1"/>
  <c r="R254" i="1" s="1"/>
  <c r="AD254" i="1"/>
  <c r="CR254" i="1" s="1"/>
  <c r="Q254" i="1" s="1"/>
  <c r="CP251" i="1"/>
  <c r="O251" i="1" s="1"/>
  <c r="GK209" i="1"/>
  <c r="CY209" i="1"/>
  <c r="X209" i="1" s="1"/>
  <c r="FQ176" i="1"/>
  <c r="EH217" i="1"/>
  <c r="AG217" i="1"/>
  <c r="EA217" i="1"/>
  <c r="CY179" i="1"/>
  <c r="X179" i="1" s="1"/>
  <c r="T204" i="5" s="1"/>
  <c r="K209" i="5" s="1"/>
  <c r="AB179" i="1"/>
  <c r="GD354" i="1"/>
  <c r="CL354" i="1"/>
  <c r="CY319" i="1"/>
  <c r="X319" i="1" s="1"/>
  <c r="T357" i="5" s="1"/>
  <c r="CZ319" i="1"/>
  <c r="Y319" i="1" s="1"/>
  <c r="V357" i="5" s="1"/>
  <c r="CD323" i="1"/>
  <c r="AJ275" i="1"/>
  <c r="DU217" i="1"/>
  <c r="CY191" i="1"/>
  <c r="X191" i="1" s="1"/>
  <c r="T233" i="5" s="1"/>
  <c r="CZ191" i="1"/>
  <c r="Y191" i="1" s="1"/>
  <c r="V233" i="5" s="1"/>
  <c r="CY65" i="1"/>
  <c r="X65" i="1" s="1"/>
  <c r="T108" i="5" s="1"/>
  <c r="CZ65" i="1"/>
  <c r="Y65" i="1" s="1"/>
  <c r="V108" i="5" s="1"/>
  <c r="CI369" i="1"/>
  <c r="AQ369" i="1"/>
  <c r="CQ356" i="1"/>
  <c r="P356" i="1" s="1"/>
  <c r="AD356" i="1"/>
  <c r="CR356" i="1" s="1"/>
  <c r="Q356" i="1" s="1"/>
  <c r="ET323" i="1"/>
  <c r="GC306" i="1"/>
  <c r="EG306" i="1"/>
  <c r="P327" i="1"/>
  <c r="CY321" i="1"/>
  <c r="X321" i="1" s="1"/>
  <c r="T359" i="5" s="1"/>
  <c r="K362" i="5" s="1"/>
  <c r="CZ321" i="1"/>
  <c r="Y321" i="1" s="1"/>
  <c r="V359" i="5" s="1"/>
  <c r="K363" i="5" s="1"/>
  <c r="CZ320" i="1"/>
  <c r="Y320" i="1" s="1"/>
  <c r="T319" i="1"/>
  <c r="DY323" i="1" s="1"/>
  <c r="AB319" i="1"/>
  <c r="CZ317" i="1"/>
  <c r="Y317" i="1" s="1"/>
  <c r="CQ314" i="1"/>
  <c r="P314" i="1" s="1"/>
  <c r="CP314" i="1" s="1"/>
  <c r="O314" i="1" s="1"/>
  <c r="AB314" i="1"/>
  <c r="CP312" i="1"/>
  <c r="O312" i="1" s="1"/>
  <c r="CS310" i="1"/>
  <c r="R310" i="1" s="1"/>
  <c r="AD310" i="1"/>
  <c r="EB323" i="1"/>
  <c r="DX323" i="1"/>
  <c r="CY309" i="1"/>
  <c r="X309" i="1" s="1"/>
  <c r="T340" i="5" s="1"/>
  <c r="CZ309" i="1"/>
  <c r="Y309" i="1" s="1"/>
  <c r="V340" i="5" s="1"/>
  <c r="CJ323" i="1"/>
  <c r="CZ308" i="1"/>
  <c r="Y308" i="1" s="1"/>
  <c r="AF323" i="1"/>
  <c r="EG248" i="1"/>
  <c r="P279" i="1"/>
  <c r="CG248" i="1"/>
  <c r="AO248" i="1"/>
  <c r="F279" i="1"/>
  <c r="CY273" i="1"/>
  <c r="X273" i="1" s="1"/>
  <c r="T334" i="5" s="1"/>
  <c r="CZ273" i="1"/>
  <c r="Y273" i="1" s="1"/>
  <c r="V334" i="5" s="1"/>
  <c r="CR271" i="1"/>
  <c r="Q271" i="1" s="1"/>
  <c r="CP271" i="1" s="1"/>
  <c r="O271" i="1" s="1"/>
  <c r="K333" i="5" s="1"/>
  <c r="AB271" i="1"/>
  <c r="CP265" i="1"/>
  <c r="O265" i="1" s="1"/>
  <c r="FV275" i="1"/>
  <c r="CZ252" i="1"/>
  <c r="Y252" i="1" s="1"/>
  <c r="AF275" i="1"/>
  <c r="CQ252" i="1"/>
  <c r="P252" i="1" s="1"/>
  <c r="AB252" i="1"/>
  <c r="GK251" i="1"/>
  <c r="CY251" i="1"/>
  <c r="X251" i="1" s="1"/>
  <c r="T287" i="5" s="1"/>
  <c r="CS194" i="1"/>
  <c r="R194" i="1" s="1"/>
  <c r="GK194" i="1" s="1"/>
  <c r="AD194" i="1"/>
  <c r="CR194" i="1" s="1"/>
  <c r="Q194" i="1" s="1"/>
  <c r="W267" i="1"/>
  <c r="EB275" i="1" s="1"/>
  <c r="S267" i="1"/>
  <c r="AB267" i="1"/>
  <c r="CY264" i="1"/>
  <c r="X264" i="1" s="1"/>
  <c r="CZ264" i="1"/>
  <c r="Y264" i="1" s="1"/>
  <c r="GM264" i="1" s="1"/>
  <c r="AB264" i="1"/>
  <c r="CS262" i="1"/>
  <c r="R262" i="1" s="1"/>
  <c r="AD262" i="1"/>
  <c r="CR262" i="1" s="1"/>
  <c r="Q262" i="1" s="1"/>
  <c r="CY261" i="1"/>
  <c r="X261" i="1" s="1"/>
  <c r="CZ261" i="1"/>
  <c r="Y261" i="1" s="1"/>
  <c r="V306" i="5" s="1"/>
  <c r="AB261" i="1"/>
  <c r="CQ258" i="1"/>
  <c r="P258" i="1" s="1"/>
  <c r="CP258" i="1" s="1"/>
  <c r="O258" i="1" s="1"/>
  <c r="AB258" i="1"/>
  <c r="AB255" i="1"/>
  <c r="CY253" i="1"/>
  <c r="X253" i="1" s="1"/>
  <c r="T293" i="5" s="1"/>
  <c r="CZ253" i="1"/>
  <c r="Y253" i="1" s="1"/>
  <c r="V293" i="5" s="1"/>
  <c r="AB251" i="1"/>
  <c r="EU176" i="1"/>
  <c r="P233" i="1"/>
  <c r="CZ215" i="1"/>
  <c r="Y215" i="1" s="1"/>
  <c r="V281" i="5" s="1"/>
  <c r="CP215" i="1"/>
  <c r="O215" i="1" s="1"/>
  <c r="K281" i="5" s="1"/>
  <c r="CG217" i="1"/>
  <c r="BZ176" i="1"/>
  <c r="T211" i="1"/>
  <c r="CQ210" i="1"/>
  <c r="P210" i="1" s="1"/>
  <c r="CP210" i="1" s="1"/>
  <c r="O210" i="1" s="1"/>
  <c r="AB210" i="1"/>
  <c r="FR217" i="1"/>
  <c r="CY205" i="1"/>
  <c r="X205" i="1" s="1"/>
  <c r="T262" i="5" s="1"/>
  <c r="CZ205" i="1"/>
  <c r="Y205" i="1" s="1"/>
  <c r="V262" i="5" s="1"/>
  <c r="AB205" i="1"/>
  <c r="CY199" i="1"/>
  <c r="X199" i="1" s="1"/>
  <c r="T251" i="5" s="1"/>
  <c r="AB199" i="1"/>
  <c r="CZ195" i="1"/>
  <c r="Y195" i="1" s="1"/>
  <c r="V241" i="5" s="1"/>
  <c r="CY195" i="1"/>
  <c r="X195" i="1" s="1"/>
  <c r="T241" i="5" s="1"/>
  <c r="CQ190" i="1"/>
  <c r="P190" i="1" s="1"/>
  <c r="CP190" i="1" s="1"/>
  <c r="O190" i="1" s="1"/>
  <c r="AB190" i="1"/>
  <c r="AI217" i="1"/>
  <c r="AJ217" i="1"/>
  <c r="CZ178" i="1"/>
  <c r="Y178" i="1" s="1"/>
  <c r="CY178" i="1"/>
  <c r="X178" i="1" s="1"/>
  <c r="AF217" i="1"/>
  <c r="CY137" i="1"/>
  <c r="X137" i="1" s="1"/>
  <c r="T187" i="5" s="1"/>
  <c r="CS136" i="1"/>
  <c r="R136" i="1" s="1"/>
  <c r="AD136" i="1"/>
  <c r="CR136" i="1" s="1"/>
  <c r="Q136" i="1" s="1"/>
  <c r="CY123" i="1"/>
  <c r="X123" i="1" s="1"/>
  <c r="T156" i="5" s="1"/>
  <c r="CR123" i="1"/>
  <c r="Q123" i="1" s="1"/>
  <c r="AB123" i="1"/>
  <c r="CQ118" i="1"/>
  <c r="P118" i="1" s="1"/>
  <c r="AB118" i="1"/>
  <c r="EU275" i="1"/>
  <c r="EI275" i="1"/>
  <c r="BC275" i="1"/>
  <c r="AQ275" i="1"/>
  <c r="CS270" i="1"/>
  <c r="R270" i="1" s="1"/>
  <c r="AD270" i="1"/>
  <c r="CR270" i="1" s="1"/>
  <c r="Q270" i="1" s="1"/>
  <c r="CY269" i="1"/>
  <c r="X269" i="1" s="1"/>
  <c r="T326" i="5" s="1"/>
  <c r="AB269" i="1"/>
  <c r="CZ268" i="1"/>
  <c r="Y268" i="1" s="1"/>
  <c r="T267" i="1"/>
  <c r="CQ266" i="1"/>
  <c r="P266" i="1" s="1"/>
  <c r="CP266" i="1" s="1"/>
  <c r="O266" i="1" s="1"/>
  <c r="AB266" i="1"/>
  <c r="CY262" i="1"/>
  <c r="X262" i="1" s="1"/>
  <c r="AB262" i="1"/>
  <c r="U259" i="1"/>
  <c r="Q259" i="1"/>
  <c r="CP254" i="1"/>
  <c r="O254" i="1" s="1"/>
  <c r="T253" i="1"/>
  <c r="Q253" i="1"/>
  <c r="CP253" i="1" s="1"/>
  <c r="O253" i="1" s="1"/>
  <c r="K293" i="5" s="1"/>
  <c r="CY250" i="1"/>
  <c r="X250" i="1" s="1"/>
  <c r="CZ250" i="1"/>
  <c r="Y250" i="1" s="1"/>
  <c r="F227" i="1"/>
  <c r="CY215" i="1"/>
  <c r="X215" i="1" s="1"/>
  <c r="T281" i="5" s="1"/>
  <c r="CY213" i="1"/>
  <c r="X213" i="1" s="1"/>
  <c r="CZ213" i="1"/>
  <c r="Y213" i="1" s="1"/>
  <c r="V273" i="5" s="1"/>
  <c r="K279" i="5" s="1"/>
  <c r="CZ212" i="1"/>
  <c r="Y212" i="1" s="1"/>
  <c r="W211" i="1"/>
  <c r="EB217" i="1" s="1"/>
  <c r="S211" i="1"/>
  <c r="CY193" i="1"/>
  <c r="X193" i="1" s="1"/>
  <c r="T235" i="5" s="1"/>
  <c r="K238" i="5" s="1"/>
  <c r="J242" i="5" s="1"/>
  <c r="P242" i="5" s="1"/>
  <c r="CZ193" i="1"/>
  <c r="Y193" i="1" s="1"/>
  <c r="V235" i="5" s="1"/>
  <c r="K239" i="5" s="1"/>
  <c r="AB193" i="1"/>
  <c r="CZ189" i="1"/>
  <c r="Y189" i="1" s="1"/>
  <c r="V225" i="5" s="1"/>
  <c r="CY189" i="1"/>
  <c r="X189" i="1" s="1"/>
  <c r="T225" i="5" s="1"/>
  <c r="K230" i="5" s="1"/>
  <c r="CZ182" i="1"/>
  <c r="Y182" i="1" s="1"/>
  <c r="AB182" i="1"/>
  <c r="CS180" i="1"/>
  <c r="R180" i="1" s="1"/>
  <c r="CY180" i="1" s="1"/>
  <c r="X180" i="1" s="1"/>
  <c r="AD180" i="1"/>
  <c r="CR180" i="1" s="1"/>
  <c r="Q180" i="1" s="1"/>
  <c r="GK179" i="1"/>
  <c r="CR143" i="1"/>
  <c r="Q143" i="1" s="1"/>
  <c r="AB143" i="1"/>
  <c r="V127" i="1"/>
  <c r="GX127" i="1"/>
  <c r="CY270" i="1"/>
  <c r="X270" i="1" s="1"/>
  <c r="AB270" i="1"/>
  <c r="U267" i="1"/>
  <c r="Q267" i="1"/>
  <c r="CR263" i="1"/>
  <c r="Q263" i="1" s="1"/>
  <c r="CP263" i="1" s="1"/>
  <c r="O263" i="1" s="1"/>
  <c r="K314" i="5" s="1"/>
  <c r="AB263" i="1"/>
  <c r="CR260" i="1"/>
  <c r="Q260" i="1" s="1"/>
  <c r="CP260" i="1" s="1"/>
  <c r="O260" i="1" s="1"/>
  <c r="AB260" i="1"/>
  <c r="CP259" i="1"/>
  <c r="O259" i="1" s="1"/>
  <c r="K304" i="5" s="1"/>
  <c r="CR257" i="1"/>
  <c r="Q257" i="1" s="1"/>
  <c r="AB257" i="1"/>
  <c r="CP256" i="1"/>
  <c r="O256" i="1" s="1"/>
  <c r="CZ255" i="1"/>
  <c r="Y255" i="1" s="1"/>
  <c r="V294" i="5" s="1"/>
  <c r="CZ251" i="1"/>
  <c r="Y251" i="1" s="1"/>
  <c r="V287" i="5" s="1"/>
  <c r="CS214" i="1"/>
  <c r="R214" i="1" s="1"/>
  <c r="CY214" i="1" s="1"/>
  <c r="X214" i="1" s="1"/>
  <c r="AD214" i="1"/>
  <c r="CY212" i="1"/>
  <c r="X212" i="1" s="1"/>
  <c r="GO212" i="1" s="1"/>
  <c r="Q211" i="1"/>
  <c r="CZ209" i="1"/>
  <c r="Y209" i="1" s="1"/>
  <c r="V270" i="5" s="1"/>
  <c r="CZ192" i="1"/>
  <c r="Y192" i="1" s="1"/>
  <c r="CY192" i="1"/>
  <c r="X192" i="1" s="1"/>
  <c r="CS186" i="1"/>
  <c r="R186" i="1" s="1"/>
  <c r="GK186" i="1" s="1"/>
  <c r="AD186" i="1"/>
  <c r="CR186" i="1" s="1"/>
  <c r="Q186" i="1" s="1"/>
  <c r="CZ181" i="1"/>
  <c r="Y181" i="1" s="1"/>
  <c r="V212" i="5" s="1"/>
  <c r="CY181" i="1"/>
  <c r="X181" i="1" s="1"/>
  <c r="T212" i="5" s="1"/>
  <c r="AH217" i="1"/>
  <c r="CQ270" i="1"/>
  <c r="P270" i="1" s="1"/>
  <c r="CP270" i="1" s="1"/>
  <c r="O270" i="1" s="1"/>
  <c r="CS266" i="1"/>
  <c r="R266" i="1" s="1"/>
  <c r="GK266" i="1" s="1"/>
  <c r="CQ262" i="1"/>
  <c r="P262" i="1" s="1"/>
  <c r="CP262" i="1" s="1"/>
  <c r="O262" i="1" s="1"/>
  <c r="CS258" i="1"/>
  <c r="R258" i="1" s="1"/>
  <c r="GK258" i="1" s="1"/>
  <c r="ET217" i="1"/>
  <c r="BB217" i="1"/>
  <c r="CS208" i="1"/>
  <c r="R208" i="1" s="1"/>
  <c r="GK208" i="1" s="1"/>
  <c r="AD208" i="1"/>
  <c r="CR208" i="1" s="1"/>
  <c r="Q208" i="1" s="1"/>
  <c r="CZ207" i="1"/>
  <c r="Y207" i="1" s="1"/>
  <c r="AB207" i="1"/>
  <c r="CZ206" i="1"/>
  <c r="Y206" i="1" s="1"/>
  <c r="T205" i="1"/>
  <c r="CQ204" i="1"/>
  <c r="P204" i="1" s="1"/>
  <c r="CP204" i="1" s="1"/>
  <c r="O204" i="1" s="1"/>
  <c r="AB204" i="1"/>
  <c r="CZ203" i="1"/>
  <c r="Y203" i="1" s="1"/>
  <c r="V261" i="5" s="1"/>
  <c r="CS202" i="1"/>
  <c r="R202" i="1" s="1"/>
  <c r="AD202" i="1"/>
  <c r="CR202" i="1" s="1"/>
  <c r="Q202" i="1" s="1"/>
  <c r="CY201" i="1"/>
  <c r="X201" i="1" s="1"/>
  <c r="T253" i="5" s="1"/>
  <c r="CZ201" i="1"/>
  <c r="Y201" i="1" s="1"/>
  <c r="V253" i="5" s="1"/>
  <c r="AB201" i="1"/>
  <c r="CZ200" i="1"/>
  <c r="Y200" i="1" s="1"/>
  <c r="T199" i="1"/>
  <c r="CQ198" i="1"/>
  <c r="P198" i="1" s="1"/>
  <c r="CP198" i="1" s="1"/>
  <c r="O198" i="1" s="1"/>
  <c r="AB198" i="1"/>
  <c r="CZ197" i="1"/>
  <c r="Y197" i="1" s="1"/>
  <c r="V243" i="5" s="1"/>
  <c r="CY194" i="1"/>
  <c r="X194" i="1" s="1"/>
  <c r="T191" i="1"/>
  <c r="CY186" i="1"/>
  <c r="X186" i="1" s="1"/>
  <c r="AB186" i="1"/>
  <c r="CQ184" i="1"/>
  <c r="P184" i="1" s="1"/>
  <c r="CP184" i="1" s="1"/>
  <c r="O184" i="1" s="1"/>
  <c r="AB184" i="1"/>
  <c r="CZ183" i="1"/>
  <c r="Y183" i="1" s="1"/>
  <c r="V214" i="5" s="1"/>
  <c r="AB180" i="1"/>
  <c r="EG114" i="1"/>
  <c r="P149" i="1"/>
  <c r="V135" i="1"/>
  <c r="GX135" i="1"/>
  <c r="BZ145" i="1"/>
  <c r="GM120" i="1"/>
  <c r="GK117" i="1"/>
  <c r="CY117" i="1"/>
  <c r="X117" i="1" s="1"/>
  <c r="T138" i="5" s="1"/>
  <c r="CY74" i="1"/>
  <c r="X74" i="1" s="1"/>
  <c r="CZ74" i="1"/>
  <c r="Y74" i="1" s="1"/>
  <c r="AB74" i="1"/>
  <c r="EG217" i="1"/>
  <c r="AO217" i="1"/>
  <c r="AB208" i="1"/>
  <c r="CQ208" i="1"/>
  <c r="P208" i="1" s="1"/>
  <c r="CP208" i="1" s="1"/>
  <c r="O208" i="1" s="1"/>
  <c r="U205" i="1"/>
  <c r="Q205" i="1"/>
  <c r="CP205" i="1" s="1"/>
  <c r="O205" i="1" s="1"/>
  <c r="K262" i="5" s="1"/>
  <c r="CY202" i="1"/>
  <c r="X202" i="1" s="1"/>
  <c r="U199" i="1"/>
  <c r="Q199" i="1"/>
  <c r="CP199" i="1" s="1"/>
  <c r="O199" i="1" s="1"/>
  <c r="K251" i="5" s="1"/>
  <c r="CR195" i="1"/>
  <c r="Q195" i="1" s="1"/>
  <c r="CP195" i="1" s="1"/>
  <c r="O195" i="1" s="1"/>
  <c r="K241" i="5" s="1"/>
  <c r="AB195" i="1"/>
  <c r="CR192" i="1"/>
  <c r="Q192" i="1" s="1"/>
  <c r="CP192" i="1" s="1"/>
  <c r="O192" i="1" s="1"/>
  <c r="AB192" i="1"/>
  <c r="U191" i="1"/>
  <c r="Q191" i="1"/>
  <c r="CR189" i="1"/>
  <c r="Q189" i="1" s="1"/>
  <c r="CP188" i="1"/>
  <c r="O188" i="1" s="1"/>
  <c r="CR187" i="1"/>
  <c r="Q187" i="1" s="1"/>
  <c r="CP187" i="1" s="1"/>
  <c r="O187" i="1" s="1"/>
  <c r="K223" i="5" s="1"/>
  <c r="AB187" i="1"/>
  <c r="U185" i="1"/>
  <c r="Q185" i="1"/>
  <c r="CR181" i="1"/>
  <c r="Q181" i="1" s="1"/>
  <c r="AB181" i="1"/>
  <c r="CZ180" i="1"/>
  <c r="Y180" i="1" s="1"/>
  <c r="CR178" i="1"/>
  <c r="Q178" i="1" s="1"/>
  <c r="CP178" i="1" s="1"/>
  <c r="O178" i="1" s="1"/>
  <c r="AB178" i="1"/>
  <c r="GC114" i="1"/>
  <c r="ET145" i="1"/>
  <c r="R127" i="1"/>
  <c r="GK127" i="1" s="1"/>
  <c r="CP123" i="1"/>
  <c r="O123" i="1" s="1"/>
  <c r="K156" i="5" s="1"/>
  <c r="V119" i="1"/>
  <c r="GX119" i="1"/>
  <c r="GB145" i="1" s="1"/>
  <c r="AI145" i="1"/>
  <c r="CR116" i="1"/>
  <c r="Q116" i="1" s="1"/>
  <c r="AB116" i="1"/>
  <c r="AB209" i="1"/>
  <c r="CR206" i="1"/>
  <c r="Q206" i="1" s="1"/>
  <c r="CP206" i="1" s="1"/>
  <c r="O206" i="1" s="1"/>
  <c r="AB206" i="1"/>
  <c r="CR203" i="1"/>
  <c r="Q203" i="1" s="1"/>
  <c r="AB203" i="1"/>
  <c r="CR200" i="1"/>
  <c r="Q200" i="1" s="1"/>
  <c r="CP200" i="1" s="1"/>
  <c r="O200" i="1" s="1"/>
  <c r="AB200" i="1"/>
  <c r="CR197" i="1"/>
  <c r="Q197" i="1" s="1"/>
  <c r="AB197" i="1"/>
  <c r="CP196" i="1"/>
  <c r="O196" i="1" s="1"/>
  <c r="CP193" i="1"/>
  <c r="O193" i="1" s="1"/>
  <c r="CP191" i="1"/>
  <c r="O191" i="1" s="1"/>
  <c r="K233" i="5" s="1"/>
  <c r="CY188" i="1"/>
  <c r="X188" i="1" s="1"/>
  <c r="CZ188" i="1"/>
  <c r="Y188" i="1" s="1"/>
  <c r="AB188" i="1"/>
  <c r="CR183" i="1"/>
  <c r="Q183" i="1" s="1"/>
  <c r="AB183" i="1"/>
  <c r="CP182" i="1"/>
  <c r="O182" i="1" s="1"/>
  <c r="FY114" i="1"/>
  <c r="EP145" i="1"/>
  <c r="R135" i="1"/>
  <c r="GK135" i="1" s="1"/>
  <c r="P127" i="1"/>
  <c r="CT121" i="1"/>
  <c r="S121" i="1" s="1"/>
  <c r="K149" i="5" s="1"/>
  <c r="AB121" i="1"/>
  <c r="CZ77" i="1"/>
  <c r="Y77" i="1" s="1"/>
  <c r="V122" i="5" s="1"/>
  <c r="AB77" i="1"/>
  <c r="CS204" i="1"/>
  <c r="R204" i="1" s="1"/>
  <c r="CQ202" i="1"/>
  <c r="P202" i="1" s="1"/>
  <c r="CS198" i="1"/>
  <c r="R198" i="1" s="1"/>
  <c r="GK198" i="1" s="1"/>
  <c r="CQ194" i="1"/>
  <c r="P194" i="1" s="1"/>
  <c r="CS190" i="1"/>
  <c r="R190" i="1" s="1"/>
  <c r="CQ186" i="1"/>
  <c r="P186" i="1" s="1"/>
  <c r="CP186" i="1" s="1"/>
  <c r="O186" i="1" s="1"/>
  <c r="CS184" i="1"/>
  <c r="R184" i="1" s="1"/>
  <c r="GK184" i="1" s="1"/>
  <c r="CQ180" i="1"/>
  <c r="P180" i="1" s="1"/>
  <c r="P161" i="1"/>
  <c r="CR140" i="1"/>
  <c r="Q140" i="1" s="1"/>
  <c r="CP140" i="1" s="1"/>
  <c r="O140" i="1" s="1"/>
  <c r="AB140" i="1"/>
  <c r="U139" i="1"/>
  <c r="Q139" i="1"/>
  <c r="CY136" i="1"/>
  <c r="X136" i="1" s="1"/>
  <c r="W135" i="1"/>
  <c r="S135" i="1"/>
  <c r="AB135" i="1"/>
  <c r="CQ134" i="1"/>
  <c r="P134" i="1" s="1"/>
  <c r="CP134" i="1" s="1"/>
  <c r="O134" i="1" s="1"/>
  <c r="AB134" i="1"/>
  <c r="CZ133" i="1"/>
  <c r="Y133" i="1" s="1"/>
  <c r="V178" i="5" s="1"/>
  <c r="AB132" i="1"/>
  <c r="CZ131" i="1"/>
  <c r="Y131" i="1" s="1"/>
  <c r="V176" i="5" s="1"/>
  <c r="CS130" i="1"/>
  <c r="R130" i="1" s="1"/>
  <c r="GK130" i="1" s="1"/>
  <c r="AD130" i="1"/>
  <c r="CR130" i="1" s="1"/>
  <c r="Q130" i="1" s="1"/>
  <c r="CZ129" i="1"/>
  <c r="Y129" i="1" s="1"/>
  <c r="V168" i="5" s="1"/>
  <c r="K174" i="5" s="1"/>
  <c r="AB129" i="1"/>
  <c r="W127" i="1"/>
  <c r="S127" i="1"/>
  <c r="AB127" i="1"/>
  <c r="CQ126" i="1"/>
  <c r="P126" i="1" s="1"/>
  <c r="CP126" i="1" s="1"/>
  <c r="O126" i="1" s="1"/>
  <c r="AB126" i="1"/>
  <c r="P119" i="1"/>
  <c r="AB119" i="1"/>
  <c r="AB117" i="1"/>
  <c r="GK116" i="1"/>
  <c r="CQ76" i="1"/>
  <c r="P76" i="1" s="1"/>
  <c r="CP76" i="1" s="1"/>
  <c r="O76" i="1" s="1"/>
  <c r="AB76" i="1"/>
  <c r="CS142" i="1"/>
  <c r="R142" i="1" s="1"/>
  <c r="AD142" i="1"/>
  <c r="CR142" i="1" s="1"/>
  <c r="Q142" i="1" s="1"/>
  <c r="AB137" i="1"/>
  <c r="T135" i="1"/>
  <c r="CY130" i="1"/>
  <c r="X130" i="1" s="1"/>
  <c r="T127" i="1"/>
  <c r="BY145" i="1"/>
  <c r="CS122" i="1"/>
  <c r="R122" i="1" s="1"/>
  <c r="CY122" i="1" s="1"/>
  <c r="X122" i="1" s="1"/>
  <c r="AD122" i="1"/>
  <c r="CR122" i="1" s="1"/>
  <c r="Q122" i="1" s="1"/>
  <c r="U119" i="1"/>
  <c r="W119" i="1"/>
  <c r="CY118" i="1"/>
  <c r="X118" i="1" s="1"/>
  <c r="CZ118" i="1"/>
  <c r="Y118" i="1" s="1"/>
  <c r="CY79" i="1"/>
  <c r="X79" i="1" s="1"/>
  <c r="T124" i="5" s="1"/>
  <c r="K129" i="5" s="1"/>
  <c r="CZ79" i="1"/>
  <c r="Y79" i="1" s="1"/>
  <c r="V124" i="5" s="1"/>
  <c r="K130" i="5" s="1"/>
  <c r="AB79" i="1"/>
  <c r="CP78" i="1"/>
  <c r="O78" i="1" s="1"/>
  <c r="CZ75" i="1"/>
  <c r="Y75" i="1" s="1"/>
  <c r="V114" i="5" s="1"/>
  <c r="K120" i="5" s="1"/>
  <c r="CY75" i="1"/>
  <c r="X75" i="1" s="1"/>
  <c r="T114" i="5" s="1"/>
  <c r="CZ64" i="1"/>
  <c r="Y64" i="1" s="1"/>
  <c r="CY64" i="1"/>
  <c r="X64" i="1" s="1"/>
  <c r="P51" i="1"/>
  <c r="T51" i="1"/>
  <c r="CY50" i="1"/>
  <c r="X50" i="1" s="1"/>
  <c r="CZ50" i="1"/>
  <c r="Y50" i="1" s="1"/>
  <c r="CK114" i="1"/>
  <c r="BB145" i="1"/>
  <c r="BC145" i="1"/>
  <c r="AB141" i="1"/>
  <c r="W139" i="1"/>
  <c r="S139" i="1"/>
  <c r="AB139" i="1"/>
  <c r="CQ138" i="1"/>
  <c r="P138" i="1" s="1"/>
  <c r="CP138" i="1" s="1"/>
  <c r="O138" i="1" s="1"/>
  <c r="AB138" i="1"/>
  <c r="U135" i="1"/>
  <c r="Q135" i="1"/>
  <c r="CR133" i="1"/>
  <c r="Q133" i="1" s="1"/>
  <c r="AB133" i="1"/>
  <c r="CR131" i="1"/>
  <c r="Q131" i="1" s="1"/>
  <c r="CP131" i="1" s="1"/>
  <c r="O131" i="1" s="1"/>
  <c r="K176" i="5" s="1"/>
  <c r="AB131" i="1"/>
  <c r="CZ130" i="1"/>
  <c r="Y130" i="1" s="1"/>
  <c r="CR128" i="1"/>
  <c r="Q128" i="1" s="1"/>
  <c r="CP128" i="1" s="1"/>
  <c r="O128" i="1" s="1"/>
  <c r="AB128" i="1"/>
  <c r="U127" i="1"/>
  <c r="Q127" i="1"/>
  <c r="CY126" i="1"/>
  <c r="X126" i="1" s="1"/>
  <c r="CY124" i="1"/>
  <c r="X124" i="1" s="1"/>
  <c r="CZ124" i="1"/>
  <c r="Y124" i="1" s="1"/>
  <c r="CZ123" i="1"/>
  <c r="Y123" i="1" s="1"/>
  <c r="V156" i="5" s="1"/>
  <c r="T119" i="1"/>
  <c r="Q119" i="1"/>
  <c r="CZ117" i="1"/>
  <c r="Y117" i="1" s="1"/>
  <c r="V138" i="5" s="1"/>
  <c r="AJ145" i="1"/>
  <c r="CY116" i="1"/>
  <c r="X116" i="1" s="1"/>
  <c r="AF145" i="1"/>
  <c r="CZ78" i="1"/>
  <c r="Y78" i="1" s="1"/>
  <c r="CY78" i="1"/>
  <c r="X78" i="1" s="1"/>
  <c r="V62" i="1"/>
  <c r="GX62" i="1"/>
  <c r="CQ61" i="1"/>
  <c r="P61" i="1" s="1"/>
  <c r="AB61" i="1"/>
  <c r="CQ142" i="1"/>
  <c r="P142" i="1" s="1"/>
  <c r="CS138" i="1"/>
  <c r="R138" i="1" s="1"/>
  <c r="GK138" i="1" s="1"/>
  <c r="CQ136" i="1"/>
  <c r="P136" i="1" s="1"/>
  <c r="CS134" i="1"/>
  <c r="R134" i="1" s="1"/>
  <c r="CQ130" i="1"/>
  <c r="P130" i="1" s="1"/>
  <c r="CP130" i="1" s="1"/>
  <c r="O130" i="1" s="1"/>
  <c r="CS126" i="1"/>
  <c r="R126" i="1" s="1"/>
  <c r="GK126" i="1" s="1"/>
  <c r="CQ122" i="1"/>
  <c r="P122" i="1" s="1"/>
  <c r="CP122" i="1" s="1"/>
  <c r="O122" i="1" s="1"/>
  <c r="EU26" i="1"/>
  <c r="P99" i="1"/>
  <c r="CR81" i="1"/>
  <c r="Q81" i="1" s="1"/>
  <c r="CP81" i="1" s="1"/>
  <c r="O81" i="1" s="1"/>
  <c r="K132" i="5" s="1"/>
  <c r="AB81" i="1"/>
  <c r="FR83" i="1"/>
  <c r="GP68" i="1"/>
  <c r="CQ59" i="1"/>
  <c r="P59" i="1" s="1"/>
  <c r="CP59" i="1" s="1"/>
  <c r="O59" i="1" s="1"/>
  <c r="K97" i="5" s="1"/>
  <c r="AB59" i="1"/>
  <c r="CY56" i="1"/>
  <c r="X56" i="1" s="1"/>
  <c r="CZ56" i="1"/>
  <c r="Y56" i="1" s="1"/>
  <c r="CR54" i="1"/>
  <c r="Q54" i="1" s="1"/>
  <c r="AB54" i="1"/>
  <c r="AB49" i="1"/>
  <c r="CQ49" i="1"/>
  <c r="P49" i="1" s="1"/>
  <c r="CR78" i="1"/>
  <c r="Q78" i="1" s="1"/>
  <c r="AB78" i="1"/>
  <c r="CR75" i="1"/>
  <c r="Q75" i="1" s="1"/>
  <c r="AB75" i="1"/>
  <c r="CP64" i="1"/>
  <c r="O64" i="1" s="1"/>
  <c r="U62" i="1"/>
  <c r="CY61" i="1"/>
  <c r="X61" i="1" s="1"/>
  <c r="T99" i="5" s="1"/>
  <c r="CZ61" i="1"/>
  <c r="Y61" i="1" s="1"/>
  <c r="V99" i="5" s="1"/>
  <c r="V51" i="1"/>
  <c r="EA83" i="1" s="1"/>
  <c r="AD51" i="1"/>
  <c r="H77" i="5" s="1"/>
  <c r="W77" i="5" s="1"/>
  <c r="CS51" i="1"/>
  <c r="R51" i="1" s="1"/>
  <c r="GK51" i="1" s="1"/>
  <c r="CP116" i="1"/>
  <c r="O116" i="1" s="1"/>
  <c r="CZ81" i="1"/>
  <c r="Y81" i="1" s="1"/>
  <c r="V132" i="5" s="1"/>
  <c r="CS80" i="1"/>
  <c r="R80" i="1" s="1"/>
  <c r="GK80" i="1" s="1"/>
  <c r="AD80" i="1"/>
  <c r="FQ83" i="1"/>
  <c r="CP77" i="1"/>
  <c r="O77" i="1" s="1"/>
  <c r="K122" i="5" s="1"/>
  <c r="CP74" i="1"/>
  <c r="O74" i="1" s="1"/>
  <c r="CY73" i="1"/>
  <c r="X73" i="1" s="1"/>
  <c r="CY69" i="1"/>
  <c r="X69" i="1" s="1"/>
  <c r="T110" i="5" s="1"/>
  <c r="CZ69" i="1"/>
  <c r="Y69" i="1" s="1"/>
  <c r="V110" i="5" s="1"/>
  <c r="R62" i="1"/>
  <c r="GK62" i="1" s="1"/>
  <c r="CY59" i="1"/>
  <c r="X59" i="1" s="1"/>
  <c r="T97" i="5" s="1"/>
  <c r="CZ59" i="1"/>
  <c r="Y59" i="1" s="1"/>
  <c r="V97" i="5" s="1"/>
  <c r="ET83" i="1"/>
  <c r="BB83" i="1"/>
  <c r="CQ80" i="1"/>
  <c r="P80" i="1" s="1"/>
  <c r="CS76" i="1"/>
  <c r="R76" i="1" s="1"/>
  <c r="GK76" i="1" s="1"/>
  <c r="CS71" i="1"/>
  <c r="R71" i="1" s="1"/>
  <c r="GK71" i="1" s="1"/>
  <c r="AD71" i="1"/>
  <c r="H111" i="5" s="1"/>
  <c r="Z111" i="5" s="1"/>
  <c r="Q70" i="1"/>
  <c r="R70" i="1"/>
  <c r="GK70" i="1" s="1"/>
  <c r="CS67" i="1"/>
  <c r="R67" i="1" s="1"/>
  <c r="GK67" i="1" s="1"/>
  <c r="AD67" i="1"/>
  <c r="Q66" i="1"/>
  <c r="CP66" i="1" s="1"/>
  <c r="O66" i="1" s="1"/>
  <c r="R66" i="1"/>
  <c r="GK66" i="1" s="1"/>
  <c r="AB64" i="1"/>
  <c r="T62" i="1"/>
  <c r="CP58" i="1"/>
  <c r="O58" i="1" s="1"/>
  <c r="CQ56" i="1"/>
  <c r="P56" i="1" s="1"/>
  <c r="CP56" i="1" s="1"/>
  <c r="O56" i="1" s="1"/>
  <c r="AB56" i="1"/>
  <c r="GX51" i="1"/>
  <c r="GB83" i="1" s="1"/>
  <c r="U51" i="1"/>
  <c r="V50" i="1"/>
  <c r="CY44" i="1"/>
  <c r="X44" i="1" s="1"/>
  <c r="CZ44" i="1"/>
  <c r="Y44" i="1" s="1"/>
  <c r="GK35" i="1"/>
  <c r="CY35" i="1"/>
  <c r="X35" i="1" s="1"/>
  <c r="EG83" i="1"/>
  <c r="CG83" i="1"/>
  <c r="AO83" i="1"/>
  <c r="CP70" i="1"/>
  <c r="O70" i="1" s="1"/>
  <c r="CQ69" i="1"/>
  <c r="P69" i="1" s="1"/>
  <c r="CP69" i="1" s="1"/>
  <c r="O69" i="1" s="1"/>
  <c r="K110" i="5" s="1"/>
  <c r="AB69" i="1"/>
  <c r="CQ65" i="1"/>
  <c r="P65" i="1" s="1"/>
  <c r="CP65" i="1" s="1"/>
  <c r="O65" i="1" s="1"/>
  <c r="K108" i="5" s="1"/>
  <c r="AB65" i="1"/>
  <c r="CS63" i="1"/>
  <c r="R63" i="1" s="1"/>
  <c r="AD63" i="1"/>
  <c r="H107" i="5" s="1"/>
  <c r="W107" i="5" s="1"/>
  <c r="W62" i="1"/>
  <c r="S62" i="1"/>
  <c r="CS60" i="1"/>
  <c r="R60" i="1" s="1"/>
  <c r="AD60" i="1"/>
  <c r="AB58" i="1"/>
  <c r="CP52" i="1"/>
  <c r="O52" i="1" s="1"/>
  <c r="CZ49" i="1"/>
  <c r="Y49" i="1" s="1"/>
  <c r="V69" i="5" s="1"/>
  <c r="CY49" i="1"/>
  <c r="X49" i="1" s="1"/>
  <c r="T69" i="5" s="1"/>
  <c r="CY47" i="1"/>
  <c r="X47" i="1" s="1"/>
  <c r="T67" i="5" s="1"/>
  <c r="CZ47" i="1"/>
  <c r="Y47" i="1" s="1"/>
  <c r="V67" i="5" s="1"/>
  <c r="CZ71" i="1"/>
  <c r="Y71" i="1" s="1"/>
  <c r="V111" i="5" s="1"/>
  <c r="T70" i="1"/>
  <c r="AB70" i="1"/>
  <c r="T66" i="1"/>
  <c r="AB66" i="1"/>
  <c r="Q62" i="1"/>
  <c r="CS57" i="1"/>
  <c r="R57" i="1" s="1"/>
  <c r="K92" i="5" s="1"/>
  <c r="AD57" i="1"/>
  <c r="H91" i="5" s="1"/>
  <c r="CS55" i="1"/>
  <c r="R55" i="1" s="1"/>
  <c r="AD55" i="1"/>
  <c r="W54" i="1"/>
  <c r="S54" i="1"/>
  <c r="CP54" i="1" s="1"/>
  <c r="O54" i="1" s="1"/>
  <c r="Q50" i="1"/>
  <c r="CS45" i="1"/>
  <c r="R45" i="1" s="1"/>
  <c r="AD45" i="1"/>
  <c r="H61" i="5" s="1"/>
  <c r="CZ40" i="1"/>
  <c r="Y40" i="1" s="1"/>
  <c r="CY40" i="1"/>
  <c r="X40" i="1" s="1"/>
  <c r="CQ71" i="1"/>
  <c r="P71" i="1" s="1"/>
  <c r="P50" i="1"/>
  <c r="CQ47" i="1"/>
  <c r="P47" i="1" s="1"/>
  <c r="CP47" i="1" s="1"/>
  <c r="O47" i="1" s="1"/>
  <c r="K67" i="5" s="1"/>
  <c r="AB47" i="1"/>
  <c r="CS43" i="1"/>
  <c r="R43" i="1" s="1"/>
  <c r="CZ43" i="1" s="1"/>
  <c r="Y43" i="1" s="1"/>
  <c r="V57" i="5" s="1"/>
  <c r="AD43" i="1"/>
  <c r="H57" i="5" s="1"/>
  <c r="W57" i="5" s="1"/>
  <c r="CY42" i="1"/>
  <c r="X42" i="1" s="1"/>
  <c r="CZ42" i="1"/>
  <c r="Y42" i="1" s="1"/>
  <c r="AB40" i="1"/>
  <c r="CS28" i="1"/>
  <c r="R28" i="1" s="1"/>
  <c r="CY28" i="1" s="1"/>
  <c r="X28" i="1" s="1"/>
  <c r="AD28" i="1"/>
  <c r="CR28" i="1" s="1"/>
  <c r="Q28" i="1" s="1"/>
  <c r="T50" i="1"/>
  <c r="AB50" i="1"/>
  <c r="CY48" i="1"/>
  <c r="X48" i="1" s="1"/>
  <c r="Q42" i="1"/>
  <c r="CP42" i="1" s="1"/>
  <c r="O42" i="1" s="1"/>
  <c r="CS36" i="1"/>
  <c r="R36" i="1" s="1"/>
  <c r="AD36" i="1"/>
  <c r="CR36" i="1" s="1"/>
  <c r="Q36" i="1" s="1"/>
  <c r="CY33" i="1"/>
  <c r="X33" i="1" s="1"/>
  <c r="T36" i="5" s="1"/>
  <c r="CY29" i="1"/>
  <c r="X29" i="1" s="1"/>
  <c r="T28" i="5" s="1"/>
  <c r="CZ29" i="1"/>
  <c r="Y29" i="1" s="1"/>
  <c r="V28" i="5" s="1"/>
  <c r="W51" i="1"/>
  <c r="EB83" i="1" s="1"/>
  <c r="S51" i="1"/>
  <c r="U50" i="1"/>
  <c r="CS48" i="1"/>
  <c r="R48" i="1" s="1"/>
  <c r="AD48" i="1"/>
  <c r="CQ44" i="1"/>
  <c r="P44" i="1" s="1"/>
  <c r="CP44" i="1" s="1"/>
  <c r="O44" i="1" s="1"/>
  <c r="AB44" i="1"/>
  <c r="CQ41" i="1"/>
  <c r="P41" i="1" s="1"/>
  <c r="AB41" i="1"/>
  <c r="CY31" i="1"/>
  <c r="X31" i="1" s="1"/>
  <c r="CZ31" i="1"/>
  <c r="Y31" i="1" s="1"/>
  <c r="V35" i="5" s="1"/>
  <c r="AB31" i="1"/>
  <c r="AB36" i="1"/>
  <c r="CQ36" i="1"/>
  <c r="P36" i="1" s="1"/>
  <c r="CZ35" i="1"/>
  <c r="Y35" i="1" s="1"/>
  <c r="V38" i="5" s="1"/>
  <c r="K44" i="5" s="1"/>
  <c r="AB35" i="1"/>
  <c r="CZ34" i="1"/>
  <c r="Y34" i="1" s="1"/>
  <c r="AB34" i="1"/>
  <c r="CZ33" i="1"/>
  <c r="Y33" i="1" s="1"/>
  <c r="V36" i="5" s="1"/>
  <c r="AB33" i="1"/>
  <c r="CY39" i="1"/>
  <c r="X39" i="1" s="1"/>
  <c r="CY38" i="1"/>
  <c r="X38" i="1" s="1"/>
  <c r="GM38" i="1" s="1"/>
  <c r="CY37" i="1"/>
  <c r="X37" i="1" s="1"/>
  <c r="T46" i="5" s="1"/>
  <c r="AD32" i="1"/>
  <c r="CR32" i="1" s="1"/>
  <c r="Q32" i="1" s="1"/>
  <c r="CS32" i="1"/>
  <c r="R32" i="1" s="1"/>
  <c r="AB39" i="1"/>
  <c r="AB38" i="1"/>
  <c r="AB37" i="1"/>
  <c r="CQ32" i="1"/>
  <c r="P32" i="1" s="1"/>
  <c r="CY30" i="1"/>
  <c r="X30" i="1" s="1"/>
  <c r="CZ30" i="1"/>
  <c r="Y30" i="1" s="1"/>
  <c r="CQ29" i="1"/>
  <c r="P29" i="1" s="1"/>
  <c r="AB29" i="1"/>
  <c r="P30" i="1"/>
  <c r="CP30" i="1" s="1"/>
  <c r="O30" i="1" s="1"/>
  <c r="AB28" i="1"/>
  <c r="CQ28" i="1"/>
  <c r="P28" i="1" s="1"/>
  <c r="J177" i="5" l="1"/>
  <c r="P177" i="5" s="1"/>
  <c r="AG306" i="1"/>
  <c r="T323" i="1"/>
  <c r="V275" i="1"/>
  <c r="AI248" i="1"/>
  <c r="G305" i="5"/>
  <c r="O305" i="5" s="1"/>
  <c r="K220" i="5"/>
  <c r="V264" i="5"/>
  <c r="L407" i="5"/>
  <c r="BY176" i="1"/>
  <c r="CI217" i="1"/>
  <c r="CY53" i="1"/>
  <c r="X53" i="1" s="1"/>
  <c r="T79" i="5" s="1"/>
  <c r="K80" i="5"/>
  <c r="CR321" i="1"/>
  <c r="Q321" i="1" s="1"/>
  <c r="H361" i="5"/>
  <c r="GA369" i="1"/>
  <c r="EH369" i="1"/>
  <c r="ET354" i="1"/>
  <c r="P382" i="1"/>
  <c r="GK260" i="1"/>
  <c r="GO260" i="1" s="1"/>
  <c r="CY260" i="1"/>
  <c r="X260" i="1" s="1"/>
  <c r="CP36" i="1"/>
  <c r="O36" i="1" s="1"/>
  <c r="GM31" i="1"/>
  <c r="T35" i="5"/>
  <c r="K32" i="5" s="1"/>
  <c r="CP41" i="1"/>
  <c r="O41" i="1" s="1"/>
  <c r="K56" i="5" s="1"/>
  <c r="K33" i="5"/>
  <c r="CZ46" i="1"/>
  <c r="Y46" i="1" s="1"/>
  <c r="CZ53" i="1"/>
  <c r="Y53" i="1" s="1"/>
  <c r="V79" i="5" s="1"/>
  <c r="CY57" i="1"/>
  <c r="X57" i="1" s="1"/>
  <c r="T89" i="5" s="1"/>
  <c r="K94" i="5" s="1"/>
  <c r="CP53" i="1"/>
  <c r="O53" i="1" s="1"/>
  <c r="CZ58" i="1"/>
  <c r="Y58" i="1" s="1"/>
  <c r="CY70" i="1"/>
  <c r="X70" i="1" s="1"/>
  <c r="GN72" i="1"/>
  <c r="CJ83" i="1"/>
  <c r="CZ80" i="1"/>
  <c r="Y80" i="1" s="1"/>
  <c r="DY145" i="1"/>
  <c r="DL145" i="1" s="1"/>
  <c r="AB124" i="1"/>
  <c r="CP133" i="1"/>
  <c r="O133" i="1" s="1"/>
  <c r="K180" i="5"/>
  <c r="DY83" i="1"/>
  <c r="DL83" i="1" s="1"/>
  <c r="DZ145" i="1"/>
  <c r="CY129" i="1"/>
  <c r="X129" i="1" s="1"/>
  <c r="T168" i="5" s="1"/>
  <c r="K173" i="5" s="1"/>
  <c r="CP194" i="1"/>
  <c r="O194" i="1" s="1"/>
  <c r="CY138" i="1"/>
  <c r="X138" i="1" s="1"/>
  <c r="CP197" i="1"/>
  <c r="O197" i="1" s="1"/>
  <c r="K245" i="5"/>
  <c r="CZ186" i="1"/>
  <c r="Y186" i="1" s="1"/>
  <c r="GP186" i="1" s="1"/>
  <c r="CD217" i="1" s="1"/>
  <c r="AB189" i="1"/>
  <c r="CP211" i="1"/>
  <c r="O211" i="1" s="1"/>
  <c r="K271" i="5" s="1"/>
  <c r="K291" i="5"/>
  <c r="CP257" i="1"/>
  <c r="O257" i="1" s="1"/>
  <c r="K298" i="5"/>
  <c r="CY182" i="1"/>
  <c r="X182" i="1" s="1"/>
  <c r="AB215" i="1"/>
  <c r="CZ265" i="1"/>
  <c r="Y265" i="1" s="1"/>
  <c r="V316" i="5" s="1"/>
  <c r="CZ199" i="1"/>
  <c r="Y199" i="1" s="1"/>
  <c r="V251" i="5" s="1"/>
  <c r="K312" i="5"/>
  <c r="CY252" i="1"/>
  <c r="X252" i="1" s="1"/>
  <c r="CY266" i="1"/>
  <c r="X266" i="1" s="1"/>
  <c r="CY271" i="1"/>
  <c r="X271" i="1" s="1"/>
  <c r="T333" i="5" s="1"/>
  <c r="K330" i="5" s="1"/>
  <c r="K343" i="5"/>
  <c r="CI83" i="1"/>
  <c r="V323" i="1"/>
  <c r="AK369" i="1"/>
  <c r="AB364" i="1"/>
  <c r="FX369" i="1"/>
  <c r="W123" i="5"/>
  <c r="W157" i="5"/>
  <c r="CP33" i="1"/>
  <c r="O33" i="1" s="1"/>
  <c r="H65" i="5"/>
  <c r="X68" i="5" s="1"/>
  <c r="H95" i="5"/>
  <c r="L201" i="5"/>
  <c r="CY46" i="1"/>
  <c r="X46" i="1" s="1"/>
  <c r="H195" i="5"/>
  <c r="G199" i="5" s="1"/>
  <c r="O199" i="5" s="1"/>
  <c r="K277" i="5"/>
  <c r="CJ248" i="1"/>
  <c r="BA275" i="1"/>
  <c r="GK121" i="1"/>
  <c r="K151" i="5"/>
  <c r="CR213" i="1"/>
  <c r="Q213" i="1" s="1"/>
  <c r="K275" i="5" s="1"/>
  <c r="H275" i="5"/>
  <c r="AB213" i="1"/>
  <c r="CZ257" i="1"/>
  <c r="Y257" i="1" s="1"/>
  <c r="V296" i="5" s="1"/>
  <c r="K302" i="5" s="1"/>
  <c r="K297" i="5"/>
  <c r="CY257" i="1"/>
  <c r="X257" i="1" s="1"/>
  <c r="T296" i="5" s="1"/>
  <c r="K301" i="5" s="1"/>
  <c r="H330" i="5"/>
  <c r="R395" i="5"/>
  <c r="Z399" i="5"/>
  <c r="G399" i="5"/>
  <c r="O399" i="5" s="1"/>
  <c r="H129" i="5"/>
  <c r="H153" i="5"/>
  <c r="L284" i="5"/>
  <c r="H230" i="5"/>
  <c r="CP261" i="1"/>
  <c r="O261" i="1" s="1"/>
  <c r="R348" i="5"/>
  <c r="W358" i="5"/>
  <c r="R371" i="5"/>
  <c r="G375" i="5"/>
  <c r="O375" i="5" s="1"/>
  <c r="Z375" i="5"/>
  <c r="CR315" i="1"/>
  <c r="Q315" i="1" s="1"/>
  <c r="CP315" i="1" s="1"/>
  <c r="O315" i="1" s="1"/>
  <c r="K355" i="5" s="1"/>
  <c r="AB315" i="1"/>
  <c r="R377" i="5"/>
  <c r="G381" i="5"/>
  <c r="O381" i="5" s="1"/>
  <c r="Z381" i="5"/>
  <c r="GK320" i="1"/>
  <c r="CY320" i="1"/>
  <c r="X320" i="1" s="1"/>
  <c r="GN320" i="1" s="1"/>
  <c r="H85" i="5"/>
  <c r="FR114" i="1"/>
  <c r="EI145" i="1"/>
  <c r="H281" i="5"/>
  <c r="X281" i="5" s="1"/>
  <c r="H267" i="5"/>
  <c r="K215" i="5"/>
  <c r="CY183" i="1"/>
  <c r="X183" i="1" s="1"/>
  <c r="T214" i="5" s="1"/>
  <c r="K219" i="5" s="1"/>
  <c r="AB250" i="1"/>
  <c r="H290" i="5"/>
  <c r="G295" i="5" s="1"/>
  <c r="O295" i="5" s="1"/>
  <c r="T48" i="5"/>
  <c r="GK45" i="1"/>
  <c r="K62" i="5"/>
  <c r="CP142" i="1"/>
  <c r="O142" i="1" s="1"/>
  <c r="GN142" i="1" s="1"/>
  <c r="CY80" i="1"/>
  <c r="X80" i="1" s="1"/>
  <c r="CZ141" i="1"/>
  <c r="Y141" i="1" s="1"/>
  <c r="V190" i="5" s="1"/>
  <c r="J133" i="5"/>
  <c r="P133" i="5" s="1"/>
  <c r="CZ143" i="1"/>
  <c r="Y143" i="1" s="1"/>
  <c r="V198" i="5" s="1"/>
  <c r="CP143" i="1"/>
  <c r="O143" i="1" s="1"/>
  <c r="K198" i="5" s="1"/>
  <c r="GO261" i="1"/>
  <c r="T306" i="5"/>
  <c r="AD369" i="1"/>
  <c r="AD354" i="1" s="1"/>
  <c r="AQ83" i="1"/>
  <c r="FQ354" i="1"/>
  <c r="DU323" i="1"/>
  <c r="DW323" i="1"/>
  <c r="DW306" i="1" s="1"/>
  <c r="CZ318" i="1"/>
  <c r="Y318" i="1" s="1"/>
  <c r="X234" i="5"/>
  <c r="G315" i="5"/>
  <c r="O315" i="5" s="1"/>
  <c r="R90" i="5"/>
  <c r="G21" i="5" s="1"/>
  <c r="W98" i="5"/>
  <c r="G98" i="5"/>
  <c r="O98" i="5" s="1"/>
  <c r="CR35" i="1"/>
  <c r="Q35" i="1" s="1"/>
  <c r="H40" i="5"/>
  <c r="CZ39" i="1"/>
  <c r="Y39" i="1" s="1"/>
  <c r="V48" i="5" s="1"/>
  <c r="K54" i="5" s="1"/>
  <c r="K49" i="5"/>
  <c r="H104" i="5"/>
  <c r="W113" i="5" s="1"/>
  <c r="CP39" i="1"/>
  <c r="O39" i="1" s="1"/>
  <c r="H75" i="5"/>
  <c r="AO114" i="1"/>
  <c r="F149" i="1"/>
  <c r="CZ260" i="1"/>
  <c r="Y260" i="1" s="1"/>
  <c r="CR313" i="1"/>
  <c r="Q313" i="1" s="1"/>
  <c r="H349" i="5"/>
  <c r="G358" i="5" s="1"/>
  <c r="O358" i="5" s="1"/>
  <c r="G367" i="5" s="1"/>
  <c r="W365" i="5"/>
  <c r="G365" i="5"/>
  <c r="O365" i="5" s="1"/>
  <c r="R360" i="5"/>
  <c r="CR49" i="1"/>
  <c r="Q49" i="1" s="1"/>
  <c r="K71" i="5" s="1"/>
  <c r="H71" i="5"/>
  <c r="G78" i="5" s="1"/>
  <c r="O78" i="5" s="1"/>
  <c r="GK125" i="1"/>
  <c r="K161" i="5"/>
  <c r="H187" i="5"/>
  <c r="Z187" i="5" s="1"/>
  <c r="GK183" i="1"/>
  <c r="K217" i="5"/>
  <c r="CP250" i="1"/>
  <c r="O250" i="1" s="1"/>
  <c r="GO250" i="1" s="1"/>
  <c r="H302" i="5"/>
  <c r="X305" i="5" s="1"/>
  <c r="CZ263" i="1"/>
  <c r="Y263" i="1" s="1"/>
  <c r="V314" i="5" s="1"/>
  <c r="CY263" i="1"/>
  <c r="X263" i="1" s="1"/>
  <c r="T314" i="5" s="1"/>
  <c r="GK313" i="1"/>
  <c r="K350" i="5"/>
  <c r="CP129" i="1"/>
  <c r="O129" i="1" s="1"/>
  <c r="GO129" i="1" s="1"/>
  <c r="FU145" i="1" s="1"/>
  <c r="H238" i="5"/>
  <c r="G242" i="5" s="1"/>
  <c r="O242" i="5" s="1"/>
  <c r="CY203" i="1"/>
  <c r="X203" i="1" s="1"/>
  <c r="T261" i="5" s="1"/>
  <c r="H352" i="5"/>
  <c r="CR179" i="1"/>
  <c r="Q179" i="1" s="1"/>
  <c r="H206" i="5"/>
  <c r="X213" i="5" s="1"/>
  <c r="CP317" i="1"/>
  <c r="O317" i="1" s="1"/>
  <c r="K356" i="5" s="1"/>
  <c r="R401" i="5"/>
  <c r="Z405" i="5"/>
  <c r="G405" i="5"/>
  <c r="O405" i="5" s="1"/>
  <c r="K265" i="5"/>
  <c r="CY207" i="1"/>
  <c r="X207" i="1" s="1"/>
  <c r="T264" i="5" s="1"/>
  <c r="R317" i="5"/>
  <c r="X325" i="5"/>
  <c r="H183" i="5"/>
  <c r="FR248" i="1"/>
  <c r="FY275" i="1"/>
  <c r="GK141" i="1"/>
  <c r="K193" i="5"/>
  <c r="CY66" i="1"/>
  <c r="X66" i="1" s="1"/>
  <c r="CP75" i="1"/>
  <c r="O75" i="1" s="1"/>
  <c r="K116" i="5"/>
  <c r="CP61" i="1"/>
  <c r="O61" i="1" s="1"/>
  <c r="K103" i="5"/>
  <c r="CP183" i="1"/>
  <c r="O183" i="1" s="1"/>
  <c r="K216" i="5"/>
  <c r="K249" i="5"/>
  <c r="GM317" i="1"/>
  <c r="V356" i="5"/>
  <c r="AE275" i="1"/>
  <c r="AE248" i="1" s="1"/>
  <c r="GO255" i="1"/>
  <c r="T294" i="5"/>
  <c r="W47" i="5"/>
  <c r="H33" i="5"/>
  <c r="GK133" i="1"/>
  <c r="K181" i="5"/>
  <c r="G133" i="5"/>
  <c r="O133" i="5" s="1"/>
  <c r="R125" i="5"/>
  <c r="W133" i="5"/>
  <c r="GM34" i="1"/>
  <c r="AH83" i="1"/>
  <c r="AH26" i="1" s="1"/>
  <c r="T38" i="5"/>
  <c r="K43" i="5" s="1"/>
  <c r="GN73" i="1"/>
  <c r="T112" i="5"/>
  <c r="CP79" i="1"/>
  <c r="O79" i="1" s="1"/>
  <c r="CP135" i="1"/>
  <c r="O135" i="1" s="1"/>
  <c r="K186" i="5" s="1"/>
  <c r="CZ128" i="1"/>
  <c r="Y128" i="1" s="1"/>
  <c r="GM128" i="1" s="1"/>
  <c r="CZ132" i="1"/>
  <c r="Y132" i="1" s="1"/>
  <c r="CZ198" i="1"/>
  <c r="Y198" i="1" s="1"/>
  <c r="CP189" i="1"/>
  <c r="O189" i="1" s="1"/>
  <c r="K227" i="5"/>
  <c r="J234" i="5" s="1"/>
  <c r="P234" i="5" s="1"/>
  <c r="AB194" i="1"/>
  <c r="K259" i="5"/>
  <c r="DZ275" i="1"/>
  <c r="CZ184" i="1"/>
  <c r="Y184" i="1" s="1"/>
  <c r="AL217" i="1" s="1"/>
  <c r="CY254" i="1"/>
  <c r="X254" i="1" s="1"/>
  <c r="GK271" i="1"/>
  <c r="FY306" i="1"/>
  <c r="CY187" i="1"/>
  <c r="X187" i="1" s="1"/>
  <c r="T223" i="5" s="1"/>
  <c r="GN311" i="1"/>
  <c r="T345" i="5"/>
  <c r="K342" i="5" s="1"/>
  <c r="J346" i="5" s="1"/>
  <c r="P346" i="5" s="1"/>
  <c r="CY36" i="1"/>
  <c r="X36" i="1" s="1"/>
  <c r="GN31" i="1"/>
  <c r="GM40" i="1"/>
  <c r="K75" i="5"/>
  <c r="DZ83" i="1"/>
  <c r="CP49" i="1"/>
  <c r="O49" i="1" s="1"/>
  <c r="GM49" i="1" s="1"/>
  <c r="K73" i="5"/>
  <c r="AB122" i="1"/>
  <c r="CY141" i="1"/>
  <c r="X141" i="1" s="1"/>
  <c r="T190" i="5" s="1"/>
  <c r="K195" i="5" s="1"/>
  <c r="CY76" i="1"/>
  <c r="X76" i="1" s="1"/>
  <c r="AB130" i="1"/>
  <c r="CY132" i="1"/>
  <c r="X132" i="1" s="1"/>
  <c r="GM132" i="1" s="1"/>
  <c r="CP202" i="1"/>
  <c r="O202" i="1" s="1"/>
  <c r="CY77" i="1"/>
  <c r="X77" i="1" s="1"/>
  <c r="T122" i="5" s="1"/>
  <c r="K119" i="5" s="1"/>
  <c r="J123" i="5" s="1"/>
  <c r="P123" i="5" s="1"/>
  <c r="K258" i="5"/>
  <c r="AP217" i="1"/>
  <c r="CZ208" i="1"/>
  <c r="Y208" i="1" s="1"/>
  <c r="CP267" i="1"/>
  <c r="O267" i="1" s="1"/>
  <c r="K324" i="5" s="1"/>
  <c r="DW217" i="1"/>
  <c r="K231" i="5"/>
  <c r="DX217" i="1"/>
  <c r="DK217" i="1" s="1"/>
  <c r="T273" i="5"/>
  <c r="K278" i="5" s="1"/>
  <c r="CZ269" i="1"/>
  <c r="Y269" i="1" s="1"/>
  <c r="V326" i="5" s="1"/>
  <c r="K331" i="5" s="1"/>
  <c r="GO264" i="1"/>
  <c r="CP269" i="1"/>
  <c r="O269" i="1" s="1"/>
  <c r="GO269" i="1" s="1"/>
  <c r="K290" i="5"/>
  <c r="CZ316" i="1"/>
  <c r="Y316" i="1" s="1"/>
  <c r="CZ179" i="1"/>
  <c r="Y179" i="1" s="1"/>
  <c r="V204" i="5" s="1"/>
  <c r="K210" i="5" s="1"/>
  <c r="GM209" i="1"/>
  <c r="T270" i="5"/>
  <c r="AD275" i="1"/>
  <c r="DX275" i="1"/>
  <c r="DK275" i="1" s="1"/>
  <c r="AB321" i="1"/>
  <c r="AB358" i="1"/>
  <c r="DX369" i="1"/>
  <c r="DX354" i="1" s="1"/>
  <c r="CY318" i="1"/>
  <c r="X318" i="1" s="1"/>
  <c r="X295" i="5"/>
  <c r="G68" i="5"/>
  <c r="O68" i="5" s="1"/>
  <c r="G234" i="5"/>
  <c r="O234" i="5" s="1"/>
  <c r="L409" i="5"/>
  <c r="L135" i="5"/>
  <c r="H43" i="5"/>
  <c r="H32" i="5"/>
  <c r="H53" i="5"/>
  <c r="G58" i="5" s="1"/>
  <c r="O58" i="5" s="1"/>
  <c r="H105" i="5"/>
  <c r="CZ52" i="1"/>
  <c r="Y52" i="1" s="1"/>
  <c r="CY52" i="1"/>
  <c r="X52" i="1" s="1"/>
  <c r="GM52" i="1" s="1"/>
  <c r="H209" i="5"/>
  <c r="CR201" i="1"/>
  <c r="Q201" i="1" s="1"/>
  <c r="K255" i="5" s="1"/>
  <c r="H255" i="5"/>
  <c r="K72" i="5"/>
  <c r="GK49" i="1"/>
  <c r="CR117" i="1"/>
  <c r="Q117" i="1" s="1"/>
  <c r="H140" i="5"/>
  <c r="G147" i="5" s="1"/>
  <c r="O147" i="5" s="1"/>
  <c r="CR121" i="1"/>
  <c r="Q121" i="1" s="1"/>
  <c r="H150" i="5"/>
  <c r="CR125" i="1"/>
  <c r="Q125" i="1" s="1"/>
  <c r="H160" i="5"/>
  <c r="W167" i="5" s="1"/>
  <c r="CY125" i="1"/>
  <c r="X125" i="1" s="1"/>
  <c r="T158" i="5" s="1"/>
  <c r="H174" i="5"/>
  <c r="K244" i="5"/>
  <c r="CY197" i="1"/>
  <c r="X197" i="1" s="1"/>
  <c r="T243" i="5" s="1"/>
  <c r="K248" i="5" s="1"/>
  <c r="AB320" i="1"/>
  <c r="R383" i="5"/>
  <c r="G387" i="5"/>
  <c r="O387" i="5" s="1"/>
  <c r="Z387" i="5"/>
  <c r="G19" i="5" s="1"/>
  <c r="CP37" i="1"/>
  <c r="O37" i="1" s="1"/>
  <c r="H154" i="5"/>
  <c r="H239" i="5"/>
  <c r="EA275" i="1"/>
  <c r="CP201" i="1"/>
  <c r="O201" i="1" s="1"/>
  <c r="K257" i="5"/>
  <c r="L367" i="5"/>
  <c r="H84" i="5"/>
  <c r="H356" i="5"/>
  <c r="W356" i="5" s="1"/>
  <c r="R389" i="5"/>
  <c r="G393" i="5"/>
  <c r="O393" i="5" s="1"/>
  <c r="Z393" i="5"/>
  <c r="H268" i="5"/>
  <c r="X272" i="5" s="1"/>
  <c r="H321" i="5"/>
  <c r="G325" i="5" s="1"/>
  <c r="O325" i="5" s="1"/>
  <c r="CY128" i="1"/>
  <c r="X128" i="1" s="1"/>
  <c r="K179" i="5"/>
  <c r="CY133" i="1"/>
  <c r="X133" i="1" s="1"/>
  <c r="T178" i="5" s="1"/>
  <c r="H219" i="5"/>
  <c r="BC176" i="1"/>
  <c r="F233" i="1"/>
  <c r="H291" i="5"/>
  <c r="CR141" i="1"/>
  <c r="Q141" i="1" s="1"/>
  <c r="H192" i="5"/>
  <c r="EB26" i="1"/>
  <c r="DO83" i="1"/>
  <c r="GM42" i="1"/>
  <c r="GN42" i="1"/>
  <c r="GM47" i="1"/>
  <c r="GN47" i="1"/>
  <c r="GB26" i="1"/>
  <c r="ES83" i="1"/>
  <c r="AI26" i="1"/>
  <c r="V83" i="1"/>
  <c r="GO49" i="1"/>
  <c r="GN130" i="1"/>
  <c r="GM130" i="1"/>
  <c r="GM129" i="1"/>
  <c r="GM200" i="1"/>
  <c r="GO200" i="1"/>
  <c r="GM187" i="1"/>
  <c r="GP187" i="1"/>
  <c r="FV217" i="1" s="1"/>
  <c r="GK48" i="1"/>
  <c r="CZ48" i="1"/>
  <c r="Y48" i="1" s="1"/>
  <c r="AG83" i="1"/>
  <c r="AB43" i="1"/>
  <c r="CR43" i="1"/>
  <c r="Q43" i="1" s="1"/>
  <c r="GN38" i="1"/>
  <c r="GN46" i="1"/>
  <c r="AJ83" i="1"/>
  <c r="GK57" i="1"/>
  <c r="CZ57" i="1"/>
  <c r="Y57" i="1" s="1"/>
  <c r="V89" i="5" s="1"/>
  <c r="K95" i="5" s="1"/>
  <c r="CY62" i="1"/>
  <c r="X62" i="1" s="1"/>
  <c r="CZ62" i="1"/>
  <c r="Y62" i="1" s="1"/>
  <c r="GM75" i="1"/>
  <c r="GN75" i="1"/>
  <c r="CY67" i="1"/>
  <c r="X67" i="1" s="1"/>
  <c r="T109" i="5" s="1"/>
  <c r="K104" i="5" s="1"/>
  <c r="GM81" i="1"/>
  <c r="GN81" i="1"/>
  <c r="GK134" i="1"/>
  <c r="CY134" i="1"/>
  <c r="X134" i="1" s="1"/>
  <c r="CZ134" i="1"/>
  <c r="Y134" i="1" s="1"/>
  <c r="GM131" i="1"/>
  <c r="GN131" i="1"/>
  <c r="GM137" i="1"/>
  <c r="GP137" i="1"/>
  <c r="GM73" i="1"/>
  <c r="GO185" i="1"/>
  <c r="GM185" i="1"/>
  <c r="GM191" i="1"/>
  <c r="GN191" i="1"/>
  <c r="FT217" i="1" s="1"/>
  <c r="GM206" i="1"/>
  <c r="GO206" i="1"/>
  <c r="AI114" i="1"/>
  <c r="V145" i="1"/>
  <c r="GM123" i="1"/>
  <c r="GP123" i="1"/>
  <c r="FV145" i="1" s="1"/>
  <c r="GM195" i="1"/>
  <c r="GO195" i="1"/>
  <c r="GO205" i="1"/>
  <c r="GM205" i="1"/>
  <c r="AO176" i="1"/>
  <c r="F221" i="1"/>
  <c r="GM260" i="1"/>
  <c r="EB176" i="1"/>
  <c r="DO217" i="1"/>
  <c r="GM271" i="1"/>
  <c r="GO271" i="1"/>
  <c r="R275" i="1"/>
  <c r="AL354" i="1"/>
  <c r="Y369" i="1"/>
  <c r="GP358" i="1"/>
  <c r="GM358" i="1"/>
  <c r="GM30" i="1"/>
  <c r="GN30" i="1"/>
  <c r="AB48" i="1"/>
  <c r="CR48" i="1"/>
  <c r="Q48" i="1" s="1"/>
  <c r="CP48" i="1" s="1"/>
  <c r="O48" i="1" s="1"/>
  <c r="AB57" i="1"/>
  <c r="CR57" i="1"/>
  <c r="Q57" i="1" s="1"/>
  <c r="GK60" i="1"/>
  <c r="CZ60" i="1"/>
  <c r="Y60" i="1" s="1"/>
  <c r="CY60" i="1"/>
  <c r="X60" i="1" s="1"/>
  <c r="GK63" i="1"/>
  <c r="CZ63" i="1"/>
  <c r="Y63" i="1" s="1"/>
  <c r="V107" i="5" s="1"/>
  <c r="K105" i="5" s="1"/>
  <c r="GM74" i="1"/>
  <c r="GN74" i="1"/>
  <c r="CR80" i="1"/>
  <c r="Q80" i="1" s="1"/>
  <c r="CP80" i="1" s="1"/>
  <c r="O80" i="1" s="1"/>
  <c r="AB80" i="1"/>
  <c r="GM64" i="1"/>
  <c r="GP64" i="1"/>
  <c r="GM178" i="1"/>
  <c r="GO178" i="1"/>
  <c r="GO201" i="1"/>
  <c r="GM201" i="1"/>
  <c r="F226" i="1"/>
  <c r="AP176" i="1"/>
  <c r="CP28" i="1"/>
  <c r="O28" i="1" s="1"/>
  <c r="AC83" i="1"/>
  <c r="AB32" i="1"/>
  <c r="GM41" i="1"/>
  <c r="GN41" i="1"/>
  <c r="GM44" i="1"/>
  <c r="GO44" i="1"/>
  <c r="U83" i="1"/>
  <c r="GK43" i="1"/>
  <c r="DW83" i="1"/>
  <c r="CP50" i="1"/>
  <c r="O50" i="1" s="1"/>
  <c r="CY43" i="1"/>
  <c r="X43" i="1" s="1"/>
  <c r="AB55" i="1"/>
  <c r="CR55" i="1"/>
  <c r="Q55" i="1" s="1"/>
  <c r="CP55" i="1" s="1"/>
  <c r="O55" i="1" s="1"/>
  <c r="K87" i="5" s="1"/>
  <c r="CZ45" i="1"/>
  <c r="Y45" i="1" s="1"/>
  <c r="GP65" i="1"/>
  <c r="GM65" i="1"/>
  <c r="CY71" i="1"/>
  <c r="X71" i="1" s="1"/>
  <c r="T111" i="5" s="1"/>
  <c r="GN34" i="1"/>
  <c r="GN40" i="1"/>
  <c r="CY63" i="1"/>
  <c r="X63" i="1" s="1"/>
  <c r="T107" i="5" s="1"/>
  <c r="AB67" i="1"/>
  <c r="CR67" i="1"/>
  <c r="Q67" i="1" s="1"/>
  <c r="CP67" i="1" s="1"/>
  <c r="O67" i="1" s="1"/>
  <c r="K109" i="5" s="1"/>
  <c r="CR71" i="1"/>
  <c r="Q71" i="1" s="1"/>
  <c r="CP71" i="1" s="1"/>
  <c r="O71" i="1" s="1"/>
  <c r="K111" i="5" s="1"/>
  <c r="AB71" i="1"/>
  <c r="BB26" i="1"/>
  <c r="F96" i="1"/>
  <c r="BB398" i="1"/>
  <c r="GO128" i="1"/>
  <c r="CC145" i="1" s="1"/>
  <c r="BC114" i="1"/>
  <c r="F161" i="1"/>
  <c r="BC398" i="1"/>
  <c r="EB145" i="1"/>
  <c r="GO199" i="1"/>
  <c r="GM199" i="1"/>
  <c r="DY217" i="1"/>
  <c r="GM257" i="1"/>
  <c r="GO257" i="1"/>
  <c r="AK354" i="1"/>
  <c r="X369" i="1"/>
  <c r="CY54" i="1"/>
  <c r="X54" i="1" s="1"/>
  <c r="CZ54" i="1"/>
  <c r="Y54" i="1" s="1"/>
  <c r="AF83" i="1"/>
  <c r="GP69" i="1"/>
  <c r="GM69" i="1"/>
  <c r="CG26" i="1"/>
  <c r="AX83" i="1"/>
  <c r="FR26" i="1"/>
  <c r="FY83" i="1"/>
  <c r="EI83" i="1"/>
  <c r="CJ114" i="1"/>
  <c r="BA145" i="1"/>
  <c r="GM183" i="1"/>
  <c r="GO183" i="1"/>
  <c r="DX176" i="1"/>
  <c r="CP29" i="1"/>
  <c r="O29" i="1" s="1"/>
  <c r="DU83" i="1"/>
  <c r="CP32" i="1"/>
  <c r="O32" i="1" s="1"/>
  <c r="GK32" i="1"/>
  <c r="CY32" i="1"/>
  <c r="X32" i="1" s="1"/>
  <c r="CZ32" i="1"/>
  <c r="Y32" i="1" s="1"/>
  <c r="CY45" i="1"/>
  <c r="X45" i="1" s="1"/>
  <c r="T59" i="5" s="1"/>
  <c r="K64" i="5" s="1"/>
  <c r="CZ51" i="1"/>
  <c r="Y51" i="1" s="1"/>
  <c r="V77" i="5" s="1"/>
  <c r="CY51" i="1"/>
  <c r="X51" i="1" s="1"/>
  <c r="T77" i="5" s="1"/>
  <c r="K74" i="5" s="1"/>
  <c r="DX83" i="1"/>
  <c r="GK36" i="1"/>
  <c r="CZ36" i="1"/>
  <c r="Y36" i="1" s="1"/>
  <c r="GK28" i="1"/>
  <c r="CZ28" i="1"/>
  <c r="Y28" i="1" s="1"/>
  <c r="AE83" i="1"/>
  <c r="AB45" i="1"/>
  <c r="CR45" i="1"/>
  <c r="Q45" i="1" s="1"/>
  <c r="GK55" i="1"/>
  <c r="CZ55" i="1"/>
  <c r="Y55" i="1" s="1"/>
  <c r="V87" i="5" s="1"/>
  <c r="CY55" i="1"/>
  <c r="X55" i="1" s="1"/>
  <c r="T87" i="5" s="1"/>
  <c r="GN52" i="1"/>
  <c r="AO26" i="1"/>
  <c r="F87" i="1"/>
  <c r="AO398" i="1"/>
  <c r="DZ26" i="1"/>
  <c r="DM83" i="1"/>
  <c r="GM58" i="1"/>
  <c r="GN58" i="1"/>
  <c r="ET26" i="1"/>
  <c r="P96" i="1"/>
  <c r="ET398" i="1"/>
  <c r="GM79" i="1"/>
  <c r="GN79" i="1"/>
  <c r="GM116" i="1"/>
  <c r="GN116" i="1"/>
  <c r="EA26" i="1"/>
  <c r="DN83" i="1"/>
  <c r="CJ26" i="1"/>
  <c r="BA83" i="1"/>
  <c r="GM133" i="1"/>
  <c r="GN133" i="1"/>
  <c r="DZ114" i="1"/>
  <c r="DM145" i="1"/>
  <c r="GK142" i="1"/>
  <c r="CZ142" i="1"/>
  <c r="Y142" i="1" s="1"/>
  <c r="CY142" i="1"/>
  <c r="X142" i="1" s="1"/>
  <c r="GK190" i="1"/>
  <c r="CZ190" i="1"/>
  <c r="Y190" i="1" s="1"/>
  <c r="CY190" i="1"/>
  <c r="X190" i="1" s="1"/>
  <c r="GK204" i="1"/>
  <c r="CY204" i="1"/>
  <c r="X204" i="1" s="1"/>
  <c r="CZ204" i="1"/>
  <c r="Y204" i="1" s="1"/>
  <c r="CP181" i="1"/>
  <c r="O181" i="1" s="1"/>
  <c r="K212" i="5" s="1"/>
  <c r="GM189" i="1"/>
  <c r="GO189" i="1"/>
  <c r="GM192" i="1"/>
  <c r="GO192" i="1"/>
  <c r="GO253" i="1"/>
  <c r="GM253" i="1"/>
  <c r="DZ248" i="1"/>
  <c r="DM275" i="1"/>
  <c r="EB248" i="1"/>
  <c r="DO275" i="1"/>
  <c r="AB60" i="1"/>
  <c r="CR60" i="1"/>
  <c r="Q60" i="1" s="1"/>
  <c r="CP60" i="1" s="1"/>
  <c r="O60" i="1" s="1"/>
  <c r="AB63" i="1"/>
  <c r="CR63" i="1"/>
  <c r="Q63" i="1" s="1"/>
  <c r="CP63" i="1" s="1"/>
  <c r="O63" i="1" s="1"/>
  <c r="K107" i="5" s="1"/>
  <c r="EG26" i="1"/>
  <c r="P87" i="1"/>
  <c r="EG398" i="1"/>
  <c r="GM53" i="1"/>
  <c r="GM56" i="1"/>
  <c r="GN56" i="1"/>
  <c r="CZ70" i="1"/>
  <c r="Y70" i="1" s="1"/>
  <c r="GP70" i="1" s="1"/>
  <c r="CZ66" i="1"/>
  <c r="Y66" i="1" s="1"/>
  <c r="CP136" i="1"/>
  <c r="O136" i="1" s="1"/>
  <c r="GM61" i="1"/>
  <c r="GN61" i="1"/>
  <c r="GN124" i="1"/>
  <c r="AB142" i="1"/>
  <c r="CY119" i="1"/>
  <c r="X119" i="1" s="1"/>
  <c r="CZ119" i="1"/>
  <c r="Y119" i="1" s="1"/>
  <c r="V146" i="5" s="1"/>
  <c r="K144" i="5" s="1"/>
  <c r="DX145" i="1"/>
  <c r="CP127" i="1"/>
  <c r="O127" i="1" s="1"/>
  <c r="K166" i="5" s="1"/>
  <c r="EP114" i="1"/>
  <c r="P152" i="1"/>
  <c r="GO196" i="1"/>
  <c r="GM196" i="1"/>
  <c r="CY198" i="1"/>
  <c r="X198" i="1" s="1"/>
  <c r="GB114" i="1"/>
  <c r="ES145" i="1"/>
  <c r="ET114" i="1"/>
  <c r="P158" i="1"/>
  <c r="DZ217" i="1"/>
  <c r="GO188" i="1"/>
  <c r="GM188" i="1"/>
  <c r="AB202" i="1"/>
  <c r="GK202" i="1"/>
  <c r="CZ202" i="1"/>
  <c r="Y202" i="1" s="1"/>
  <c r="GM202" i="1" s="1"/>
  <c r="ET176" i="1"/>
  <c r="P230" i="1"/>
  <c r="CY208" i="1"/>
  <c r="X208" i="1" s="1"/>
  <c r="GO208" i="1" s="1"/>
  <c r="AB214" i="1"/>
  <c r="CR214" i="1"/>
  <c r="Q214" i="1" s="1"/>
  <c r="CP214" i="1" s="1"/>
  <c r="O214" i="1" s="1"/>
  <c r="GO256" i="1"/>
  <c r="GM256" i="1"/>
  <c r="GK180" i="1"/>
  <c r="AE217" i="1"/>
  <c r="GK270" i="1"/>
  <c r="GM270" i="1" s="1"/>
  <c r="CZ270" i="1"/>
  <c r="Y270" i="1" s="1"/>
  <c r="EI248" i="1"/>
  <c r="P285" i="1"/>
  <c r="GB176" i="1"/>
  <c r="ES217" i="1"/>
  <c r="GM210" i="1"/>
  <c r="GO210" i="1"/>
  <c r="AB254" i="1"/>
  <c r="GK262" i="1"/>
  <c r="CZ262" i="1"/>
  <c r="Y262" i="1" s="1"/>
  <c r="GM262" i="1" s="1"/>
  <c r="GM212" i="1"/>
  <c r="CZ258" i="1"/>
  <c r="Y258" i="1" s="1"/>
  <c r="GM265" i="1"/>
  <c r="GO265" i="1"/>
  <c r="AX248" i="1"/>
  <c r="F282" i="1"/>
  <c r="AF306" i="1"/>
  <c r="S323" i="1"/>
  <c r="GK310" i="1"/>
  <c r="AE323" i="1"/>
  <c r="P336" i="1"/>
  <c r="ET306" i="1"/>
  <c r="CI354" i="1"/>
  <c r="AZ369" i="1"/>
  <c r="AQ26" i="1"/>
  <c r="F93" i="1"/>
  <c r="GM207" i="1"/>
  <c r="GM255" i="1"/>
  <c r="EA176" i="1"/>
  <c r="DN217" i="1"/>
  <c r="P226" i="1"/>
  <c r="EH176" i="1"/>
  <c r="DU248" i="1"/>
  <c r="FZ275" i="1"/>
  <c r="FW275" i="1"/>
  <c r="DH275" i="1"/>
  <c r="FX275" i="1"/>
  <c r="AH248" i="1"/>
  <c r="U275" i="1"/>
  <c r="EH248" i="1"/>
  <c r="P284" i="1"/>
  <c r="AQ323" i="1"/>
  <c r="CG323" i="1"/>
  <c r="BZ306" i="1"/>
  <c r="GM319" i="1"/>
  <c r="GN319" i="1"/>
  <c r="AP26" i="1"/>
  <c r="F92" i="1"/>
  <c r="AB356" i="1"/>
  <c r="GO209" i="1"/>
  <c r="GM261" i="1"/>
  <c r="GO273" i="1"/>
  <c r="GM273" i="1"/>
  <c r="AJ306" i="1"/>
  <c r="W323" i="1"/>
  <c r="GB306" i="1"/>
  <c r="ES323" i="1"/>
  <c r="P341" i="1"/>
  <c r="EL306" i="1"/>
  <c r="CP360" i="1"/>
  <c r="O360" i="1" s="1"/>
  <c r="CP362" i="1"/>
  <c r="O362" i="1" s="1"/>
  <c r="CP364" i="1"/>
  <c r="O364" i="1" s="1"/>
  <c r="CP366" i="1"/>
  <c r="O366" i="1" s="1"/>
  <c r="AS354" i="1"/>
  <c r="F386" i="1"/>
  <c r="FY354" i="1"/>
  <c r="EP369" i="1"/>
  <c r="F346" i="1"/>
  <c r="V306" i="1"/>
  <c r="P332" i="1"/>
  <c r="EH306" i="1"/>
  <c r="AF354" i="1"/>
  <c r="S369" i="1"/>
  <c r="AC323" i="1"/>
  <c r="CY365" i="1"/>
  <c r="X365" i="1" s="1"/>
  <c r="GN317" i="1"/>
  <c r="EL354" i="1"/>
  <c r="P387" i="1"/>
  <c r="GB354" i="1"/>
  <c r="ES369" i="1"/>
  <c r="GM311" i="1"/>
  <c r="FZ354" i="1"/>
  <c r="EQ369" i="1"/>
  <c r="CZ367" i="1"/>
  <c r="Y367" i="1" s="1"/>
  <c r="V400" i="5" s="1"/>
  <c r="K403" i="5" s="1"/>
  <c r="FQ26" i="1"/>
  <c r="EH83" i="1"/>
  <c r="GA83" i="1"/>
  <c r="AB51" i="1"/>
  <c r="CR51" i="1"/>
  <c r="Q51" i="1" s="1"/>
  <c r="CP51" i="1" s="1"/>
  <c r="O51" i="1" s="1"/>
  <c r="K77" i="5" s="1"/>
  <c r="CP62" i="1"/>
  <c r="O62" i="1" s="1"/>
  <c r="GM59" i="1"/>
  <c r="GN59" i="1"/>
  <c r="W145" i="1"/>
  <c r="AJ114" i="1"/>
  <c r="CZ126" i="1"/>
  <c r="Y126" i="1" s="1"/>
  <c r="CZ76" i="1"/>
  <c r="Y76" i="1" s="1"/>
  <c r="GK122" i="1"/>
  <c r="CZ122" i="1"/>
  <c r="Y122" i="1" s="1"/>
  <c r="AE145" i="1"/>
  <c r="CP119" i="1"/>
  <c r="O119" i="1" s="1"/>
  <c r="K146" i="5" s="1"/>
  <c r="DU145" i="1"/>
  <c r="CY127" i="1"/>
  <c r="X127" i="1" s="1"/>
  <c r="T166" i="5" s="1"/>
  <c r="CZ127" i="1"/>
  <c r="Y127" i="1" s="1"/>
  <c r="V166" i="5" s="1"/>
  <c r="K164" i="5" s="1"/>
  <c r="CY135" i="1"/>
  <c r="X135" i="1" s="1"/>
  <c r="CZ135" i="1"/>
  <c r="Y135" i="1" s="1"/>
  <c r="V186" i="5" s="1"/>
  <c r="K184" i="5" s="1"/>
  <c r="GO202" i="1"/>
  <c r="CZ138" i="1"/>
  <c r="Y138" i="1" s="1"/>
  <c r="GM138" i="1" s="1"/>
  <c r="AD145" i="1"/>
  <c r="EA145" i="1"/>
  <c r="DW145" i="1"/>
  <c r="GM198" i="1"/>
  <c r="U217" i="1"/>
  <c r="AH176" i="1"/>
  <c r="GK214" i="1"/>
  <c r="CZ214" i="1"/>
  <c r="Y214" i="1" s="1"/>
  <c r="DW176" i="1"/>
  <c r="DJ217" i="1"/>
  <c r="CY211" i="1"/>
  <c r="X211" i="1" s="1"/>
  <c r="CZ211" i="1"/>
  <c r="Y211" i="1" s="1"/>
  <c r="V271" i="5" s="1"/>
  <c r="DY275" i="1"/>
  <c r="EU248" i="1"/>
  <c r="P291" i="1"/>
  <c r="EU398" i="1"/>
  <c r="AJ176" i="1"/>
  <c r="W217" i="1"/>
  <c r="GM215" i="1"/>
  <c r="GO215" i="1"/>
  <c r="CY267" i="1"/>
  <c r="X267" i="1" s="1"/>
  <c r="CZ267" i="1"/>
  <c r="Y267" i="1" s="1"/>
  <c r="V324" i="5" s="1"/>
  <c r="AC275" i="1"/>
  <c r="CP252" i="1"/>
  <c r="O252" i="1" s="1"/>
  <c r="CY258" i="1"/>
  <c r="X258" i="1" s="1"/>
  <c r="CZ266" i="1"/>
  <c r="Y266" i="1" s="1"/>
  <c r="GM266" i="1" s="1"/>
  <c r="DX306" i="1"/>
  <c r="DK323" i="1"/>
  <c r="GM312" i="1"/>
  <c r="GN312" i="1"/>
  <c r="ED217" i="1"/>
  <c r="GM251" i="1"/>
  <c r="GO251" i="1"/>
  <c r="BB248" i="1"/>
  <c r="F288" i="1"/>
  <c r="EM323" i="1"/>
  <c r="FV306" i="1"/>
  <c r="BB306" i="1"/>
  <c r="F336" i="1"/>
  <c r="GM272" i="1"/>
  <c r="GO272" i="1"/>
  <c r="CY316" i="1"/>
  <c r="X316" i="1" s="1"/>
  <c r="GB248" i="1"/>
  <c r="ES275" i="1"/>
  <c r="FZ323" i="1"/>
  <c r="FW323" i="1"/>
  <c r="DU306" i="1"/>
  <c r="DH323" i="1"/>
  <c r="FX323" i="1"/>
  <c r="AB316" i="1"/>
  <c r="CR316" i="1"/>
  <c r="Q316" i="1" s="1"/>
  <c r="CP316" i="1" s="1"/>
  <c r="O316" i="1" s="1"/>
  <c r="CG354" i="1"/>
  <c r="AX369" i="1"/>
  <c r="AG248" i="1"/>
  <c r="T275" i="1"/>
  <c r="CZ310" i="1"/>
  <c r="Y310" i="1" s="1"/>
  <c r="AL323" i="1" s="1"/>
  <c r="AB360" i="1"/>
  <c r="DL369" i="1"/>
  <c r="DY354" i="1"/>
  <c r="CZ361" i="1"/>
  <c r="Y361" i="1" s="1"/>
  <c r="V382" i="5" s="1"/>
  <c r="K385" i="5" s="1"/>
  <c r="AB366" i="1"/>
  <c r="P346" i="1"/>
  <c r="DN306" i="1"/>
  <c r="AH354" i="1"/>
  <c r="U369" i="1"/>
  <c r="FX354" i="1"/>
  <c r="EO369" i="1"/>
  <c r="CZ359" i="1"/>
  <c r="Y359" i="1" s="1"/>
  <c r="CY367" i="1"/>
  <c r="X367" i="1" s="1"/>
  <c r="GM203" i="1"/>
  <c r="GO203" i="1"/>
  <c r="ED275" i="1"/>
  <c r="AQ248" i="1"/>
  <c r="F285" i="1"/>
  <c r="AF176" i="1"/>
  <c r="S217" i="1"/>
  <c r="AI176" i="1"/>
  <c r="V217" i="1"/>
  <c r="FY217" i="1"/>
  <c r="EI217" i="1"/>
  <c r="FR176" i="1"/>
  <c r="S275" i="1"/>
  <c r="AF248" i="1"/>
  <c r="CJ306" i="1"/>
  <c r="BA323" i="1"/>
  <c r="EB306" i="1"/>
  <c r="DO323" i="1"/>
  <c r="AC369" i="1"/>
  <c r="CP356" i="1"/>
  <c r="O356" i="1" s="1"/>
  <c r="DU176" i="1"/>
  <c r="DH217" i="1"/>
  <c r="FX217" i="1"/>
  <c r="FZ217" i="1"/>
  <c r="FW217" i="1"/>
  <c r="W275" i="1"/>
  <c r="AJ248" i="1"/>
  <c r="AU323" i="1"/>
  <c r="CD306" i="1"/>
  <c r="AD248" i="1"/>
  <c r="Q275" i="1"/>
  <c r="AU248" i="1"/>
  <c r="F294" i="1"/>
  <c r="CI248" i="1"/>
  <c r="AZ275" i="1"/>
  <c r="ET248" i="1"/>
  <c r="P288" i="1"/>
  <c r="DY306" i="1"/>
  <c r="DL323" i="1"/>
  <c r="V248" i="1"/>
  <c r="F298" i="1"/>
  <c r="GA114" i="1"/>
  <c r="ER145" i="1"/>
  <c r="DW275" i="1"/>
  <c r="GM309" i="1"/>
  <c r="GN309" i="1"/>
  <c r="CI306" i="1"/>
  <c r="AZ323" i="1"/>
  <c r="EG354" i="1"/>
  <c r="P373" i="1"/>
  <c r="AJ354" i="1"/>
  <c r="W369" i="1"/>
  <c r="CZ363" i="1"/>
  <c r="Y363" i="1" s="1"/>
  <c r="CY361" i="1"/>
  <c r="X361" i="1" s="1"/>
  <c r="DV354" i="1"/>
  <c r="DI369" i="1"/>
  <c r="AE354" i="1"/>
  <c r="R369" i="1"/>
  <c r="T354" i="1"/>
  <c r="F390" i="1"/>
  <c r="DH354" i="1"/>
  <c r="P372" i="1"/>
  <c r="CY359" i="1"/>
  <c r="X359" i="1" s="1"/>
  <c r="AF114" i="1"/>
  <c r="S145" i="1"/>
  <c r="CY139" i="1"/>
  <c r="X139" i="1" s="1"/>
  <c r="T188" i="5" s="1"/>
  <c r="CZ139" i="1"/>
  <c r="Y139" i="1" s="1"/>
  <c r="V188" i="5" s="1"/>
  <c r="BB114" i="1"/>
  <c r="F158" i="1"/>
  <c r="DY26" i="1"/>
  <c r="GM78" i="1"/>
  <c r="GN78" i="1"/>
  <c r="AH114" i="1"/>
  <c r="U145" i="1"/>
  <c r="BY114" i="1"/>
  <c r="AP145" i="1"/>
  <c r="CI145" i="1"/>
  <c r="CP139" i="1"/>
  <c r="O139" i="1" s="1"/>
  <c r="K188" i="5" s="1"/>
  <c r="GM126" i="1"/>
  <c r="GN126" i="1"/>
  <c r="AB136" i="1"/>
  <c r="CP180" i="1"/>
  <c r="O180" i="1" s="1"/>
  <c r="AC217" i="1"/>
  <c r="CY121" i="1"/>
  <c r="X121" i="1" s="1"/>
  <c r="CZ121" i="1"/>
  <c r="Y121" i="1" s="1"/>
  <c r="V148" i="5" s="1"/>
  <c r="K154" i="5" s="1"/>
  <c r="GM140" i="1"/>
  <c r="GN140" i="1"/>
  <c r="GO182" i="1"/>
  <c r="GM182" i="1"/>
  <c r="GO193" i="1"/>
  <c r="GM193" i="1"/>
  <c r="AG114" i="1"/>
  <c r="T145" i="1"/>
  <c r="CZ194" i="1"/>
  <c r="Y194" i="1" s="1"/>
  <c r="EG176" i="1"/>
  <c r="P221" i="1"/>
  <c r="BZ114" i="1"/>
  <c r="AQ145" i="1"/>
  <c r="CG145" i="1"/>
  <c r="BB176" i="1"/>
  <c r="F230" i="1"/>
  <c r="GO259" i="1"/>
  <c r="GM259" i="1"/>
  <c r="AK275" i="1"/>
  <c r="BC248" i="1"/>
  <c r="F291" i="1"/>
  <c r="AC145" i="1"/>
  <c r="CP118" i="1"/>
  <c r="O118" i="1" s="1"/>
  <c r="GK136" i="1"/>
  <c r="CZ136" i="1"/>
  <c r="Y136" i="1" s="1"/>
  <c r="CJ176" i="1"/>
  <c r="BA217" i="1"/>
  <c r="CY184" i="1"/>
  <c r="X184" i="1" s="1"/>
  <c r="CG176" i="1"/>
  <c r="AX217" i="1"/>
  <c r="GM250" i="1"/>
  <c r="GM258" i="1"/>
  <c r="GO258" i="1"/>
  <c r="DV275" i="1"/>
  <c r="FV248" i="1"/>
  <c r="EM275" i="1"/>
  <c r="GM268" i="1"/>
  <c r="GO268" i="1"/>
  <c r="AH306" i="1"/>
  <c r="U323" i="1"/>
  <c r="AB310" i="1"/>
  <c r="CR310" i="1"/>
  <c r="Q310" i="1" s="1"/>
  <c r="GM314" i="1"/>
  <c r="GN314" i="1"/>
  <c r="AQ354" i="1"/>
  <c r="F379" i="1"/>
  <c r="P330" i="1"/>
  <c r="EP306" i="1"/>
  <c r="AG176" i="1"/>
  <c r="T217" i="1"/>
  <c r="GA217" i="1"/>
  <c r="GK254" i="1"/>
  <c r="CZ254" i="1"/>
  <c r="Y254" i="1" s="1"/>
  <c r="GO254" i="1" s="1"/>
  <c r="AP248" i="1"/>
  <c r="F284" i="1"/>
  <c r="GA248" i="1"/>
  <c r="ER275" i="1"/>
  <c r="CY310" i="1"/>
  <c r="X310" i="1" s="1"/>
  <c r="GM318" i="1"/>
  <c r="GN318" i="1"/>
  <c r="CI26" i="1"/>
  <c r="AZ83" i="1"/>
  <c r="F341" i="1"/>
  <c r="AT306" i="1"/>
  <c r="EH114" i="1"/>
  <c r="P154" i="1"/>
  <c r="DM323" i="1"/>
  <c r="DZ306" i="1"/>
  <c r="CY315" i="1"/>
  <c r="X315" i="1" s="1"/>
  <c r="CZ315" i="1"/>
  <c r="Y315" i="1" s="1"/>
  <c r="AP306" i="1"/>
  <c r="F332" i="1"/>
  <c r="GP357" i="1"/>
  <c r="GM357" i="1"/>
  <c r="DT369" i="1"/>
  <c r="AO354" i="1"/>
  <c r="F373" i="1"/>
  <c r="EK354" i="1"/>
  <c r="P386" i="1"/>
  <c r="GA306" i="1"/>
  <c r="ER323" i="1"/>
  <c r="CJ354" i="1"/>
  <c r="BA369" i="1"/>
  <c r="F387" i="1"/>
  <c r="AT354" i="1"/>
  <c r="GM308" i="1"/>
  <c r="GN308" i="1"/>
  <c r="EB354" i="1"/>
  <c r="DO369" i="1"/>
  <c r="DW369" i="1"/>
  <c r="CY363" i="1"/>
  <c r="X363" i="1" s="1"/>
  <c r="DM354" i="1"/>
  <c r="P391" i="1"/>
  <c r="CZ365" i="1"/>
  <c r="Y365" i="1" s="1"/>
  <c r="V394" i="5" s="1"/>
  <c r="K397" i="5" s="1"/>
  <c r="EA354" i="1"/>
  <c r="DN369" i="1"/>
  <c r="AI354" i="1"/>
  <c r="V369" i="1"/>
  <c r="T306" i="1"/>
  <c r="F344" i="1"/>
  <c r="EN369" i="1"/>
  <c r="FW354" i="1"/>
  <c r="AB362" i="1"/>
  <c r="ED83" i="1" l="1"/>
  <c r="ED26" i="1" s="1"/>
  <c r="V59" i="5"/>
  <c r="K65" i="5" s="1"/>
  <c r="K349" i="5"/>
  <c r="CP313" i="1"/>
  <c r="O313" i="1" s="1"/>
  <c r="G167" i="5"/>
  <c r="O167" i="5" s="1"/>
  <c r="GA354" i="1"/>
  <c r="ER369" i="1"/>
  <c r="T148" i="5"/>
  <c r="K153" i="5" s="1"/>
  <c r="GM320" i="1"/>
  <c r="K206" i="5"/>
  <c r="J213" i="5" s="1"/>
  <c r="P213" i="5" s="1"/>
  <c r="CP179" i="1"/>
  <c r="O179" i="1" s="1"/>
  <c r="X78" i="5"/>
  <c r="G18" i="5" s="1"/>
  <c r="K311" i="5"/>
  <c r="J315" i="5" s="1"/>
  <c r="P315" i="5" s="1"/>
  <c r="GM39" i="1"/>
  <c r="EI114" i="1"/>
  <c r="P155" i="1"/>
  <c r="G407" i="5"/>
  <c r="J305" i="5"/>
  <c r="P305" i="5" s="1"/>
  <c r="K36" i="5"/>
  <c r="J37" i="5" s="1"/>
  <c r="P37" i="5" s="1"/>
  <c r="GN33" i="1"/>
  <c r="GM33" i="1"/>
  <c r="GM46" i="1"/>
  <c r="K268" i="5"/>
  <c r="W58" i="5"/>
  <c r="EC323" i="1"/>
  <c r="T355" i="5"/>
  <c r="K352" i="5" s="1"/>
  <c r="GM361" i="1"/>
  <c r="FS369" i="1" s="1"/>
  <c r="T382" i="5"/>
  <c r="K384" i="5" s="1"/>
  <c r="J387" i="5" s="1"/>
  <c r="P387" i="5" s="1"/>
  <c r="G88" i="5"/>
  <c r="O88" i="5" s="1"/>
  <c r="W88" i="5"/>
  <c r="J113" i="5"/>
  <c r="P113" i="5" s="1"/>
  <c r="EP275" i="1"/>
  <c r="FY248" i="1"/>
  <c r="BA248" i="1"/>
  <c r="F295" i="1"/>
  <c r="K85" i="5"/>
  <c r="K361" i="5"/>
  <c r="J365" i="5" s="1"/>
  <c r="P365" i="5" s="1"/>
  <c r="CP321" i="1"/>
  <c r="O321" i="1" s="1"/>
  <c r="CI176" i="1"/>
  <c r="AZ217" i="1"/>
  <c r="GP363" i="1"/>
  <c r="V388" i="5"/>
  <c r="K391" i="5" s="1"/>
  <c r="GO266" i="1"/>
  <c r="GN76" i="1"/>
  <c r="DK369" i="1"/>
  <c r="W199" i="5"/>
  <c r="J252" i="5"/>
  <c r="P252" i="5" s="1"/>
  <c r="K140" i="5"/>
  <c r="CP117" i="1"/>
  <c r="O117" i="1" s="1"/>
  <c r="G263" i="5"/>
  <c r="O263" i="5" s="1"/>
  <c r="X263" i="5"/>
  <c r="G37" i="5"/>
  <c r="O37" i="5" s="1"/>
  <c r="W37" i="5"/>
  <c r="DV323" i="1"/>
  <c r="GM363" i="1"/>
  <c r="T388" i="5"/>
  <c r="K390" i="5" s="1"/>
  <c r="J393" i="5" s="1"/>
  <c r="P393" i="5" s="1"/>
  <c r="GM269" i="1"/>
  <c r="GO194" i="1"/>
  <c r="ED145" i="1"/>
  <c r="DJ323" i="1"/>
  <c r="P337" i="1" s="1"/>
  <c r="DX248" i="1"/>
  <c r="Q369" i="1"/>
  <c r="GM186" i="1"/>
  <c r="GN138" i="1"/>
  <c r="GN77" i="1"/>
  <c r="GN263" i="1"/>
  <c r="FT275" i="1" s="1"/>
  <c r="GN143" i="1"/>
  <c r="AK145" i="1"/>
  <c r="AK114" i="1" s="1"/>
  <c r="DY114" i="1"/>
  <c r="CP45" i="1"/>
  <c r="O45" i="1" s="1"/>
  <c r="K61" i="5"/>
  <c r="J68" i="5" s="1"/>
  <c r="P68" i="5" s="1"/>
  <c r="GM54" i="1"/>
  <c r="DV145" i="1"/>
  <c r="GM197" i="1"/>
  <c r="K192" i="5"/>
  <c r="CP141" i="1"/>
  <c r="O141" i="1" s="1"/>
  <c r="G224" i="5"/>
  <c r="O224" i="5" s="1"/>
  <c r="X224" i="5"/>
  <c r="X177" i="5"/>
  <c r="G177" i="5"/>
  <c r="O177" i="5" s="1"/>
  <c r="G157" i="5"/>
  <c r="O157" i="5" s="1"/>
  <c r="G201" i="5" s="1"/>
  <c r="W147" i="5"/>
  <c r="J335" i="5"/>
  <c r="P335" i="5" s="1"/>
  <c r="W189" i="5"/>
  <c r="G189" i="5"/>
  <c r="O189" i="5" s="1"/>
  <c r="J78" i="5"/>
  <c r="P78" i="5" s="1"/>
  <c r="GN39" i="1"/>
  <c r="G47" i="5"/>
  <c r="O47" i="5" s="1"/>
  <c r="K196" i="5"/>
  <c r="J199" i="5" s="1"/>
  <c r="P199" i="5" s="1"/>
  <c r="J224" i="5"/>
  <c r="P224" i="5" s="1"/>
  <c r="G335" i="5"/>
  <c r="O335" i="5" s="1"/>
  <c r="G337" i="5" s="1"/>
  <c r="X335" i="5"/>
  <c r="K322" i="5"/>
  <c r="K84" i="5"/>
  <c r="J88" i="5" s="1"/>
  <c r="P88" i="5" s="1"/>
  <c r="GO207" i="1"/>
  <c r="G113" i="5"/>
  <c r="O113" i="5" s="1"/>
  <c r="GM359" i="1"/>
  <c r="V376" i="5"/>
  <c r="K379" i="5" s="1"/>
  <c r="AK83" i="1"/>
  <c r="AK26" i="1" s="1"/>
  <c r="DN275" i="1"/>
  <c r="EA248" i="1"/>
  <c r="DT275" i="1"/>
  <c r="DT248" i="1" s="1"/>
  <c r="GM267" i="1"/>
  <c r="FS275" i="1" s="1"/>
  <c r="T324" i="5"/>
  <c r="K321" i="5" s="1"/>
  <c r="J325" i="5" s="1"/>
  <c r="P325" i="5" s="1"/>
  <c r="EC217" i="1"/>
  <c r="T271" i="5"/>
  <c r="K267" i="5" s="1"/>
  <c r="J272" i="5" s="1"/>
  <c r="P272" i="5" s="1"/>
  <c r="GM135" i="1"/>
  <c r="T186" i="5"/>
  <c r="GP66" i="1"/>
  <c r="DV217" i="1"/>
  <c r="GO204" i="1"/>
  <c r="GM190" i="1"/>
  <c r="GO197" i="1"/>
  <c r="GN134" i="1"/>
  <c r="J98" i="5"/>
  <c r="P98" i="5" s="1"/>
  <c r="K160" i="5"/>
  <c r="J167" i="5" s="1"/>
  <c r="P167" i="5" s="1"/>
  <c r="CP125" i="1"/>
  <c r="O125" i="1" s="1"/>
  <c r="ED323" i="1"/>
  <c r="V355" i="5"/>
  <c r="K353" i="5" s="1"/>
  <c r="AK323" i="1"/>
  <c r="GM184" i="1"/>
  <c r="AD217" i="1"/>
  <c r="GP359" i="1"/>
  <c r="FV369" i="1" s="1"/>
  <c r="T376" i="5"/>
  <c r="K378" i="5" s="1"/>
  <c r="GP367" i="1"/>
  <c r="T400" i="5"/>
  <c r="K402" i="5" s="1"/>
  <c r="J405" i="5" s="1"/>
  <c r="P405" i="5" s="1"/>
  <c r="GP361" i="1"/>
  <c r="GM122" i="1"/>
  <c r="GM365" i="1"/>
  <c r="T394" i="5"/>
  <c r="K396" i="5" s="1"/>
  <c r="J399" i="5" s="1"/>
  <c r="P399" i="5" s="1"/>
  <c r="AK217" i="1"/>
  <c r="AK176" i="1" s="1"/>
  <c r="EC145" i="1"/>
  <c r="T146" i="5"/>
  <c r="K143" i="5" s="1"/>
  <c r="GM77" i="1"/>
  <c r="GN53" i="1"/>
  <c r="GM263" i="1"/>
  <c r="GM143" i="1"/>
  <c r="GN36" i="1"/>
  <c r="EC83" i="1"/>
  <c r="EC26" i="1" s="1"/>
  <c r="T57" i="5"/>
  <c r="K53" i="5" s="1"/>
  <c r="J58" i="5" s="1"/>
  <c r="P58" i="5" s="1"/>
  <c r="CP57" i="1"/>
  <c r="O57" i="1" s="1"/>
  <c r="K91" i="5"/>
  <c r="K183" i="5"/>
  <c r="J189" i="5" s="1"/>
  <c r="P189" i="5" s="1"/>
  <c r="K46" i="5"/>
  <c r="GM37" i="1"/>
  <c r="GN37" i="1"/>
  <c r="K163" i="5"/>
  <c r="K150" i="5"/>
  <c r="J157" i="5" s="1"/>
  <c r="P157" i="5" s="1"/>
  <c r="CP121" i="1"/>
  <c r="O121" i="1" s="1"/>
  <c r="GM121" i="1" s="1"/>
  <c r="G213" i="5"/>
  <c r="O213" i="5" s="1"/>
  <c r="X242" i="5"/>
  <c r="J295" i="5"/>
  <c r="P295" i="5" s="1"/>
  <c r="J337" i="5" s="1"/>
  <c r="J282" i="5"/>
  <c r="P282" i="5" s="1"/>
  <c r="J263" i="5"/>
  <c r="P263" i="5" s="1"/>
  <c r="GN132" i="1"/>
  <c r="K40" i="5"/>
  <c r="J47" i="5" s="1"/>
  <c r="P47" i="5" s="1"/>
  <c r="CP35" i="1"/>
  <c r="O35" i="1" s="1"/>
  <c r="G272" i="5"/>
  <c r="O272" i="5" s="1"/>
  <c r="G282" i="5"/>
  <c r="O282" i="5" s="1"/>
  <c r="CP213" i="1"/>
  <c r="O213" i="1" s="1"/>
  <c r="EH354" i="1"/>
  <c r="P378" i="1"/>
  <c r="X282" i="5"/>
  <c r="EC306" i="1"/>
  <c r="DP323" i="1"/>
  <c r="EC176" i="1"/>
  <c r="DP217" i="1"/>
  <c r="GN51" i="1"/>
  <c r="GM51" i="1"/>
  <c r="X145" i="1"/>
  <c r="EC114" i="1"/>
  <c r="DP145" i="1"/>
  <c r="GP71" i="1"/>
  <c r="GM71" i="1"/>
  <c r="DP83" i="1"/>
  <c r="GN80" i="1"/>
  <c r="GM80" i="1"/>
  <c r="ED306" i="1"/>
  <c r="DQ323" i="1"/>
  <c r="X83" i="1"/>
  <c r="AK306" i="1"/>
  <c r="X323" i="1"/>
  <c r="BA176" i="1"/>
  <c r="F237" i="1"/>
  <c r="GO180" i="1"/>
  <c r="GM180" i="1"/>
  <c r="Q248" i="1"/>
  <c r="F287" i="1"/>
  <c r="GM356" i="1"/>
  <c r="GP356" i="1"/>
  <c r="AB369" i="1"/>
  <c r="GM252" i="1"/>
  <c r="GO252" i="1"/>
  <c r="AB275" i="1"/>
  <c r="CH323" i="1"/>
  <c r="CE323" i="1"/>
  <c r="AC306" i="1"/>
  <c r="P323" i="1"/>
  <c r="CF323" i="1"/>
  <c r="FX248" i="1"/>
  <c r="EO275" i="1"/>
  <c r="AE26" i="1"/>
  <c r="R83" i="1"/>
  <c r="GN32" i="1"/>
  <c r="GM32" i="1"/>
  <c r="AX26" i="1"/>
  <c r="F90" i="1"/>
  <c r="GM211" i="1"/>
  <c r="P286" i="1"/>
  <c r="ER248" i="1"/>
  <c r="F345" i="1"/>
  <c r="U306" i="1"/>
  <c r="EM248" i="1"/>
  <c r="P294" i="1"/>
  <c r="GM118" i="1"/>
  <c r="CA145" i="1" s="1"/>
  <c r="GN118" i="1"/>
  <c r="AQ114" i="1"/>
  <c r="F155" i="1"/>
  <c r="V354" i="1"/>
  <c r="F392" i="1"/>
  <c r="DW354" i="1"/>
  <c r="DJ369" i="1"/>
  <c r="BA354" i="1"/>
  <c r="F389" i="1"/>
  <c r="DT354" i="1"/>
  <c r="DG369" i="1"/>
  <c r="DM306" i="1"/>
  <c r="P345" i="1"/>
  <c r="GA176" i="1"/>
  <c r="ER217" i="1"/>
  <c r="DV248" i="1"/>
  <c r="DI275" i="1"/>
  <c r="AX176" i="1"/>
  <c r="F224" i="1"/>
  <c r="GM204" i="1"/>
  <c r="T114" i="1"/>
  <c r="F166" i="1"/>
  <c r="AC176" i="1"/>
  <c r="P217" i="1"/>
  <c r="CF217" i="1"/>
  <c r="CH217" i="1"/>
  <c r="CE217" i="1"/>
  <c r="GM134" i="1"/>
  <c r="CI114" i="1"/>
  <c r="AZ145" i="1"/>
  <c r="F383" i="1"/>
  <c r="R354" i="1"/>
  <c r="EC369" i="1"/>
  <c r="DK248" i="1"/>
  <c r="P290" i="1"/>
  <c r="FW176" i="1"/>
  <c r="EN217" i="1"/>
  <c r="S248" i="1"/>
  <c r="F290" i="1"/>
  <c r="F240" i="1"/>
  <c r="V176" i="1"/>
  <c r="AL275" i="1"/>
  <c r="U354" i="1"/>
  <c r="F391" i="1"/>
  <c r="ED369" i="1"/>
  <c r="AX354" i="1"/>
  <c r="F376" i="1"/>
  <c r="FX306" i="1"/>
  <c r="EO323" i="1"/>
  <c r="EQ323" i="1"/>
  <c r="FZ306" i="1"/>
  <c r="DG275" i="1"/>
  <c r="DK306" i="1"/>
  <c r="P338" i="1"/>
  <c r="W176" i="1"/>
  <c r="F241" i="1"/>
  <c r="GO198" i="1"/>
  <c r="DW114" i="1"/>
  <c r="DJ145" i="1"/>
  <c r="DU114" i="1"/>
  <c r="DH145" i="1"/>
  <c r="FZ145" i="1"/>
  <c r="FW145" i="1"/>
  <c r="FX145" i="1"/>
  <c r="GA26" i="1"/>
  <c r="ER83" i="1"/>
  <c r="EQ354" i="1"/>
  <c r="P377" i="1"/>
  <c r="GP365" i="1"/>
  <c r="S354" i="1"/>
  <c r="F384" i="1"/>
  <c r="EP354" i="1"/>
  <c r="P376" i="1"/>
  <c r="GP366" i="1"/>
  <c r="GM366" i="1"/>
  <c r="ES306" i="1"/>
  <c r="P343" i="1"/>
  <c r="AQ306" i="1"/>
  <c r="F333" i="1"/>
  <c r="FZ248" i="1"/>
  <c r="EQ275" i="1"/>
  <c r="P240" i="1"/>
  <c r="DN176" i="1"/>
  <c r="AQ398" i="1"/>
  <c r="GM315" i="1"/>
  <c r="S306" i="1"/>
  <c r="F338" i="1"/>
  <c r="GM208" i="1"/>
  <c r="DM217" i="1"/>
  <c r="DZ176" i="1"/>
  <c r="GM76" i="1"/>
  <c r="GP122" i="1"/>
  <c r="GN63" i="1"/>
  <c r="GM63" i="1"/>
  <c r="DO248" i="1"/>
  <c r="P299" i="1"/>
  <c r="GM181" i="1"/>
  <c r="GO181" i="1"/>
  <c r="AB145" i="1"/>
  <c r="ET22" i="1"/>
  <c r="P411" i="1"/>
  <c r="ET430" i="1"/>
  <c r="DK176" i="1"/>
  <c r="P232" i="1"/>
  <c r="BA114" i="1"/>
  <c r="F165" i="1"/>
  <c r="X354" i="1"/>
  <c r="F394" i="1"/>
  <c r="DV114" i="1"/>
  <c r="DI145" i="1"/>
  <c r="U26" i="1"/>
  <c r="F105" i="1"/>
  <c r="U398" i="1"/>
  <c r="GM142" i="1"/>
  <c r="GO48" i="1"/>
  <c r="CC83" i="1" s="1"/>
  <c r="GM48" i="1"/>
  <c r="R248" i="1"/>
  <c r="F289" i="1"/>
  <c r="DO176" i="1"/>
  <c r="P241" i="1"/>
  <c r="V114" i="1"/>
  <c r="F168" i="1"/>
  <c r="GM66" i="1"/>
  <c r="AJ26" i="1"/>
  <c r="W83" i="1"/>
  <c r="GO267" i="1"/>
  <c r="FU275" i="1" s="1"/>
  <c r="GN262" i="1"/>
  <c r="CB275" i="1" s="1"/>
  <c r="FU114" i="1"/>
  <c r="EL145" i="1"/>
  <c r="T176" i="1"/>
  <c r="F238" i="1"/>
  <c r="ED248" i="1"/>
  <c r="DQ275" i="1"/>
  <c r="EA114" i="1"/>
  <c r="DN145" i="1"/>
  <c r="DN398" i="1" s="1"/>
  <c r="Y217" i="1"/>
  <c r="AL176" i="1"/>
  <c r="EB114" i="1"/>
  <c r="DO145" i="1"/>
  <c r="AC26" i="1"/>
  <c r="P83" i="1"/>
  <c r="CF83" i="1"/>
  <c r="CH83" i="1"/>
  <c r="CE83" i="1"/>
  <c r="GN57" i="1"/>
  <c r="GM57" i="1"/>
  <c r="AG26" i="1"/>
  <c r="T83" i="1"/>
  <c r="FV176" i="1"/>
  <c r="EM217" i="1"/>
  <c r="GN135" i="1"/>
  <c r="ES26" i="1"/>
  <c r="P103" i="1"/>
  <c r="ES398" i="1"/>
  <c r="FZ176" i="1"/>
  <c r="EQ217" i="1"/>
  <c r="F343" i="1"/>
  <c r="BA306" i="1"/>
  <c r="DL354" i="1"/>
  <c r="P390" i="1"/>
  <c r="P326" i="1"/>
  <c r="DH306" i="1"/>
  <c r="ES248" i="1"/>
  <c r="P295" i="1"/>
  <c r="EM306" i="1"/>
  <c r="P342" i="1"/>
  <c r="Q354" i="1"/>
  <c r="F381" i="1"/>
  <c r="GM62" i="1"/>
  <c r="GN62" i="1"/>
  <c r="AE306" i="1"/>
  <c r="R323" i="1"/>
  <c r="DK145" i="1"/>
  <c r="DX114" i="1"/>
  <c r="EG22" i="1"/>
  <c r="EG430" i="1"/>
  <c r="P402" i="1"/>
  <c r="AF26" i="1"/>
  <c r="S83" i="1"/>
  <c r="BB22" i="1"/>
  <c r="BB430" i="1"/>
  <c r="F411" i="1"/>
  <c r="P334" i="1"/>
  <c r="ER306" i="1"/>
  <c r="AK248" i="1"/>
  <c r="X275" i="1"/>
  <c r="GM194" i="1"/>
  <c r="CA217" i="1" s="1"/>
  <c r="DI354" i="1"/>
  <c r="P381" i="1"/>
  <c r="W354" i="1"/>
  <c r="F393" i="1"/>
  <c r="DW248" i="1"/>
  <c r="DJ275" i="1"/>
  <c r="FX176" i="1"/>
  <c r="EO217" i="1"/>
  <c r="AC354" i="1"/>
  <c r="CE369" i="1"/>
  <c r="CH369" i="1"/>
  <c r="P369" i="1"/>
  <c r="CF369" i="1"/>
  <c r="EI176" i="1"/>
  <c r="P227" i="1"/>
  <c r="S176" i="1"/>
  <c r="F232" i="1"/>
  <c r="GM254" i="1"/>
  <c r="EO354" i="1"/>
  <c r="P375" i="1"/>
  <c r="T248" i="1"/>
  <c r="F296" i="1"/>
  <c r="GN316" i="1"/>
  <c r="GM316" i="1"/>
  <c r="AL306" i="1"/>
  <c r="Y323" i="1"/>
  <c r="AC248" i="1"/>
  <c r="CH275" i="1"/>
  <c r="CE275" i="1"/>
  <c r="P275" i="1"/>
  <c r="CF275" i="1"/>
  <c r="EU22" i="1"/>
  <c r="EU430" i="1"/>
  <c r="P414" i="1"/>
  <c r="P231" i="1"/>
  <c r="DJ176" i="1"/>
  <c r="GO184" i="1"/>
  <c r="AD114" i="1"/>
  <c r="Q145" i="1"/>
  <c r="AE114" i="1"/>
  <c r="R145" i="1"/>
  <c r="W114" i="1"/>
  <c r="F169" i="1"/>
  <c r="GM367" i="1"/>
  <c r="DK354" i="1"/>
  <c r="P384" i="1"/>
  <c r="GP362" i="1"/>
  <c r="GM362" i="1"/>
  <c r="W306" i="1"/>
  <c r="F347" i="1"/>
  <c r="P278" i="1"/>
  <c r="DH248" i="1"/>
  <c r="AE176" i="1"/>
  <c r="R217" i="1"/>
  <c r="GO214" i="1"/>
  <c r="GM214" i="1"/>
  <c r="GO270" i="1"/>
  <c r="GM127" i="1"/>
  <c r="GN127" i="1"/>
  <c r="GP136" i="1"/>
  <c r="GM136" i="1"/>
  <c r="GN60" i="1"/>
  <c r="GM60" i="1"/>
  <c r="DM248" i="1"/>
  <c r="P297" i="1"/>
  <c r="FT248" i="1"/>
  <c r="EK275" i="1"/>
  <c r="AL83" i="1"/>
  <c r="DX26" i="1"/>
  <c r="DK83" i="1"/>
  <c r="DU26" i="1"/>
  <c r="DH83" i="1"/>
  <c r="FX83" i="1"/>
  <c r="FZ83" i="1"/>
  <c r="FW83" i="1"/>
  <c r="EI26" i="1"/>
  <c r="P93" i="1"/>
  <c r="EI398" i="1"/>
  <c r="GO211" i="1"/>
  <c r="AL145" i="1"/>
  <c r="CC114" i="1"/>
  <c r="AT145" i="1"/>
  <c r="GP67" i="1"/>
  <c r="FV83" i="1" s="1"/>
  <c r="GM67" i="1"/>
  <c r="GM50" i="1"/>
  <c r="GN50" i="1"/>
  <c r="AD83" i="1"/>
  <c r="GM36" i="1"/>
  <c r="GN28" i="1"/>
  <c r="GM28" i="1"/>
  <c r="CA83" i="1" s="1"/>
  <c r="AB83" i="1"/>
  <c r="GN121" i="1"/>
  <c r="CD83" i="1"/>
  <c r="Y354" i="1"/>
  <c r="F395" i="1"/>
  <c r="FV114" i="1"/>
  <c r="EM145" i="1"/>
  <c r="FT176" i="1"/>
  <c r="EK217" i="1"/>
  <c r="DT217" i="1"/>
  <c r="GM70" i="1"/>
  <c r="GN54" i="1"/>
  <c r="DO26" i="1"/>
  <c r="P107" i="1"/>
  <c r="DO398" i="1"/>
  <c r="EN354" i="1"/>
  <c r="P374" i="1"/>
  <c r="DO354" i="1"/>
  <c r="P393" i="1"/>
  <c r="AZ26" i="1"/>
  <c r="F94" i="1"/>
  <c r="AZ398" i="1"/>
  <c r="CG114" i="1"/>
  <c r="AX145" i="1"/>
  <c r="AP114" i="1"/>
  <c r="F154" i="1"/>
  <c r="AZ306" i="1"/>
  <c r="F334" i="1"/>
  <c r="AU306" i="1"/>
  <c r="F342" i="1"/>
  <c r="GM119" i="1"/>
  <c r="GN119" i="1"/>
  <c r="DT145" i="1"/>
  <c r="EH26" i="1"/>
  <c r="P92" i="1"/>
  <c r="EH398" i="1"/>
  <c r="P389" i="1"/>
  <c r="ES354" i="1"/>
  <c r="GM364" i="1"/>
  <c r="GP364" i="1"/>
  <c r="AP398" i="1"/>
  <c r="DI217" i="1"/>
  <c r="DV176" i="1"/>
  <c r="DM114" i="1"/>
  <c r="P167" i="1"/>
  <c r="DL114" i="1"/>
  <c r="P166" i="1"/>
  <c r="DN26" i="1"/>
  <c r="P106" i="1"/>
  <c r="DM26" i="1"/>
  <c r="P105" i="1"/>
  <c r="DM398" i="1"/>
  <c r="P392" i="1"/>
  <c r="DN354" i="1"/>
  <c r="GN190" i="1"/>
  <c r="CB217" i="1" s="1"/>
  <c r="ED114" i="1"/>
  <c r="DQ145" i="1"/>
  <c r="AD323" i="1"/>
  <c r="CP310" i="1"/>
  <c r="O310" i="1" s="1"/>
  <c r="AC114" i="1"/>
  <c r="P145" i="1"/>
  <c r="CF145" i="1"/>
  <c r="CE145" i="1"/>
  <c r="CH145" i="1"/>
  <c r="AD176" i="1"/>
  <c r="Q217" i="1"/>
  <c r="GM139" i="1"/>
  <c r="GN139" i="1"/>
  <c r="U114" i="1"/>
  <c r="F167" i="1"/>
  <c r="DL26" i="1"/>
  <c r="P104" i="1"/>
  <c r="S114" i="1"/>
  <c r="F160" i="1"/>
  <c r="DJ306" i="1"/>
  <c r="ER114" i="1"/>
  <c r="P156" i="1"/>
  <c r="P344" i="1"/>
  <c r="DL306" i="1"/>
  <c r="AZ248" i="1"/>
  <c r="F286" i="1"/>
  <c r="W248" i="1"/>
  <c r="F299" i="1"/>
  <c r="DH176" i="1"/>
  <c r="P220" i="1"/>
  <c r="DO306" i="1"/>
  <c r="P347" i="1"/>
  <c r="FY176" i="1"/>
  <c r="EP217" i="1"/>
  <c r="FW306" i="1"/>
  <c r="EN323" i="1"/>
  <c r="ED176" i="1"/>
  <c r="DQ217" i="1"/>
  <c r="EC275" i="1"/>
  <c r="DY248" i="1"/>
  <c r="DL275" i="1"/>
  <c r="U176" i="1"/>
  <c r="F239" i="1"/>
  <c r="CD176" i="1"/>
  <c r="AU217" i="1"/>
  <c r="GP360" i="1"/>
  <c r="GM360" i="1"/>
  <c r="AX323" i="1"/>
  <c r="CG306" i="1"/>
  <c r="U248" i="1"/>
  <c r="F297" i="1"/>
  <c r="FW248" i="1"/>
  <c r="EN275" i="1"/>
  <c r="AZ354" i="1"/>
  <c r="F380" i="1"/>
  <c r="GN315" i="1"/>
  <c r="ES176" i="1"/>
  <c r="P237" i="1"/>
  <c r="ES114" i="1"/>
  <c r="P165" i="1"/>
  <c r="BA26" i="1"/>
  <c r="F103" i="1"/>
  <c r="BA398" i="1"/>
  <c r="CB145" i="1"/>
  <c r="AO22" i="1"/>
  <c r="AO430" i="1"/>
  <c r="F402" i="1"/>
  <c r="GO45" i="1"/>
  <c r="FU83" i="1" s="1"/>
  <c r="GM45" i="1"/>
  <c r="GM29" i="1"/>
  <c r="GN29" i="1"/>
  <c r="DT83" i="1"/>
  <c r="FY26" i="1"/>
  <c r="EP83" i="1"/>
  <c r="DY176" i="1"/>
  <c r="DL217" i="1"/>
  <c r="DL398" i="1" s="1"/>
  <c r="BC22" i="1"/>
  <c r="F414" i="1"/>
  <c r="BC430" i="1"/>
  <c r="GN55" i="1"/>
  <c r="GM55" i="1"/>
  <c r="DW26" i="1"/>
  <c r="DJ83" i="1"/>
  <c r="AB217" i="1"/>
  <c r="DV83" i="1"/>
  <c r="CP43" i="1"/>
  <c r="O43" i="1" s="1"/>
  <c r="K57" i="5" s="1"/>
  <c r="V26" i="1"/>
  <c r="F106" i="1"/>
  <c r="V398" i="1"/>
  <c r="J135" i="5" l="1"/>
  <c r="GN141" i="1"/>
  <c r="GM141" i="1"/>
  <c r="CB83" i="1"/>
  <c r="FU217" i="1"/>
  <c r="FU176" i="1" s="1"/>
  <c r="G284" i="5"/>
  <c r="GM179" i="1"/>
  <c r="GO179" i="1"/>
  <c r="GN313" i="1"/>
  <c r="FT323" i="1" s="1"/>
  <c r="DT323" i="1"/>
  <c r="GM313" i="1"/>
  <c r="G135" i="5"/>
  <c r="G16" i="5"/>
  <c r="G409" i="5"/>
  <c r="F228" i="1"/>
  <c r="AZ176" i="1"/>
  <c r="CA275" i="1"/>
  <c r="AR275" i="1" s="1"/>
  <c r="DQ83" i="1"/>
  <c r="X217" i="1"/>
  <c r="GN35" i="1"/>
  <c r="GM35" i="1"/>
  <c r="J147" i="5"/>
  <c r="P147" i="5" s="1"/>
  <c r="J201" i="5" s="1"/>
  <c r="GM125" i="1"/>
  <c r="GN125" i="1"/>
  <c r="DV306" i="1"/>
  <c r="DI323" i="1"/>
  <c r="GM321" i="1"/>
  <c r="GN321" i="1"/>
  <c r="P282" i="1"/>
  <c r="EP248" i="1"/>
  <c r="J284" i="5"/>
  <c r="P380" i="1"/>
  <c r="ER354" i="1"/>
  <c r="J358" i="5"/>
  <c r="P358" i="5" s="1"/>
  <c r="J367" i="5" s="1"/>
  <c r="FS323" i="1"/>
  <c r="CC275" i="1"/>
  <c r="AT275" i="1" s="1"/>
  <c r="CC217" i="1"/>
  <c r="AT217" i="1" s="1"/>
  <c r="GO213" i="1"/>
  <c r="GM213" i="1"/>
  <c r="J381" i="5"/>
  <c r="P381" i="5" s="1"/>
  <c r="J407" i="5" s="1"/>
  <c r="P298" i="1"/>
  <c r="DN248" i="1"/>
  <c r="G17" i="5"/>
  <c r="GN117" i="1"/>
  <c r="FT145" i="1" s="1"/>
  <c r="GM117" i="1"/>
  <c r="FS145" i="1" s="1"/>
  <c r="CA176" i="1"/>
  <c r="AR217" i="1"/>
  <c r="DL22" i="1"/>
  <c r="P419" i="1"/>
  <c r="DL430" i="1"/>
  <c r="CA248" i="1"/>
  <c r="FS306" i="1"/>
  <c r="EJ323" i="1"/>
  <c r="FV26" i="1"/>
  <c r="EM83" i="1"/>
  <c r="CC176" i="1"/>
  <c r="V22" i="1"/>
  <c r="F421" i="1"/>
  <c r="V430" i="1"/>
  <c r="AU176" i="1"/>
  <c r="F236" i="1"/>
  <c r="DM22" i="1"/>
  <c r="DM430" i="1"/>
  <c r="P420" i="1"/>
  <c r="DT114" i="1"/>
  <c r="DG145" i="1"/>
  <c r="AZ22" i="1"/>
  <c r="AZ430" i="1"/>
  <c r="F409" i="1"/>
  <c r="EK248" i="1"/>
  <c r="P292" i="1"/>
  <c r="Q114" i="1"/>
  <c r="F157" i="1"/>
  <c r="DT26" i="1"/>
  <c r="DG83" i="1"/>
  <c r="AS145" i="1"/>
  <c r="CB114" i="1"/>
  <c r="F330" i="1"/>
  <c r="AX306" i="1"/>
  <c r="P328" i="1"/>
  <c r="EN306" i="1"/>
  <c r="CB176" i="1"/>
  <c r="AS217" i="1"/>
  <c r="GN43" i="1"/>
  <c r="GM43" i="1"/>
  <c r="DJ26" i="1"/>
  <c r="P97" i="1"/>
  <c r="DJ398" i="1"/>
  <c r="BC18" i="1"/>
  <c r="F446" i="1"/>
  <c r="FT83" i="1"/>
  <c r="BA22" i="1"/>
  <c r="F418" i="1"/>
  <c r="BA430" i="1"/>
  <c r="EC248" i="1"/>
  <c r="DP275" i="1"/>
  <c r="P114" i="1"/>
  <c r="F148" i="1"/>
  <c r="AX114" i="1"/>
  <c r="F152" i="1"/>
  <c r="DT176" i="1"/>
  <c r="DG217" i="1"/>
  <c r="FX26" i="1"/>
  <c r="EO83" i="1"/>
  <c r="R114" i="1"/>
  <c r="F159" i="1"/>
  <c r="EU18" i="1"/>
  <c r="P446" i="1"/>
  <c r="CE248" i="1"/>
  <c r="AV275" i="1"/>
  <c r="CE354" i="1"/>
  <c r="AV369" i="1"/>
  <c r="DJ248" i="1"/>
  <c r="P289" i="1"/>
  <c r="BB18" i="1"/>
  <c r="F443" i="1"/>
  <c r="CF26" i="1"/>
  <c r="AW83" i="1"/>
  <c r="DO114" i="1"/>
  <c r="P169" i="1"/>
  <c r="Y176" i="1"/>
  <c r="F243" i="1"/>
  <c r="EL114" i="1"/>
  <c r="P163" i="1"/>
  <c r="W26" i="1"/>
  <c r="F107" i="1"/>
  <c r="W398" i="1"/>
  <c r="CD145" i="1"/>
  <c r="AQ22" i="1"/>
  <c r="F408" i="1"/>
  <c r="AQ430" i="1"/>
  <c r="FX114" i="1"/>
  <c r="EO145" i="1"/>
  <c r="EO306" i="1"/>
  <c r="P329" i="1"/>
  <c r="ED354" i="1"/>
  <c r="DQ369" i="1"/>
  <c r="DQ398" i="1" s="1"/>
  <c r="EN176" i="1"/>
  <c r="P222" i="1"/>
  <c r="AZ114" i="1"/>
  <c r="F156" i="1"/>
  <c r="CH176" i="1"/>
  <c r="AY217" i="1"/>
  <c r="R26" i="1"/>
  <c r="F97" i="1"/>
  <c r="R398" i="1"/>
  <c r="CF306" i="1"/>
  <c r="AW323" i="1"/>
  <c r="AY323" i="1"/>
  <c r="CH306" i="1"/>
  <c r="AB354" i="1"/>
  <c r="O369" i="1"/>
  <c r="X26" i="1"/>
  <c r="F108" i="1"/>
  <c r="X398" i="1"/>
  <c r="DQ306" i="1"/>
  <c r="P349" i="1"/>
  <c r="DP26" i="1"/>
  <c r="P108" i="1"/>
  <c r="P170" i="1"/>
  <c r="DP114" i="1"/>
  <c r="X114" i="1"/>
  <c r="F170" i="1"/>
  <c r="DP176" i="1"/>
  <c r="P242" i="1"/>
  <c r="DV26" i="1"/>
  <c r="DI83" i="1"/>
  <c r="EP26" i="1"/>
  <c r="P90" i="1"/>
  <c r="EP398" i="1"/>
  <c r="AO18" i="1"/>
  <c r="F434" i="1"/>
  <c r="DQ176" i="1"/>
  <c r="P243" i="1"/>
  <c r="EP176" i="1"/>
  <c r="P224" i="1"/>
  <c r="CH114" i="1"/>
  <c r="AY145" i="1"/>
  <c r="DQ114" i="1"/>
  <c r="P171" i="1"/>
  <c r="DN22" i="1"/>
  <c r="P421" i="1"/>
  <c r="DN430" i="1"/>
  <c r="DI176" i="1"/>
  <c r="P229" i="1"/>
  <c r="FU248" i="1"/>
  <c r="EL275" i="1"/>
  <c r="DO22" i="1"/>
  <c r="P422" i="1"/>
  <c r="DO430" i="1"/>
  <c r="EK176" i="1"/>
  <c r="P234" i="1"/>
  <c r="AB26" i="1"/>
  <c r="O83" i="1"/>
  <c r="CC26" i="1"/>
  <c r="AT83" i="1"/>
  <c r="AL114" i="1"/>
  <c r="Y145" i="1"/>
  <c r="DH26" i="1"/>
  <c r="P86" i="1"/>
  <c r="DH398" i="1"/>
  <c r="AL26" i="1"/>
  <c r="Y83" i="1"/>
  <c r="CH248" i="1"/>
  <c r="AY275" i="1"/>
  <c r="FS248" i="1"/>
  <c r="EJ275" i="1"/>
  <c r="CF354" i="1"/>
  <c r="AW369" i="1"/>
  <c r="DK114" i="1"/>
  <c r="P160" i="1"/>
  <c r="T26" i="1"/>
  <c r="F104" i="1"/>
  <c r="T398" i="1"/>
  <c r="P26" i="1"/>
  <c r="F86" i="1"/>
  <c r="P398" i="1"/>
  <c r="DN114" i="1"/>
  <c r="P168" i="1"/>
  <c r="DI114" i="1"/>
  <c r="P157" i="1"/>
  <c r="AB114" i="1"/>
  <c r="O145" i="1"/>
  <c r="FW114" i="1"/>
  <c r="EN145" i="1"/>
  <c r="DJ114" i="1"/>
  <c r="P159" i="1"/>
  <c r="DG248" i="1"/>
  <c r="P277" i="1"/>
  <c r="EC354" i="1"/>
  <c r="DP369" i="1"/>
  <c r="CF176" i="1"/>
  <c r="AW217" i="1"/>
  <c r="DI248" i="1"/>
  <c r="P287" i="1"/>
  <c r="EM369" i="1"/>
  <c r="FV354" i="1"/>
  <c r="P306" i="1"/>
  <c r="F326" i="1"/>
  <c r="AB248" i="1"/>
  <c r="O275" i="1"/>
  <c r="CD369" i="1"/>
  <c r="CE114" i="1"/>
  <c r="AV145" i="1"/>
  <c r="AD26" i="1"/>
  <c r="Q83" i="1"/>
  <c r="FW26" i="1"/>
  <c r="EN83" i="1"/>
  <c r="P354" i="1"/>
  <c r="F372" i="1"/>
  <c r="EO176" i="1"/>
  <c r="P223" i="1"/>
  <c r="EG18" i="1"/>
  <c r="P434" i="1"/>
  <c r="F337" i="1"/>
  <c r="R306" i="1"/>
  <c r="EQ176" i="1"/>
  <c r="P225" i="1"/>
  <c r="EJ369" i="1"/>
  <c r="FS354" i="1"/>
  <c r="CE26" i="1"/>
  <c r="AV83" i="1"/>
  <c r="CA114" i="1"/>
  <c r="AR145" i="1"/>
  <c r="CB248" i="1"/>
  <c r="AS275" i="1"/>
  <c r="U22" i="1"/>
  <c r="F420" i="1"/>
  <c r="U430" i="1"/>
  <c r="ET18" i="1"/>
  <c r="P443" i="1"/>
  <c r="ER26" i="1"/>
  <c r="P94" i="1"/>
  <c r="ER398" i="1"/>
  <c r="FZ114" i="1"/>
  <c r="EQ145" i="1"/>
  <c r="P176" i="1"/>
  <c r="F220" i="1"/>
  <c r="EO248" i="1"/>
  <c r="P281" i="1"/>
  <c r="CC248" i="1"/>
  <c r="CA369" i="1"/>
  <c r="X306" i="1"/>
  <c r="F348" i="1"/>
  <c r="DQ26" i="1"/>
  <c r="P109" i="1"/>
  <c r="X176" i="1"/>
  <c r="F242" i="1"/>
  <c r="P348" i="1"/>
  <c r="DP306" i="1"/>
  <c r="EN248" i="1"/>
  <c r="P280" i="1"/>
  <c r="P296" i="1"/>
  <c r="DL248" i="1"/>
  <c r="GN310" i="1"/>
  <c r="CB323" i="1" s="1"/>
  <c r="GM310" i="1"/>
  <c r="CA323" i="1" s="1"/>
  <c r="AB323" i="1"/>
  <c r="AP22" i="1"/>
  <c r="AP430" i="1"/>
  <c r="F407" i="1"/>
  <c r="G16" i="2" s="1"/>
  <c r="G18" i="2" s="1"/>
  <c r="CA26" i="1"/>
  <c r="AR83" i="1"/>
  <c r="CF248" i="1"/>
  <c r="AW275" i="1"/>
  <c r="AB176" i="1"/>
  <c r="O217" i="1"/>
  <c r="DL176" i="1"/>
  <c r="P238" i="1"/>
  <c r="FU26" i="1"/>
  <c r="EL83" i="1"/>
  <c r="Q176" i="1"/>
  <c r="F229" i="1"/>
  <c r="AW145" i="1"/>
  <c r="CF114" i="1"/>
  <c r="AD306" i="1"/>
  <c r="Q323" i="1"/>
  <c r="EH22" i="1"/>
  <c r="P407" i="1"/>
  <c r="V16" i="2" s="1"/>
  <c r="V18" i="2" s="1"/>
  <c r="EH430" i="1"/>
  <c r="EM114" i="1"/>
  <c r="P164" i="1"/>
  <c r="CD26" i="1"/>
  <c r="AU83" i="1"/>
  <c r="CB26" i="1"/>
  <c r="AS83" i="1"/>
  <c r="AT114" i="1"/>
  <c r="F163" i="1"/>
  <c r="EI22" i="1"/>
  <c r="EI430" i="1"/>
  <c r="P408" i="1"/>
  <c r="FZ26" i="1"/>
  <c r="EQ83" i="1"/>
  <c r="DK26" i="1"/>
  <c r="P98" i="1"/>
  <c r="DK398" i="1"/>
  <c r="R176" i="1"/>
  <c r="F231" i="1"/>
  <c r="P248" i="1"/>
  <c r="F278" i="1"/>
  <c r="F349" i="1"/>
  <c r="Y306" i="1"/>
  <c r="AY369" i="1"/>
  <c r="CH354" i="1"/>
  <c r="X248" i="1"/>
  <c r="F300" i="1"/>
  <c r="S26" i="1"/>
  <c r="F98" i="1"/>
  <c r="S398" i="1"/>
  <c r="ES22" i="1"/>
  <c r="ES430" i="1"/>
  <c r="P418" i="1"/>
  <c r="EM176" i="1"/>
  <c r="P236" i="1"/>
  <c r="CH26" i="1"/>
  <c r="AY83" i="1"/>
  <c r="DQ248" i="1"/>
  <c r="P301" i="1"/>
  <c r="DM176" i="1"/>
  <c r="P239" i="1"/>
  <c r="EQ248" i="1"/>
  <c r="P283" i="1"/>
  <c r="DH114" i="1"/>
  <c r="P148" i="1"/>
  <c r="EQ306" i="1"/>
  <c r="P331" i="1"/>
  <c r="AL248" i="1"/>
  <c r="Y275" i="1"/>
  <c r="CE176" i="1"/>
  <c r="AV217" i="1"/>
  <c r="ER176" i="1"/>
  <c r="P228" i="1"/>
  <c r="DG354" i="1"/>
  <c r="P371" i="1"/>
  <c r="DJ354" i="1"/>
  <c r="P383" i="1"/>
  <c r="AX398" i="1"/>
  <c r="CE306" i="1"/>
  <c r="AV323" i="1"/>
  <c r="EK145" i="1" l="1"/>
  <c r="FT114" i="1"/>
  <c r="EJ145" i="1"/>
  <c r="FS114" i="1"/>
  <c r="FT306" i="1"/>
  <c r="EK323" i="1"/>
  <c r="FS83" i="1"/>
  <c r="EJ83" i="1" s="1"/>
  <c r="EL217" i="1"/>
  <c r="I20" i="5"/>
  <c r="G20" i="5" s="1"/>
  <c r="FS217" i="1"/>
  <c r="P335" i="1"/>
  <c r="DI306" i="1"/>
  <c r="DT306" i="1"/>
  <c r="DG323" i="1"/>
  <c r="J409" i="5"/>
  <c r="Y248" i="1"/>
  <c r="F301" i="1"/>
  <c r="DK22" i="1"/>
  <c r="P413" i="1"/>
  <c r="DK430" i="1"/>
  <c r="EH18" i="1"/>
  <c r="P439" i="1"/>
  <c r="AP18" i="1"/>
  <c r="F439" i="1"/>
  <c r="CB306" i="1"/>
  <c r="AS323" i="1"/>
  <c r="CA354" i="1"/>
  <c r="AR369" i="1"/>
  <c r="EJ354" i="1"/>
  <c r="P396" i="1"/>
  <c r="DP354" i="1"/>
  <c r="P394" i="1"/>
  <c r="O114" i="1"/>
  <c r="F147" i="1"/>
  <c r="P302" i="1"/>
  <c r="EJ248" i="1"/>
  <c r="Y26" i="1"/>
  <c r="F109" i="1"/>
  <c r="Y398" i="1"/>
  <c r="EL248" i="1"/>
  <c r="P293" i="1"/>
  <c r="DN18" i="1"/>
  <c r="P453" i="1"/>
  <c r="AY306" i="1"/>
  <c r="F331" i="1"/>
  <c r="DQ354" i="1"/>
  <c r="P395" i="1"/>
  <c r="EO114" i="1"/>
  <c r="P151" i="1"/>
  <c r="FT26" i="1"/>
  <c r="EK83" i="1"/>
  <c r="AS176" i="1"/>
  <c r="F234" i="1"/>
  <c r="DG26" i="1"/>
  <c r="P85" i="1"/>
  <c r="DG398" i="1"/>
  <c r="DM18" i="1"/>
  <c r="P452" i="1"/>
  <c r="V18" i="1"/>
  <c r="F453" i="1"/>
  <c r="AR176" i="1"/>
  <c r="F244" i="1"/>
  <c r="AS26" i="1"/>
  <c r="F100" i="1"/>
  <c r="AS398" i="1"/>
  <c r="AY26" i="1"/>
  <c r="F91" i="1"/>
  <c r="AY398" i="1"/>
  <c r="AU26" i="1"/>
  <c r="F102" i="1"/>
  <c r="AV306" i="1"/>
  <c r="F328" i="1"/>
  <c r="ES18" i="1"/>
  <c r="P450" i="1"/>
  <c r="AY354" i="1"/>
  <c r="F377" i="1"/>
  <c r="EL26" i="1"/>
  <c r="P101" i="1"/>
  <c r="EL398" i="1"/>
  <c r="O176" i="1"/>
  <c r="F219" i="1"/>
  <c r="AR26" i="1"/>
  <c r="F110" i="1"/>
  <c r="AT248" i="1"/>
  <c r="F293" i="1"/>
  <c r="ER22" i="1"/>
  <c r="P409" i="1"/>
  <c r="ER430" i="1"/>
  <c r="AS248" i="1"/>
  <c r="F292" i="1"/>
  <c r="AV26" i="1"/>
  <c r="F88" i="1"/>
  <c r="AV398" i="1"/>
  <c r="Q26" i="1"/>
  <c r="F95" i="1"/>
  <c r="Q398" i="1"/>
  <c r="AU369" i="1"/>
  <c r="CD354" i="1"/>
  <c r="T22" i="1"/>
  <c r="T430" i="1"/>
  <c r="F419" i="1"/>
  <c r="Y114" i="1"/>
  <c r="F171" i="1"/>
  <c r="O26" i="1"/>
  <c r="F85" i="1"/>
  <c r="DO18" i="1"/>
  <c r="P454" i="1"/>
  <c r="AY114" i="1"/>
  <c r="F153" i="1"/>
  <c r="DI26" i="1"/>
  <c r="P95" i="1"/>
  <c r="DI398" i="1"/>
  <c r="DP398" i="1"/>
  <c r="O354" i="1"/>
  <c r="F371" i="1"/>
  <c r="F329" i="1"/>
  <c r="AW306" i="1"/>
  <c r="CD114" i="1"/>
  <c r="AU145" i="1"/>
  <c r="AV248" i="1"/>
  <c r="F280" i="1"/>
  <c r="DG176" i="1"/>
  <c r="P219" i="1"/>
  <c r="BA18" i="1"/>
  <c r="F450" i="1"/>
  <c r="DG114" i="1"/>
  <c r="P147" i="1"/>
  <c r="P172" i="1"/>
  <c r="EJ114" i="1"/>
  <c r="P350" i="1"/>
  <c r="EJ306" i="1"/>
  <c r="EK114" i="1"/>
  <c r="P162" i="1"/>
  <c r="AB306" i="1"/>
  <c r="O323" i="1"/>
  <c r="U18" i="1"/>
  <c r="F452" i="1"/>
  <c r="O248" i="1"/>
  <c r="F277" i="1"/>
  <c r="AW176" i="1"/>
  <c r="F223" i="1"/>
  <c r="EN114" i="1"/>
  <c r="P150" i="1"/>
  <c r="P22" i="1"/>
  <c r="P430" i="1"/>
  <c r="F401" i="1"/>
  <c r="AW354" i="1"/>
  <c r="F375" i="1"/>
  <c r="AY248" i="1"/>
  <c r="F283" i="1"/>
  <c r="DH22" i="1"/>
  <c r="P401" i="1"/>
  <c r="DH430" i="1"/>
  <c r="EP22" i="1"/>
  <c r="P405" i="1"/>
  <c r="EP430" i="1"/>
  <c r="X22" i="1"/>
  <c r="X430" i="1"/>
  <c r="F423" i="1"/>
  <c r="AY176" i="1"/>
  <c r="F225" i="1"/>
  <c r="AQ18" i="1"/>
  <c r="F440" i="1"/>
  <c r="W22" i="1"/>
  <c r="W430" i="1"/>
  <c r="F422" i="1"/>
  <c r="EL176" i="1"/>
  <c r="P235" i="1"/>
  <c r="P340" i="1"/>
  <c r="EK306" i="1"/>
  <c r="AV176" i="1"/>
  <c r="F222" i="1"/>
  <c r="EI18" i="1"/>
  <c r="P440" i="1"/>
  <c r="AW114" i="1"/>
  <c r="F151" i="1"/>
  <c r="AX22" i="1"/>
  <c r="AX430" i="1"/>
  <c r="F405" i="1"/>
  <c r="S22" i="1"/>
  <c r="S430" i="1"/>
  <c r="F413" i="1"/>
  <c r="J16" i="2" s="1"/>
  <c r="J18" i="2" s="1"/>
  <c r="EQ26" i="1"/>
  <c r="P91" i="1"/>
  <c r="EQ398" i="1"/>
  <c r="F335" i="1"/>
  <c r="Q306" i="1"/>
  <c r="AW248" i="1"/>
  <c r="F281" i="1"/>
  <c r="CA306" i="1"/>
  <c r="AR323" i="1"/>
  <c r="AR398" i="1" s="1"/>
  <c r="DQ22" i="1"/>
  <c r="DQ430" i="1"/>
  <c r="P424" i="1"/>
  <c r="EQ114" i="1"/>
  <c r="P153" i="1"/>
  <c r="AR114" i="1"/>
  <c r="F172" i="1"/>
  <c r="EN26" i="1"/>
  <c r="P88" i="1"/>
  <c r="EN398" i="1"/>
  <c r="AV114" i="1"/>
  <c r="F150" i="1"/>
  <c r="P388" i="1"/>
  <c r="EM354" i="1"/>
  <c r="AT26" i="1"/>
  <c r="F101" i="1"/>
  <c r="AT398" i="1"/>
  <c r="R22" i="1"/>
  <c r="R430" i="1"/>
  <c r="F412" i="1"/>
  <c r="AW26" i="1"/>
  <c r="F89" i="1"/>
  <c r="AW398" i="1"/>
  <c r="AV354" i="1"/>
  <c r="F374" i="1"/>
  <c r="EO26" i="1"/>
  <c r="P89" i="1"/>
  <c r="EO398" i="1"/>
  <c r="P300" i="1"/>
  <c r="DP248" i="1"/>
  <c r="DJ22" i="1"/>
  <c r="DJ430" i="1"/>
  <c r="P412" i="1"/>
  <c r="AS114" i="1"/>
  <c r="F162" i="1"/>
  <c r="AZ18" i="1"/>
  <c r="F441" i="1"/>
  <c r="F235" i="1"/>
  <c r="AT176" i="1"/>
  <c r="EM26" i="1"/>
  <c r="P102" i="1"/>
  <c r="EM398" i="1"/>
  <c r="AR248" i="1"/>
  <c r="F302" i="1"/>
  <c r="DL18" i="1"/>
  <c r="P451" i="1"/>
  <c r="FS26" i="1" l="1"/>
  <c r="DG306" i="1"/>
  <c r="P325" i="1"/>
  <c r="EJ217" i="1"/>
  <c r="FS176" i="1"/>
  <c r="Y16" i="2"/>
  <c r="Y18" i="2" s="1"/>
  <c r="I21" i="5"/>
  <c r="AV22" i="1"/>
  <c r="F403" i="1"/>
  <c r="AV430" i="1"/>
  <c r="AS22" i="1"/>
  <c r="F415" i="1"/>
  <c r="E16" i="2" s="1"/>
  <c r="AS430" i="1"/>
  <c r="DJ18" i="1"/>
  <c r="P444" i="1"/>
  <c r="EO22" i="1"/>
  <c r="EO430" i="1"/>
  <c r="P404" i="1"/>
  <c r="AR306" i="1"/>
  <c r="F350" i="1"/>
  <c r="O306" i="1"/>
  <c r="F325" i="1"/>
  <c r="AU114" i="1"/>
  <c r="F164" i="1"/>
  <c r="T18" i="1"/>
  <c r="F451" i="1"/>
  <c r="Q22" i="1"/>
  <c r="F410" i="1"/>
  <c r="Q430" i="1"/>
  <c r="ER18" i="1"/>
  <c r="P441" i="1"/>
  <c r="EL22" i="1"/>
  <c r="P416" i="1"/>
  <c r="EL430" i="1"/>
  <c r="AY22" i="1"/>
  <c r="F406" i="1"/>
  <c r="AY430" i="1"/>
  <c r="DG22" i="1"/>
  <c r="P400" i="1"/>
  <c r="DG430" i="1"/>
  <c r="AR354" i="1"/>
  <c r="F396" i="1"/>
  <c r="DK18" i="1"/>
  <c r="P445" i="1"/>
  <c r="AT22" i="1"/>
  <c r="AT430" i="1"/>
  <c r="F416" i="1"/>
  <c r="F16" i="2" s="1"/>
  <c r="F18" i="2" s="1"/>
  <c r="DI22" i="1"/>
  <c r="DI430" i="1"/>
  <c r="P410" i="1"/>
  <c r="AR22" i="1"/>
  <c r="AR430" i="1"/>
  <c r="F425" i="1"/>
  <c r="F426" i="1" s="1"/>
  <c r="AW22" i="1"/>
  <c r="AW430" i="1"/>
  <c r="F404" i="1"/>
  <c r="R18" i="1"/>
  <c r="F444" i="1"/>
  <c r="AX18" i="1"/>
  <c r="F437" i="1"/>
  <c r="X18" i="1"/>
  <c r="F455" i="1"/>
  <c r="AU398" i="1"/>
  <c r="EK26" i="1"/>
  <c r="P100" i="1"/>
  <c r="EK398" i="1"/>
  <c r="Y22" i="1"/>
  <c r="F424" i="1"/>
  <c r="Y430" i="1"/>
  <c r="EJ26" i="1"/>
  <c r="P110" i="1"/>
  <c r="EJ398" i="1"/>
  <c r="EP18" i="1"/>
  <c r="P437" i="1"/>
  <c r="AU354" i="1"/>
  <c r="F388" i="1"/>
  <c r="EM22" i="1"/>
  <c r="P417" i="1"/>
  <c r="EM430" i="1"/>
  <c r="EN22" i="1"/>
  <c r="P403" i="1"/>
  <c r="EN430" i="1"/>
  <c r="DQ18" i="1"/>
  <c r="P456" i="1"/>
  <c r="EQ22" i="1"/>
  <c r="EQ430" i="1"/>
  <c r="P406" i="1"/>
  <c r="S18" i="1"/>
  <c r="F445" i="1"/>
  <c r="W18" i="1"/>
  <c r="F454" i="1"/>
  <c r="DH18" i="1"/>
  <c r="P433" i="1"/>
  <c r="P18" i="1"/>
  <c r="F433" i="1"/>
  <c r="DP22" i="1"/>
  <c r="P423" i="1"/>
  <c r="DP430" i="1"/>
  <c r="O398" i="1"/>
  <c r="AS306" i="1"/>
  <c r="F340" i="1"/>
  <c r="U16" i="2" l="1"/>
  <c r="U18" i="2" s="1"/>
  <c r="I18" i="5"/>
  <c r="EJ176" i="1"/>
  <c r="P244" i="1"/>
  <c r="W16" i="2"/>
  <c r="W18" i="2" s="1"/>
  <c r="I19" i="5"/>
  <c r="AW18" i="1"/>
  <c r="F436" i="1"/>
  <c r="EQ18" i="1"/>
  <c r="P438" i="1"/>
  <c r="EN18" i="1"/>
  <c r="P435" i="1"/>
  <c r="EK22" i="1"/>
  <c r="P415" i="1"/>
  <c r="EK430" i="1"/>
  <c r="AT18" i="1"/>
  <c r="F448" i="1"/>
  <c r="EL18" i="1"/>
  <c r="P448" i="1"/>
  <c r="AV18" i="1"/>
  <c r="F435" i="1"/>
  <c r="O22" i="1"/>
  <c r="O430" i="1"/>
  <c r="F400" i="1"/>
  <c r="EM18" i="1"/>
  <c r="P449" i="1"/>
  <c r="AU22" i="1"/>
  <c r="AU430" i="1"/>
  <c r="F417" i="1"/>
  <c r="H16" i="2" s="1"/>
  <c r="H18" i="2" s="1"/>
  <c r="DP18" i="1"/>
  <c r="P455" i="1"/>
  <c r="Y18" i="1"/>
  <c r="F456" i="1"/>
  <c r="F427" i="1"/>
  <c r="F428" i="1" s="1"/>
  <c r="DI18" i="1"/>
  <c r="P442" i="1"/>
  <c r="AY18" i="1"/>
  <c r="F438" i="1"/>
  <c r="Q18" i="1"/>
  <c r="F442" i="1"/>
  <c r="EO18" i="1"/>
  <c r="P436" i="1"/>
  <c r="AS18" i="1"/>
  <c r="F447" i="1"/>
  <c r="EJ22" i="1"/>
  <c r="P425" i="1"/>
  <c r="P426" i="1" s="1"/>
  <c r="EJ430" i="1"/>
  <c r="AR18" i="1"/>
  <c r="F457" i="1"/>
  <c r="F458" i="1" s="1"/>
  <c r="DG18" i="1"/>
  <c r="P432" i="1"/>
  <c r="I16" i="2"/>
  <c r="I18" i="2" s="1"/>
  <c r="E18" i="2"/>
  <c r="T16" i="2" l="1"/>
  <c r="I17" i="5"/>
  <c r="X16" i="2"/>
  <c r="X18" i="2" s="1"/>
  <c r="T18" i="2"/>
  <c r="F459" i="1"/>
  <c r="F460" i="1" s="1"/>
  <c r="EJ18" i="1"/>
  <c r="P457" i="1"/>
  <c r="P458" i="1" s="1"/>
  <c r="AU18" i="1"/>
  <c r="F449" i="1"/>
  <c r="P427" i="1"/>
  <c r="J410" i="5" s="1"/>
  <c r="P428" i="1"/>
  <c r="O18" i="1"/>
  <c r="F432" i="1"/>
  <c r="EK18" i="1"/>
  <c r="P447" i="1"/>
  <c r="J411" i="5" l="1"/>
  <c r="I16" i="5"/>
  <c r="P459" i="1"/>
  <c r="P460" i="1" s="1"/>
</calcChain>
</file>

<file path=xl/sharedStrings.xml><?xml version="1.0" encoding="utf-8"?>
<sst xmlns="http://schemas.openxmlformats.org/spreadsheetml/2006/main" count="15860" uniqueCount="840">
  <si>
    <t>Smeta.RU  (495) 974-1589</t>
  </si>
  <si>
    <t>_PS_</t>
  </si>
  <si>
    <t>Smeta.RU</t>
  </si>
  <si>
    <t>НИЯУ МИФИ  Доп. раб. место  MCCS-0016187</t>
  </si>
  <si>
    <t/>
  </si>
  <si>
    <t>Национальный исследовательский ядерный университет "МИФИ"</t>
  </si>
  <si>
    <t>С.В.Насонов</t>
  </si>
  <si>
    <t>ООО "КиН Сервис"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</si>
  <si>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</si>
  <si>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</si>
  <si>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</si>
  <si>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</si>
  <si>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</si>
  <si>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93/51-2017-ОВ</t>
  </si>
  <si>
    <t>Дымоудаление</t>
  </si>
  <si>
    <t>1</t>
  </si>
  <si>
    <t>20-03-001-02</t>
  </si>
  <si>
    <t>Установка вентиляторов радиальных массой до 0,12 т</t>
  </si>
  <si>
    <t>ШТ</t>
  </si>
  <si>
    <t>ФЕР-2001, 20-03-001-02, приказ Минстроя России №1039/пр от 30.12.2016г.</t>
  </si>
  <si>
    <t>Поправка: МДС 81-35.2004, прил.1, т.1, п.2  Наименование: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</si>
  <si>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)*1,2</t>
  </si>
  <si>
    <t>Общестроительные работы</t>
  </si>
  <si>
    <t>Вентиляция и кондиционирование</t>
  </si>
  <si>
    <t>ФЕР-20</t>
  </si>
  <si>
    <t>Поправка: МДС 81-35.2004, прил.1, т.1, п.2</t>
  </si>
  <si>
    <t>1,1</t>
  </si>
  <si>
    <t>Цена поставщика</t>
  </si>
  <si>
    <t>Вентилятор дымоудаления радиальный KORF KLR - DU-80B-15х15 (левый)</t>
  </si>
  <si>
    <t>Конструкции из кирпича и блоков</t>
  </si>
  <si>
    <t>ФЕР-08 (03)</t>
  </si>
  <si>
    <t>занесена вручную</t>
  </si>
  <si>
    <t>[163 523,26 /  7,7]</t>
  </si>
  <si>
    <t>1,2</t>
  </si>
  <si>
    <t>Комплект виброопор ДО-800</t>
  </si>
  <si>
    <t>компл.</t>
  </si>
  <si>
    <t>[4 309,45 /  7,7]</t>
  </si>
  <si>
    <t>2</t>
  </si>
  <si>
    <t>20-02-018-01</t>
  </si>
  <si>
    <t>Установка вставок гибких к радиальным вентиляторам</t>
  </si>
  <si>
    <t>м2</t>
  </si>
  <si>
    <t>ФЕР-2001, 20-02-018-01, приказ Минстроя России №1039/пр от 30.12.2016г.</t>
  </si>
  <si>
    <t>2,1</t>
  </si>
  <si>
    <t>Вставка гибкая круглого сечения СДКК-400-800-EX-KR</t>
  </si>
  <si>
    <t>Земляные работы, выполняемые  механизированным способом</t>
  </si>
  <si>
    <t>ФЕР-01 (03)</t>
  </si>
  <si>
    <t>[8 771,06 /  7,7]</t>
  </si>
  <si>
    <t>3</t>
  </si>
  <si>
    <t>20-02-006-04</t>
  </si>
  <si>
    <t>Установка заслонок воздушных и клапанов воздушных КВР с электрическим или пневматическим приводом диаметром до 800 мм</t>
  </si>
  <si>
    <t>ФЕР-2001, 20-02-006-04, приказ Минстроя России №1039/пр от 30.12.2016г.</t>
  </si>
  <si>
    <t>3,1</t>
  </si>
  <si>
    <t>Клапан защитный KVZ-800-EX.B-KR</t>
  </si>
  <si>
    <t>[4 039,83 /  7,7]</t>
  </si>
  <si>
    <t>3,2</t>
  </si>
  <si>
    <t>Кожух двигателя PTA-800-EX-KR</t>
  </si>
  <si>
    <t>[2 846,57 /  7,7]</t>
  </si>
  <si>
    <t>4</t>
  </si>
  <si>
    <t>м08-01-102-01</t>
  </si>
  <si>
    <t>Шкаф управления и регулирования</t>
  </si>
  <si>
    <t>шкаф</t>
  </si>
  <si>
    <t>ФЕРм-2001, м08-01-102-01, приказ Минстроя России №1039/пр от 30.12.2016г.</t>
  </si>
  <si>
    <t>Поправка: МДС 81-35.2004, прил.1, т.2, п.1  Наименование: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</si>
  <si>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</si>
  <si>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</si>
  <si>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</si>
  <si>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81-35.2004, прил.1, т.2, п.1</t>
  </si>
  <si>
    <t>4,1</t>
  </si>
  <si>
    <t>Щит управления вентилятором CHU-V 18.5 N (со спецдоработкой)</t>
  </si>
  <si>
    <t>[66 228,94 /  7,7]</t>
  </si>
  <si>
    <t>5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</si>
  <si>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</si>
  <si>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</si>
  <si>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</si>
  <si>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</si>
  <si>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мФЕР-10</t>
  </si>
  <si>
    <t>5,1</t>
  </si>
  <si>
    <t>Комплект частотного преобразователя FC-101P18KT4E20H4 (18 кВт; 37А; 380В) №131L9871</t>
  </si>
  <si>
    <t>[153 184,96 /  7,7]</t>
  </si>
  <si>
    <t>6</t>
  </si>
  <si>
    <t>20-02-004-16</t>
  </si>
  <si>
    <t>Установка клапанов огнезадерживающих с ручной регулировкой периметром до 3200 мм</t>
  </si>
  <si>
    <t>ФЕР-2001, 20-02-004-16, приказ Минстроя России №1039/пр от 30.12.2016г.</t>
  </si>
  <si>
    <t>6,1</t>
  </si>
  <si>
    <t>Противопожарный клапан ОКL-1D-450x450-S220-V-K</t>
  </si>
  <si>
    <t>[15 795,38 /  7,7]</t>
  </si>
  <si>
    <t>7</t>
  </si>
  <si>
    <t>20-01-002-11</t>
  </si>
  <si>
    <t>Прокладка воздуховодов из листовой оцинкованной стали и алюминия класса П (плотные) толщиной 0,7 мм, периметром до 2400 мм</t>
  </si>
  <si>
    <t>100 м2</t>
  </si>
  <si>
    <t>ФЕР-2001, 20-01-002-11, приказ Минстроя России №1039/пр от 30.12.2016г.</t>
  </si>
  <si>
    <t>7,1</t>
  </si>
  <si>
    <t>19.1.01.03-0079</t>
  </si>
  <si>
    <t>Воздуховоды из оцинкованной стали толщиной 0,7 мм, периметром от 1700 до 4000 мм (прим. 500х500 мм S=1мм )</t>
  </si>
  <si>
    <t>ФССЦ-2001, 19.1.01.03-0079, приказ Минстроя России №1039/пр от 30.12.2016г.</t>
  </si>
  <si>
    <t>8</t>
  </si>
  <si>
    <t>20-01-002-13</t>
  </si>
  <si>
    <t>Прокладка воздуховодов из листовой оцинкованной стали и алюминия класса П (плотные) толщиной 0,7 мм, периметром до 3600 мм</t>
  </si>
  <si>
    <t>ФЕР-2001, 20-01-002-13, приказ Минстроя России №1039/пр от 30.12.2016г.</t>
  </si>
  <si>
    <t>8,1</t>
  </si>
  <si>
    <t>Воздуховоды из оцинкованной стали толщиной 0,7 мм, периметром от 1700 до 4000 мм (прим. 1000х700 мм S=1 мм, 1300х400 мм S=1 мм)</t>
  </si>
  <si>
    <t>8,2</t>
  </si>
  <si>
    <t>Переход Ф800 - 1000х700, l=500 мм</t>
  </si>
  <si>
    <t>Строка по умолчанию</t>
  </si>
  <si>
    <t>Прочие работы</t>
  </si>
  <si>
    <t>по умолчанию</t>
  </si>
  <si>
    <t>[2 669,49 /  7,7]</t>
  </si>
  <si>
    <t>8,3</t>
  </si>
  <si>
    <t>Переход 1300х400-1000х700, l=500 мм</t>
  </si>
  <si>
    <t>[3 559,32 /  7,7]</t>
  </si>
  <si>
    <t>8,4</t>
  </si>
  <si>
    <t>Отвод 90 1000х700</t>
  </si>
  <si>
    <t>[6 228,81 /  7,7]</t>
  </si>
  <si>
    <t>8,5</t>
  </si>
  <si>
    <t>Отвод прямой 1300х400 нестандартный</t>
  </si>
  <si>
    <t>[8 275,42 /  7,7]</t>
  </si>
  <si>
    <t>8,6</t>
  </si>
  <si>
    <t>19.1.01.11-0012</t>
  </si>
  <si>
    <t>Крепления для воздуховодов тяги СТД 446</t>
  </si>
  <si>
    <t>т</t>
  </si>
  <si>
    <t>ФССЦ-2001, 19.1.01.11-0012, приказ Минстроя России №1039/пр от 30.12.2016г.</t>
  </si>
  <si>
    <t>9</t>
  </si>
  <si>
    <t>26-01-049-02</t>
  </si>
  <si>
    <t>Покрытие поверхности изоляции трубопроводов сталью оцинкованной</t>
  </si>
  <si>
    <t>ФЕР-2001, 26-01-049-02, приказ Минстроя России №1039/пр от 30.12.2016г.</t>
  </si>
  <si>
    <t>Теплоизоляционные работы</t>
  </si>
  <si>
    <t>ФЕР-26</t>
  </si>
  <si>
    <t>9,1</t>
  </si>
  <si>
    <t>08.3.05.05-0005</t>
  </si>
  <si>
    <t>Лист оцинкованный плоский размером 2х1,25 м, толщиной: 0,9 мм</t>
  </si>
  <si>
    <t>10</t>
  </si>
  <si>
    <t>26-02-008-04</t>
  </si>
  <si>
    <t>Огнезащитное покрытие воздуховодов пастовым составом с пределом огнестойкости 1,5 часа, толщиной покрытия 8 мм</t>
  </si>
  <si>
    <t>ФЕР-2001, 26-02-008-04, приказ Минстроя России №1039/пр от 30.12.2016г.</t>
  </si>
  <si>
    <t>*2,25</t>
  </si>
  <si>
    <t>)*1,2*2,25</t>
  </si>
  <si>
    <t>10,1</t>
  </si>
  <si>
    <t>14.2.02.11-0028</t>
  </si>
  <si>
    <t>Состав огнезащитный для воздуховодов, марка "ФИБРОГЕЙН"</t>
  </si>
  <si>
    <t>кг</t>
  </si>
  <si>
    <t>ФССЦ-2001, 14.2.02.11-0028,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</si>
  <si>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</si>
  <si>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</si>
  <si>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</si>
  <si>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</si>
  <si>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</si>
  <si>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</si>
  <si>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</si>
  <si>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</si>
  <si>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</si>
  <si>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</si>
  <si>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</si>
  <si>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</si>
  <si>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</si>
  <si>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</si>
  <si>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</si>
  <si>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</si>
  <si>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</si>
  <si>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</si>
  <si>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</si>
  <si>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</si>
  <si>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</si>
  <si>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</si>
  <si>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</si>
  <si>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</si>
  <si>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</si>
  <si>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</si>
  <si>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</si>
  <si>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</si>
  <si>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</si>
  <si>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</si>
  <si>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</si>
  <si>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</si>
  <si>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</si>
  <si>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</si>
  <si>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</si>
  <si>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</si>
  <si>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</si>
  <si>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</si>
  <si>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</si>
  <si>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</si>
  <si>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</si>
  <si>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</si>
  <si>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</si>
  <si>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</si>
  <si>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</si>
  <si>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</si>
  <si>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</si>
  <si>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</si>
  <si>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</si>
  <si>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</si>
  <si>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</si>
  <si>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</si>
  <si>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Подпор</t>
  </si>
  <si>
    <t>11</t>
  </si>
  <si>
    <t>20-03-002-03</t>
  </si>
  <si>
    <t>Установка вентиляторов осевых массой до 0,1 т</t>
  </si>
  <si>
    <t>ФЕР-2001, 20-03-002-03, приказ Минстроя России №1039/пр от 30.12.2016г.</t>
  </si>
  <si>
    <t>11,1</t>
  </si>
  <si>
    <t>Вентилятор подпора осевой KORF KSO 80-11x15</t>
  </si>
  <si>
    <t>[123 762,08 /  7,7]</t>
  </si>
  <si>
    <t>12</t>
  </si>
  <si>
    <t>20-02-004-03</t>
  </si>
  <si>
    <t>Установка клапанов обратных диаметром до 800 мм</t>
  </si>
  <si>
    <t>ФЕР-2001, 20-02-004-03, приказ Минстроя России №1039/пр от 30.12.2016г.</t>
  </si>
  <si>
    <t>12,1</t>
  </si>
  <si>
    <t>Обратный клапан CVN 800</t>
  </si>
  <si>
    <t>[18 880,42 /  7,7]</t>
  </si>
  <si>
    <t>13</t>
  </si>
  <si>
    <t>20-02-002-04</t>
  </si>
  <si>
    <t>Установка решеток жалюзийных площадью в свету до 2,5 м2</t>
  </si>
  <si>
    <t>ФЕР-2001, 20-02-002-04, приказ Минстроя России №1039/пр от 30.12.2016г.</t>
  </si>
  <si>
    <t>13,1</t>
  </si>
  <si>
    <t>19.2.03.03-0098</t>
  </si>
  <si>
    <t>Решетки вентиляционные наружные из оцинкованной стали марки РН, диаметром: 800 мм прим.</t>
  </si>
  <si>
    <t>шт.</t>
  </si>
  <si>
    <t>14</t>
  </si>
  <si>
    <t>14,1</t>
  </si>
  <si>
    <t>Щит управления вентилятором в комплекте с частотным преобразователем</t>
  </si>
  <si>
    <t>[160 169,49 /  7,7]</t>
  </si>
  <si>
    <t>15</t>
  </si>
  <si>
    <t>20-01-002-12</t>
  </si>
  <si>
    <t>Прокладка воздуховодов из листовой оцинкованной стали и алюминия класса П (плотные) толщиной 0,7 мм, периметром до 3200 мм</t>
  </si>
  <si>
    <t>ФЕР-2001, 20-01-002-12, приказ Минстроя России №1039/пр от 30.12.2016г.</t>
  </si>
  <si>
    <t>15,1</t>
  </si>
  <si>
    <t>Воздуховоды из оцинкованной стали толщиной 0,7 мм, периметром от 1700 до 4000 мм (прим. 800х800 мм S=1 мм)</t>
  </si>
  <si>
    <t>15,2</t>
  </si>
  <si>
    <t>Переход оцинкованный Ф800 - 800х800, l=500 мм</t>
  </si>
  <si>
    <t>[1 690,68 /  7,7]</t>
  </si>
  <si>
    <t>15,3</t>
  </si>
  <si>
    <t>19.1.01.11-0001</t>
  </si>
  <si>
    <t>Крепления для воздуховодов оцинкованные (подвески СТД, подвески регулируемые СТД, тяги, хомуты, кронштейны, траверсы, ленты, шпильки, профили)</t>
  </si>
  <si>
    <t>ФССЦ-2001, 19.1.01.11-0001, приказ Минстроя России №1039/пр от 30.12.2016г.</t>
  </si>
  <si>
    <t>16</t>
  </si>
  <si>
    <t>26-01-018-01</t>
  </si>
  <si>
    <t>Изоляция плоских и криволинейных поверхностей пластинами (плитами) из вспененного каучука, вспененного полиэтилена</t>
  </si>
  <si>
    <t>10 м2</t>
  </si>
  <si>
    <t>ФЕР-2001, 26-01-018-01, приказ Минстроя России №1039/пр от 30.12.2016г.</t>
  </si>
  <si>
    <t>16,1</t>
  </si>
  <si>
    <t>12.2.07.01-0003</t>
  </si>
  <si>
    <t>Рулоны из вспененного каучука K-FLEX ENERGO EXPERT BK, толщиной 13 мм</t>
  </si>
  <si>
    <t>ФССЦ-2001, 12.2.07.01-0003, приказ Минстроя России №1039/пр от 30.12.2016г.</t>
  </si>
  <si>
    <t>ЭОМ</t>
  </si>
  <si>
    <t>17</t>
  </si>
  <si>
    <t>м08-02-399-02</t>
  </si>
  <si>
    <t>Провод в коробах, сечением до 35 мм2</t>
  </si>
  <si>
    <t>100 м</t>
  </si>
  <si>
    <t>ФЕРм-2001, м08-02-399-02, приказ Минстроя России №1039/пр от 30.12.2016г.</t>
  </si>
  <si>
    <t>17,1</t>
  </si>
  <si>
    <t>21.1.06.10-0267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</si>
  <si>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5х6</t>
  </si>
  <si>
    <t>1000 м</t>
  </si>
  <si>
    <t>ФССЦ-2001, 21.1.06.10-0267, приказ Минстроя России №1039/пр от 30.12.2016г.</t>
  </si>
  <si>
    <t>1000 М</t>
  </si>
  <si>
    <t>Материалы монтажные</t>
  </si>
  <si>
    <t>Материалы и конструкции ( монтажные )  по ценникам и каталогам</t>
  </si>
  <si>
    <t>ФССЦм</t>
  </si>
  <si>
    <t>18</t>
  </si>
  <si>
    <t>м08-02-390-02</t>
  </si>
  <si>
    <t>Короба пластмассовые шириной до 63 мм</t>
  </si>
  <si>
    <t>ФЕРм-2001, м08-02-390-02, приказ Минстроя России №1039/пр от 30.12.2016г.</t>
  </si>
  <si>
    <t>18,1</t>
  </si>
  <si>
    <t>20.2.05.04-0014</t>
  </si>
  <si>
    <t>Кабель-канал (короб) "Legrand" 50х100 мм (прим. 60х60 мм DKC TA-G IN-Liner 01784)</t>
  </si>
  <si>
    <t>ФССЦ-2001, 20.2.05.04-0014, приказ Минстроя России №1039/пр от 30.12.2016г.</t>
  </si>
  <si>
    <t>18,2</t>
  </si>
  <si>
    <t>Гильза стальная Ф32мм2 x 400 мм</t>
  </si>
  <si>
    <t>[444,92 /  7,7]</t>
  </si>
  <si>
    <t>19</t>
  </si>
  <si>
    <t>м08-03-572-03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</si>
  <si>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</si>
  <si>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ФЕРм-2001, м08-03-572-03, приказ Минстроя России №1039/пр от 30.12.2016г.</t>
  </si>
  <si>
    <t>19,1</t>
  </si>
  <si>
    <t>20.4.04.02-0022</t>
  </si>
  <si>
    <t>Щиты распределительные навесные: ЩРН-12, размер корпуса 220х300х125 мм</t>
  </si>
  <si>
    <t>20</t>
  </si>
  <si>
    <t>м08-03-575-01</t>
  </si>
  <si>
    <t>Прибор или аппарат</t>
  </si>
  <si>
    <t>ФЕРм-2001, м08-03-575-01, приказ Минстроя России №1039/пр от 30.12.2016г.</t>
  </si>
  <si>
    <t>20,1</t>
  </si>
  <si>
    <t>62.1.01.09-0062</t>
  </si>
  <si>
    <t>Выключатели автоматические «Legrand» серии DX-Standart 2Р 50А</t>
  </si>
  <si>
    <t>ФССЦ-2001, 62.1.01.09-0062, приказ Минстроя России №1039/пр от 30.12.2016г.</t>
  </si>
  <si>
    <t>21</t>
  </si>
  <si>
    <t>м08-02-412-04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</si>
  <si>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</si>
  <si>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t>ФЕРм-2001, м08-02-412-04, приказ Минстроя России №1039/пр от 30.12.2016г.</t>
  </si>
  <si>
    <t>21,1</t>
  </si>
  <si>
    <t>21.1.06.10-0266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</si>
  <si>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t>
  </si>
  <si>
    <t>ФССЦ-2001, 21.1.06.10-0266, приказ Минстроя России №1039/пр от 30.12.2016г.</t>
  </si>
  <si>
    <t>22</t>
  </si>
  <si>
    <t>м08-02-411-01</t>
  </si>
  <si>
    <t>Рукав металлический наружным диаметром до 48 мм</t>
  </si>
  <si>
    <t>ФЕРм-2001, м08-02-411-01, приказ Минстроя России №1039/пр от 30.12.2016г.</t>
  </si>
  <si>
    <t>22,1</t>
  </si>
  <si>
    <t>08.1.02.13-0009</t>
  </si>
  <si>
    <t>Рукава металлические диаметром 25 мм РЗ-Ц-Х (прим. МПГ 25 Т1253 Проминдустрия)</t>
  </si>
  <si>
    <t>м</t>
  </si>
  <si>
    <t>ФССЦ-2001, 08.1.02.13-0009, приказ Минстроя России №1039/пр от 30.12.2016г.</t>
  </si>
  <si>
    <t>22,2</t>
  </si>
  <si>
    <t>01.7.15.10-0019</t>
  </si>
  <si>
    <t>Скоба крепежная для рукавов металлических диаметром 32 мм</t>
  </si>
  <si>
    <t>100 шт.</t>
  </si>
  <si>
    <t>ФССЦ-2001, 01.7.15.10-0019, приказ Минстроя России №1039/пр от 30.12.2016г.</t>
  </si>
  <si>
    <t>23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</si>
  <si>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</si>
  <si>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</si>
  <si>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</si>
  <si>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23,1</t>
  </si>
  <si>
    <t>20.2.12.03-0013</t>
  </si>
  <si>
    <t>Трубы гибкие гофрированные из ПВХ "DKC" диаметром 32 мм</t>
  </si>
  <si>
    <t>10 м</t>
  </si>
  <si>
    <t>ФССЦ-2001, 20.2.12.03-0013, приказ Минстроя России №1039/пр от 30.12.2016г.</t>
  </si>
  <si>
    <t>23,2</t>
  </si>
  <si>
    <t>20.2.05.02-0012</t>
  </si>
  <si>
    <t>Держатель с защелкой "DKC" для труб диаметром 32 мм</t>
  </si>
  <si>
    <t>ФССЦ-2001, 20.2.05.02-0012, приказ Минстроя России №1039/пр от 30.12.2016г.</t>
  </si>
  <si>
    <t>24</t>
  </si>
  <si>
    <t>24,1</t>
  </si>
  <si>
    <t>21.1.06.10-0268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</si>
  <si>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t>
  </si>
  <si>
    <t>ФССЦ-2001, 21.1.06.10-0268, приказ Минстроя России №1039/пр от 30.12.2016г.</t>
  </si>
  <si>
    <t>АВР</t>
  </si>
  <si>
    <t>25</t>
  </si>
  <si>
    <t>25,1</t>
  </si>
  <si>
    <t>25,2</t>
  </si>
  <si>
    <t>26</t>
  </si>
  <si>
    <t>26,1</t>
  </si>
  <si>
    <t>27</t>
  </si>
  <si>
    <t>м08-03-524-04</t>
  </si>
  <si>
    <t>Ящик с одним двухполюсным рубильником, или с двухполюсным рубильником и двумя предохранителями, или с двумя блоками "предохранитель-выключатель", или с двумя предохранителями, устанавливаемый на конструкции на стене или колонне, на ток до 100 А</t>
  </si>
  <si>
    <t>ФЕРм-2001, м08-03-524-04, приказ Минстроя России №1039/пр от 30.12.2016г.</t>
  </si>
  <si>
    <t>27,1</t>
  </si>
  <si>
    <t>62.1.02.19-0004</t>
  </si>
  <si>
    <t>Шкаф (устройство) автоматического ввода резерва АВР, током: 100А</t>
  </si>
  <si>
    <t>28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</si>
  <si>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</si>
  <si>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</si>
  <si>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</si>
  <si>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28,1</t>
  </si>
  <si>
    <t>20.2.05.04-0025</t>
  </si>
  <si>
    <t>Кабель-канал (короб) "Электропласт" 25x16 мм (прим. DKC 00304)</t>
  </si>
  <si>
    <t>ФССЦ-2001, 20.2.05.04-0025, приказ Минстроя России №1039/пр от 30.12.2016г.</t>
  </si>
  <si>
    <t>29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</si>
  <si>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</si>
  <si>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</si>
  <si>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</si>
  <si>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29,1</t>
  </si>
  <si>
    <t>62.1.01.09-0057</t>
  </si>
  <si>
    <t>Выключатели автоматические «Legrand» серии DX-Standart 2Р 10А (прим. АВВ 10А, S201 С10)</t>
  </si>
  <si>
    <t>ФССЦ-2001, 62.1.01.09-0057, приказ Минстроя России №1039/пр от 30.12.2016г.</t>
  </si>
  <si>
    <t>29,2</t>
  </si>
  <si>
    <t>20.5.02.03-0004</t>
  </si>
  <si>
    <t>Коробка коммутационная КС-5 размером 100х100х50 мм IP 55  промрукав 40-0300 прим.</t>
  </si>
  <si>
    <t>10 шт.</t>
  </si>
  <si>
    <t>ФССЦ-2001, 20.5.02.03-0004, приказ Минстроя России №1039/пр от 30.12.2016г.</t>
  </si>
  <si>
    <t>Дополнительные работы</t>
  </si>
  <si>
    <t>30</t>
  </si>
  <si>
    <t>56-9-3</t>
  </si>
  <si>
    <t>Демонтаж дверных коробок в деревянных стенах рубленных</t>
  </si>
  <si>
    <t>100 ШТ</t>
  </si>
  <si>
    <t>ФЕРр-2001, 56-9-3, приказ Минстроя России №1039/пр от 30.12.2016г.</t>
  </si>
  <si>
    <t>Ремонтно-строительные работы</t>
  </si>
  <si>
    <t>Проемы</t>
  </si>
  <si>
    <t>рФЕР-56</t>
  </si>
  <si>
    <t>30,1</t>
  </si>
  <si>
    <t>01.7.07.07</t>
  </si>
  <si>
    <t>Строительный мусор</t>
  </si>
  <si>
    <t>31</t>
  </si>
  <si>
    <t>09-04-013-01</t>
  </si>
  <si>
    <t>Установка противопожарных дверей однопольных глухих</t>
  </si>
  <si>
    <t>ФЕР-2001, 09-04-013-01, приказ Минстроя России №1039/пр от 30.12.2016г.</t>
  </si>
  <si>
    <t>Металлические конструкции</t>
  </si>
  <si>
    <t>ФЕР-09</t>
  </si>
  <si>
    <t>31,1</t>
  </si>
  <si>
    <t>07.1.01.01-0013</t>
  </si>
  <si>
    <t>Дверь противопожарная металлическая однопольная ДПМ-01/30, размером 900х2100 мм</t>
  </si>
  <si>
    <t>ФССЦ-2001, 07.1.01.01-0013, приказ Минстроя России №1039/пр от 30.12.2016г.</t>
  </si>
  <si>
    <t>31,2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</si>
  <si>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</si>
  <si>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</si>
  <si>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</si>
  <si>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31,3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</si>
  <si>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</si>
  <si>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</si>
  <si>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</si>
  <si>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32</t>
  </si>
  <si>
    <t>46-03-010-01</t>
  </si>
  <si>
    <t>Пробивка в бетонных стенах и полах толщиной 100 мм отверстий площадью до 20 см2</t>
  </si>
  <si>
    <t>ФЕР-2001, 46-03-010-01, приказ Минстроя России №1039/пр от 30.12.2016г.</t>
  </si>
  <si>
    <t>Реконструкция зданий и сооружений</t>
  </si>
  <si>
    <t>ФЕР-46</t>
  </si>
  <si>
    <t>Пусконаладочные работы</t>
  </si>
  <si>
    <t>33</t>
  </si>
  <si>
    <t>п03-01-002-13</t>
  </si>
  <si>
    <t>Вентилятор радиальный (центробежный), диаметральный или крышный до № 5</t>
  </si>
  <si>
    <t>ФЕРп-2001, п03-01-002-13, приказ Минстроя России №1039/пр от 30.12.2016г.</t>
  </si>
  <si>
    <t>Поправка: п.9.4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</si>
  <si>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</si>
  <si>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</si>
  <si>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</si>
  <si>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п.9.4</t>
  </si>
  <si>
    <t>34</t>
  </si>
  <si>
    <t>п03-01-002-01</t>
  </si>
  <si>
    <t>Вентилятор осевой с входными элементами сети, установленный в воздуховоде, шахте, проеме или крышечного типа № 4-8</t>
  </si>
  <si>
    <t>ФЕРп-2001, п03-01-002-01, приказ Минстроя России №1039/пр от 30.12.2016г.</t>
  </si>
  <si>
    <t>35</t>
  </si>
  <si>
    <t>п03-01-011-06</t>
  </si>
  <si>
    <t>Регулировочно-запорное устройство клапан огнезадерживающий</t>
  </si>
  <si>
    <t>ФЕРп-2001, п03-01-011-06, приказ Минстроя России №1039/пр от 30.12.2016г.</t>
  </si>
  <si>
    <t>36</t>
  </si>
  <si>
    <t>п03-01-011-05</t>
  </si>
  <si>
    <t>Регулировочно-запорное устройство клапан обратный</t>
  </si>
  <si>
    <t>ФЕРп-2001, п03-01-011-05, приказ Минстроя России №1039/пр от 30.12.2016г.</t>
  </si>
  <si>
    <t>37</t>
  </si>
  <si>
    <t>п03-01-041-05</t>
  </si>
  <si>
    <t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t>
  </si>
  <si>
    <t>участок</t>
  </si>
  <si>
    <t>ФЕРп-2001, п03-01-041-05, приказ Минстроя России №1039/пр от 30.12.2016г.</t>
  </si>
  <si>
    <t>38</t>
  </si>
  <si>
    <t>п03-01-051-02</t>
  </si>
  <si>
    <t>Система дымоудаления при количестве обслуживаемых этажей до 10</t>
  </si>
  <si>
    <t>система</t>
  </si>
  <si>
    <t>ФЕРп-2001, п03-01-051-02, приказ Минстроя России №1039/пр от 30.12.2016г.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</si>
  <si>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</si>
  <si>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</si>
  <si>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</si>
  <si>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</si>
  <si>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</si>
  <si>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</si>
  <si>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</si>
  <si>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</si>
  <si>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</si>
  <si>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</si>
  <si>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</si>
  <si>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</si>
  <si>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</si>
  <si>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</si>
  <si>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</si>
  <si>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</si>
  <si>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</si>
  <si>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</si>
  <si>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</si>
  <si>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</si>
  <si>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</si>
  <si>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</si>
  <si>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</si>
  <si>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</si>
  <si>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</si>
  <si>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</si>
  <si>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</si>
  <si>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</si>
  <si>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</si>
  <si>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</si>
  <si>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</si>
  <si>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</si>
  <si>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</si>
  <si>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</si>
  <si>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</si>
  <si>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</si>
  <si>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</si>
  <si>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</si>
  <si>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</si>
  <si>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</si>
  <si>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</si>
  <si>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</si>
  <si>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</si>
  <si>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</si>
  <si>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</si>
  <si>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</si>
  <si>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</si>
  <si>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</si>
  <si>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</si>
  <si>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</si>
  <si>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</si>
  <si>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</si>
  <si>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</si>
  <si>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</si>
  <si>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</si>
  <si>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</si>
  <si>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</si>
  <si>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</si>
  <si>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</si>
  <si>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</si>
  <si>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</si>
  <si>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</si>
  <si>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</si>
  <si>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</si>
  <si>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</si>
  <si>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</si>
  <si>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</si>
  <si>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</si>
  <si>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</si>
  <si>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</si>
  <si>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</si>
  <si>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</si>
  <si>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</si>
  <si>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</si>
  <si>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</si>
  <si>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</si>
  <si>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</si>
  <si>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</si>
  <si>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маш.-ч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</si>
  <si>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</si>
  <si>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</si>
  <si>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</si>
  <si>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</si>
  <si>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</si>
  <si>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</si>
  <si>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1-100-32</t>
  </si>
  <si>
    <t>Рабочий среднего разряда 3.2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</si>
  <si>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</si>
  <si>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</si>
  <si>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</si>
  <si>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</si>
  <si>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</si>
  <si>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</si>
  <si>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1-100-34</t>
  </si>
  <si>
    <t>Рабочий среднего разряда 3.4</t>
  </si>
  <si>
    <t>1-100-40</t>
  </si>
  <si>
    <t>Рабочий среднего разряда 4</t>
  </si>
  <si>
    <t>01.7.06.07-0001</t>
  </si>
  <si>
    <t>ФССЦ-2001, 01.7.06.07-0001, приказ Минстроя России №1039/пр от 30.12.2016г.</t>
  </si>
  <si>
    <t>Лента К226</t>
  </si>
  <si>
    <t>01.7.15.03-0042</t>
  </si>
  <si>
    <t>ФССЦ-2001, 01.7.15.03-0042, приказ Минстроя России №1039/пр от 30.12.2016г.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</si>
  <si>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</si>
  <si>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</si>
  <si>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</si>
  <si>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20.2.10.03-0002</t>
  </si>
  <si>
    <t>ФССЦ-2001, 20.2.10.03-0002, приказ Минстроя России №1039/пр от 30.12.2016г.</t>
  </si>
  <si>
    <t>Наконечники кабельные медные для электротехнических установок</t>
  </si>
  <si>
    <t>24.3.01.01-0001</t>
  </si>
  <si>
    <t>ФССЦ-2001, 24.3.01.01-0001, приказ Минстроя России №1039/пр от 30.12.2016г.</t>
  </si>
  <si>
    <t>Трубка поливинилхлоридная ХВТ</t>
  </si>
  <si>
    <t>999-9950</t>
  </si>
  <si>
    <t>Вспомогательные ненормируемые материалы (2% от ОЗП)</t>
  </si>
  <si>
    <t>РУБ</t>
  </si>
  <si>
    <t>1-100-50</t>
  </si>
  <si>
    <t>Рабочий среднего разряда 5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</si>
  <si>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</si>
  <si>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</si>
  <si>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</si>
  <si>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01.3.05.17-0002</t>
  </si>
  <si>
    <t>ФССЦ-2001, 01.3.05.17-0002, приказ Минстроя России №1039/пр от 30.12.2016г.</t>
  </si>
  <si>
    <t>Канифоль сосновая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</si>
  <si>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</si>
  <si>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</si>
  <si>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</si>
  <si>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</si>
  <si>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</si>
  <si>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</si>
  <si>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</si>
  <si>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</si>
  <si>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</si>
  <si>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</si>
  <si>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</si>
  <si>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</si>
  <si>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</si>
  <si>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</si>
  <si>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</si>
  <si>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</si>
  <si>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</si>
  <si>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</si>
  <si>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</si>
  <si>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</si>
  <si>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</si>
  <si>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</si>
  <si>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</si>
  <si>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</si>
  <si>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</si>
  <si>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</si>
  <si>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</si>
  <si>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</si>
  <si>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</si>
  <si>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</si>
  <si>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</si>
  <si>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</si>
  <si>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</si>
  <si>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23.3.06.04-0008</t>
  </si>
  <si>
    <t>ФССЦ-2001, 23.3.06.04-0008, приказ Минстроя России №1039/пр от 30.12.2016г.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</si>
  <si>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</si>
  <si>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</si>
  <si>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</si>
  <si>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</si>
  <si>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</si>
  <si>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</si>
  <si>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</si>
  <si>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01.7.06.03-0023</t>
  </si>
  <si>
    <t>ФССЦ-2001, 01.7.06.03-0023, приказ Минстроя России №1039/пр от 30.12.2016г.</t>
  </si>
  <si>
    <t>Лента полиэтиленовая с липким слоем марка А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</si>
  <si>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</si>
  <si>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</si>
  <si>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</si>
  <si>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1-100-41</t>
  </si>
  <si>
    <t>Рабочий среднего разряда 4.1</t>
  </si>
  <si>
    <t>91.21.22-441</t>
  </si>
  <si>
    <t>ФСЭМ-2001, 91.21.22-441, приказ Минстроя России №1039/пр от 30.12.2016г.</t>
  </si>
  <si>
    <t>Установки для заготовки защитных покрытий тепловой изоляции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</si>
  <si>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</si>
  <si>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</si>
  <si>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</si>
  <si>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01.7.15.04-0054</t>
  </si>
  <si>
    <t>ФССЦ-2001, 01.7.15.04-0054, приказ Минстроя России №1039/пр от 30.12.2016г.</t>
  </si>
  <si>
    <t>Винты самонарезающие оцинкованные, размером 4-12 мм ГОСТ 10621-80</t>
  </si>
  <si>
    <t>08.3.02.01-0041</t>
  </si>
  <si>
    <t>ФССЦ-2001, 08.3.02.01-0041, приказ Минстроя России №1039/пр от 30.12.2016г.</t>
  </si>
  <si>
    <t>Лента стальная упаковочная, мягкая, нормальной точности 0,7х20-50 мм</t>
  </si>
  <si>
    <t>08.3.05.05-0051</t>
  </si>
  <si>
    <t>ФССЦ-2001, 08.3.05.05-0051, приказ Минстроя России №1039/пр от 30.12.2016г.</t>
  </si>
  <si>
    <t>Сталь листовая оцинкованная толщиной листа 0,5 мм</t>
  </si>
  <si>
    <t>08.3.05.05-0054</t>
  </si>
  <si>
    <t>ФССЦ-2001, 08.3.05.05-0054, приказ Минстроя России №1039/пр от 30.12.2016г.</t>
  </si>
  <si>
    <t>Сталь листовая оцинкованная толщиной листа 0,8 мм</t>
  </si>
  <si>
    <t>1-100-33</t>
  </si>
  <si>
    <t>Рабочий среднего разряда 3.3</t>
  </si>
  <si>
    <t>91.06.05-012</t>
  </si>
  <si>
    <t>ФСЭМ-2001, 91.06.05-012, приказ Минстроя России №1039/пр от 30.12.2016г.</t>
  </si>
  <si>
    <t>Погрузчики с вилочными подхватами, грузоподъемность 1 т</t>
  </si>
  <si>
    <t>91.06.06-045</t>
  </si>
  <si>
    <t>ФСЭМ-2001, 91.06.06-045, приказ Минстроя России №1039/пр от 30.12.2016г.</t>
  </si>
  <si>
    <t>Подъемники одномачтовые, грузоподъемность до 500 кг, высота подъема 15 м</t>
  </si>
  <si>
    <t>91.21.01-016</t>
  </si>
  <si>
    <t>ФСЭМ-2001, 91.21.01-016, приказ Минстроя России №1039/пр от 30.12.2016г.</t>
  </si>
  <si>
    <t>Агрегаты шпатлево-окрасочные</t>
  </si>
  <si>
    <t>01.7.20.08-0051</t>
  </si>
  <si>
    <t>ФССЦ-2001, 01.7.20.08-0051, приказ Минстроя России №1039/пр от 30.12.2016г.</t>
  </si>
  <si>
    <t>Ветошь</t>
  </si>
  <si>
    <t>12.2.03.11-0023</t>
  </si>
  <si>
    <t>ФССЦ-2001, 12.2.03.11-0023, приказ Минстроя России №1039/пр от 30.12.2016г.</t>
  </si>
  <si>
    <t>Ткань стеклянная конструкционная марки Т-11</t>
  </si>
  <si>
    <t>14.5.09.11-0102</t>
  </si>
  <si>
    <t>ФССЦ-2001, 14.5.09.11-0102, приказ Минстроя России №1039/пр от 30.12.2016г.</t>
  </si>
  <si>
    <t>Уайт-спирит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</si>
  <si>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</si>
  <si>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</si>
  <si>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</si>
  <si>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1-100-42</t>
  </si>
  <si>
    <t>Рабочий среднего разряда 4.2</t>
  </si>
  <si>
    <t>01.7.06.14-0036</t>
  </si>
  <si>
    <t>ФССЦ-2001, 01.7.06.14-0036, приказ Минстроя России №1039/пр от 30.12.2016г.</t>
  </si>
  <si>
    <t>Лента самоклеящаяся «Армофлекс» 3х50 мм</t>
  </si>
  <si>
    <t>14.1.04.01-0001</t>
  </si>
  <si>
    <t>ФССЦ-2001, 14.1.04.01-0001, приказ Минстроя России №1039/пр от 30.12.2016г.</t>
  </si>
  <si>
    <t>Клей «Армофлекс» 520</t>
  </si>
  <si>
    <t>л</t>
  </si>
  <si>
    <t>14.5.09.05-0103</t>
  </si>
  <si>
    <t>ФССЦ-2001, 14.5.09.05-0103, приказ Минстроя России №1039/пр от 30.12.2016г.</t>
  </si>
  <si>
    <t>Очиститель для клея «Армофлекс»</t>
  </si>
  <si>
    <t>1-100-38</t>
  </si>
  <si>
    <t>Рабочий среднего разряда 3.8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</si>
  <si>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</si>
  <si>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</si>
  <si>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</si>
  <si>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14.4.02.09-0001</t>
  </si>
  <si>
    <t>ФССЦ-2001, 14.4.02.09-0001, приказ Минстроя России №1039/пр от 30.12.2016г.</t>
  </si>
  <si>
    <t>Краска</t>
  </si>
  <si>
    <t>1-100-39</t>
  </si>
  <si>
    <t>Рабочий среднего разряда 3.9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</si>
  <si>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</si>
  <si>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</si>
  <si>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</si>
  <si>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</si>
  <si>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</si>
  <si>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</si>
  <si>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</si>
  <si>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</si>
  <si>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</si>
  <si>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</si>
  <si>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</si>
  <si>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</si>
  <si>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</si>
  <si>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</si>
  <si>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</si>
  <si>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</si>
  <si>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</si>
  <si>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</si>
  <si>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</si>
  <si>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20.2.01.05-0007</t>
  </si>
  <si>
    <t>ФССЦ-2001, 20.2.01.05-0007, приказ Минстроя России №1039/пр от 30.12.2016г.</t>
  </si>
  <si>
    <t>Гильза кабельная медная ГМ 35</t>
  </si>
  <si>
    <t>20.2.02.01-0014</t>
  </si>
  <si>
    <t>ФССЦ-2001, 20.2.02.01-0014, приказ Минстроя России №1039/пр от 30.12.2016г.</t>
  </si>
  <si>
    <t>Втулки В42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</si>
  <si>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</si>
  <si>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</si>
  <si>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</si>
  <si>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</si>
  <si>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</si>
  <si>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</si>
  <si>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18.5.08.09-0001</t>
  </si>
  <si>
    <t>ФССЦ-2001, 18.5.08.09-0001, приказ Минстроя России №1039/пр от 30.12.2016г.</t>
  </si>
  <si>
    <t>Патрубки</t>
  </si>
  <si>
    <t>20.2.02.01-0019</t>
  </si>
  <si>
    <t>ФССЦ-2001, 20.2.02.01-0019, приказ Минстроя России №1039/пр от 30.12.2016г.</t>
  </si>
  <si>
    <t>Втулки изолирующие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</si>
  <si>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</si>
  <si>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</si>
  <si>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</si>
  <si>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</si>
  <si>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</si>
  <si>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</si>
  <si>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</si>
  <si>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</si>
  <si>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</si>
  <si>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</si>
  <si>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</si>
  <si>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</si>
  <si>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</si>
  <si>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</si>
  <si>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</si>
  <si>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</si>
  <si>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</si>
  <si>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</si>
  <si>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</si>
  <si>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</si>
  <si>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1-100-22</t>
  </si>
  <si>
    <t>Рабочий среднего разряда 2.2</t>
  </si>
  <si>
    <t>1-100-44</t>
  </si>
  <si>
    <t>Рабочий среднего разряда 4.4</t>
  </si>
  <si>
    <t>01.7.11.07-0032</t>
  </si>
  <si>
    <t>ФССЦ-2001, 01.7.11.07-0032, приказ Минстроя России №1039/пр от 30.12.2016г.</t>
  </si>
  <si>
    <t>Электроды диаметром 4 мм Э42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</si>
  <si>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</si>
  <si>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</si>
  <si>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</si>
  <si>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</si>
  <si>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</si>
  <si>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</si>
  <si>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</si>
  <si>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</si>
  <si>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</si>
  <si>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</si>
  <si>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</si>
  <si>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</si>
  <si>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2-300-10</t>
  </si>
  <si>
    <t>Техник по наладке и испытаниям, категория I</t>
  </si>
  <si>
    <t>3-100</t>
  </si>
  <si>
    <t>Ведущий инженер</t>
  </si>
  <si>
    <t>3-100-10</t>
  </si>
  <si>
    <t>Инженер I категории</t>
  </si>
  <si>
    <t>3-100-20</t>
  </si>
  <si>
    <t>Инженер II категории</t>
  </si>
  <si>
    <t>2-100-60</t>
  </si>
  <si>
    <t>Рабочий наладчик, разряд 6</t>
  </si>
  <si>
    <t>3-100-30</t>
  </si>
  <si>
    <t>Инженер III категории</t>
  </si>
  <si>
    <t>01.7.15.02</t>
  </si>
  <si>
    <t>19.2.01.05</t>
  </si>
  <si>
    <t>Вставки гибкие</t>
  </si>
  <si>
    <t>19.3.01.02</t>
  </si>
  <si>
    <t>Заслонки унифицированные или клапаны</t>
  </si>
  <si>
    <t>999-0005</t>
  </si>
  <si>
    <t>Масса оборудования</t>
  </si>
  <si>
    <t>08.1.03.04</t>
  </si>
  <si>
    <t>Блочки</t>
  </si>
  <si>
    <t>18.1.01.01</t>
  </si>
  <si>
    <t>Клапаны</t>
  </si>
  <si>
    <t>20.1.02.19</t>
  </si>
  <si>
    <t>Трос</t>
  </si>
  <si>
    <t>08.1.02.17</t>
  </si>
  <si>
    <t>Сетки в рамках</t>
  </si>
  <si>
    <t>19.1.01.11</t>
  </si>
  <si>
    <t>Крепления</t>
  </si>
  <si>
    <t>19.1.01.13</t>
  </si>
  <si>
    <t>Воздуховоды металлические</t>
  </si>
  <si>
    <t>19.3.01.01</t>
  </si>
  <si>
    <t>Дроссель-клапаны в патрубке</t>
  </si>
  <si>
    <t>24.3.05.02</t>
  </si>
  <si>
    <t>Заглушки питометражных лючков</t>
  </si>
  <si>
    <t>12.2.01.01</t>
  </si>
  <si>
    <t>Детали покрытия из оцинкованной стали</t>
  </si>
  <si>
    <t>14.2.02.11</t>
  </si>
  <si>
    <t>Составы огнезащитные</t>
  </si>
  <si>
    <t>04.3.01.09</t>
  </si>
  <si>
    <t>Раствор цементный</t>
  </si>
  <si>
    <t>м3</t>
  </si>
  <si>
    <t>19.2.03.09</t>
  </si>
  <si>
    <t>Решетки жалюзийные</t>
  </si>
  <si>
    <t>12.2.05.01</t>
  </si>
  <si>
    <t>Плиты (пластины) из вспененного полиэтилена, каучука</t>
  </si>
  <si>
    <t>14.3.02.06-0001</t>
  </si>
  <si>
    <t>ФССЦ-2001, 14.3.02.06-0001, приказ Минстроя России №1039/пр от 30.12.2016г.</t>
  </si>
  <si>
    <t>Краска «Армофиниш»</t>
  </si>
  <si>
    <t>07.1.01.01</t>
  </si>
  <si>
    <t>Дверь противопожарная металлическая</t>
  </si>
  <si>
    <t>(наименование работ и затрат, наименование объекта)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</si>
  <si>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</si>
  <si>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</si>
  <si>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</si>
  <si>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</si>
  <si>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</si>
  <si>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</si>
  <si>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</si>
  <si>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</si>
  <si>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</si>
  <si>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</si>
  <si>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</si>
  <si>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</si>
  <si>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</si>
  <si>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</si>
  <si>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</si>
  <si>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</si>
  <si>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</si>
  <si>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</si>
  <si>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</si>
  <si>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</si>
  <si>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</si>
  <si>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</si>
  <si>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</si>
  <si>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</si>
  <si>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</si>
  <si>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</si>
  <si>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</si>
  <si>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</si>
  <si>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</si>
  <si>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</si>
  <si>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r>
      <t>Вентилятор дымоудаления радиальный KORF KLR - DU-80B-15х15 (левый)</t>
    </r>
    <r>
      <rPr>
        <i/>
        <sz val="10"/>
        <rFont val="Arial"/>
        <family val="2"/>
        <charset val="204"/>
      </rPr>
      <t xml:space="preserve">
Базисная стоимость: 21 236,79 = [163 523,26 /  7,7]</t>
    </r>
  </si>
  <si>
    <r>
      <t>Комплект виброопор ДО-800</t>
    </r>
    <r>
      <rPr>
        <i/>
        <sz val="10"/>
        <rFont val="Arial"/>
        <family val="2"/>
        <charset val="204"/>
      </rPr>
      <t xml:space="preserve">
Базисная стоимость: 559,67 = [4 309,45 /  7,7]</t>
    </r>
  </si>
  <si>
    <t>Материальные ресурсы</t>
  </si>
  <si>
    <r>
      <t>Вставка гибкая круглого сечения СДКК-400-800-EX-KR</t>
    </r>
    <r>
      <rPr>
        <i/>
        <sz val="10"/>
        <rFont val="Arial"/>
        <family val="2"/>
        <charset val="204"/>
      </rPr>
      <t xml:space="preserve">
Базисная стоимость: 1 139,10 = [8 771,06 /  7,7]</t>
    </r>
  </si>
  <si>
    <r>
      <t>Клапан защитный KVZ-800-EX.B-KR</t>
    </r>
    <r>
      <rPr>
        <i/>
        <sz val="10"/>
        <rFont val="Arial"/>
        <family val="2"/>
        <charset val="204"/>
      </rPr>
      <t xml:space="preserve">
Базисная стоимость: 524,65 = [4 039,83 /  7,7]</t>
    </r>
  </si>
  <si>
    <r>
      <t>Кожух двигателя PTA-800-EX-KR</t>
    </r>
    <r>
      <rPr>
        <i/>
        <sz val="10"/>
        <rFont val="Arial"/>
        <family val="2"/>
        <charset val="204"/>
      </rPr>
      <t xml:space="preserve">
Базисная стоимость: 369,68 = [2 846,57 /  7,7]</t>
    </r>
  </si>
  <si>
    <r>
      <t>Щит управления вентилятором CHU-V 18.5 N (со спецдоработкой)</t>
    </r>
    <r>
      <rPr>
        <i/>
        <sz val="10"/>
        <rFont val="Arial"/>
        <family val="2"/>
        <charset val="204"/>
      </rPr>
      <t xml:space="preserve">
Базисная стоимость: 8 601,16 = [66 228,94 /  7,7]</t>
    </r>
  </si>
  <si>
    <r>
      <t>Комплект частотного преобразователя FC-101P18KT4E20H4 (18 кВт; 37А; 380В) №131L9871</t>
    </r>
    <r>
      <rPr>
        <i/>
        <sz val="10"/>
        <rFont val="Arial"/>
        <family val="2"/>
        <charset val="204"/>
      </rPr>
      <t xml:space="preserve">
Базисная стоимость: 19 894,15 = [153 184,96 /  7,7]</t>
    </r>
  </si>
  <si>
    <r>
      <t>Противопожарный клапан ОКL-1D-450x450-S220-V-K</t>
    </r>
    <r>
      <rPr>
        <i/>
        <sz val="10"/>
        <rFont val="Arial"/>
        <family val="2"/>
        <charset val="204"/>
      </rPr>
      <t xml:space="preserve">
Базисная стоимость: 2 051,35 = [15 795,38 /  7,7]</t>
    </r>
  </si>
  <si>
    <r>
      <t>Переход Ф800 - 1000х700, l=500 мм</t>
    </r>
    <r>
      <rPr>
        <i/>
        <sz val="10"/>
        <rFont val="Arial"/>
        <family val="2"/>
        <charset val="204"/>
      </rPr>
      <t xml:space="preserve">
Базисная стоимость: 346,69 = [2 669,49 /  7,7]</t>
    </r>
  </si>
  <si>
    <r>
      <t>Переход 1300х400-1000х700, l=500 мм</t>
    </r>
    <r>
      <rPr>
        <i/>
        <sz val="10"/>
        <rFont val="Arial"/>
        <family val="2"/>
        <charset val="204"/>
      </rPr>
      <t xml:space="preserve">
Базисная стоимость: 462,25 = [3 559,32 /  7,7]</t>
    </r>
  </si>
  <si>
    <r>
      <t>Отвод 90 1000х700</t>
    </r>
    <r>
      <rPr>
        <i/>
        <sz val="10"/>
        <rFont val="Arial"/>
        <family val="2"/>
        <charset val="204"/>
      </rPr>
      <t xml:space="preserve">
Базисная стоимость: 808,94 = [6 228,81 /  7,7]</t>
    </r>
  </si>
  <si>
    <r>
      <t>Отвод прямой 1300х400 нестандартный</t>
    </r>
    <r>
      <rPr>
        <i/>
        <sz val="10"/>
        <rFont val="Arial"/>
        <family val="2"/>
        <charset val="204"/>
      </rPr>
      <t xml:space="preserve">
Базисная стоимость: 1 074,73 = [8 275,42 /  7,7]</t>
    </r>
  </si>
  <si>
    <r>
      <t>Вентилятор подпора осевой KORF KSO 80-11x15</t>
    </r>
    <r>
      <rPr>
        <i/>
        <sz val="10"/>
        <rFont val="Arial"/>
        <family val="2"/>
        <charset val="204"/>
      </rPr>
      <t xml:space="preserve">
Базисная стоимость: 16 073,00 = [123 762,08 /  7,7]</t>
    </r>
  </si>
  <si>
    <r>
      <t>Обратный клапан CVN 800</t>
    </r>
    <r>
      <rPr>
        <i/>
        <sz val="10"/>
        <rFont val="Arial"/>
        <family val="2"/>
        <charset val="204"/>
      </rPr>
      <t xml:space="preserve">
Базисная стоимость: 2 452,00 = [18 880,42 /  7,7]</t>
    </r>
  </si>
  <si>
    <r>
      <t>Щит управления вентилятором в комплекте с частотным преобразователем</t>
    </r>
    <r>
      <rPr>
        <i/>
        <sz val="10"/>
        <rFont val="Arial"/>
        <family val="2"/>
        <charset val="204"/>
      </rPr>
      <t xml:space="preserve">
Базисная стоимость: 20 801,23 = [160 169,49 /  7,7]</t>
    </r>
  </si>
  <si>
    <r>
      <t>Переход оцинкованный Ф800 - 800х800, l=500 мм</t>
    </r>
    <r>
      <rPr>
        <i/>
        <sz val="10"/>
        <rFont val="Arial"/>
        <family val="2"/>
        <charset val="204"/>
      </rPr>
      <t xml:space="preserve">
Базисная стоимость: 219,57 = [1 690,68 /  7,7]</t>
    </r>
  </si>
  <si>
    <r>
      <t>Гильза стальная Ф32мм2 x 400 мм</t>
    </r>
    <r>
      <rPr>
        <i/>
        <sz val="10"/>
        <rFont val="Arial"/>
        <family val="2"/>
        <charset val="204"/>
      </rPr>
      <t xml:space="preserve">
Базисная стоимость: 57,78 = [444,92 /  7,7]</t>
    </r>
  </si>
  <si>
    <t xml:space="preserve">   </t>
  </si>
  <si>
    <t>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t>
  </si>
  <si>
    <t>на 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</si>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</sst>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0" fillId="0" borderId="0" xfId="0" applyNumberFormat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3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2" xfId="0" applyNumberFormat="1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7" fillId="0" borderId="0" xfId="0" applyFont="1" applyBorder="1" applyAlignment="1">
      <alignment horizontal="center" vertical="top" wrapText="1"/>
    </xf>
    <xf numFmtId="0" fontId="0" fillId="0" borderId="0" xfId="0" applyBorder="1"/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2" fillId="0" borderId="0" xfId="0" applyFont="1" applyBorder="1" applyAlignment="1">
      <alignment horizontal="center" vertical="top"/>
    </xf>
    <xf numFmtId="0" fontId="15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19"/>
  <sheetViews>
    <sheetView tabSelected="1" zoomScaleNormal="100" workbookViewId="0">
      <selection activeCell="H6" sqref="H6:L6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30" ht="16.5" x14ac:dyDescent="0.25">
      <c r="A3" s="14"/>
      <c r="B3" s="52"/>
      <c r="C3" s="52"/>
      <c r="D3" s="52"/>
      <c r="E3" s="52"/>
      <c r="F3" s="13"/>
      <c r="G3" s="13"/>
      <c r="H3" s="72" t="s">
        <v>839</v>
      </c>
      <c r="I3" s="72"/>
      <c r="J3" s="72"/>
      <c r="K3" s="72"/>
      <c r="L3" s="72"/>
    </row>
    <row r="4" spans="1:30" ht="14.25" x14ac:dyDescent="0.2">
      <c r="A4" s="15"/>
      <c r="B4" s="15"/>
      <c r="C4" s="16"/>
      <c r="D4" s="16"/>
      <c r="E4" s="16"/>
      <c r="F4" s="13"/>
      <c r="G4" s="13"/>
      <c r="H4" s="17"/>
      <c r="I4" s="16"/>
      <c r="J4" s="16"/>
      <c r="K4" s="16"/>
      <c r="L4" s="17"/>
    </row>
    <row r="5" spans="1:30" ht="14.25" x14ac:dyDescent="0.2">
      <c r="A5" s="17"/>
      <c r="B5" s="53"/>
      <c r="C5" s="53"/>
      <c r="D5" s="53"/>
      <c r="E5" s="53"/>
      <c r="F5" s="13"/>
      <c r="G5" s="13"/>
      <c r="H5" s="53"/>
      <c r="I5" s="53"/>
      <c r="J5" s="53"/>
      <c r="K5" s="53"/>
      <c r="L5" s="53"/>
    </row>
    <row r="6" spans="1:30" ht="14.25" x14ac:dyDescent="0.2">
      <c r="A6" s="18"/>
      <c r="B6" s="51"/>
      <c r="C6" s="51"/>
      <c r="D6" s="51"/>
      <c r="E6" s="51"/>
      <c r="F6" s="13"/>
      <c r="G6" s="13"/>
      <c r="H6" s="51"/>
      <c r="I6" s="51"/>
      <c r="J6" s="51"/>
      <c r="K6" s="51"/>
      <c r="L6" s="51"/>
    </row>
    <row r="8" spans="1:30" ht="14.25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30" ht="15.75" x14ac:dyDescent="0.25">
      <c r="A9" s="19"/>
      <c r="B9" s="58" t="str">
        <f>CONCATENATE( "ЛОКАЛЬНЫЙ СМЕТНЫЙ РАСЧЕТ № 1 ",IF(Source!F20&lt;&gt;"Новая локальная смета", Source!F20, ""))</f>
        <v xml:space="preserve">ЛОКАЛЬНЫЙ СМЕТНЫЙ РАСЧЕТ № 1 </v>
      </c>
      <c r="C9" s="58"/>
      <c r="D9" s="58"/>
      <c r="E9" s="58"/>
      <c r="F9" s="58"/>
      <c r="G9" s="58"/>
      <c r="H9" s="58"/>
      <c r="I9" s="58"/>
      <c r="J9" s="58"/>
      <c r="K9" s="58"/>
      <c r="L9" s="19"/>
    </row>
    <row r="10" spans="1:30" ht="15.75" x14ac:dyDescent="0.25">
      <c r="A10" s="19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9"/>
    </row>
    <row r="11" spans="1:30" ht="39.75" customHeight="1" x14ac:dyDescent="0.25">
      <c r="A11" s="67" t="str">
        <f>IF(Source!G12&lt;&gt;"Новый объект", Source!G12, "")</f>
        <v>на 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AD11" s="50" t="str">
        <f>IF(Source!G12&lt;&gt;"Новый объект", Source!G12, "")</f>
        <v>на 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v>
      </c>
    </row>
    <row r="12" spans="1:30" ht="14.25" x14ac:dyDescent="0.2">
      <c r="A12" s="13"/>
      <c r="B12" s="59" t="s">
        <v>787</v>
      </c>
      <c r="C12" s="59"/>
      <c r="D12" s="59"/>
      <c r="E12" s="59"/>
      <c r="F12" s="59"/>
      <c r="G12" s="59"/>
      <c r="H12" s="59"/>
      <c r="I12" s="59"/>
      <c r="J12" s="59"/>
      <c r="K12" s="59"/>
      <c r="L12" s="18"/>
    </row>
    <row r="13" spans="1:30" ht="14.25" x14ac:dyDescent="0.2">
      <c r="A13" s="60" t="str">
        <f>CONCATENATE("Основание: ", Source!J20)</f>
        <v>Основание: 93/51-2017-ОВ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30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30" ht="14.25" x14ac:dyDescent="0.2">
      <c r="A15" s="13"/>
      <c r="B15" s="13"/>
      <c r="C15" s="13"/>
      <c r="D15" s="13"/>
      <c r="E15" s="21"/>
      <c r="F15" s="21"/>
      <c r="G15" s="61" t="s">
        <v>788</v>
      </c>
      <c r="H15" s="61"/>
      <c r="I15" s="61" t="s">
        <v>789</v>
      </c>
      <c r="J15" s="61"/>
      <c r="K15" s="13"/>
      <c r="L15" s="13"/>
    </row>
    <row r="16" spans="1:30" ht="15" x14ac:dyDescent="0.25">
      <c r="A16" s="13"/>
      <c r="B16" s="13"/>
      <c r="C16" s="54" t="s">
        <v>790</v>
      </c>
      <c r="D16" s="54"/>
      <c r="E16" s="54"/>
      <c r="F16" s="54"/>
      <c r="G16" s="55">
        <f>SUM(O26:O409)/1000</f>
        <v>230.85756000000006</v>
      </c>
      <c r="H16" s="55"/>
      <c r="I16" s="55">
        <f>(Source!P428/1000)</f>
        <v>2133.73389</v>
      </c>
      <c r="J16" s="55"/>
      <c r="K16" s="56" t="s">
        <v>791</v>
      </c>
      <c r="L16" s="56"/>
    </row>
    <row r="17" spans="1:22" ht="14.25" x14ac:dyDescent="0.2">
      <c r="A17" s="13"/>
      <c r="B17" s="13"/>
      <c r="C17" s="57" t="s">
        <v>792</v>
      </c>
      <c r="D17" s="57"/>
      <c r="E17" s="57"/>
      <c r="F17" s="57"/>
      <c r="G17" s="55">
        <f>SUM(W26:W409)/1000</f>
        <v>202.99403000000004</v>
      </c>
      <c r="H17" s="55"/>
      <c r="I17" s="55">
        <f>(Source!P415)/1000</f>
        <v>1563.05449</v>
      </c>
      <c r="J17" s="55"/>
      <c r="K17" s="56" t="s">
        <v>791</v>
      </c>
      <c r="L17" s="56"/>
    </row>
    <row r="18" spans="1:22" ht="14.25" x14ac:dyDescent="0.2">
      <c r="A18" s="13"/>
      <c r="B18" s="13"/>
      <c r="C18" s="57" t="s">
        <v>793</v>
      </c>
      <c r="D18" s="57"/>
      <c r="E18" s="57"/>
      <c r="F18" s="57"/>
      <c r="G18" s="55">
        <f>SUM(X26:X409)/1000</f>
        <v>18.439629999999998</v>
      </c>
      <c r="H18" s="55"/>
      <c r="I18" s="55">
        <f>(Source!P416)/1000</f>
        <v>141.9846</v>
      </c>
      <c r="J18" s="55"/>
      <c r="K18" s="56" t="s">
        <v>791</v>
      </c>
      <c r="L18" s="56"/>
    </row>
    <row r="19" spans="1:22" ht="14.25" x14ac:dyDescent="0.2">
      <c r="A19" s="13"/>
      <c r="B19" s="13"/>
      <c r="C19" s="57" t="s">
        <v>794</v>
      </c>
      <c r="D19" s="57"/>
      <c r="E19" s="57"/>
      <c r="F19" s="57"/>
      <c r="G19" s="55">
        <f>SUM(Z26:Z409)/1000</f>
        <v>9.4238999999999997</v>
      </c>
      <c r="H19" s="55"/>
      <c r="I19" s="55">
        <f>(Source!P417+Source!P418)/1000</f>
        <v>103.20997</v>
      </c>
      <c r="J19" s="55"/>
      <c r="K19" s="56" t="s">
        <v>791</v>
      </c>
      <c r="L19" s="56"/>
    </row>
    <row r="20" spans="1:22" ht="15" x14ac:dyDescent="0.25">
      <c r="A20" s="13"/>
      <c r="B20" s="13"/>
      <c r="C20" s="54" t="s">
        <v>795</v>
      </c>
      <c r="D20" s="54"/>
      <c r="E20" s="54"/>
      <c r="F20" s="54"/>
      <c r="G20" s="55">
        <f>I20</f>
        <v>666.7235730000001</v>
      </c>
      <c r="H20" s="55"/>
      <c r="I20" s="55">
        <f>(Source!P420+Source!P421)</f>
        <v>666.7235730000001</v>
      </c>
      <c r="J20" s="55"/>
      <c r="K20" s="56" t="s">
        <v>796</v>
      </c>
      <c r="L20" s="56"/>
    </row>
    <row r="21" spans="1:22" ht="15" x14ac:dyDescent="0.25">
      <c r="A21" s="13"/>
      <c r="B21" s="13"/>
      <c r="C21" s="54" t="s">
        <v>797</v>
      </c>
      <c r="D21" s="54"/>
      <c r="E21" s="54"/>
      <c r="F21" s="54"/>
      <c r="G21" s="55">
        <f>SUM(R26:R409)/1000</f>
        <v>6.6290899999999988</v>
      </c>
      <c r="H21" s="55"/>
      <c r="I21" s="55">
        <f>((Source!P413 + Source!P412)/1000)</f>
        <v>65.993179999999995</v>
      </c>
      <c r="J21" s="55"/>
      <c r="K21" s="56" t="s">
        <v>791</v>
      </c>
      <c r="L21" s="56"/>
    </row>
    <row r="22" spans="1:22" ht="14.25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spans="1:22" ht="14.25" x14ac:dyDescent="0.2">
      <c r="A23" s="62" t="s">
        <v>810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</row>
    <row r="24" spans="1:22" ht="57" x14ac:dyDescent="0.2">
      <c r="A24" s="22" t="s">
        <v>798</v>
      </c>
      <c r="B24" s="22" t="s">
        <v>799</v>
      </c>
      <c r="C24" s="22" t="s">
        <v>800</v>
      </c>
      <c r="D24" s="22" t="s">
        <v>801</v>
      </c>
      <c r="E24" s="22" t="s">
        <v>802</v>
      </c>
      <c r="F24" s="22" t="s">
        <v>803</v>
      </c>
      <c r="G24" s="22" t="s">
        <v>804</v>
      </c>
      <c r="H24" s="22" t="s">
        <v>805</v>
      </c>
      <c r="I24" s="22" t="s">
        <v>806</v>
      </c>
      <c r="J24" s="22" t="s">
        <v>807</v>
      </c>
      <c r="K24" s="22" t="s">
        <v>808</v>
      </c>
      <c r="L24" s="22" t="s">
        <v>809</v>
      </c>
    </row>
    <row r="25" spans="1:22" ht="14.25" x14ac:dyDescent="0.2">
      <c r="A25" s="23">
        <v>1</v>
      </c>
      <c r="B25" s="23">
        <v>2</v>
      </c>
      <c r="C25" s="23">
        <v>3</v>
      </c>
      <c r="D25" s="23">
        <v>4</v>
      </c>
      <c r="E25" s="23">
        <v>5</v>
      </c>
      <c r="F25" s="23">
        <v>6</v>
      </c>
      <c r="G25" s="23">
        <v>7</v>
      </c>
      <c r="H25" s="23">
        <v>8</v>
      </c>
      <c r="I25" s="23">
        <v>9</v>
      </c>
      <c r="J25" s="23">
        <v>10</v>
      </c>
      <c r="K25" s="23">
        <v>11</v>
      </c>
      <c r="L25" s="24">
        <v>12</v>
      </c>
    </row>
    <row r="27" spans="1:22" ht="16.5" x14ac:dyDescent="0.25">
      <c r="A27" s="65" t="str">
        <f>CONCATENATE("Раздел: ",IF(Source!G24&lt;&gt;"Новый раздел", Source!G24, ""))</f>
        <v>Раздел: Дымоудаление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</row>
    <row r="28" spans="1:22" ht="28.5" x14ac:dyDescent="0.2">
      <c r="A28" s="45" t="str">
        <f>Source!E29</f>
        <v>1</v>
      </c>
      <c r="B28" s="46" t="str">
        <f>Source!F29</f>
        <v>20-03-001-02</v>
      </c>
      <c r="C28" s="46" t="str">
        <f>Source!G29</f>
        <v>Установка вентиляторов радиальных массой до 0,12 т</v>
      </c>
      <c r="D28" s="29" t="str">
        <f>Source!H29</f>
        <v>ШТ</v>
      </c>
      <c r="E28" s="12">
        <f>Source!I29</f>
        <v>1</v>
      </c>
      <c r="F28" s="30">
        <f>Source!AL29+Source!AM29+Source!AO29</f>
        <v>89.88</v>
      </c>
      <c r="G28" s="31"/>
      <c r="H28" s="30"/>
      <c r="I28" s="31" t="str">
        <f>Source!BO29</f>
        <v/>
      </c>
      <c r="J28" s="31"/>
      <c r="K28" s="30"/>
      <c r="L28" s="32"/>
      <c r="S28">
        <f>ROUND((Source!FX29/100)*((ROUND(Source!AF29*Source!I29, 2)+ROUND(Source!AE29*Source!I29, 2))), 2)</f>
        <v>119.44</v>
      </c>
      <c r="T28">
        <f>Source!X29</f>
        <v>919.65</v>
      </c>
      <c r="U28">
        <f>ROUND((Source!FY29/100)*((ROUND(Source!AF29*Source!I29, 2)+ROUND(Source!AE29*Source!I29, 2))), 2)</f>
        <v>77.45</v>
      </c>
      <c r="V28">
        <f>Source!Y29</f>
        <v>596.34</v>
      </c>
    </row>
    <row r="29" spans="1:22" ht="14.25" x14ac:dyDescent="0.2">
      <c r="A29" s="45"/>
      <c r="B29" s="46"/>
      <c r="C29" s="46" t="s">
        <v>811</v>
      </c>
      <c r="D29" s="29"/>
      <c r="E29" s="12"/>
      <c r="F29" s="30">
        <f>Source!AO29</f>
        <v>76.77</v>
      </c>
      <c r="G29" s="31" t="str">
        <f>Source!DG29</f>
        <v>)*1,2</v>
      </c>
      <c r="H29" s="30">
        <f>ROUND(Source!AF29*Source!I29, 2)</f>
        <v>92.12</v>
      </c>
      <c r="I29" s="31"/>
      <c r="J29" s="31">
        <f>IF(Source!BA29&lt;&gt; 0, Source!BA29, 1)</f>
        <v>7.7</v>
      </c>
      <c r="K29" s="30">
        <f>Source!S29</f>
        <v>709.32</v>
      </c>
      <c r="L29" s="32"/>
      <c r="R29">
        <f>H29</f>
        <v>92.12</v>
      </c>
    </row>
    <row r="30" spans="1:22" ht="14.25" x14ac:dyDescent="0.2">
      <c r="A30" s="45"/>
      <c r="B30" s="46"/>
      <c r="C30" s="46" t="s">
        <v>162</v>
      </c>
      <c r="D30" s="29"/>
      <c r="E30" s="12"/>
      <c r="F30" s="30">
        <f>Source!AM29</f>
        <v>13.11</v>
      </c>
      <c r="G30" s="31" t="str">
        <f>Source!DE29</f>
        <v>)*1,2</v>
      </c>
      <c r="H30" s="30">
        <f>ROUND(Source!AD29*Source!I29, 2)</f>
        <v>15.73</v>
      </c>
      <c r="I30" s="31"/>
      <c r="J30" s="31">
        <f>IF(Source!BB29&lt;&gt; 0, Source!BB29, 1)</f>
        <v>7.7</v>
      </c>
      <c r="K30" s="30">
        <f>Source!Q29</f>
        <v>121.12</v>
      </c>
      <c r="L30" s="32"/>
    </row>
    <row r="31" spans="1:22" ht="14.25" x14ac:dyDescent="0.2">
      <c r="A31" s="45"/>
      <c r="B31" s="46"/>
      <c r="C31" s="46" t="s">
        <v>812</v>
      </c>
      <c r="D31" s="29"/>
      <c r="E31" s="12"/>
      <c r="F31" s="30">
        <f>Source!AN29</f>
        <v>0.99</v>
      </c>
      <c r="G31" s="31" t="str">
        <f>Source!DF29</f>
        <v>)*1,2</v>
      </c>
      <c r="H31" s="33">
        <f>ROUND(Source!AE29*Source!I29, 2)</f>
        <v>1.19</v>
      </c>
      <c r="I31" s="31"/>
      <c r="J31" s="31">
        <f>IF(Source!BS29&lt;&gt; 0, Source!BS29, 1)</f>
        <v>7.7</v>
      </c>
      <c r="K31" s="33">
        <f>Source!R29</f>
        <v>9.16</v>
      </c>
      <c r="L31" s="32"/>
      <c r="R31">
        <f>H31</f>
        <v>1.19</v>
      </c>
    </row>
    <row r="32" spans="1:22" ht="14.25" x14ac:dyDescent="0.2">
      <c r="A32" s="45"/>
      <c r="B32" s="46"/>
      <c r="C32" s="46" t="s">
        <v>813</v>
      </c>
      <c r="D32" s="29" t="s">
        <v>814</v>
      </c>
      <c r="E32" s="12">
        <f>Source!BZ29</f>
        <v>128</v>
      </c>
      <c r="F32" s="49"/>
      <c r="G32" s="31"/>
      <c r="H32" s="30">
        <f>SUM(S28:S36)</f>
        <v>119.44</v>
      </c>
      <c r="I32" s="34"/>
      <c r="J32" s="28">
        <f>Source!AT29</f>
        <v>128</v>
      </c>
      <c r="K32" s="30">
        <f>SUM(T28:T36)</f>
        <v>919.65</v>
      </c>
      <c r="L32" s="32"/>
    </row>
    <row r="33" spans="1:26" ht="14.25" x14ac:dyDescent="0.2">
      <c r="A33" s="45"/>
      <c r="B33" s="46"/>
      <c r="C33" s="46" t="s">
        <v>815</v>
      </c>
      <c r="D33" s="29" t="s">
        <v>814</v>
      </c>
      <c r="E33" s="12">
        <f>Source!CA29</f>
        <v>83</v>
      </c>
      <c r="F33" s="49"/>
      <c r="G33" s="31"/>
      <c r="H33" s="30">
        <f>SUM(U28:U36)</f>
        <v>77.45</v>
      </c>
      <c r="I33" s="34"/>
      <c r="J33" s="28">
        <f>Source!AU29</f>
        <v>83</v>
      </c>
      <c r="K33" s="30">
        <f>SUM(V28:V36)</f>
        <v>596.34</v>
      </c>
      <c r="L33" s="32"/>
    </row>
    <row r="34" spans="1:26" ht="14.25" x14ac:dyDescent="0.2">
      <c r="A34" s="45"/>
      <c r="B34" s="46"/>
      <c r="C34" s="46" t="s">
        <v>816</v>
      </c>
      <c r="D34" s="29" t="s">
        <v>817</v>
      </c>
      <c r="E34" s="12">
        <f>Source!AQ29</f>
        <v>9</v>
      </c>
      <c r="F34" s="30"/>
      <c r="G34" s="31" t="str">
        <f>Source!DI29</f>
        <v>)*1,2</v>
      </c>
      <c r="H34" s="30"/>
      <c r="I34" s="31"/>
      <c r="J34" s="31"/>
      <c r="K34" s="30"/>
      <c r="L34" s="35">
        <f>Source!U29</f>
        <v>10.799999999999999</v>
      </c>
    </row>
    <row r="35" spans="1:26" ht="68.25" x14ac:dyDescent="0.2">
      <c r="A35" s="45" t="str">
        <f>Source!E31</f>
        <v>1,1</v>
      </c>
      <c r="B35" s="46" t="str">
        <f>Source!F31</f>
        <v>Цена поставщика</v>
      </c>
      <c r="C35" s="46" t="s">
        <v>818</v>
      </c>
      <c r="D35" s="29" t="str">
        <f>Source!H31</f>
        <v>ШТ</v>
      </c>
      <c r="E35" s="12">
        <f>Source!I31</f>
        <v>1</v>
      </c>
      <c r="F35" s="30">
        <f>Source!AL31+Source!AM31+Source!AO31</f>
        <v>21236.79</v>
      </c>
      <c r="G35" s="36" t="s">
        <v>4</v>
      </c>
      <c r="H35" s="30">
        <f>ROUND(Source!AC31*Source!I31, 2)+ROUND(Source!AD31*Source!I31, 2)+ROUND(Source!AF31*Source!I31, 2)</f>
        <v>21236.79</v>
      </c>
      <c r="I35" s="31"/>
      <c r="J35" s="31">
        <f>IF(Source!BC31&lt;&gt; 0, Source!BC31, 1)</f>
        <v>7.7</v>
      </c>
      <c r="K35" s="30">
        <f>Source!O31</f>
        <v>163523.28</v>
      </c>
      <c r="L35" s="32"/>
      <c r="S35">
        <f>ROUND((Source!FX31/100)*((ROUND(Source!AF31*Source!I31, 2)+ROUND(Source!AE31*Source!I31, 2))), 2)</f>
        <v>0</v>
      </c>
      <c r="T35">
        <f>Source!X31</f>
        <v>0</v>
      </c>
      <c r="U35">
        <f>ROUND((Source!FY31/100)*((ROUND(Source!AF31*Source!I31, 2)+ROUND(Source!AE31*Source!I31, 2))), 2)</f>
        <v>0</v>
      </c>
      <c r="V35">
        <f>Source!Y31</f>
        <v>0</v>
      </c>
      <c r="W35">
        <f>IF(Source!BI31&lt;=1,H35, 0)</f>
        <v>21236.79</v>
      </c>
      <c r="X35">
        <f>IF(Source!BI31=2,H35, 0)</f>
        <v>0</v>
      </c>
      <c r="Y35">
        <f>IF(Source!BI31=3,H35, 0)</f>
        <v>0</v>
      </c>
      <c r="Z35">
        <f>IF(Source!BI31=4,H35, 0)</f>
        <v>0</v>
      </c>
    </row>
    <row r="36" spans="1:26" ht="42.75" x14ac:dyDescent="0.2">
      <c r="A36" s="47" t="str">
        <f>Source!E33</f>
        <v>1,2</v>
      </c>
      <c r="B36" s="48" t="str">
        <f>Source!F33</f>
        <v>Цена поставщика</v>
      </c>
      <c r="C36" s="48" t="s">
        <v>819</v>
      </c>
      <c r="D36" s="37" t="str">
        <f>Source!H33</f>
        <v>компл.</v>
      </c>
      <c r="E36" s="38">
        <f>Source!I33</f>
        <v>1</v>
      </c>
      <c r="F36" s="39">
        <f>Source!AL33+Source!AM33+Source!AO33</f>
        <v>559.66999999999996</v>
      </c>
      <c r="G36" s="40" t="s">
        <v>4</v>
      </c>
      <c r="H36" s="39">
        <f>ROUND(Source!AC33*Source!I33, 2)+ROUND(Source!AD33*Source!I33, 2)+ROUND(Source!AF33*Source!I33, 2)</f>
        <v>559.66999999999996</v>
      </c>
      <c r="I36" s="41"/>
      <c r="J36" s="41">
        <f>IF(Source!BC33&lt;&gt; 0, Source!BC33, 1)</f>
        <v>7.7</v>
      </c>
      <c r="K36" s="39">
        <f>Source!O33</f>
        <v>4309.46</v>
      </c>
      <c r="L36" s="42"/>
      <c r="S36">
        <f>ROUND((Source!FX33/100)*((ROUND(Source!AF33*Source!I33, 2)+ROUND(Source!AE33*Source!I33, 2))), 2)</f>
        <v>0</v>
      </c>
      <c r="T36">
        <f>Source!X33</f>
        <v>0</v>
      </c>
      <c r="U36">
        <f>ROUND((Source!FY33/100)*((ROUND(Source!AF33*Source!I33, 2)+ROUND(Source!AE33*Source!I33, 2))), 2)</f>
        <v>0</v>
      </c>
      <c r="V36">
        <f>Source!Y33</f>
        <v>0</v>
      </c>
      <c r="W36">
        <f>IF(Source!BI33&lt;=1,H36, 0)</f>
        <v>559.66999999999996</v>
      </c>
      <c r="X36">
        <f>IF(Source!BI33=2,H36, 0)</f>
        <v>0</v>
      </c>
      <c r="Y36">
        <f>IF(Source!BI33=3,H36, 0)</f>
        <v>0</v>
      </c>
      <c r="Z36">
        <f>IF(Source!BI33=4,H36, 0)</f>
        <v>0</v>
      </c>
    </row>
    <row r="37" spans="1:26" ht="15" x14ac:dyDescent="0.25">
      <c r="G37" s="64">
        <f>H29+H30+H32+H33+SUM(H35:H36)</f>
        <v>22101.200000000001</v>
      </c>
      <c r="H37" s="64"/>
      <c r="J37" s="64">
        <f>K29+K30+K32+K33+SUM(K35:K36)</f>
        <v>170179.16999999998</v>
      </c>
      <c r="K37" s="64"/>
      <c r="L37" s="43">
        <f>Source!U29</f>
        <v>10.799999999999999</v>
      </c>
      <c r="O37" s="25">
        <f>G37</f>
        <v>22101.200000000001</v>
      </c>
      <c r="P37" s="25">
        <f>J37</f>
        <v>170179.16999999998</v>
      </c>
      <c r="Q37" s="25">
        <f>L37</f>
        <v>10.799999999999999</v>
      </c>
      <c r="W37">
        <f>IF(Source!BI29&lt;=1,H29+H30+H32+H33, 0)</f>
        <v>304.74</v>
      </c>
      <c r="X37">
        <f>IF(Source!BI29=2,H29+H30+H32+H33, 0)</f>
        <v>0</v>
      </c>
      <c r="Y37">
        <f>IF(Source!BI29=3,H29+H30+H32+H33, 0)</f>
        <v>0</v>
      </c>
      <c r="Z37">
        <f>IF(Source!BI29=4,H29+H30+H32+H33, 0)</f>
        <v>0</v>
      </c>
    </row>
    <row r="38" spans="1:26" ht="28.5" x14ac:dyDescent="0.2">
      <c r="A38" s="45" t="str">
        <f>Source!E35</f>
        <v>2</v>
      </c>
      <c r="B38" s="46" t="str">
        <f>Source!F35</f>
        <v>20-02-018-01</v>
      </c>
      <c r="C38" s="46" t="str">
        <f>Source!G35</f>
        <v>Установка вставок гибких к радиальным вентиляторам</v>
      </c>
      <c r="D38" s="29" t="str">
        <f>Source!H35</f>
        <v>м2</v>
      </c>
      <c r="E38" s="12">
        <f>Source!I35</f>
        <v>2.0099999999999998</v>
      </c>
      <c r="F38" s="30">
        <f>Source!AL35+Source!AM35+Source!AO35</f>
        <v>54.58</v>
      </c>
      <c r="G38" s="31"/>
      <c r="H38" s="30"/>
      <c r="I38" s="31" t="str">
        <f>Source!BO35</f>
        <v/>
      </c>
      <c r="J38" s="31"/>
      <c r="K38" s="30"/>
      <c r="L38" s="32"/>
      <c r="S38">
        <f>ROUND((Source!FX35/100)*((ROUND(Source!AF35*Source!I35, 2)+ROUND(Source!AE35*Source!I35, 2))), 2)</f>
        <v>155.52000000000001</v>
      </c>
      <c r="T38">
        <f>Source!X35</f>
        <v>1197.56</v>
      </c>
      <c r="U38">
        <f>ROUND((Source!FY35/100)*((ROUND(Source!AF35*Source!I35, 2)+ROUND(Source!AE35*Source!I35, 2))), 2)</f>
        <v>100.85</v>
      </c>
      <c r="V38">
        <f>Source!Y35</f>
        <v>776.54</v>
      </c>
    </row>
    <row r="39" spans="1:26" ht="14.25" x14ac:dyDescent="0.2">
      <c r="A39" s="45"/>
      <c r="B39" s="46"/>
      <c r="C39" s="46" t="s">
        <v>811</v>
      </c>
      <c r="D39" s="29"/>
      <c r="E39" s="12"/>
      <c r="F39" s="30">
        <f>Source!AO35</f>
        <v>50.26</v>
      </c>
      <c r="G39" s="31" t="str">
        <f>Source!DG35</f>
        <v>)*1,2</v>
      </c>
      <c r="H39" s="30">
        <f>ROUND(Source!AF35*Source!I35, 2)</f>
        <v>121.22</v>
      </c>
      <c r="I39" s="31"/>
      <c r="J39" s="31">
        <f>IF(Source!BA35&lt;&gt; 0, Source!BA35, 1)</f>
        <v>7.7</v>
      </c>
      <c r="K39" s="30">
        <f>Source!S35</f>
        <v>933.42</v>
      </c>
      <c r="L39" s="32"/>
      <c r="R39">
        <f>H39</f>
        <v>121.22</v>
      </c>
    </row>
    <row r="40" spans="1:26" ht="14.25" x14ac:dyDescent="0.2">
      <c r="A40" s="45"/>
      <c r="B40" s="46"/>
      <c r="C40" s="46" t="s">
        <v>162</v>
      </c>
      <c r="D40" s="29"/>
      <c r="E40" s="12"/>
      <c r="F40" s="30">
        <f>Source!AM35</f>
        <v>0.66</v>
      </c>
      <c r="G40" s="31" t="str">
        <f>Source!DE35</f>
        <v>)*1,2</v>
      </c>
      <c r="H40" s="30">
        <f>ROUND(Source!AD35*Source!I35, 2)</f>
        <v>1.59</v>
      </c>
      <c r="I40" s="31"/>
      <c r="J40" s="31">
        <f>IF(Source!BB35&lt;&gt; 0, Source!BB35, 1)</f>
        <v>7.7</v>
      </c>
      <c r="K40" s="30">
        <f>Source!Q35</f>
        <v>12.23</v>
      </c>
      <c r="L40" s="32"/>
    </row>
    <row r="41" spans="1:26" ht="14.25" x14ac:dyDescent="0.2">
      <c r="A41" s="45"/>
      <c r="B41" s="46"/>
      <c r="C41" s="46" t="s">
        <v>812</v>
      </c>
      <c r="D41" s="29"/>
      <c r="E41" s="12"/>
      <c r="F41" s="30">
        <f>Source!AN35</f>
        <v>0.12</v>
      </c>
      <c r="G41" s="31" t="str">
        <f>Source!DF35</f>
        <v>)*1,2</v>
      </c>
      <c r="H41" s="33">
        <f>ROUND(Source!AE35*Source!I35, 2)</f>
        <v>0.28000000000000003</v>
      </c>
      <c r="I41" s="31"/>
      <c r="J41" s="31">
        <f>IF(Source!BS35&lt;&gt; 0, Source!BS35, 1)</f>
        <v>7.7</v>
      </c>
      <c r="K41" s="33">
        <f>Source!R35</f>
        <v>2.17</v>
      </c>
      <c r="L41" s="32"/>
      <c r="R41">
        <f>H41</f>
        <v>0.28000000000000003</v>
      </c>
    </row>
    <row r="42" spans="1:26" ht="14.25" x14ac:dyDescent="0.2">
      <c r="A42" s="45"/>
      <c r="B42" s="46"/>
      <c r="C42" s="46" t="s">
        <v>820</v>
      </c>
      <c r="D42" s="29"/>
      <c r="E42" s="12"/>
      <c r="F42" s="30">
        <f>Source!AL35</f>
        <v>3.66</v>
      </c>
      <c r="G42" s="31" t="str">
        <f>Source!DD35</f>
        <v/>
      </c>
      <c r="H42" s="30">
        <f>ROUND(Source!AC35*Source!I35, 2)</f>
        <v>7.36</v>
      </c>
      <c r="I42" s="31"/>
      <c r="J42" s="31">
        <f>IF(Source!BC35&lt;&gt; 0, Source!BC35, 1)</f>
        <v>7.7</v>
      </c>
      <c r="K42" s="30">
        <f>Source!P35</f>
        <v>56.65</v>
      </c>
      <c r="L42" s="32"/>
    </row>
    <row r="43" spans="1:26" ht="14.25" x14ac:dyDescent="0.2">
      <c r="A43" s="45"/>
      <c r="B43" s="46"/>
      <c r="C43" s="46" t="s">
        <v>813</v>
      </c>
      <c r="D43" s="29" t="s">
        <v>814</v>
      </c>
      <c r="E43" s="12">
        <f>Source!BZ35</f>
        <v>128</v>
      </c>
      <c r="F43" s="49"/>
      <c r="G43" s="31"/>
      <c r="H43" s="30">
        <f>SUM(S38:S46)</f>
        <v>155.52000000000001</v>
      </c>
      <c r="I43" s="34"/>
      <c r="J43" s="28">
        <f>Source!AT35</f>
        <v>128</v>
      </c>
      <c r="K43" s="30">
        <f>SUM(T38:T46)</f>
        <v>1197.56</v>
      </c>
      <c r="L43" s="32"/>
    </row>
    <row r="44" spans="1:26" ht="14.25" x14ac:dyDescent="0.2">
      <c r="A44" s="45"/>
      <c r="B44" s="46"/>
      <c r="C44" s="46" t="s">
        <v>815</v>
      </c>
      <c r="D44" s="29" t="s">
        <v>814</v>
      </c>
      <c r="E44" s="12">
        <f>Source!CA35</f>
        <v>83</v>
      </c>
      <c r="F44" s="49"/>
      <c r="G44" s="31"/>
      <c r="H44" s="30">
        <f>SUM(U38:U46)</f>
        <v>100.85</v>
      </c>
      <c r="I44" s="34"/>
      <c r="J44" s="28">
        <f>Source!AU35</f>
        <v>83</v>
      </c>
      <c r="K44" s="30">
        <f>SUM(V38:V46)</f>
        <v>776.54</v>
      </c>
      <c r="L44" s="32"/>
    </row>
    <row r="45" spans="1:26" ht="14.25" x14ac:dyDescent="0.2">
      <c r="A45" s="45"/>
      <c r="B45" s="46"/>
      <c r="C45" s="46" t="s">
        <v>816</v>
      </c>
      <c r="D45" s="29" t="s">
        <v>817</v>
      </c>
      <c r="E45" s="12">
        <f>Source!AQ35</f>
        <v>5.75</v>
      </c>
      <c r="F45" s="30"/>
      <c r="G45" s="31" t="str">
        <f>Source!DI35</f>
        <v>)*1,2</v>
      </c>
      <c r="H45" s="30"/>
      <c r="I45" s="31"/>
      <c r="J45" s="31"/>
      <c r="K45" s="30"/>
      <c r="L45" s="35">
        <f>Source!U35</f>
        <v>13.868999999999998</v>
      </c>
    </row>
    <row r="46" spans="1:26" ht="54" x14ac:dyDescent="0.2">
      <c r="A46" s="47" t="str">
        <f>Source!E37</f>
        <v>2,1</v>
      </c>
      <c r="B46" s="48" t="str">
        <f>Source!F37</f>
        <v>Цена поставщика</v>
      </c>
      <c r="C46" s="48" t="s">
        <v>821</v>
      </c>
      <c r="D46" s="37" t="str">
        <f>Source!H37</f>
        <v>ШТ</v>
      </c>
      <c r="E46" s="38">
        <f>Source!I37</f>
        <v>1</v>
      </c>
      <c r="F46" s="39">
        <f>Source!AL37+Source!AM37+Source!AO37</f>
        <v>1139.0999999999999</v>
      </c>
      <c r="G46" s="40" t="s">
        <v>4</v>
      </c>
      <c r="H46" s="39">
        <f>ROUND(Source!AC37*Source!I37, 2)+ROUND(Source!AD37*Source!I37, 2)+ROUND(Source!AF37*Source!I37, 2)</f>
        <v>1139.0999999999999</v>
      </c>
      <c r="I46" s="41"/>
      <c r="J46" s="41">
        <f>IF(Source!BC37&lt;&gt; 0, Source!BC37, 1)</f>
        <v>7.7</v>
      </c>
      <c r="K46" s="39">
        <f>Source!O37</f>
        <v>8771.07</v>
      </c>
      <c r="L46" s="42"/>
      <c r="S46">
        <f>ROUND((Source!FX37/100)*((ROUND(Source!AF37*Source!I37, 2)+ROUND(Source!AE37*Source!I37, 2))), 2)</f>
        <v>0</v>
      </c>
      <c r="T46">
        <f>Source!X37</f>
        <v>0</v>
      </c>
      <c r="U46">
        <f>ROUND((Source!FY37/100)*((ROUND(Source!AF37*Source!I37, 2)+ROUND(Source!AE37*Source!I37, 2))), 2)</f>
        <v>0</v>
      </c>
      <c r="V46">
        <f>Source!Y37</f>
        <v>0</v>
      </c>
      <c r="W46">
        <f>IF(Source!BI37&lt;=1,H46, 0)</f>
        <v>1139.0999999999999</v>
      </c>
      <c r="X46">
        <f>IF(Source!BI37=2,H46, 0)</f>
        <v>0</v>
      </c>
      <c r="Y46">
        <f>IF(Source!BI37=3,H46, 0)</f>
        <v>0</v>
      </c>
      <c r="Z46">
        <f>IF(Source!BI37=4,H46, 0)</f>
        <v>0</v>
      </c>
    </row>
    <row r="47" spans="1:26" ht="15" x14ac:dyDescent="0.25">
      <c r="G47" s="64">
        <f>H39+H40+H42+H43+H44+SUM(H46:H46)</f>
        <v>1525.6399999999999</v>
      </c>
      <c r="H47" s="64"/>
      <c r="J47" s="64">
        <f>K39+K40+K42+K43+K44+SUM(K46:K46)</f>
        <v>11747.47</v>
      </c>
      <c r="K47" s="64"/>
      <c r="L47" s="43">
        <f>Source!U35</f>
        <v>13.868999999999998</v>
      </c>
      <c r="O47" s="25">
        <f>G47</f>
        <v>1525.6399999999999</v>
      </c>
      <c r="P47" s="25">
        <f>J47</f>
        <v>11747.47</v>
      </c>
      <c r="Q47" s="25">
        <f>L47</f>
        <v>13.868999999999998</v>
      </c>
      <c r="W47">
        <f>IF(Source!BI35&lt;=1,H39+H40+H42+H43+H44, 0)</f>
        <v>386.54000000000008</v>
      </c>
      <c r="X47">
        <f>IF(Source!BI35=2,H39+H40+H42+H43+H44, 0)</f>
        <v>0</v>
      </c>
      <c r="Y47">
        <f>IF(Source!BI35=3,H39+H40+H42+H43+H44, 0)</f>
        <v>0</v>
      </c>
      <c r="Z47">
        <f>IF(Source!BI35=4,H39+H40+H42+H43+H44, 0)</f>
        <v>0</v>
      </c>
    </row>
    <row r="48" spans="1:26" ht="57" x14ac:dyDescent="0.2">
      <c r="A48" s="45" t="str">
        <f>Source!E39</f>
        <v>3</v>
      </c>
      <c r="B48" s="46" t="str">
        <f>Source!F39</f>
        <v>20-02-006-04</v>
      </c>
      <c r="C48" s="46" t="str">
        <f>Source!G39</f>
        <v>Установка заслонок воздушных и клапанов воздушных КВР с электрическим или пневматическим приводом диаметром до 800 мм</v>
      </c>
      <c r="D48" s="29" t="str">
        <f>Source!H39</f>
        <v>ШТ</v>
      </c>
      <c r="E48" s="12">
        <f>Source!I39</f>
        <v>1</v>
      </c>
      <c r="F48" s="30">
        <f>Source!AL39+Source!AM39+Source!AO39</f>
        <v>60.900000000000006</v>
      </c>
      <c r="G48" s="31"/>
      <c r="H48" s="30"/>
      <c r="I48" s="31" t="str">
        <f>Source!BO39</f>
        <v/>
      </c>
      <c r="J48" s="31"/>
      <c r="K48" s="30"/>
      <c r="L48" s="32"/>
      <c r="S48">
        <f>ROUND((Source!FX39/100)*((ROUND(Source!AF39*Source!I39, 2)+ROUND(Source!AE39*Source!I39, 2))), 2)</f>
        <v>47.55</v>
      </c>
      <c r="T48">
        <f>Source!X39</f>
        <v>366.16</v>
      </c>
      <c r="U48">
        <f>ROUND((Source!FY39/100)*((ROUND(Source!AF39*Source!I39, 2)+ROUND(Source!AE39*Source!I39, 2))), 2)</f>
        <v>30.83</v>
      </c>
      <c r="V48">
        <f>Source!Y39</f>
        <v>237.43</v>
      </c>
    </row>
    <row r="49" spans="1:26" ht="14.25" x14ac:dyDescent="0.2">
      <c r="A49" s="45"/>
      <c r="B49" s="46"/>
      <c r="C49" s="46" t="s">
        <v>811</v>
      </c>
      <c r="D49" s="29"/>
      <c r="E49" s="12"/>
      <c r="F49" s="30">
        <f>Source!AO39</f>
        <v>30.59</v>
      </c>
      <c r="G49" s="31" t="str">
        <f>Source!DG39</f>
        <v>)*1,2</v>
      </c>
      <c r="H49" s="30">
        <f>ROUND(Source!AF39*Source!I39, 2)</f>
        <v>36.71</v>
      </c>
      <c r="I49" s="31"/>
      <c r="J49" s="31">
        <f>IF(Source!BA39&lt;&gt; 0, Source!BA39, 1)</f>
        <v>7.7</v>
      </c>
      <c r="K49" s="30">
        <f>Source!S39</f>
        <v>282.67</v>
      </c>
      <c r="L49" s="32"/>
      <c r="R49">
        <f>H49</f>
        <v>36.71</v>
      </c>
    </row>
    <row r="50" spans="1:26" ht="14.25" x14ac:dyDescent="0.2">
      <c r="A50" s="45"/>
      <c r="B50" s="46"/>
      <c r="C50" s="46" t="s">
        <v>162</v>
      </c>
      <c r="D50" s="29"/>
      <c r="E50" s="12"/>
      <c r="F50" s="30">
        <f>Source!AM39</f>
        <v>4.55</v>
      </c>
      <c r="G50" s="31" t="str">
        <f>Source!DE39</f>
        <v>)*1,2</v>
      </c>
      <c r="H50" s="30">
        <f>ROUND(Source!AD39*Source!I39, 2)</f>
        <v>5.46</v>
      </c>
      <c r="I50" s="31"/>
      <c r="J50" s="31">
        <f>IF(Source!BB39&lt;&gt; 0, Source!BB39, 1)</f>
        <v>7.7</v>
      </c>
      <c r="K50" s="30">
        <f>Source!Q39</f>
        <v>42.04</v>
      </c>
      <c r="L50" s="32"/>
    </row>
    <row r="51" spans="1:26" ht="14.25" x14ac:dyDescent="0.2">
      <c r="A51" s="45"/>
      <c r="B51" s="46"/>
      <c r="C51" s="46" t="s">
        <v>812</v>
      </c>
      <c r="D51" s="29"/>
      <c r="E51" s="12"/>
      <c r="F51" s="30">
        <f>Source!AN39</f>
        <v>0.37</v>
      </c>
      <c r="G51" s="31" t="str">
        <f>Source!DF39</f>
        <v>)*1,2</v>
      </c>
      <c r="H51" s="33">
        <f>ROUND(Source!AE39*Source!I39, 2)</f>
        <v>0.44</v>
      </c>
      <c r="I51" s="31"/>
      <c r="J51" s="31">
        <f>IF(Source!BS39&lt;&gt; 0, Source!BS39, 1)</f>
        <v>7.7</v>
      </c>
      <c r="K51" s="33">
        <f>Source!R39</f>
        <v>3.39</v>
      </c>
      <c r="L51" s="32"/>
      <c r="R51">
        <f>H51</f>
        <v>0.44</v>
      </c>
    </row>
    <row r="52" spans="1:26" ht="14.25" x14ac:dyDescent="0.2">
      <c r="A52" s="45"/>
      <c r="B52" s="46"/>
      <c r="C52" s="46" t="s">
        <v>820</v>
      </c>
      <c r="D52" s="29"/>
      <c r="E52" s="12"/>
      <c r="F52" s="30">
        <f>Source!AL39</f>
        <v>25.76</v>
      </c>
      <c r="G52" s="31" t="str">
        <f>Source!DD39</f>
        <v/>
      </c>
      <c r="H52" s="30">
        <f>ROUND(Source!AC39*Source!I39, 2)</f>
        <v>25.76</v>
      </c>
      <c r="I52" s="31"/>
      <c r="J52" s="31">
        <f>IF(Source!BC39&lt;&gt; 0, Source!BC39, 1)</f>
        <v>7.7</v>
      </c>
      <c r="K52" s="30">
        <f>Source!P39</f>
        <v>198.35</v>
      </c>
      <c r="L52" s="32"/>
    </row>
    <row r="53" spans="1:26" ht="14.25" x14ac:dyDescent="0.2">
      <c r="A53" s="45"/>
      <c r="B53" s="46"/>
      <c r="C53" s="46" t="s">
        <v>813</v>
      </c>
      <c r="D53" s="29" t="s">
        <v>814</v>
      </c>
      <c r="E53" s="12">
        <f>Source!BZ39</f>
        <v>128</v>
      </c>
      <c r="F53" s="49"/>
      <c r="G53" s="31"/>
      <c r="H53" s="30">
        <f>SUM(S48:S57)</f>
        <v>47.55</v>
      </c>
      <c r="I53" s="34"/>
      <c r="J53" s="28">
        <f>Source!AT39</f>
        <v>128</v>
      </c>
      <c r="K53" s="30">
        <f>SUM(T48:T57)</f>
        <v>366.16</v>
      </c>
      <c r="L53" s="32"/>
    </row>
    <row r="54" spans="1:26" ht="14.25" x14ac:dyDescent="0.2">
      <c r="A54" s="45"/>
      <c r="B54" s="46"/>
      <c r="C54" s="46" t="s">
        <v>815</v>
      </c>
      <c r="D54" s="29" t="s">
        <v>814</v>
      </c>
      <c r="E54" s="12">
        <f>Source!CA39</f>
        <v>83</v>
      </c>
      <c r="F54" s="49"/>
      <c r="G54" s="31"/>
      <c r="H54" s="30">
        <f>SUM(U48:U57)</f>
        <v>30.83</v>
      </c>
      <c r="I54" s="34"/>
      <c r="J54" s="28">
        <f>Source!AU39</f>
        <v>83</v>
      </c>
      <c r="K54" s="30">
        <f>SUM(V48:V57)</f>
        <v>237.43</v>
      </c>
      <c r="L54" s="32"/>
    </row>
    <row r="55" spans="1:26" ht="14.25" x14ac:dyDescent="0.2">
      <c r="A55" s="45"/>
      <c r="B55" s="46"/>
      <c r="C55" s="46" t="s">
        <v>816</v>
      </c>
      <c r="D55" s="29" t="s">
        <v>817</v>
      </c>
      <c r="E55" s="12">
        <f>Source!AQ39</f>
        <v>3.41</v>
      </c>
      <c r="F55" s="30"/>
      <c r="G55" s="31" t="str">
        <f>Source!DI39</f>
        <v>)*1,2</v>
      </c>
      <c r="H55" s="30"/>
      <c r="I55" s="31"/>
      <c r="J55" s="31"/>
      <c r="K55" s="30"/>
      <c r="L55" s="35">
        <f>Source!U39</f>
        <v>4.0919999999999996</v>
      </c>
    </row>
    <row r="56" spans="1:26" ht="42.75" x14ac:dyDescent="0.2">
      <c r="A56" s="45" t="str">
        <f>Source!E41</f>
        <v>3,1</v>
      </c>
      <c r="B56" s="46" t="str">
        <f>Source!F41</f>
        <v>Цена поставщика</v>
      </c>
      <c r="C56" s="46" t="s">
        <v>822</v>
      </c>
      <c r="D56" s="29" t="str">
        <f>Source!H41</f>
        <v>ШТ</v>
      </c>
      <c r="E56" s="12">
        <f>Source!I41</f>
        <v>1</v>
      </c>
      <c r="F56" s="30">
        <f>Source!AL41+Source!AM41+Source!AO41</f>
        <v>524.65</v>
      </c>
      <c r="G56" s="36" t="s">
        <v>4</v>
      </c>
      <c r="H56" s="30">
        <f>ROUND(Source!AC41*Source!I41, 2)+ROUND(Source!AD41*Source!I41, 2)+ROUND(Source!AF41*Source!I41, 2)</f>
        <v>524.65</v>
      </c>
      <c r="I56" s="31"/>
      <c r="J56" s="31">
        <f>IF(Source!BC41&lt;&gt; 0, Source!BC41, 1)</f>
        <v>7.7</v>
      </c>
      <c r="K56" s="30">
        <f>Source!O41</f>
        <v>4039.81</v>
      </c>
      <c r="L56" s="32"/>
      <c r="S56">
        <f>ROUND((Source!FX41/100)*((ROUND(Source!AF41*Source!I41, 2)+ROUND(Source!AE41*Source!I41, 2))), 2)</f>
        <v>0</v>
      </c>
      <c r="T56">
        <f>Source!X41</f>
        <v>0</v>
      </c>
      <c r="U56">
        <f>ROUND((Source!FY41/100)*((ROUND(Source!AF41*Source!I41, 2)+ROUND(Source!AE41*Source!I41, 2))), 2)</f>
        <v>0</v>
      </c>
      <c r="V56">
        <f>Source!Y41</f>
        <v>0</v>
      </c>
      <c r="W56">
        <f>IF(Source!BI41&lt;=1,H56, 0)</f>
        <v>524.65</v>
      </c>
      <c r="X56">
        <f>IF(Source!BI41=2,H56, 0)</f>
        <v>0</v>
      </c>
      <c r="Y56">
        <f>IF(Source!BI41=3,H56, 0)</f>
        <v>0</v>
      </c>
      <c r="Z56">
        <f>IF(Source!BI41=4,H56, 0)</f>
        <v>0</v>
      </c>
    </row>
    <row r="57" spans="1:26" ht="42.75" x14ac:dyDescent="0.2">
      <c r="A57" s="47" t="str">
        <f>Source!E43</f>
        <v>3,2</v>
      </c>
      <c r="B57" s="48" t="str">
        <f>Source!F43</f>
        <v>Цена поставщика</v>
      </c>
      <c r="C57" s="48" t="s">
        <v>823</v>
      </c>
      <c r="D57" s="37" t="str">
        <f>Source!H43</f>
        <v>компл.</v>
      </c>
      <c r="E57" s="38">
        <f>Source!I43</f>
        <v>1</v>
      </c>
      <c r="F57" s="39">
        <f>Source!AL43+Source!AM43+Source!AO43</f>
        <v>369.68</v>
      </c>
      <c r="G57" s="40" t="s">
        <v>4</v>
      </c>
      <c r="H57" s="39">
        <f>ROUND(Source!AC43*Source!I43, 2)+ROUND(Source!AD43*Source!I43, 2)+ROUND(Source!AF43*Source!I43, 2)</f>
        <v>369.68</v>
      </c>
      <c r="I57" s="41"/>
      <c r="J57" s="41">
        <f>IF(Source!BC43&lt;&gt; 0, Source!BC43, 1)</f>
        <v>7.7</v>
      </c>
      <c r="K57" s="39">
        <f>Source!O43</f>
        <v>2846.54</v>
      </c>
      <c r="L57" s="42"/>
      <c r="S57">
        <f>ROUND((Source!FX43/100)*((ROUND(Source!AF43*Source!I43, 2)+ROUND(Source!AE43*Source!I43, 2))), 2)</f>
        <v>0</v>
      </c>
      <c r="T57">
        <f>Source!X43</f>
        <v>0</v>
      </c>
      <c r="U57">
        <f>ROUND((Source!FY43/100)*((ROUND(Source!AF43*Source!I43, 2)+ROUND(Source!AE43*Source!I43, 2))), 2)</f>
        <v>0</v>
      </c>
      <c r="V57">
        <f>Source!Y43</f>
        <v>0</v>
      </c>
      <c r="W57">
        <f>IF(Source!BI43&lt;=1,H57, 0)</f>
        <v>369.68</v>
      </c>
      <c r="X57">
        <f>IF(Source!BI43=2,H57, 0)</f>
        <v>0</v>
      </c>
      <c r="Y57">
        <f>IF(Source!BI43=3,H57, 0)</f>
        <v>0</v>
      </c>
      <c r="Z57">
        <f>IF(Source!BI43=4,H57, 0)</f>
        <v>0</v>
      </c>
    </row>
    <row r="58" spans="1:26" ht="15" x14ac:dyDescent="0.25">
      <c r="G58" s="64">
        <f>H49+H50+H52+H53+H54+SUM(H56:H57)</f>
        <v>1040.6399999999999</v>
      </c>
      <c r="H58" s="64"/>
      <c r="J58" s="64">
        <f>K49+K50+K52+K53+K54+SUM(K56:K57)</f>
        <v>8013</v>
      </c>
      <c r="K58" s="64"/>
      <c r="L58" s="43">
        <f>Source!U39</f>
        <v>4.0919999999999996</v>
      </c>
      <c r="O58" s="25">
        <f>G58</f>
        <v>1040.6399999999999</v>
      </c>
      <c r="P58" s="25">
        <f>J58</f>
        <v>8013</v>
      </c>
      <c r="Q58" s="25">
        <f>L58</f>
        <v>4.0919999999999996</v>
      </c>
      <c r="W58">
        <f>IF(Source!BI39&lt;=1,H49+H50+H52+H53+H54, 0)</f>
        <v>146.31</v>
      </c>
      <c r="X58">
        <f>IF(Source!BI39=2,H49+H50+H52+H53+H54, 0)</f>
        <v>0</v>
      </c>
      <c r="Y58">
        <f>IF(Source!BI39=3,H49+H50+H52+H53+H54, 0)</f>
        <v>0</v>
      </c>
      <c r="Z58">
        <f>IF(Source!BI39=4,H49+H50+H52+H53+H54, 0)</f>
        <v>0</v>
      </c>
    </row>
    <row r="59" spans="1:26" ht="28.5" x14ac:dyDescent="0.2">
      <c r="A59" s="45" t="str">
        <f>Source!E45</f>
        <v>4</v>
      </c>
      <c r="B59" s="46" t="str">
        <f>Source!F45</f>
        <v>м08-01-102-01</v>
      </c>
      <c r="C59" s="46" t="str">
        <f>Source!G45</f>
        <v>Шкаф управления и регулирования</v>
      </c>
      <c r="D59" s="29" t="str">
        <f>Source!H45</f>
        <v>шкаф</v>
      </c>
      <c r="E59" s="12">
        <f>Source!I45</f>
        <v>1</v>
      </c>
      <c r="F59" s="30">
        <f>Source!AL45+Source!AM45+Source!AO45</f>
        <v>378.84</v>
      </c>
      <c r="G59" s="31"/>
      <c r="H59" s="30"/>
      <c r="I59" s="31" t="str">
        <f>Source!BO45</f>
        <v/>
      </c>
      <c r="J59" s="31"/>
      <c r="K59" s="30"/>
      <c r="L59" s="32"/>
      <c r="S59">
        <f>ROUND((Source!FX45/100)*((ROUND(Source!AF45*Source!I45, 2)+ROUND(Source!AE45*Source!I45, 2))), 2)</f>
        <v>183.01</v>
      </c>
      <c r="T59">
        <f>Source!X45</f>
        <v>1409.16</v>
      </c>
      <c r="U59">
        <f>ROUND((Source!FY45/100)*((ROUND(Source!AF45*Source!I45, 2)+ROUND(Source!AE45*Source!I45, 2))), 2)</f>
        <v>125.22</v>
      </c>
      <c r="V59">
        <f>Source!Y45</f>
        <v>964.16</v>
      </c>
    </row>
    <row r="60" spans="1:26" ht="14.25" x14ac:dyDescent="0.2">
      <c r="A60" s="45"/>
      <c r="B60" s="46"/>
      <c r="C60" s="46" t="s">
        <v>811</v>
      </c>
      <c r="D60" s="29"/>
      <c r="E60" s="12"/>
      <c r="F60" s="30">
        <f>Source!AO45</f>
        <v>140.44999999999999</v>
      </c>
      <c r="G60" s="31" t="str">
        <f>Source!DG45</f>
        <v>)*1,2</v>
      </c>
      <c r="H60" s="30">
        <f>ROUND(Source!AF45*Source!I45, 2)</f>
        <v>168.54</v>
      </c>
      <c r="I60" s="31"/>
      <c r="J60" s="31">
        <f>IF(Source!BA45&lt;&gt; 0, Source!BA45, 1)</f>
        <v>7.7</v>
      </c>
      <c r="K60" s="30">
        <f>Source!S45</f>
        <v>1297.76</v>
      </c>
      <c r="L60" s="32"/>
      <c r="R60">
        <f>H60</f>
        <v>168.54</v>
      </c>
    </row>
    <row r="61" spans="1:26" ht="14.25" x14ac:dyDescent="0.2">
      <c r="A61" s="45"/>
      <c r="B61" s="46"/>
      <c r="C61" s="46" t="s">
        <v>162</v>
      </c>
      <c r="D61" s="29"/>
      <c r="E61" s="12"/>
      <c r="F61" s="30">
        <f>Source!AM45</f>
        <v>142.16</v>
      </c>
      <c r="G61" s="31" t="str">
        <f>Source!DE45</f>
        <v>)*1,2</v>
      </c>
      <c r="H61" s="30">
        <f>ROUND(Source!AD45*Source!I45, 2)</f>
        <v>170.6</v>
      </c>
      <c r="I61" s="31"/>
      <c r="J61" s="31">
        <f>IF(Source!BB45&lt;&gt; 0, Source!BB45, 1)</f>
        <v>7.7</v>
      </c>
      <c r="K61" s="30">
        <f>Source!Q45</f>
        <v>1313.62</v>
      </c>
      <c r="L61" s="32"/>
    </row>
    <row r="62" spans="1:26" ht="14.25" x14ac:dyDescent="0.2">
      <c r="A62" s="45"/>
      <c r="B62" s="46"/>
      <c r="C62" s="46" t="s">
        <v>812</v>
      </c>
      <c r="D62" s="29"/>
      <c r="E62" s="12"/>
      <c r="F62" s="30">
        <f>Source!AN45</f>
        <v>20.079999999999998</v>
      </c>
      <c r="G62" s="31" t="str">
        <f>Source!DF45</f>
        <v>)*1,2</v>
      </c>
      <c r="H62" s="33">
        <f>ROUND(Source!AE45*Source!I45, 2)</f>
        <v>24.1</v>
      </c>
      <c r="I62" s="31"/>
      <c r="J62" s="31">
        <f>IF(Source!BS45&lt;&gt; 0, Source!BS45, 1)</f>
        <v>7.7</v>
      </c>
      <c r="K62" s="33">
        <f>Source!R45</f>
        <v>185.57</v>
      </c>
      <c r="L62" s="32"/>
      <c r="R62">
        <f>H62</f>
        <v>24.1</v>
      </c>
    </row>
    <row r="63" spans="1:26" ht="14.25" x14ac:dyDescent="0.2">
      <c r="A63" s="45"/>
      <c r="B63" s="46"/>
      <c r="C63" s="46" t="s">
        <v>820</v>
      </c>
      <c r="D63" s="29"/>
      <c r="E63" s="12"/>
      <c r="F63" s="30">
        <f>Source!AL45</f>
        <v>96.23</v>
      </c>
      <c r="G63" s="31" t="str">
        <f>Source!DD45</f>
        <v/>
      </c>
      <c r="H63" s="30">
        <f>ROUND(Source!AC45*Source!I45, 2)</f>
        <v>96.23</v>
      </c>
      <c r="I63" s="31"/>
      <c r="J63" s="31">
        <f>IF(Source!BC45&lt;&gt; 0, Source!BC45, 1)</f>
        <v>7.7</v>
      </c>
      <c r="K63" s="30">
        <f>Source!P45</f>
        <v>740.97</v>
      </c>
      <c r="L63" s="32"/>
    </row>
    <row r="64" spans="1:26" ht="14.25" x14ac:dyDescent="0.2">
      <c r="A64" s="45"/>
      <c r="B64" s="46"/>
      <c r="C64" s="46" t="s">
        <v>813</v>
      </c>
      <c r="D64" s="29" t="s">
        <v>814</v>
      </c>
      <c r="E64" s="12">
        <f>Source!BZ45</f>
        <v>95</v>
      </c>
      <c r="F64" s="49"/>
      <c r="G64" s="31"/>
      <c r="H64" s="30">
        <f>SUM(S59:S67)</f>
        <v>183.01</v>
      </c>
      <c r="I64" s="34"/>
      <c r="J64" s="28">
        <f>Source!AT45</f>
        <v>95</v>
      </c>
      <c r="K64" s="30">
        <f>SUM(T59:T67)</f>
        <v>1409.16</v>
      </c>
      <c r="L64" s="32"/>
    </row>
    <row r="65" spans="1:26" ht="14.25" x14ac:dyDescent="0.2">
      <c r="A65" s="45"/>
      <c r="B65" s="46"/>
      <c r="C65" s="46" t="s">
        <v>815</v>
      </c>
      <c r="D65" s="29" t="s">
        <v>814</v>
      </c>
      <c r="E65" s="12">
        <f>Source!CA45</f>
        <v>65</v>
      </c>
      <c r="F65" s="49"/>
      <c r="G65" s="31"/>
      <c r="H65" s="30">
        <f>SUM(U59:U67)</f>
        <v>125.22</v>
      </c>
      <c r="I65" s="34"/>
      <c r="J65" s="28">
        <f>Source!AU45</f>
        <v>65</v>
      </c>
      <c r="K65" s="30">
        <f>SUM(V59:V67)</f>
        <v>964.16</v>
      </c>
      <c r="L65" s="32"/>
    </row>
    <row r="66" spans="1:26" ht="14.25" x14ac:dyDescent="0.2">
      <c r="A66" s="45"/>
      <c r="B66" s="46"/>
      <c r="C66" s="46" t="s">
        <v>816</v>
      </c>
      <c r="D66" s="29" t="s">
        <v>817</v>
      </c>
      <c r="E66" s="12">
        <f>Source!AQ45</f>
        <v>14.6</v>
      </c>
      <c r="F66" s="30"/>
      <c r="G66" s="31" t="str">
        <f>Source!DI45</f>
        <v>)*1,2</v>
      </c>
      <c r="H66" s="30"/>
      <c r="I66" s="31"/>
      <c r="J66" s="31"/>
      <c r="K66" s="30"/>
      <c r="L66" s="35">
        <f>Source!U45</f>
        <v>17.52</v>
      </c>
    </row>
    <row r="67" spans="1:26" ht="54" x14ac:dyDescent="0.2">
      <c r="A67" s="47" t="str">
        <f>Source!E47</f>
        <v>4,1</v>
      </c>
      <c r="B67" s="48" t="str">
        <f>Source!F47</f>
        <v>Цена поставщика</v>
      </c>
      <c r="C67" s="48" t="s">
        <v>824</v>
      </c>
      <c r="D67" s="37" t="str">
        <f>Source!H47</f>
        <v>ШТ</v>
      </c>
      <c r="E67" s="38">
        <f>Source!I47</f>
        <v>1</v>
      </c>
      <c r="F67" s="39">
        <f>Source!AL47+Source!AM47+Source!AO47</f>
        <v>8601.16</v>
      </c>
      <c r="G67" s="40" t="s">
        <v>4</v>
      </c>
      <c r="H67" s="39">
        <f>ROUND(Source!AC47*Source!I47, 2)+ROUND(Source!AD47*Source!I47, 2)+ROUND(Source!AF47*Source!I47, 2)</f>
        <v>8601.16</v>
      </c>
      <c r="I67" s="41"/>
      <c r="J67" s="41">
        <f>IF(Source!BC47&lt;&gt; 0, Source!BC47, 1)</f>
        <v>7.7</v>
      </c>
      <c r="K67" s="39">
        <f>Source!O47</f>
        <v>66228.929999999993</v>
      </c>
      <c r="L67" s="42"/>
      <c r="S67">
        <f>ROUND((Source!FX47/100)*((ROUND(Source!AF47*Source!I47, 2)+ROUND(Source!AE47*Source!I47, 2))), 2)</f>
        <v>0</v>
      </c>
      <c r="T67">
        <f>Source!X47</f>
        <v>0</v>
      </c>
      <c r="U67">
        <f>ROUND((Source!FY47/100)*((ROUND(Source!AF47*Source!I47, 2)+ROUND(Source!AE47*Source!I47, 2))), 2)</f>
        <v>0</v>
      </c>
      <c r="V67">
        <f>Source!Y47</f>
        <v>0</v>
      </c>
      <c r="W67">
        <f>IF(Source!BI47&lt;=1,H67, 0)</f>
        <v>8601.16</v>
      </c>
      <c r="X67">
        <f>IF(Source!BI47=2,H67, 0)</f>
        <v>0</v>
      </c>
      <c r="Y67">
        <f>IF(Source!BI47=3,H67, 0)</f>
        <v>0</v>
      </c>
      <c r="Z67">
        <f>IF(Source!BI47=4,H67, 0)</f>
        <v>0</v>
      </c>
    </row>
    <row r="68" spans="1:26" ht="15" x14ac:dyDescent="0.25">
      <c r="G68" s="64">
        <f>H60+H61+H63+H64+H65+SUM(H67:H67)</f>
        <v>9344.76</v>
      </c>
      <c r="H68" s="64"/>
      <c r="J68" s="64">
        <f>K60+K61+K63+K64+K65+SUM(K67:K67)</f>
        <v>71954.599999999991</v>
      </c>
      <c r="K68" s="64"/>
      <c r="L68" s="43">
        <f>Source!U45</f>
        <v>17.52</v>
      </c>
      <c r="O68" s="25">
        <f>G68</f>
        <v>9344.76</v>
      </c>
      <c r="P68" s="25">
        <f>J68</f>
        <v>71954.599999999991</v>
      </c>
      <c r="Q68" s="25">
        <f>L68</f>
        <v>17.52</v>
      </c>
      <c r="W68">
        <f>IF(Source!BI45&lt;=1,H60+H61+H63+H64+H65, 0)</f>
        <v>0</v>
      </c>
      <c r="X68">
        <f>IF(Source!BI45=2,H60+H61+H63+H64+H65, 0)</f>
        <v>743.6</v>
      </c>
      <c r="Y68">
        <f>IF(Source!BI45=3,H60+H61+H63+H64+H65, 0)</f>
        <v>0</v>
      </c>
      <c r="Z68">
        <f>IF(Source!BI45=4,H60+H61+H63+H64+H65, 0)</f>
        <v>0</v>
      </c>
    </row>
    <row r="69" spans="1:26" ht="28.5" x14ac:dyDescent="0.2">
      <c r="A69" s="45" t="str">
        <f>Source!E49</f>
        <v>5</v>
      </c>
      <c r="B69" s="46" t="str">
        <f>Source!F49</f>
        <v>м10-02-016-06</v>
      </c>
      <c r="C69" s="46" t="str">
        <f>Source!G49</f>
        <v>Отдельно устанавливаемый преобразователь или блок питания</v>
      </c>
      <c r="D69" s="29" t="str">
        <f>Source!H49</f>
        <v>ШТ</v>
      </c>
      <c r="E69" s="12">
        <f>Source!I49</f>
        <v>1</v>
      </c>
      <c r="F69" s="30">
        <f>Source!AL49+Source!AM49+Source!AO49</f>
        <v>199.95</v>
      </c>
      <c r="G69" s="31"/>
      <c r="H69" s="30"/>
      <c r="I69" s="31" t="str">
        <f>Source!BO49</f>
        <v/>
      </c>
      <c r="J69" s="31"/>
      <c r="K69" s="30"/>
      <c r="L69" s="32"/>
      <c r="S69">
        <f>ROUND((Source!FX49/100)*((ROUND(Source!AF49*Source!I49, 2)+ROUND(Source!AE49*Source!I49, 2))), 2)</f>
        <v>111.78</v>
      </c>
      <c r="T69">
        <f>Source!X49</f>
        <v>860.74</v>
      </c>
      <c r="U69">
        <f>ROUND((Source!FY49/100)*((ROUND(Source!AF49*Source!I49, 2)+ROUND(Source!AE49*Source!I49, 2))), 2)</f>
        <v>83.84</v>
      </c>
      <c r="V69">
        <f>Source!Y49</f>
        <v>645.54999999999995</v>
      </c>
    </row>
    <row r="70" spans="1:26" ht="14.25" x14ac:dyDescent="0.2">
      <c r="A70" s="45"/>
      <c r="B70" s="46"/>
      <c r="C70" s="46" t="s">
        <v>811</v>
      </c>
      <c r="D70" s="29"/>
      <c r="E70" s="12"/>
      <c r="F70" s="30">
        <f>Source!AO49</f>
        <v>112.01</v>
      </c>
      <c r="G70" s="31" t="str">
        <f>Source!DG49</f>
        <v>)*1,2</v>
      </c>
      <c r="H70" s="30">
        <f>ROUND(Source!AF49*Source!I49, 2)</f>
        <v>134.41</v>
      </c>
      <c r="I70" s="31"/>
      <c r="J70" s="31">
        <f>IF(Source!BA49&lt;&gt; 0, Source!BA49, 1)</f>
        <v>7.7</v>
      </c>
      <c r="K70" s="30">
        <f>Source!S49</f>
        <v>1034.96</v>
      </c>
      <c r="L70" s="32"/>
      <c r="R70">
        <f>H70</f>
        <v>134.41</v>
      </c>
    </row>
    <row r="71" spans="1:26" ht="14.25" x14ac:dyDescent="0.2">
      <c r="A71" s="45"/>
      <c r="B71" s="46"/>
      <c r="C71" s="46" t="s">
        <v>162</v>
      </c>
      <c r="D71" s="29"/>
      <c r="E71" s="12"/>
      <c r="F71" s="30">
        <f>Source!AM49</f>
        <v>39.6</v>
      </c>
      <c r="G71" s="31" t="str">
        <f>Source!DE49</f>
        <v>)*1,2</v>
      </c>
      <c r="H71" s="30">
        <f>ROUND(Source!AD49*Source!I49, 2)</f>
        <v>47.52</v>
      </c>
      <c r="I71" s="31"/>
      <c r="J71" s="31">
        <f>IF(Source!BB49&lt;&gt; 0, Source!BB49, 1)</f>
        <v>7.7</v>
      </c>
      <c r="K71" s="30">
        <f>Source!Q49</f>
        <v>365.9</v>
      </c>
      <c r="L71" s="32"/>
    </row>
    <row r="72" spans="1:26" ht="14.25" x14ac:dyDescent="0.2">
      <c r="A72" s="45"/>
      <c r="B72" s="46"/>
      <c r="C72" s="46" t="s">
        <v>812</v>
      </c>
      <c r="D72" s="29"/>
      <c r="E72" s="12"/>
      <c r="F72" s="30">
        <f>Source!AN49</f>
        <v>4.43</v>
      </c>
      <c r="G72" s="31" t="str">
        <f>Source!DF49</f>
        <v>)*1,2</v>
      </c>
      <c r="H72" s="33">
        <f>ROUND(Source!AE49*Source!I49, 2)</f>
        <v>5.32</v>
      </c>
      <c r="I72" s="31"/>
      <c r="J72" s="31">
        <f>IF(Source!BS49&lt;&gt; 0, Source!BS49, 1)</f>
        <v>7.7</v>
      </c>
      <c r="K72" s="33">
        <f>Source!R49</f>
        <v>40.96</v>
      </c>
      <c r="L72" s="32"/>
      <c r="R72">
        <f>H72</f>
        <v>5.32</v>
      </c>
    </row>
    <row r="73" spans="1:26" ht="14.25" x14ac:dyDescent="0.2">
      <c r="A73" s="45"/>
      <c r="B73" s="46"/>
      <c r="C73" s="46" t="s">
        <v>820</v>
      </c>
      <c r="D73" s="29"/>
      <c r="E73" s="12"/>
      <c r="F73" s="30">
        <f>Source!AL49</f>
        <v>48.34</v>
      </c>
      <c r="G73" s="31" t="str">
        <f>Source!DD49</f>
        <v/>
      </c>
      <c r="H73" s="30">
        <f>ROUND(Source!AC49*Source!I49, 2)</f>
        <v>48.34</v>
      </c>
      <c r="I73" s="31"/>
      <c r="J73" s="31">
        <f>IF(Source!BC49&lt;&gt; 0, Source!BC49, 1)</f>
        <v>7.7</v>
      </c>
      <c r="K73" s="30">
        <f>Source!P49</f>
        <v>372.22</v>
      </c>
      <c r="L73" s="32"/>
    </row>
    <row r="74" spans="1:26" ht="14.25" x14ac:dyDescent="0.2">
      <c r="A74" s="45"/>
      <c r="B74" s="46"/>
      <c r="C74" s="46" t="s">
        <v>813</v>
      </c>
      <c r="D74" s="29" t="s">
        <v>814</v>
      </c>
      <c r="E74" s="12">
        <f>Source!BZ49</f>
        <v>80</v>
      </c>
      <c r="F74" s="49"/>
      <c r="G74" s="31"/>
      <c r="H74" s="30">
        <f>SUM(S69:S77)</f>
        <v>111.78</v>
      </c>
      <c r="I74" s="34"/>
      <c r="J74" s="28">
        <f>Source!AT49</f>
        <v>80</v>
      </c>
      <c r="K74" s="30">
        <f>SUM(T69:T77)</f>
        <v>860.74</v>
      </c>
      <c r="L74" s="32"/>
    </row>
    <row r="75" spans="1:26" ht="14.25" x14ac:dyDescent="0.2">
      <c r="A75" s="45"/>
      <c r="B75" s="46"/>
      <c r="C75" s="46" t="s">
        <v>815</v>
      </c>
      <c r="D75" s="29" t="s">
        <v>814</v>
      </c>
      <c r="E75" s="12">
        <f>Source!CA49</f>
        <v>60</v>
      </c>
      <c r="F75" s="49"/>
      <c r="G75" s="31"/>
      <c r="H75" s="30">
        <f>SUM(U69:U77)</f>
        <v>83.84</v>
      </c>
      <c r="I75" s="34"/>
      <c r="J75" s="28">
        <f>Source!AU49</f>
        <v>60</v>
      </c>
      <c r="K75" s="30">
        <f>SUM(V69:V77)</f>
        <v>645.54999999999995</v>
      </c>
      <c r="L75" s="32"/>
    </row>
    <row r="76" spans="1:26" ht="14.25" x14ac:dyDescent="0.2">
      <c r="A76" s="45"/>
      <c r="B76" s="46"/>
      <c r="C76" s="46" t="s">
        <v>816</v>
      </c>
      <c r="D76" s="29" t="s">
        <v>817</v>
      </c>
      <c r="E76" s="12">
        <f>Source!AQ49</f>
        <v>10.1</v>
      </c>
      <c r="F76" s="30"/>
      <c r="G76" s="31" t="str">
        <f>Source!DI49</f>
        <v>)*1,2</v>
      </c>
      <c r="H76" s="30"/>
      <c r="I76" s="31"/>
      <c r="J76" s="31"/>
      <c r="K76" s="30"/>
      <c r="L76" s="35">
        <f>Source!U49</f>
        <v>12.12</v>
      </c>
    </row>
    <row r="77" spans="1:26" ht="68.25" x14ac:dyDescent="0.2">
      <c r="A77" s="47" t="str">
        <f>Source!E51</f>
        <v>5,1</v>
      </c>
      <c r="B77" s="48" t="str">
        <f>Source!F51</f>
        <v>Цена поставщика</v>
      </c>
      <c r="C77" s="48" t="s">
        <v>825</v>
      </c>
      <c r="D77" s="37" t="str">
        <f>Source!H51</f>
        <v>ШТ</v>
      </c>
      <c r="E77" s="38">
        <f>Source!I51</f>
        <v>1</v>
      </c>
      <c r="F77" s="39">
        <f>Source!AL51+Source!AM51+Source!AO51</f>
        <v>19894.150000000001</v>
      </c>
      <c r="G77" s="40" t="s">
        <v>4</v>
      </c>
      <c r="H77" s="39">
        <f>ROUND(Source!AC51*Source!I51, 2)+ROUND(Source!AD51*Source!I51, 2)+ROUND(Source!AF51*Source!I51, 2)</f>
        <v>19894.150000000001</v>
      </c>
      <c r="I77" s="41"/>
      <c r="J77" s="41">
        <f>IF(Source!BC51&lt;&gt; 0, Source!BC51, 1)</f>
        <v>7.7</v>
      </c>
      <c r="K77" s="39">
        <f>Source!O51</f>
        <v>153184.95999999999</v>
      </c>
      <c r="L77" s="42"/>
      <c r="S77">
        <f>ROUND((Source!FX51/100)*((ROUND(Source!AF51*Source!I51, 2)+ROUND(Source!AE51*Source!I51, 2))), 2)</f>
        <v>0</v>
      </c>
      <c r="T77">
        <f>Source!X51</f>
        <v>0</v>
      </c>
      <c r="U77">
        <f>ROUND((Source!FY51/100)*((ROUND(Source!AF51*Source!I51, 2)+ROUND(Source!AE51*Source!I51, 2))), 2)</f>
        <v>0</v>
      </c>
      <c r="V77">
        <f>Source!Y51</f>
        <v>0</v>
      </c>
      <c r="W77">
        <f>IF(Source!BI51&lt;=1,H77, 0)</f>
        <v>19894.150000000001</v>
      </c>
      <c r="X77">
        <f>IF(Source!BI51=2,H77, 0)</f>
        <v>0</v>
      </c>
      <c r="Y77">
        <f>IF(Source!BI51=3,H77, 0)</f>
        <v>0</v>
      </c>
      <c r="Z77">
        <f>IF(Source!BI51=4,H77, 0)</f>
        <v>0</v>
      </c>
    </row>
    <row r="78" spans="1:26" ht="15" x14ac:dyDescent="0.25">
      <c r="G78" s="64">
        <f>H70+H71+H73+H74+H75+SUM(H77:H77)</f>
        <v>20320.04</v>
      </c>
      <c r="H78" s="64"/>
      <c r="J78" s="64">
        <f>K70+K71+K73+K74+K75+SUM(K77:K77)</f>
        <v>156464.32999999999</v>
      </c>
      <c r="K78" s="64"/>
      <c r="L78" s="43">
        <f>Source!U49</f>
        <v>12.12</v>
      </c>
      <c r="O78" s="25">
        <f>G78</f>
        <v>20320.04</v>
      </c>
      <c r="P78" s="25">
        <f>J78</f>
        <v>156464.32999999999</v>
      </c>
      <c r="Q78" s="25">
        <f>L78</f>
        <v>12.12</v>
      </c>
      <c r="W78">
        <f>IF(Source!BI49&lt;=1,H70+H71+H73+H74+H75, 0)</f>
        <v>0</v>
      </c>
      <c r="X78">
        <f>IF(Source!BI49=2,H70+H71+H73+H74+H75, 0)</f>
        <v>425.89</v>
      </c>
      <c r="Y78">
        <f>IF(Source!BI49=3,H70+H71+H73+H74+H75, 0)</f>
        <v>0</v>
      </c>
      <c r="Z78">
        <f>IF(Source!BI49=4,H70+H71+H73+H74+H75, 0)</f>
        <v>0</v>
      </c>
    </row>
    <row r="79" spans="1:26" ht="42.75" x14ac:dyDescent="0.2">
      <c r="A79" s="45" t="str">
        <f>Source!E53</f>
        <v>6</v>
      </c>
      <c r="B79" s="46" t="str">
        <f>Source!F53</f>
        <v>20-02-004-16</v>
      </c>
      <c r="C79" s="46" t="str">
        <f>Source!G53</f>
        <v>Установка клапанов огнезадерживающих с ручной регулировкой периметром до 3200 мм</v>
      </c>
      <c r="D79" s="29" t="str">
        <f>Source!H53</f>
        <v>ШТ</v>
      </c>
      <c r="E79" s="12">
        <f>Source!I53</f>
        <v>2</v>
      </c>
      <c r="F79" s="30">
        <f>Source!AL53+Source!AM53+Source!AO53</f>
        <v>90.42</v>
      </c>
      <c r="G79" s="31"/>
      <c r="H79" s="30"/>
      <c r="I79" s="31" t="str">
        <f>Source!BO53</f>
        <v/>
      </c>
      <c r="J79" s="31"/>
      <c r="K79" s="30"/>
      <c r="L79" s="32"/>
      <c r="S79">
        <f>ROUND((Source!FX53/100)*((ROUND(Source!AF53*Source!I53, 2)+ROUND(Source!AE53*Source!I53, 2))), 2)</f>
        <v>161.25</v>
      </c>
      <c r="T79">
        <f>Source!X53</f>
        <v>1241.6600000000001</v>
      </c>
      <c r="U79">
        <f>ROUND((Source!FY53/100)*((ROUND(Source!AF53*Source!I53, 2)+ROUND(Source!AE53*Source!I53, 2))), 2)</f>
        <v>104.56</v>
      </c>
      <c r="V79">
        <f>Source!Y53</f>
        <v>805.14</v>
      </c>
    </row>
    <row r="80" spans="1:26" ht="14.25" x14ac:dyDescent="0.2">
      <c r="A80" s="45"/>
      <c r="B80" s="46"/>
      <c r="C80" s="46" t="s">
        <v>811</v>
      </c>
      <c r="D80" s="29"/>
      <c r="E80" s="12"/>
      <c r="F80" s="30">
        <f>Source!AO53</f>
        <v>52</v>
      </c>
      <c r="G80" s="31" t="str">
        <f>Source!DG53</f>
        <v>)*1,2</v>
      </c>
      <c r="H80" s="30">
        <f>ROUND(Source!AF53*Source!I53, 2)</f>
        <v>124.8</v>
      </c>
      <c r="I80" s="31"/>
      <c r="J80" s="31">
        <f>IF(Source!BA53&lt;&gt; 0, Source!BA53, 1)</f>
        <v>7.7</v>
      </c>
      <c r="K80" s="30">
        <f>Source!S53</f>
        <v>960.96</v>
      </c>
      <c r="L80" s="32"/>
      <c r="R80">
        <f>H80</f>
        <v>124.8</v>
      </c>
    </row>
    <row r="81" spans="1:26" ht="14.25" x14ac:dyDescent="0.2">
      <c r="A81" s="45"/>
      <c r="B81" s="46"/>
      <c r="C81" s="46" t="s">
        <v>162</v>
      </c>
      <c r="D81" s="29"/>
      <c r="E81" s="12"/>
      <c r="F81" s="30">
        <f>Source!AM53</f>
        <v>7.33</v>
      </c>
      <c r="G81" s="31" t="str">
        <f>Source!DE53</f>
        <v>)*1,2</v>
      </c>
      <c r="H81" s="30">
        <f>ROUND(Source!AD53*Source!I53, 2)</f>
        <v>17.600000000000001</v>
      </c>
      <c r="I81" s="31"/>
      <c r="J81" s="31">
        <f>IF(Source!BB53&lt;&gt; 0, Source!BB53, 1)</f>
        <v>7.7</v>
      </c>
      <c r="K81" s="30">
        <f>Source!Q53</f>
        <v>135.52000000000001</v>
      </c>
      <c r="L81" s="32"/>
    </row>
    <row r="82" spans="1:26" ht="14.25" x14ac:dyDescent="0.2">
      <c r="A82" s="45"/>
      <c r="B82" s="46"/>
      <c r="C82" s="46" t="s">
        <v>812</v>
      </c>
      <c r="D82" s="29"/>
      <c r="E82" s="12"/>
      <c r="F82" s="30">
        <f>Source!AN53</f>
        <v>0.49</v>
      </c>
      <c r="G82" s="31" t="str">
        <f>Source!DF53</f>
        <v>)*1,2</v>
      </c>
      <c r="H82" s="33">
        <f>ROUND(Source!AE53*Source!I53, 2)</f>
        <v>1.18</v>
      </c>
      <c r="I82" s="31"/>
      <c r="J82" s="31">
        <f>IF(Source!BS53&lt;&gt; 0, Source!BS53, 1)</f>
        <v>7.7</v>
      </c>
      <c r="K82" s="33">
        <f>Source!R53</f>
        <v>9.09</v>
      </c>
      <c r="L82" s="32"/>
      <c r="R82">
        <f>H82</f>
        <v>1.18</v>
      </c>
    </row>
    <row r="83" spans="1:26" ht="14.25" x14ac:dyDescent="0.2">
      <c r="A83" s="45"/>
      <c r="B83" s="46"/>
      <c r="C83" s="46" t="s">
        <v>820</v>
      </c>
      <c r="D83" s="29"/>
      <c r="E83" s="12"/>
      <c r="F83" s="30">
        <f>Source!AL53</f>
        <v>31.09</v>
      </c>
      <c r="G83" s="31" t="str">
        <f>Source!DD53</f>
        <v/>
      </c>
      <c r="H83" s="30">
        <f>ROUND(Source!AC53*Source!I53, 2)</f>
        <v>62.18</v>
      </c>
      <c r="I83" s="31"/>
      <c r="J83" s="31">
        <f>IF(Source!BC53&lt;&gt; 0, Source!BC53, 1)</f>
        <v>7.7</v>
      </c>
      <c r="K83" s="30">
        <f>Source!P53</f>
        <v>478.79</v>
      </c>
      <c r="L83" s="32"/>
    </row>
    <row r="84" spans="1:26" ht="14.25" x14ac:dyDescent="0.2">
      <c r="A84" s="45"/>
      <c r="B84" s="46"/>
      <c r="C84" s="46" t="s">
        <v>813</v>
      </c>
      <c r="D84" s="29" t="s">
        <v>814</v>
      </c>
      <c r="E84" s="12">
        <f>Source!BZ53</f>
        <v>128</v>
      </c>
      <c r="F84" s="49"/>
      <c r="G84" s="31"/>
      <c r="H84" s="30">
        <f>SUM(S79:S87)</f>
        <v>161.25</v>
      </c>
      <c r="I84" s="34"/>
      <c r="J84" s="28">
        <f>Source!AT53</f>
        <v>128</v>
      </c>
      <c r="K84" s="30">
        <f>SUM(T79:T87)</f>
        <v>1241.6600000000001</v>
      </c>
      <c r="L84" s="32"/>
    </row>
    <row r="85" spans="1:26" ht="14.25" x14ac:dyDescent="0.2">
      <c r="A85" s="45"/>
      <c r="B85" s="46"/>
      <c r="C85" s="46" t="s">
        <v>815</v>
      </c>
      <c r="D85" s="29" t="s">
        <v>814</v>
      </c>
      <c r="E85" s="12">
        <f>Source!CA53</f>
        <v>83</v>
      </c>
      <c r="F85" s="49"/>
      <c r="G85" s="31"/>
      <c r="H85" s="30">
        <f>SUM(U79:U87)</f>
        <v>104.56</v>
      </c>
      <c r="I85" s="34"/>
      <c r="J85" s="28">
        <f>Source!AU53</f>
        <v>83</v>
      </c>
      <c r="K85" s="30">
        <f>SUM(V79:V87)</f>
        <v>805.14</v>
      </c>
      <c r="L85" s="32"/>
    </row>
    <row r="86" spans="1:26" ht="14.25" x14ac:dyDescent="0.2">
      <c r="A86" s="45"/>
      <c r="B86" s="46"/>
      <c r="C86" s="46" t="s">
        <v>816</v>
      </c>
      <c r="D86" s="29" t="s">
        <v>817</v>
      </c>
      <c r="E86" s="12">
        <f>Source!AQ53</f>
        <v>5.95</v>
      </c>
      <c r="F86" s="30"/>
      <c r="G86" s="31" t="str">
        <f>Source!DI53</f>
        <v>)*1,2</v>
      </c>
      <c r="H86" s="30"/>
      <c r="I86" s="31"/>
      <c r="J86" s="31"/>
      <c r="K86" s="30"/>
      <c r="L86" s="35">
        <f>Source!U53</f>
        <v>14.28</v>
      </c>
    </row>
    <row r="87" spans="1:26" ht="54" x14ac:dyDescent="0.2">
      <c r="A87" s="47" t="str">
        <f>Source!E55</f>
        <v>6,1</v>
      </c>
      <c r="B87" s="48" t="str">
        <f>Source!F55</f>
        <v>Цена поставщика</v>
      </c>
      <c r="C87" s="48" t="s">
        <v>826</v>
      </c>
      <c r="D87" s="37" t="str">
        <f>Source!H55</f>
        <v>ШТ</v>
      </c>
      <c r="E87" s="38">
        <f>Source!I55</f>
        <v>2</v>
      </c>
      <c r="F87" s="39">
        <f>Source!AL55+Source!AM55+Source!AO55</f>
        <v>2051.35</v>
      </c>
      <c r="G87" s="40" t="s">
        <v>4</v>
      </c>
      <c r="H87" s="39">
        <f>ROUND(Source!AC55*Source!I55, 2)+ROUND(Source!AD55*Source!I55, 2)+ROUND(Source!AF55*Source!I55, 2)</f>
        <v>4102.7</v>
      </c>
      <c r="I87" s="41"/>
      <c r="J87" s="41">
        <f>IF(Source!BC55&lt;&gt; 0, Source!BC55, 1)</f>
        <v>7.7</v>
      </c>
      <c r="K87" s="39">
        <f>Source!O55</f>
        <v>31590.79</v>
      </c>
      <c r="L87" s="42"/>
      <c r="S87">
        <f>ROUND((Source!FX55/100)*((ROUND(Source!AF55*Source!I55, 2)+ROUND(Source!AE55*Source!I55, 2))), 2)</f>
        <v>0</v>
      </c>
      <c r="T87">
        <f>Source!X55</f>
        <v>0</v>
      </c>
      <c r="U87">
        <f>ROUND((Source!FY55/100)*((ROUND(Source!AF55*Source!I55, 2)+ROUND(Source!AE55*Source!I55, 2))), 2)</f>
        <v>0</v>
      </c>
      <c r="V87">
        <f>Source!Y55</f>
        <v>0</v>
      </c>
      <c r="W87">
        <f>IF(Source!BI55&lt;=1,H87, 0)</f>
        <v>4102.7</v>
      </c>
      <c r="X87">
        <f>IF(Source!BI55=2,H87, 0)</f>
        <v>0</v>
      </c>
      <c r="Y87">
        <f>IF(Source!BI55=3,H87, 0)</f>
        <v>0</v>
      </c>
      <c r="Z87">
        <f>IF(Source!BI55=4,H87, 0)</f>
        <v>0</v>
      </c>
    </row>
    <row r="88" spans="1:26" ht="15" x14ac:dyDescent="0.25">
      <c r="G88" s="64">
        <f>H80+H81+H83+H84+H85+SUM(H87:H87)</f>
        <v>4573.09</v>
      </c>
      <c r="H88" s="64"/>
      <c r="J88" s="64">
        <f>K80+K81+K83+K84+K85+SUM(K87:K87)</f>
        <v>35212.86</v>
      </c>
      <c r="K88" s="64"/>
      <c r="L88" s="43">
        <f>Source!U53</f>
        <v>14.28</v>
      </c>
      <c r="O88" s="25">
        <f>G88</f>
        <v>4573.09</v>
      </c>
      <c r="P88" s="25">
        <f>J88</f>
        <v>35212.86</v>
      </c>
      <c r="Q88" s="25">
        <f>L88</f>
        <v>14.28</v>
      </c>
      <c r="W88">
        <f>IF(Source!BI53&lt;=1,H80+H81+H83+H84+H85, 0)</f>
        <v>470.39000000000004</v>
      </c>
      <c r="X88">
        <f>IF(Source!BI53=2,H80+H81+H83+H84+H85, 0)</f>
        <v>0</v>
      </c>
      <c r="Y88">
        <f>IF(Source!BI53=3,H80+H81+H83+H84+H85, 0)</f>
        <v>0</v>
      </c>
      <c r="Z88">
        <f>IF(Source!BI53=4,H80+H81+H83+H84+H85, 0)</f>
        <v>0</v>
      </c>
    </row>
    <row r="89" spans="1:26" ht="57" x14ac:dyDescent="0.2">
      <c r="A89" s="45" t="str">
        <f>Source!E57</f>
        <v>7</v>
      </c>
      <c r="B89" s="46" t="str">
        <f>Source!F57</f>
        <v>20-01-002-11</v>
      </c>
      <c r="C89" s="46" t="str">
        <f>Source!G57</f>
        <v>Прокладка воздуховодов из листовой оцинкованной стали и алюминия класса П (плотные) толщиной 0,7 мм, периметром до 2400 мм</v>
      </c>
      <c r="D89" s="29" t="str">
        <f>Source!H57</f>
        <v>100 м2</v>
      </c>
      <c r="E89" s="12">
        <f>Source!I57</f>
        <v>4.4999999999999998E-2</v>
      </c>
      <c r="F89" s="30">
        <f>Source!AL57+Source!AM57+Source!AO57</f>
        <v>1558.26</v>
      </c>
      <c r="G89" s="31"/>
      <c r="H89" s="30"/>
      <c r="I89" s="31" t="str">
        <f>Source!BO57</f>
        <v/>
      </c>
      <c r="J89" s="31"/>
      <c r="K89" s="30"/>
      <c r="L89" s="32"/>
      <c r="S89">
        <f>ROUND((Source!FX57/100)*((ROUND(Source!AF57*Source!I57, 2)+ROUND(Source!AE57*Source!I57, 2))), 2)</f>
        <v>61.04</v>
      </c>
      <c r="T89">
        <f>Source!X57</f>
        <v>470.11</v>
      </c>
      <c r="U89">
        <f>ROUND((Source!FY57/100)*((ROUND(Source!AF57*Source!I57, 2)+ROUND(Source!AE57*Source!I57, 2))), 2)</f>
        <v>39.58</v>
      </c>
      <c r="V89">
        <f>Source!Y57</f>
        <v>304.83</v>
      </c>
    </row>
    <row r="90" spans="1:26" ht="14.25" x14ac:dyDescent="0.2">
      <c r="A90" s="45"/>
      <c r="B90" s="46"/>
      <c r="C90" s="46" t="s">
        <v>811</v>
      </c>
      <c r="D90" s="29"/>
      <c r="E90" s="12"/>
      <c r="F90" s="30">
        <f>Source!AO57</f>
        <v>874.52</v>
      </c>
      <c r="G90" s="31" t="str">
        <f>Source!DG57</f>
        <v>)*1,2</v>
      </c>
      <c r="H90" s="30">
        <f>ROUND(Source!AF57*Source!I57, 2)</f>
        <v>47.22</v>
      </c>
      <c r="I90" s="31"/>
      <c r="J90" s="31">
        <f>IF(Source!BA57&lt;&gt; 0, Source!BA57, 1)</f>
        <v>7.7</v>
      </c>
      <c r="K90" s="30">
        <f>Source!S57</f>
        <v>363.62</v>
      </c>
      <c r="L90" s="32"/>
      <c r="R90">
        <f>H90</f>
        <v>47.22</v>
      </c>
    </row>
    <row r="91" spans="1:26" ht="14.25" x14ac:dyDescent="0.2">
      <c r="A91" s="45"/>
      <c r="B91" s="46"/>
      <c r="C91" s="46" t="s">
        <v>162</v>
      </c>
      <c r="D91" s="29"/>
      <c r="E91" s="12"/>
      <c r="F91" s="30">
        <f>Source!AM57</f>
        <v>102.92</v>
      </c>
      <c r="G91" s="31" t="str">
        <f>Source!DE57</f>
        <v>)*1,2</v>
      </c>
      <c r="H91" s="30">
        <f>ROUND(Source!AD57*Source!I57, 2)</f>
        <v>5.56</v>
      </c>
      <c r="I91" s="31"/>
      <c r="J91" s="31">
        <f>IF(Source!BB57&lt;&gt; 0, Source!BB57, 1)</f>
        <v>7.7</v>
      </c>
      <c r="K91" s="30">
        <f>Source!Q57</f>
        <v>42.79</v>
      </c>
      <c r="L91" s="32"/>
    </row>
    <row r="92" spans="1:26" ht="14.25" x14ac:dyDescent="0.2">
      <c r="A92" s="45"/>
      <c r="B92" s="46"/>
      <c r="C92" s="46" t="s">
        <v>812</v>
      </c>
      <c r="D92" s="29"/>
      <c r="E92" s="12"/>
      <c r="F92" s="30">
        <f>Source!AN57</f>
        <v>8.77</v>
      </c>
      <c r="G92" s="31" t="str">
        <f>Source!DF57</f>
        <v>)*1,2</v>
      </c>
      <c r="H92" s="33">
        <f>ROUND(Source!AE57*Source!I57, 2)</f>
        <v>0.47</v>
      </c>
      <c r="I92" s="31"/>
      <c r="J92" s="31">
        <f>IF(Source!BS57&lt;&gt; 0, Source!BS57, 1)</f>
        <v>7.7</v>
      </c>
      <c r="K92" s="33">
        <f>Source!R57</f>
        <v>3.65</v>
      </c>
      <c r="L92" s="32"/>
      <c r="R92">
        <f>H92</f>
        <v>0.47</v>
      </c>
    </row>
    <row r="93" spans="1:26" ht="14.25" x14ac:dyDescent="0.2">
      <c r="A93" s="45"/>
      <c r="B93" s="46"/>
      <c r="C93" s="46" t="s">
        <v>820</v>
      </c>
      <c r="D93" s="29"/>
      <c r="E93" s="12"/>
      <c r="F93" s="30">
        <f>Source!AL57</f>
        <v>580.82000000000005</v>
      </c>
      <c r="G93" s="31" t="str">
        <f>Source!DD57</f>
        <v/>
      </c>
      <c r="H93" s="30">
        <f>ROUND(Source!AC57*Source!I57, 2)</f>
        <v>26.14</v>
      </c>
      <c r="I93" s="31"/>
      <c r="J93" s="31">
        <f>IF(Source!BC57&lt;&gt; 0, Source!BC57, 1)</f>
        <v>7.7</v>
      </c>
      <c r="K93" s="30">
        <f>Source!P57</f>
        <v>201.25</v>
      </c>
      <c r="L93" s="32"/>
    </row>
    <row r="94" spans="1:26" ht="14.25" x14ac:dyDescent="0.2">
      <c r="A94" s="45"/>
      <c r="B94" s="46"/>
      <c r="C94" s="46" t="s">
        <v>813</v>
      </c>
      <c r="D94" s="29" t="s">
        <v>814</v>
      </c>
      <c r="E94" s="12">
        <f>Source!BZ57</f>
        <v>128</v>
      </c>
      <c r="F94" s="49"/>
      <c r="G94" s="31"/>
      <c r="H94" s="30">
        <f>SUM(S89:S97)</f>
        <v>61.04</v>
      </c>
      <c r="I94" s="34"/>
      <c r="J94" s="28">
        <f>Source!AT57</f>
        <v>128</v>
      </c>
      <c r="K94" s="30">
        <f>SUM(T89:T97)</f>
        <v>470.11</v>
      </c>
      <c r="L94" s="32"/>
    </row>
    <row r="95" spans="1:26" ht="14.25" x14ac:dyDescent="0.2">
      <c r="A95" s="45"/>
      <c r="B95" s="46"/>
      <c r="C95" s="46" t="s">
        <v>815</v>
      </c>
      <c r="D95" s="29" t="s">
        <v>814</v>
      </c>
      <c r="E95" s="12">
        <f>Source!CA57</f>
        <v>83</v>
      </c>
      <c r="F95" s="49"/>
      <c r="G95" s="31"/>
      <c r="H95" s="30">
        <f>SUM(U89:U97)</f>
        <v>39.58</v>
      </c>
      <c r="I95" s="34"/>
      <c r="J95" s="28">
        <f>Source!AU57</f>
        <v>83</v>
      </c>
      <c r="K95" s="30">
        <f>SUM(V89:V97)</f>
        <v>304.83</v>
      </c>
      <c r="L95" s="32"/>
    </row>
    <row r="96" spans="1:26" ht="14.25" x14ac:dyDescent="0.2">
      <c r="A96" s="45"/>
      <c r="B96" s="46"/>
      <c r="C96" s="46" t="s">
        <v>816</v>
      </c>
      <c r="D96" s="29" t="s">
        <v>817</v>
      </c>
      <c r="E96" s="12">
        <f>Source!AQ57</f>
        <v>100.06</v>
      </c>
      <c r="F96" s="30"/>
      <c r="G96" s="31" t="str">
        <f>Source!DI57</f>
        <v>)*1,2</v>
      </c>
      <c r="H96" s="30"/>
      <c r="I96" s="31"/>
      <c r="J96" s="31"/>
      <c r="K96" s="30"/>
      <c r="L96" s="35">
        <f>Source!U57</f>
        <v>5.4032400000000003</v>
      </c>
    </row>
    <row r="97" spans="1:26" ht="42.75" x14ac:dyDescent="0.2">
      <c r="A97" s="47" t="str">
        <f>Source!E59</f>
        <v>7,1</v>
      </c>
      <c r="B97" s="48" t="str">
        <f>Source!F59</f>
        <v>19.1.01.03-0079</v>
      </c>
      <c r="C97" s="48" t="str">
        <f>Source!G59</f>
        <v>Воздуховоды из оцинкованной стали толщиной 0,7 мм, периметром от 1700 до 4000 мм (прим. 500х500 мм S=1мм )</v>
      </c>
      <c r="D97" s="37" t="str">
        <f>Source!H59</f>
        <v>м2</v>
      </c>
      <c r="E97" s="38">
        <f>Source!I59</f>
        <v>4.5</v>
      </c>
      <c r="F97" s="39">
        <f>Source!AL59+Source!AM59+Source!AO59</f>
        <v>109.09</v>
      </c>
      <c r="G97" s="40" t="s">
        <v>4</v>
      </c>
      <c r="H97" s="39">
        <f>ROUND(Source!AC59*Source!I59, 2)+ROUND(Source!AD59*Source!I59, 2)+ROUND(Source!AF59*Source!I59, 2)</f>
        <v>490.91</v>
      </c>
      <c r="I97" s="41"/>
      <c r="J97" s="41">
        <f>IF(Source!BC59&lt;&gt; 0, Source!BC59, 1)</f>
        <v>7.7</v>
      </c>
      <c r="K97" s="39">
        <f>Source!O59</f>
        <v>3779.97</v>
      </c>
      <c r="L97" s="42"/>
      <c r="S97">
        <f>ROUND((Source!FX59/100)*((ROUND(Source!AF59*Source!I59, 2)+ROUND(Source!AE59*Source!I59, 2))), 2)</f>
        <v>0</v>
      </c>
      <c r="T97">
        <f>Source!X59</f>
        <v>0</v>
      </c>
      <c r="U97">
        <f>ROUND((Source!FY59/100)*((ROUND(Source!AF59*Source!I59, 2)+ROUND(Source!AE59*Source!I59, 2))), 2)</f>
        <v>0</v>
      </c>
      <c r="V97">
        <f>Source!Y59</f>
        <v>0</v>
      </c>
      <c r="W97">
        <f>IF(Source!BI59&lt;=1,H97, 0)</f>
        <v>490.91</v>
      </c>
      <c r="X97">
        <f>IF(Source!BI59=2,H97, 0)</f>
        <v>0</v>
      </c>
      <c r="Y97">
        <f>IF(Source!BI59=3,H97, 0)</f>
        <v>0</v>
      </c>
      <c r="Z97">
        <f>IF(Source!BI59=4,H97, 0)</f>
        <v>0</v>
      </c>
    </row>
    <row r="98" spans="1:26" ht="15" x14ac:dyDescent="0.25">
      <c r="G98" s="64">
        <f>H90+H91+H93+H94+H95+SUM(H97:H97)</f>
        <v>670.45</v>
      </c>
      <c r="H98" s="64"/>
      <c r="J98" s="64">
        <f>K90+K91+K93+K94+K95+SUM(K97:K97)</f>
        <v>5162.57</v>
      </c>
      <c r="K98" s="64"/>
      <c r="L98" s="43">
        <f>Source!U57</f>
        <v>5.4032400000000003</v>
      </c>
      <c r="O98" s="25">
        <f>G98</f>
        <v>670.45</v>
      </c>
      <c r="P98" s="25">
        <f>J98</f>
        <v>5162.57</v>
      </c>
      <c r="Q98" s="25">
        <f>L98</f>
        <v>5.4032400000000003</v>
      </c>
      <c r="W98">
        <f>IF(Source!BI57&lt;=1,H90+H91+H93+H94+H95, 0)</f>
        <v>179.54000000000002</v>
      </c>
      <c r="X98">
        <f>IF(Source!BI57=2,H90+H91+H93+H94+H95, 0)</f>
        <v>0</v>
      </c>
      <c r="Y98">
        <f>IF(Source!BI57=3,H90+H91+H93+H94+H95, 0)</f>
        <v>0</v>
      </c>
      <c r="Z98">
        <f>IF(Source!BI57=4,H90+H91+H93+H94+H95, 0)</f>
        <v>0</v>
      </c>
    </row>
    <row r="99" spans="1:26" ht="57" x14ac:dyDescent="0.2">
      <c r="A99" s="45" t="str">
        <f>Source!E61</f>
        <v>8</v>
      </c>
      <c r="B99" s="46" t="str">
        <f>Source!F61</f>
        <v>20-01-002-13</v>
      </c>
      <c r="C99" s="46" t="str">
        <f>Source!G61</f>
        <v>Прокладка воздуховодов из листовой оцинкованной стали и алюминия класса П (плотные) толщиной 0,7 мм, периметром до 3600 мм</v>
      </c>
      <c r="D99" s="29" t="str">
        <f>Source!H61</f>
        <v>100 м2</v>
      </c>
      <c r="E99" s="12">
        <f>Source!I61</f>
        <v>0.85599999999999998</v>
      </c>
      <c r="F99" s="30">
        <f>Source!AL61+Source!AM61+Source!AO61</f>
        <v>1405.77</v>
      </c>
      <c r="G99" s="31"/>
      <c r="H99" s="30"/>
      <c r="I99" s="31" t="str">
        <f>Source!BO61</f>
        <v/>
      </c>
      <c r="J99" s="31"/>
      <c r="K99" s="30"/>
      <c r="L99" s="32"/>
      <c r="S99">
        <f>ROUND((Source!FX61/100)*((ROUND(Source!AF61*Source!I61, 2)+ROUND(Source!AE61*Source!I61, 2))), 2)</f>
        <v>867.9</v>
      </c>
      <c r="T99">
        <f>Source!X61</f>
        <v>6682.91</v>
      </c>
      <c r="U99">
        <f>ROUND((Source!FY61/100)*((ROUND(Source!AF61*Source!I61, 2)+ROUND(Source!AE61*Source!I61, 2))), 2)</f>
        <v>562.78</v>
      </c>
      <c r="V99">
        <f>Source!Y61</f>
        <v>4333.45</v>
      </c>
    </row>
    <row r="100" spans="1:26" ht="14.25" x14ac:dyDescent="0.2">
      <c r="A100" s="45"/>
      <c r="B100" s="46"/>
      <c r="C100" s="46" t="s">
        <v>811</v>
      </c>
      <c r="D100" s="29"/>
      <c r="E100" s="12"/>
      <c r="F100" s="30">
        <f>Source!AO61</f>
        <v>650.69000000000005</v>
      </c>
      <c r="G100" s="31" t="str">
        <f>Source!DG61</f>
        <v>)*1,2</v>
      </c>
      <c r="H100" s="30">
        <f>ROUND(Source!AF61*Source!I61, 2)</f>
        <v>668.39</v>
      </c>
      <c r="I100" s="31"/>
      <c r="J100" s="31">
        <f>IF(Source!BA61&lt;&gt; 0, Source!BA61, 1)</f>
        <v>7.7</v>
      </c>
      <c r="K100" s="30">
        <f>Source!S61</f>
        <v>5146.6099999999997</v>
      </c>
      <c r="L100" s="32"/>
      <c r="R100">
        <f>H100</f>
        <v>668.39</v>
      </c>
    </row>
    <row r="101" spans="1:26" ht="14.25" x14ac:dyDescent="0.2">
      <c r="A101" s="45"/>
      <c r="B101" s="46"/>
      <c r="C101" s="46" t="s">
        <v>162</v>
      </c>
      <c r="D101" s="29"/>
      <c r="E101" s="12"/>
      <c r="F101" s="30">
        <f>Source!AM61</f>
        <v>107.26</v>
      </c>
      <c r="G101" s="31" t="str">
        <f>Source!DE61</f>
        <v>)*1,2</v>
      </c>
      <c r="H101" s="30">
        <f>ROUND(Source!AD61*Source!I61, 2)</f>
        <v>110.18</v>
      </c>
      <c r="I101" s="31"/>
      <c r="J101" s="31">
        <f>IF(Source!BB61&lt;&gt; 0, Source!BB61, 1)</f>
        <v>7.7</v>
      </c>
      <c r="K101" s="30">
        <f>Source!Q61</f>
        <v>848.35</v>
      </c>
      <c r="L101" s="32"/>
    </row>
    <row r="102" spans="1:26" ht="14.25" x14ac:dyDescent="0.2">
      <c r="A102" s="45"/>
      <c r="B102" s="46"/>
      <c r="C102" s="46" t="s">
        <v>812</v>
      </c>
      <c r="D102" s="29"/>
      <c r="E102" s="12"/>
      <c r="F102" s="30">
        <f>Source!AN61</f>
        <v>9.41</v>
      </c>
      <c r="G102" s="31" t="str">
        <f>Source!DF61</f>
        <v>)*1,2</v>
      </c>
      <c r="H102" s="33">
        <f>ROUND(Source!AE61*Source!I61, 2)</f>
        <v>9.66</v>
      </c>
      <c r="I102" s="31"/>
      <c r="J102" s="31">
        <f>IF(Source!BS61&lt;&gt; 0, Source!BS61, 1)</f>
        <v>7.7</v>
      </c>
      <c r="K102" s="33">
        <f>Source!R61</f>
        <v>74.41</v>
      </c>
      <c r="L102" s="32"/>
      <c r="R102">
        <f>H102</f>
        <v>9.66</v>
      </c>
    </row>
    <row r="103" spans="1:26" ht="14.25" x14ac:dyDescent="0.2">
      <c r="A103" s="45"/>
      <c r="B103" s="46"/>
      <c r="C103" s="46" t="s">
        <v>820</v>
      </c>
      <c r="D103" s="29"/>
      <c r="E103" s="12"/>
      <c r="F103" s="30">
        <f>Source!AL61</f>
        <v>647.82000000000005</v>
      </c>
      <c r="G103" s="31" t="str">
        <f>Source!DD61</f>
        <v/>
      </c>
      <c r="H103" s="30">
        <f>ROUND(Source!AC61*Source!I61, 2)</f>
        <v>554.53</v>
      </c>
      <c r="I103" s="31"/>
      <c r="J103" s="31">
        <f>IF(Source!BC61&lt;&gt; 0, Source!BC61, 1)</f>
        <v>7.7</v>
      </c>
      <c r="K103" s="30">
        <f>Source!P61</f>
        <v>4269.91</v>
      </c>
      <c r="L103" s="32"/>
    </row>
    <row r="104" spans="1:26" ht="14.25" x14ac:dyDescent="0.2">
      <c r="A104" s="45"/>
      <c r="B104" s="46"/>
      <c r="C104" s="46" t="s">
        <v>813</v>
      </c>
      <c r="D104" s="29" t="s">
        <v>814</v>
      </c>
      <c r="E104" s="12">
        <f>Source!BZ61</f>
        <v>128</v>
      </c>
      <c r="F104" s="49"/>
      <c r="G104" s="31"/>
      <c r="H104" s="30">
        <f>SUM(S99:S112)</f>
        <v>867.9</v>
      </c>
      <c r="I104" s="34"/>
      <c r="J104" s="28">
        <f>Source!AT61</f>
        <v>128</v>
      </c>
      <c r="K104" s="30">
        <f>SUM(T99:T112)</f>
        <v>6682.91</v>
      </c>
      <c r="L104" s="32"/>
    </row>
    <row r="105" spans="1:26" ht="14.25" x14ac:dyDescent="0.2">
      <c r="A105" s="45"/>
      <c r="B105" s="46"/>
      <c r="C105" s="46" t="s">
        <v>815</v>
      </c>
      <c r="D105" s="29" t="s">
        <v>814</v>
      </c>
      <c r="E105" s="12">
        <f>Source!CA61</f>
        <v>83</v>
      </c>
      <c r="F105" s="49"/>
      <c r="G105" s="31"/>
      <c r="H105" s="30">
        <f>SUM(U99:U112)</f>
        <v>562.78</v>
      </c>
      <c r="I105" s="34"/>
      <c r="J105" s="28">
        <f>Source!AU61</f>
        <v>83</v>
      </c>
      <c r="K105" s="30">
        <f>SUM(V99:V112)</f>
        <v>4333.45</v>
      </c>
      <c r="L105" s="32"/>
    </row>
    <row r="106" spans="1:26" ht="14.25" x14ac:dyDescent="0.2">
      <c r="A106" s="45"/>
      <c r="B106" s="46"/>
      <c r="C106" s="46" t="s">
        <v>816</v>
      </c>
      <c r="D106" s="29" t="s">
        <v>817</v>
      </c>
      <c r="E106" s="12">
        <f>Source!AQ61</f>
        <v>74.45</v>
      </c>
      <c r="F106" s="30"/>
      <c r="G106" s="31" t="str">
        <f>Source!DI61</f>
        <v>)*1,2</v>
      </c>
      <c r="H106" s="30"/>
      <c r="I106" s="31"/>
      <c r="J106" s="31"/>
      <c r="K106" s="30"/>
      <c r="L106" s="35">
        <f>Source!U61</f>
        <v>76.475040000000007</v>
      </c>
    </row>
    <row r="107" spans="1:26" ht="57" x14ac:dyDescent="0.2">
      <c r="A107" s="45" t="str">
        <f>Source!E63</f>
        <v>8,1</v>
      </c>
      <c r="B107" s="46" t="str">
        <f>Source!F63</f>
        <v>19.1.01.03-0079</v>
      </c>
      <c r="C107" s="46" t="str">
        <f>Source!G63</f>
        <v>Воздуховоды из оцинкованной стали толщиной 0,7 мм, периметром от 1700 до 4000 мм (прим. 1000х700 мм S=1 мм, 1300х400 мм S=1 мм)</v>
      </c>
      <c r="D107" s="29" t="str">
        <f>Source!H63</f>
        <v>м2</v>
      </c>
      <c r="E107" s="12">
        <f>Source!I63</f>
        <v>85.6</v>
      </c>
      <c r="F107" s="30">
        <f>Source!AL63+Source!AM63+Source!AO63</f>
        <v>109.09</v>
      </c>
      <c r="G107" s="36" t="s">
        <v>4</v>
      </c>
      <c r="H107" s="30">
        <f>ROUND(Source!AC63*Source!I63, 2)+ROUND(Source!AD63*Source!I63, 2)+ROUND(Source!AF63*Source!I63, 2)</f>
        <v>9338.1</v>
      </c>
      <c r="I107" s="31"/>
      <c r="J107" s="31">
        <f>IF(Source!BC63&lt;&gt; 0, Source!BC63, 1)</f>
        <v>7.7</v>
      </c>
      <c r="K107" s="30">
        <f>Source!O63</f>
        <v>71903.399999999994</v>
      </c>
      <c r="L107" s="32"/>
      <c r="S107">
        <f>ROUND((Source!FX63/100)*((ROUND(Source!AF63*Source!I63, 2)+ROUND(Source!AE63*Source!I63, 2))), 2)</f>
        <v>0</v>
      </c>
      <c r="T107">
        <f>Source!X63</f>
        <v>0</v>
      </c>
      <c r="U107">
        <f>ROUND((Source!FY63/100)*((ROUND(Source!AF63*Source!I63, 2)+ROUND(Source!AE63*Source!I63, 2))), 2)</f>
        <v>0</v>
      </c>
      <c r="V107">
        <f>Source!Y63</f>
        <v>0</v>
      </c>
      <c r="W107">
        <f>IF(Source!BI63&lt;=1,H107, 0)</f>
        <v>9338.1</v>
      </c>
      <c r="X107">
        <f>IF(Source!BI63=2,H107, 0)</f>
        <v>0</v>
      </c>
      <c r="Y107">
        <f>IF(Source!BI63=3,H107, 0)</f>
        <v>0</v>
      </c>
      <c r="Z107">
        <f>IF(Source!BI63=4,H107, 0)</f>
        <v>0</v>
      </c>
    </row>
    <row r="108" spans="1:26" ht="42.75" x14ac:dyDescent="0.2">
      <c r="A108" s="45" t="str">
        <f>Source!E65</f>
        <v>8,2</v>
      </c>
      <c r="B108" s="46" t="str">
        <f>Source!F65</f>
        <v>Цена поставщика</v>
      </c>
      <c r="C108" s="46" t="s">
        <v>827</v>
      </c>
      <c r="D108" s="29" t="str">
        <f>Source!H65</f>
        <v>ШТ</v>
      </c>
      <c r="E108" s="12">
        <f>Source!I65</f>
        <v>1</v>
      </c>
      <c r="F108" s="30">
        <f>Source!AL65+Source!AM65+Source!AO65</f>
        <v>346.69</v>
      </c>
      <c r="G108" s="36" t="s">
        <v>4</v>
      </c>
      <c r="H108" s="30">
        <f>ROUND(Source!AC65*Source!I65, 2)+ROUND(Source!AD65*Source!I65, 2)+ROUND(Source!AF65*Source!I65, 2)</f>
        <v>346.69</v>
      </c>
      <c r="I108" s="31"/>
      <c r="J108" s="31">
        <f>IF(Source!BC65&lt;&gt; 0, Source!BC65, 1)</f>
        <v>7.7</v>
      </c>
      <c r="K108" s="30">
        <f>Source!O65</f>
        <v>2669.51</v>
      </c>
      <c r="L108" s="32"/>
      <c r="S108">
        <f>ROUND((Source!FX65/100)*((ROUND(Source!AF65*Source!I65, 2)+ROUND(Source!AE65*Source!I65, 2))), 2)</f>
        <v>0</v>
      </c>
      <c r="T108">
        <f>Source!X65</f>
        <v>0</v>
      </c>
      <c r="U108">
        <f>ROUND((Source!FY65/100)*((ROUND(Source!AF65*Source!I65, 2)+ROUND(Source!AE65*Source!I65, 2))), 2)</f>
        <v>0</v>
      </c>
      <c r="V108">
        <f>Source!Y65</f>
        <v>0</v>
      </c>
      <c r="W108">
        <f>IF(Source!BI65&lt;=1,H108, 0)</f>
        <v>0</v>
      </c>
      <c r="X108">
        <f>IF(Source!BI65=2,H108, 0)</f>
        <v>0</v>
      </c>
      <c r="Y108">
        <f>IF(Source!BI65=3,H108, 0)</f>
        <v>0</v>
      </c>
      <c r="Z108">
        <f>IF(Source!BI65=4,H108, 0)</f>
        <v>346.69</v>
      </c>
    </row>
    <row r="109" spans="1:26" ht="42.75" x14ac:dyDescent="0.2">
      <c r="A109" s="45" t="str">
        <f>Source!E67</f>
        <v>8,3</v>
      </c>
      <c r="B109" s="46" t="str">
        <f>Source!F67</f>
        <v>Цена поставщика</v>
      </c>
      <c r="C109" s="46" t="s">
        <v>828</v>
      </c>
      <c r="D109" s="29" t="str">
        <f>Source!H67</f>
        <v>ШТ</v>
      </c>
      <c r="E109" s="12">
        <f>Source!I67</f>
        <v>1</v>
      </c>
      <c r="F109" s="30">
        <f>Source!AL67+Source!AM67+Source!AO67</f>
        <v>462.25</v>
      </c>
      <c r="G109" s="36" t="s">
        <v>4</v>
      </c>
      <c r="H109" s="30">
        <f>ROUND(Source!AC67*Source!I67, 2)+ROUND(Source!AD67*Source!I67, 2)+ROUND(Source!AF67*Source!I67, 2)</f>
        <v>462.25</v>
      </c>
      <c r="I109" s="31"/>
      <c r="J109" s="31">
        <f>IF(Source!BC67&lt;&gt; 0, Source!BC67, 1)</f>
        <v>7.7</v>
      </c>
      <c r="K109" s="30">
        <f>Source!O67</f>
        <v>3559.33</v>
      </c>
      <c r="L109" s="32"/>
      <c r="S109">
        <f>ROUND((Source!FX67/100)*((ROUND(Source!AF67*Source!I67, 2)+ROUND(Source!AE67*Source!I67, 2))), 2)</f>
        <v>0</v>
      </c>
      <c r="T109">
        <f>Source!X67</f>
        <v>0</v>
      </c>
      <c r="U109">
        <f>ROUND((Source!FY67/100)*((ROUND(Source!AF67*Source!I67, 2)+ROUND(Source!AE67*Source!I67, 2))), 2)</f>
        <v>0</v>
      </c>
      <c r="V109">
        <f>Source!Y67</f>
        <v>0</v>
      </c>
      <c r="W109">
        <f>IF(Source!BI67&lt;=1,H109, 0)</f>
        <v>0</v>
      </c>
      <c r="X109">
        <f>IF(Source!BI67=2,H109, 0)</f>
        <v>0</v>
      </c>
      <c r="Y109">
        <f>IF(Source!BI67=3,H109, 0)</f>
        <v>0</v>
      </c>
      <c r="Z109">
        <f>IF(Source!BI67=4,H109, 0)</f>
        <v>462.25</v>
      </c>
    </row>
    <row r="110" spans="1:26" ht="42.75" x14ac:dyDescent="0.2">
      <c r="A110" s="45" t="str">
        <f>Source!E69</f>
        <v>8,4</v>
      </c>
      <c r="B110" s="46" t="str">
        <f>Source!F69</f>
        <v>Цена поставщика</v>
      </c>
      <c r="C110" s="46" t="s">
        <v>829</v>
      </c>
      <c r="D110" s="29" t="str">
        <f>Source!H69</f>
        <v>ШТ</v>
      </c>
      <c r="E110" s="12">
        <f>Source!I69</f>
        <v>2</v>
      </c>
      <c r="F110" s="30">
        <f>Source!AL69+Source!AM69+Source!AO69</f>
        <v>808.94</v>
      </c>
      <c r="G110" s="36" t="s">
        <v>4</v>
      </c>
      <c r="H110" s="30">
        <f>ROUND(Source!AC69*Source!I69, 2)+ROUND(Source!AD69*Source!I69, 2)+ROUND(Source!AF69*Source!I69, 2)</f>
        <v>1617.88</v>
      </c>
      <c r="I110" s="31"/>
      <c r="J110" s="31">
        <f>IF(Source!BC69&lt;&gt; 0, Source!BC69, 1)</f>
        <v>7.7</v>
      </c>
      <c r="K110" s="30">
        <f>Source!O69</f>
        <v>12457.68</v>
      </c>
      <c r="L110" s="32"/>
      <c r="S110">
        <f>ROUND((Source!FX69/100)*((ROUND(Source!AF69*Source!I69, 2)+ROUND(Source!AE69*Source!I69, 2))), 2)</f>
        <v>0</v>
      </c>
      <c r="T110">
        <f>Source!X69</f>
        <v>0</v>
      </c>
      <c r="U110">
        <f>ROUND((Source!FY69/100)*((ROUND(Source!AF69*Source!I69, 2)+ROUND(Source!AE69*Source!I69, 2))), 2)</f>
        <v>0</v>
      </c>
      <c r="V110">
        <f>Source!Y69</f>
        <v>0</v>
      </c>
      <c r="W110">
        <f>IF(Source!BI69&lt;=1,H110, 0)</f>
        <v>0</v>
      </c>
      <c r="X110">
        <f>IF(Source!BI69=2,H110, 0)</f>
        <v>0</v>
      </c>
      <c r="Y110">
        <f>IF(Source!BI69=3,H110, 0)</f>
        <v>0</v>
      </c>
      <c r="Z110">
        <f>IF(Source!BI69=4,H110, 0)</f>
        <v>1617.88</v>
      </c>
    </row>
    <row r="111" spans="1:26" ht="54" x14ac:dyDescent="0.2">
      <c r="A111" s="45" t="str">
        <f>Source!E71</f>
        <v>8,5</v>
      </c>
      <c r="B111" s="46" t="str">
        <f>Source!F71</f>
        <v>Цена поставщика</v>
      </c>
      <c r="C111" s="46" t="s">
        <v>830</v>
      </c>
      <c r="D111" s="29" t="str">
        <f>Source!H71</f>
        <v>ШТ</v>
      </c>
      <c r="E111" s="12">
        <f>Source!I71</f>
        <v>1</v>
      </c>
      <c r="F111" s="30">
        <f>Source!AL71+Source!AM71+Source!AO71</f>
        <v>1074.73</v>
      </c>
      <c r="G111" s="36" t="s">
        <v>4</v>
      </c>
      <c r="H111" s="30">
        <f>ROUND(Source!AC71*Source!I71, 2)+ROUND(Source!AD71*Source!I71, 2)+ROUND(Source!AF71*Source!I71, 2)</f>
        <v>1074.73</v>
      </c>
      <c r="I111" s="31"/>
      <c r="J111" s="31">
        <f>IF(Source!BC71&lt;&gt; 0, Source!BC71, 1)</f>
        <v>7.7</v>
      </c>
      <c r="K111" s="30">
        <f>Source!O71</f>
        <v>8275.42</v>
      </c>
      <c r="L111" s="32"/>
      <c r="S111">
        <f>ROUND((Source!FX71/100)*((ROUND(Source!AF71*Source!I71, 2)+ROUND(Source!AE71*Source!I71, 2))), 2)</f>
        <v>0</v>
      </c>
      <c r="T111">
        <f>Source!X71</f>
        <v>0</v>
      </c>
      <c r="U111">
        <f>ROUND((Source!FY71/100)*((ROUND(Source!AF71*Source!I71, 2)+ROUND(Source!AE71*Source!I71, 2))), 2)</f>
        <v>0</v>
      </c>
      <c r="V111">
        <f>Source!Y71</f>
        <v>0</v>
      </c>
      <c r="W111">
        <f>IF(Source!BI71&lt;=1,H111, 0)</f>
        <v>0</v>
      </c>
      <c r="X111">
        <f>IF(Source!BI71=2,H111, 0)</f>
        <v>0</v>
      </c>
      <c r="Y111">
        <f>IF(Source!BI71=3,H111, 0)</f>
        <v>0</v>
      </c>
      <c r="Z111">
        <f>IF(Source!BI71=4,H111, 0)</f>
        <v>1074.73</v>
      </c>
    </row>
    <row r="112" spans="1:26" ht="28.5" x14ac:dyDescent="0.2">
      <c r="A112" s="47" t="str">
        <f>Source!E73</f>
        <v>8,6</v>
      </c>
      <c r="B112" s="48" t="str">
        <f>Source!F73</f>
        <v>19.1.01.11-0012</v>
      </c>
      <c r="C112" s="48" t="str">
        <f>Source!G73</f>
        <v>Крепления для воздуховодов тяги СТД 446</v>
      </c>
      <c r="D112" s="37" t="str">
        <f>Source!H73</f>
        <v>т</v>
      </c>
      <c r="E112" s="38">
        <f>Source!I73</f>
        <v>0.97599999999999987</v>
      </c>
      <c r="F112" s="39">
        <f>Source!AL73+Source!AM73+Source!AO73</f>
        <v>30398.560000000001</v>
      </c>
      <c r="G112" s="40" t="s">
        <v>4</v>
      </c>
      <c r="H112" s="39">
        <f>ROUND(Source!AC73*Source!I73, 2)+ROUND(Source!AD73*Source!I73, 2)+ROUND(Source!AF73*Source!I73, 2)</f>
        <v>29668.99</v>
      </c>
      <c r="I112" s="41"/>
      <c r="J112" s="41">
        <f>IF(Source!BC73&lt;&gt; 0, Source!BC73, 1)</f>
        <v>7.7</v>
      </c>
      <c r="K112" s="39">
        <f>Source!O73</f>
        <v>228451.26</v>
      </c>
      <c r="L112" s="42"/>
      <c r="S112">
        <f>ROUND((Source!FX73/100)*((ROUND(Source!AF73*Source!I73, 2)+ROUND(Source!AE73*Source!I73, 2))), 2)</f>
        <v>0</v>
      </c>
      <c r="T112">
        <f>Source!X73</f>
        <v>0</v>
      </c>
      <c r="U112">
        <f>ROUND((Source!FY73/100)*((ROUND(Source!AF73*Source!I73, 2)+ROUND(Source!AE73*Source!I73, 2))), 2)</f>
        <v>0</v>
      </c>
      <c r="V112">
        <f>Source!Y73</f>
        <v>0</v>
      </c>
      <c r="W112">
        <f>IF(Source!BI73&lt;=1,H112, 0)</f>
        <v>29668.99</v>
      </c>
      <c r="X112">
        <f>IF(Source!BI73=2,H112, 0)</f>
        <v>0</v>
      </c>
      <c r="Y112">
        <f>IF(Source!BI73=3,H112, 0)</f>
        <v>0</v>
      </c>
      <c r="Z112">
        <f>IF(Source!BI73=4,H112, 0)</f>
        <v>0</v>
      </c>
    </row>
    <row r="113" spans="1:26" ht="15" x14ac:dyDescent="0.25">
      <c r="G113" s="64">
        <f>H100+H101+H103+H104+H105+SUM(H107:H112)</f>
        <v>45272.42</v>
      </c>
      <c r="H113" s="64"/>
      <c r="J113" s="64">
        <f>K100+K101+K103+K104+K105+SUM(K107:K112)</f>
        <v>348597.82999999996</v>
      </c>
      <c r="K113" s="64"/>
      <c r="L113" s="43">
        <f>Source!U61</f>
        <v>76.475040000000007</v>
      </c>
      <c r="O113" s="25">
        <f>G113</f>
        <v>45272.42</v>
      </c>
      <c r="P113" s="25">
        <f>J113</f>
        <v>348597.82999999996</v>
      </c>
      <c r="Q113" s="25">
        <f>L113</f>
        <v>76.475040000000007</v>
      </c>
      <c r="W113">
        <f>IF(Source!BI61&lt;=1,H100+H101+H103+H104+H105, 0)</f>
        <v>2763.7799999999997</v>
      </c>
      <c r="X113">
        <f>IF(Source!BI61=2,H100+H101+H103+H104+H105, 0)</f>
        <v>0</v>
      </c>
      <c r="Y113">
        <f>IF(Source!BI61=3,H100+H101+H103+H104+H105, 0)</f>
        <v>0</v>
      </c>
      <c r="Z113">
        <f>IF(Source!BI61=4,H100+H101+H103+H104+H105, 0)</f>
        <v>0</v>
      </c>
    </row>
    <row r="114" spans="1:26" ht="28.5" x14ac:dyDescent="0.2">
      <c r="A114" s="45" t="str">
        <f>Source!E75</f>
        <v>9</v>
      </c>
      <c r="B114" s="46" t="str">
        <f>Source!F75</f>
        <v>26-01-049-02</v>
      </c>
      <c r="C114" s="46" t="str">
        <f>Source!G75</f>
        <v>Покрытие поверхности изоляции трубопроводов сталью оцинкованной</v>
      </c>
      <c r="D114" s="29" t="str">
        <f>Source!H75</f>
        <v>100 м2</v>
      </c>
      <c r="E114" s="12">
        <f>Source!I75</f>
        <v>0.80100000000000005</v>
      </c>
      <c r="F114" s="30">
        <f>Source!AL75+Source!AM75+Source!AO75</f>
        <v>2999.08</v>
      </c>
      <c r="G114" s="31"/>
      <c r="H114" s="30"/>
      <c r="I114" s="31" t="str">
        <f>Source!BO75</f>
        <v/>
      </c>
      <c r="J114" s="31"/>
      <c r="K114" s="30"/>
      <c r="L114" s="32"/>
      <c r="S114">
        <f>ROUND((Source!FX75/100)*((ROUND(Source!AF75*Source!I75, 2)+ROUND(Source!AE75*Source!I75, 2))), 2)</f>
        <v>1405.37</v>
      </c>
      <c r="T114">
        <f>Source!X75</f>
        <v>10821.29</v>
      </c>
      <c r="U114">
        <f>ROUND((Source!FY75/100)*((ROUND(Source!AF75*Source!I75, 2)+ROUND(Source!AE75*Source!I75, 2))), 2)</f>
        <v>983.76</v>
      </c>
      <c r="V114">
        <f>Source!Y75</f>
        <v>7574.9</v>
      </c>
    </row>
    <row r="115" spans="1:26" ht="14.25" x14ac:dyDescent="0.2">
      <c r="A115" s="45"/>
      <c r="B115" s="46"/>
      <c r="C115" s="46" t="s">
        <v>811</v>
      </c>
      <c r="D115" s="29"/>
      <c r="E115" s="12"/>
      <c r="F115" s="30">
        <f>Source!AO75</f>
        <v>1449.56</v>
      </c>
      <c r="G115" s="31" t="str">
        <f>Source!DG75</f>
        <v>)*1,2</v>
      </c>
      <c r="H115" s="30">
        <f>ROUND(Source!AF75*Source!I75, 2)</f>
        <v>1393.32</v>
      </c>
      <c r="I115" s="31"/>
      <c r="J115" s="31">
        <f>IF(Source!BA75&lt;&gt; 0, Source!BA75, 1)</f>
        <v>7.7</v>
      </c>
      <c r="K115" s="30">
        <f>Source!S75</f>
        <v>10728.53</v>
      </c>
      <c r="L115" s="32"/>
      <c r="R115">
        <f>H115</f>
        <v>1393.32</v>
      </c>
    </row>
    <row r="116" spans="1:26" ht="14.25" x14ac:dyDescent="0.2">
      <c r="A116" s="45"/>
      <c r="B116" s="46"/>
      <c r="C116" s="46" t="s">
        <v>162</v>
      </c>
      <c r="D116" s="29"/>
      <c r="E116" s="12"/>
      <c r="F116" s="30">
        <f>Source!AM75</f>
        <v>929.64</v>
      </c>
      <c r="G116" s="31" t="str">
        <f>Source!DE75</f>
        <v>)*1,2</v>
      </c>
      <c r="H116" s="30">
        <f>ROUND(Source!AD75*Source!I75, 2)</f>
        <v>893.57</v>
      </c>
      <c r="I116" s="31"/>
      <c r="J116" s="31">
        <f>IF(Source!BB75&lt;&gt; 0, Source!BB75, 1)</f>
        <v>7.7</v>
      </c>
      <c r="K116" s="30">
        <f>Source!Q75</f>
        <v>6880.5</v>
      </c>
      <c r="L116" s="32"/>
    </row>
    <row r="117" spans="1:26" ht="14.25" x14ac:dyDescent="0.2">
      <c r="A117" s="45"/>
      <c r="B117" s="46"/>
      <c r="C117" s="46" t="s">
        <v>812</v>
      </c>
      <c r="D117" s="29"/>
      <c r="E117" s="12"/>
      <c r="F117" s="30">
        <f>Source!AN75</f>
        <v>12.53</v>
      </c>
      <c r="G117" s="31" t="str">
        <f>Source!DF75</f>
        <v>)*1,2</v>
      </c>
      <c r="H117" s="33">
        <f>ROUND(Source!AE75*Source!I75, 2)</f>
        <v>12.05</v>
      </c>
      <c r="I117" s="31"/>
      <c r="J117" s="31">
        <f>IF(Source!BS75&lt;&gt; 0, Source!BS75, 1)</f>
        <v>7.7</v>
      </c>
      <c r="K117" s="33">
        <f>Source!R75</f>
        <v>92.76</v>
      </c>
      <c r="L117" s="32"/>
      <c r="R117">
        <f>H117</f>
        <v>12.05</v>
      </c>
    </row>
    <row r="118" spans="1:26" ht="14.25" x14ac:dyDescent="0.2">
      <c r="A118" s="45"/>
      <c r="B118" s="46"/>
      <c r="C118" s="46" t="s">
        <v>820</v>
      </c>
      <c r="D118" s="29"/>
      <c r="E118" s="12"/>
      <c r="F118" s="30">
        <f>Source!AL75</f>
        <v>619.88</v>
      </c>
      <c r="G118" s="31" t="str">
        <f>Source!DD75</f>
        <v/>
      </c>
      <c r="H118" s="30">
        <f>ROUND(Source!AC75*Source!I75, 2)</f>
        <v>496.52</v>
      </c>
      <c r="I118" s="31"/>
      <c r="J118" s="31">
        <f>IF(Source!BC75&lt;&gt; 0, Source!BC75, 1)</f>
        <v>7.7</v>
      </c>
      <c r="K118" s="30">
        <f>Source!P75</f>
        <v>3823.23</v>
      </c>
      <c r="L118" s="32"/>
    </row>
    <row r="119" spans="1:26" ht="14.25" x14ac:dyDescent="0.2">
      <c r="A119" s="45"/>
      <c r="B119" s="46"/>
      <c r="C119" s="46" t="s">
        <v>813</v>
      </c>
      <c r="D119" s="29" t="s">
        <v>814</v>
      </c>
      <c r="E119" s="12">
        <f>Source!BZ75</f>
        <v>100</v>
      </c>
      <c r="F119" s="49"/>
      <c r="G119" s="31"/>
      <c r="H119" s="30">
        <f>SUM(S114:S122)</f>
        <v>1405.37</v>
      </c>
      <c r="I119" s="34"/>
      <c r="J119" s="28">
        <f>Source!AT75</f>
        <v>100</v>
      </c>
      <c r="K119" s="30">
        <f>SUM(T114:T122)</f>
        <v>10821.29</v>
      </c>
      <c r="L119" s="32"/>
    </row>
    <row r="120" spans="1:26" ht="14.25" x14ac:dyDescent="0.2">
      <c r="A120" s="45"/>
      <c r="B120" s="46"/>
      <c r="C120" s="46" t="s">
        <v>815</v>
      </c>
      <c r="D120" s="29" t="s">
        <v>814</v>
      </c>
      <c r="E120" s="12">
        <f>Source!CA75</f>
        <v>70</v>
      </c>
      <c r="F120" s="49"/>
      <c r="G120" s="31"/>
      <c r="H120" s="30">
        <f>SUM(U114:U122)</f>
        <v>983.76</v>
      </c>
      <c r="I120" s="34"/>
      <c r="J120" s="28">
        <f>Source!AU75</f>
        <v>70</v>
      </c>
      <c r="K120" s="30">
        <f>SUM(V114:V122)</f>
        <v>7574.9</v>
      </c>
      <c r="L120" s="32"/>
    </row>
    <row r="121" spans="1:26" ht="14.25" x14ac:dyDescent="0.2">
      <c r="A121" s="45"/>
      <c r="B121" s="46"/>
      <c r="C121" s="46" t="s">
        <v>816</v>
      </c>
      <c r="D121" s="29" t="s">
        <v>817</v>
      </c>
      <c r="E121" s="12">
        <f>Source!AQ75</f>
        <v>148.52000000000001</v>
      </c>
      <c r="F121" s="30"/>
      <c r="G121" s="31" t="str">
        <f>Source!DI75</f>
        <v>)*1,2</v>
      </c>
      <c r="H121" s="30"/>
      <c r="I121" s="31"/>
      <c r="J121" s="31"/>
      <c r="K121" s="30"/>
      <c r="L121" s="35">
        <f>Source!U75</f>
        <v>142.75742400000001</v>
      </c>
    </row>
    <row r="122" spans="1:26" ht="28.5" x14ac:dyDescent="0.2">
      <c r="A122" s="47" t="str">
        <f>Source!E77</f>
        <v>9,1</v>
      </c>
      <c r="B122" s="48" t="str">
        <f>Source!F77</f>
        <v>08.3.05.05-0005</v>
      </c>
      <c r="C122" s="48" t="str">
        <f>Source!G77</f>
        <v>Лист оцинкованный плоский размером 2х1,25 м, толщиной: 0,9 мм</v>
      </c>
      <c r="D122" s="37" t="str">
        <f>Source!H77</f>
        <v>м2</v>
      </c>
      <c r="E122" s="38">
        <f>Source!I77</f>
        <v>97.721999999999994</v>
      </c>
      <c r="F122" s="39">
        <f>Source!AL77+Source!AM77+Source!AO77</f>
        <v>58.23</v>
      </c>
      <c r="G122" s="40" t="s">
        <v>4</v>
      </c>
      <c r="H122" s="39">
        <f>ROUND(Source!AC77*Source!I77, 2)+ROUND(Source!AD77*Source!I77, 2)+ROUND(Source!AF77*Source!I77, 2)</f>
        <v>5690.35</v>
      </c>
      <c r="I122" s="41"/>
      <c r="J122" s="41">
        <f>IF(Source!BC77&lt;&gt; 0, Source!BC77, 1)</f>
        <v>7.7</v>
      </c>
      <c r="K122" s="39">
        <f>Source!O77</f>
        <v>43815.71</v>
      </c>
      <c r="L122" s="42"/>
      <c r="S122">
        <f>ROUND((Source!FX77/100)*((ROUND(Source!AF77*Source!I77, 2)+ROUND(Source!AE77*Source!I77, 2))), 2)</f>
        <v>0</v>
      </c>
      <c r="T122">
        <f>Source!X77</f>
        <v>0</v>
      </c>
      <c r="U122">
        <f>ROUND((Source!FY77/100)*((ROUND(Source!AF77*Source!I77, 2)+ROUND(Source!AE77*Source!I77, 2))), 2)</f>
        <v>0</v>
      </c>
      <c r="V122">
        <f>Source!Y77</f>
        <v>0</v>
      </c>
      <c r="W122">
        <f>IF(Source!BI77&lt;=1,H122, 0)</f>
        <v>5690.35</v>
      </c>
      <c r="X122">
        <f>IF(Source!BI77=2,H122, 0)</f>
        <v>0</v>
      </c>
      <c r="Y122">
        <f>IF(Source!BI77=3,H122, 0)</f>
        <v>0</v>
      </c>
      <c r="Z122">
        <f>IF(Source!BI77=4,H122, 0)</f>
        <v>0</v>
      </c>
    </row>
    <row r="123" spans="1:26" ht="15" x14ac:dyDescent="0.25">
      <c r="G123" s="64">
        <f>H115+H116+H118+H119+H120+SUM(H122:H122)</f>
        <v>10862.89</v>
      </c>
      <c r="H123" s="64"/>
      <c r="J123" s="64">
        <f>K115+K116+K118+K119+K120+SUM(K122:K122)</f>
        <v>83644.160000000003</v>
      </c>
      <c r="K123" s="64"/>
      <c r="L123" s="43">
        <f>Source!U75</f>
        <v>142.75742400000001</v>
      </c>
      <c r="O123" s="25">
        <f>G123</f>
        <v>10862.89</v>
      </c>
      <c r="P123" s="25">
        <f>J123</f>
        <v>83644.160000000003</v>
      </c>
      <c r="Q123" s="25">
        <f>L123</f>
        <v>142.75742400000001</v>
      </c>
      <c r="W123">
        <f>IF(Source!BI75&lt;=1,H115+H116+H118+H119+H120, 0)</f>
        <v>5172.54</v>
      </c>
      <c r="X123">
        <f>IF(Source!BI75=2,H115+H116+H118+H119+H120, 0)</f>
        <v>0</v>
      </c>
      <c r="Y123">
        <f>IF(Source!BI75=3,H115+H116+H118+H119+H120, 0)</f>
        <v>0</v>
      </c>
      <c r="Z123">
        <f>IF(Source!BI75=4,H115+H116+H118+H119+H120, 0)</f>
        <v>0</v>
      </c>
    </row>
    <row r="124" spans="1:26" ht="57" x14ac:dyDescent="0.2">
      <c r="A124" s="45" t="str">
        <f>Source!E79</f>
        <v>10</v>
      </c>
      <c r="B124" s="46" t="str">
        <f>Source!F79</f>
        <v>26-02-008-04</v>
      </c>
      <c r="C124" s="46" t="str">
        <f>Source!G79</f>
        <v>Огнезащитное покрытие воздуховодов пастовым составом с пределом огнестойкости 1,5 часа, толщиной покрытия 8 мм</v>
      </c>
      <c r="D124" s="29" t="str">
        <f>Source!H79</f>
        <v>100 м2</v>
      </c>
      <c r="E124" s="12">
        <f>Source!I79</f>
        <v>0.80100000000000005</v>
      </c>
      <c r="F124" s="30">
        <f>Source!AL79+Source!AM79+Source!AO79</f>
        <v>3033.94</v>
      </c>
      <c r="G124" s="31"/>
      <c r="H124" s="30"/>
      <c r="I124" s="31" t="str">
        <f>Source!BO79</f>
        <v/>
      </c>
      <c r="J124" s="31"/>
      <c r="K124" s="30"/>
      <c r="L124" s="32"/>
      <c r="S124">
        <f>ROUND((Source!FX79/100)*((ROUND(Source!AF79*Source!I79, 2)+ROUND(Source!AE79*Source!I79, 2))), 2)</f>
        <v>994.33</v>
      </c>
      <c r="T124">
        <f>Source!X79</f>
        <v>7656.34</v>
      </c>
      <c r="U124">
        <f>ROUND((Source!FY79/100)*((ROUND(Source!AF79*Source!I79, 2)+ROUND(Source!AE79*Source!I79, 2))), 2)</f>
        <v>696.03</v>
      </c>
      <c r="V124">
        <f>Source!Y79</f>
        <v>5359.44</v>
      </c>
    </row>
    <row r="125" spans="1:26" ht="14.25" x14ac:dyDescent="0.2">
      <c r="A125" s="45"/>
      <c r="B125" s="46"/>
      <c r="C125" s="46" t="s">
        <v>811</v>
      </c>
      <c r="D125" s="29"/>
      <c r="E125" s="12"/>
      <c r="F125" s="30">
        <f>Source!AO79</f>
        <v>458.15</v>
      </c>
      <c r="G125" s="31" t="str">
        <f>Source!DG79</f>
        <v>)*1,2*2,25</v>
      </c>
      <c r="H125" s="30">
        <f>ROUND(Source!AF79*Source!I79, 2)</f>
        <v>990.85</v>
      </c>
      <c r="I125" s="31"/>
      <c r="J125" s="31">
        <f>IF(Source!BA79&lt;&gt; 0, Source!BA79, 1)</f>
        <v>7.7</v>
      </c>
      <c r="K125" s="30">
        <f>Source!S79</f>
        <v>7629.51</v>
      </c>
      <c r="L125" s="32"/>
      <c r="R125">
        <f>H125</f>
        <v>990.85</v>
      </c>
    </row>
    <row r="126" spans="1:26" ht="14.25" x14ac:dyDescent="0.2">
      <c r="A126" s="45"/>
      <c r="B126" s="46"/>
      <c r="C126" s="46" t="s">
        <v>162</v>
      </c>
      <c r="D126" s="29"/>
      <c r="E126" s="12"/>
      <c r="F126" s="30">
        <f>Source!AM79</f>
        <v>62.14</v>
      </c>
      <c r="G126" s="31" t="str">
        <f>Source!DE79</f>
        <v>)*1,2*2,25</v>
      </c>
      <c r="H126" s="30">
        <f>ROUND(Source!AD79*Source!I79, 2)</f>
        <v>134.38999999999999</v>
      </c>
      <c r="I126" s="31"/>
      <c r="J126" s="31">
        <f>IF(Source!BB79&lt;&gt; 0, Source!BB79, 1)</f>
        <v>7.7</v>
      </c>
      <c r="K126" s="30">
        <f>Source!Q79</f>
        <v>1034.82</v>
      </c>
      <c r="L126" s="32"/>
    </row>
    <row r="127" spans="1:26" ht="14.25" x14ac:dyDescent="0.2">
      <c r="A127" s="45"/>
      <c r="B127" s="46"/>
      <c r="C127" s="46" t="s">
        <v>812</v>
      </c>
      <c r="D127" s="29"/>
      <c r="E127" s="12"/>
      <c r="F127" s="30">
        <f>Source!AN79</f>
        <v>1.61</v>
      </c>
      <c r="G127" s="31" t="str">
        <f>Source!DF79</f>
        <v>)*1,2*2,25</v>
      </c>
      <c r="H127" s="33">
        <f>ROUND(Source!AE79*Source!I79, 2)</f>
        <v>3.48</v>
      </c>
      <c r="I127" s="31"/>
      <c r="J127" s="31">
        <f>IF(Source!BS79&lt;&gt; 0, Source!BS79, 1)</f>
        <v>7.7</v>
      </c>
      <c r="K127" s="33">
        <f>Source!R79</f>
        <v>26.83</v>
      </c>
      <c r="L127" s="32"/>
      <c r="R127">
        <f>H127</f>
        <v>3.48</v>
      </c>
    </row>
    <row r="128" spans="1:26" ht="14.25" x14ac:dyDescent="0.2">
      <c r="A128" s="45"/>
      <c r="B128" s="46"/>
      <c r="C128" s="46" t="s">
        <v>820</v>
      </c>
      <c r="D128" s="29"/>
      <c r="E128" s="12"/>
      <c r="F128" s="30">
        <f>Source!AL79</f>
        <v>2513.65</v>
      </c>
      <c r="G128" s="31" t="str">
        <f>Source!DD79</f>
        <v>*2,25</v>
      </c>
      <c r="H128" s="30">
        <f>ROUND(Source!AC79*Source!I79, 2)</f>
        <v>4530.22</v>
      </c>
      <c r="I128" s="31"/>
      <c r="J128" s="31">
        <f>IF(Source!BC79&lt;&gt; 0, Source!BC79, 1)</f>
        <v>7.7</v>
      </c>
      <c r="K128" s="30">
        <f>Source!P79</f>
        <v>34882.720000000001</v>
      </c>
      <c r="L128" s="32"/>
    </row>
    <row r="129" spans="1:26" ht="14.25" x14ac:dyDescent="0.2">
      <c r="A129" s="45"/>
      <c r="B129" s="46"/>
      <c r="C129" s="46" t="s">
        <v>813</v>
      </c>
      <c r="D129" s="29" t="s">
        <v>814</v>
      </c>
      <c r="E129" s="12">
        <f>Source!BZ79</f>
        <v>100</v>
      </c>
      <c r="F129" s="49"/>
      <c r="G129" s="31"/>
      <c r="H129" s="30">
        <f>SUM(S124:S132)</f>
        <v>994.33</v>
      </c>
      <c r="I129" s="34"/>
      <c r="J129" s="28">
        <f>Source!AT79</f>
        <v>100</v>
      </c>
      <c r="K129" s="30">
        <f>SUM(T124:T132)</f>
        <v>7656.34</v>
      </c>
      <c r="L129" s="32"/>
    </row>
    <row r="130" spans="1:26" ht="14.25" x14ac:dyDescent="0.2">
      <c r="A130" s="45"/>
      <c r="B130" s="46"/>
      <c r="C130" s="46" t="s">
        <v>815</v>
      </c>
      <c r="D130" s="29" t="s">
        <v>814</v>
      </c>
      <c r="E130" s="12">
        <f>Source!CA79</f>
        <v>70</v>
      </c>
      <c r="F130" s="49"/>
      <c r="G130" s="31"/>
      <c r="H130" s="30">
        <f>SUM(U124:U132)</f>
        <v>696.03</v>
      </c>
      <c r="I130" s="34"/>
      <c r="J130" s="28">
        <f>Source!AU79</f>
        <v>70</v>
      </c>
      <c r="K130" s="30">
        <f>SUM(V124:V132)</f>
        <v>5359.44</v>
      </c>
      <c r="L130" s="32"/>
    </row>
    <row r="131" spans="1:26" ht="14.25" x14ac:dyDescent="0.2">
      <c r="A131" s="45"/>
      <c r="B131" s="46"/>
      <c r="C131" s="46" t="s">
        <v>816</v>
      </c>
      <c r="D131" s="29" t="s">
        <v>817</v>
      </c>
      <c r="E131" s="12">
        <f>Source!AQ79</f>
        <v>51.71</v>
      </c>
      <c r="F131" s="30"/>
      <c r="G131" s="31" t="str">
        <f>Source!DI79</f>
        <v>)*1,2*2,25</v>
      </c>
      <c r="H131" s="30"/>
      <c r="I131" s="31"/>
      <c r="J131" s="31"/>
      <c r="K131" s="30"/>
      <c r="L131" s="35">
        <f>Source!U79</f>
        <v>111.833217</v>
      </c>
    </row>
    <row r="132" spans="1:26" ht="28.5" x14ac:dyDescent="0.2">
      <c r="A132" s="47" t="str">
        <f>Source!E81</f>
        <v>10,1</v>
      </c>
      <c r="B132" s="48" t="str">
        <f>Source!F81</f>
        <v>14.2.02.11-0028</v>
      </c>
      <c r="C132" s="48" t="str">
        <f>Source!G81</f>
        <v>Состав огнезащитный для воздуховодов, марка "ФИБРОГЕЙН"</v>
      </c>
      <c r="D132" s="37" t="str">
        <f>Source!H81</f>
        <v>кг</v>
      </c>
      <c r="E132" s="38">
        <f>Source!I81</f>
        <v>2162.6999999999998</v>
      </c>
      <c r="F132" s="39">
        <f>Source!AL81+Source!AM81+Source!AO81</f>
        <v>11.22</v>
      </c>
      <c r="G132" s="40" t="s">
        <v>4</v>
      </c>
      <c r="H132" s="39">
        <f>ROUND(Source!AC81*Source!I81, 2)+ROUND(Source!AD81*Source!I81, 2)+ROUND(Source!AF81*Source!I81, 2)</f>
        <v>24265.49</v>
      </c>
      <c r="I132" s="41"/>
      <c r="J132" s="41">
        <f>IF(Source!BC81&lt;&gt; 0, Source!BC81, 1)</f>
        <v>7.7</v>
      </c>
      <c r="K132" s="39">
        <f>Source!O81</f>
        <v>186844.3</v>
      </c>
      <c r="L132" s="42"/>
      <c r="S132">
        <f>ROUND((Source!FX81/100)*((ROUND(Source!AF81*Source!I81, 2)+ROUND(Source!AE81*Source!I81, 2))), 2)</f>
        <v>0</v>
      </c>
      <c r="T132">
        <f>Source!X81</f>
        <v>0</v>
      </c>
      <c r="U132">
        <f>ROUND((Source!FY81/100)*((ROUND(Source!AF81*Source!I81, 2)+ROUND(Source!AE81*Source!I81, 2))), 2)</f>
        <v>0</v>
      </c>
      <c r="V132">
        <f>Source!Y81</f>
        <v>0</v>
      </c>
      <c r="W132">
        <f>IF(Source!BI81&lt;=1,H132, 0)</f>
        <v>24265.49</v>
      </c>
      <c r="X132">
        <f>IF(Source!BI81=2,H132, 0)</f>
        <v>0</v>
      </c>
      <c r="Y132">
        <f>IF(Source!BI81=3,H132, 0)</f>
        <v>0</v>
      </c>
      <c r="Z132">
        <f>IF(Source!BI81=4,H132, 0)</f>
        <v>0</v>
      </c>
    </row>
    <row r="133" spans="1:26" ht="15" x14ac:dyDescent="0.25">
      <c r="G133" s="64">
        <f>H125+H126+H128+H129+H130+SUM(H132:H132)</f>
        <v>31611.31</v>
      </c>
      <c r="H133" s="64"/>
      <c r="J133" s="64">
        <f>K125+K126+K128+K129+K130+SUM(K132:K132)</f>
        <v>243407.13</v>
      </c>
      <c r="K133" s="64"/>
      <c r="L133" s="43">
        <f>Source!U79</f>
        <v>111.833217</v>
      </c>
      <c r="O133" s="25">
        <f>G133</f>
        <v>31611.31</v>
      </c>
      <c r="P133" s="25">
        <f>J133</f>
        <v>243407.13</v>
      </c>
      <c r="Q133" s="25">
        <f>L133</f>
        <v>111.833217</v>
      </c>
      <c r="W133">
        <f>IF(Source!BI79&lt;=1,H125+H126+H128+H129+H130, 0)</f>
        <v>7345.82</v>
      </c>
      <c r="X133">
        <f>IF(Source!BI79=2,H125+H126+H128+H129+H130, 0)</f>
        <v>0</v>
      </c>
      <c r="Y133">
        <f>IF(Source!BI79=3,H125+H126+H128+H129+H130, 0)</f>
        <v>0</v>
      </c>
      <c r="Z133">
        <f>IF(Source!BI79=4,H125+H126+H128+H129+H130, 0)</f>
        <v>0</v>
      </c>
    </row>
    <row r="135" spans="1:26" ht="15" x14ac:dyDescent="0.25">
      <c r="A135" s="63" t="str">
        <f>CONCATENATE("Итого по разделу: ",IF(Source!G83&lt;&gt;"Новый раздел", Source!G83, ""))</f>
        <v>Итого по разделу: Дымоудаление</v>
      </c>
      <c r="B135" s="63"/>
      <c r="C135" s="63"/>
      <c r="D135" s="63"/>
      <c r="E135" s="63"/>
      <c r="F135" s="63"/>
      <c r="G135" s="66">
        <f>SUM(O27:O134)</f>
        <v>147322.44</v>
      </c>
      <c r="H135" s="66"/>
      <c r="I135" s="27"/>
      <c r="J135" s="66">
        <f>SUM(P27:P134)</f>
        <v>1134383.1199999999</v>
      </c>
      <c r="K135" s="66"/>
      <c r="L135" s="43">
        <f>SUM(Q27:Q134)</f>
        <v>409.14992100000001</v>
      </c>
    </row>
    <row r="137" spans="1:26" ht="16.5" x14ac:dyDescent="0.25">
      <c r="A137" s="65" t="str">
        <f>CONCATENATE("Раздел: ",IF(Source!G112&lt;&gt;"Новый раздел", Source!G112, ""))</f>
        <v>Раздел: Подпор</v>
      </c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</row>
    <row r="138" spans="1:26" ht="28.5" x14ac:dyDescent="0.2">
      <c r="A138" s="45" t="str">
        <f>Source!E117</f>
        <v>11</v>
      </c>
      <c r="B138" s="46" t="str">
        <f>Source!F117</f>
        <v>20-03-002-03</v>
      </c>
      <c r="C138" s="46" t="str">
        <f>Source!G117</f>
        <v>Установка вентиляторов осевых массой до 0,1 т</v>
      </c>
      <c r="D138" s="29" t="str">
        <f>Source!H117</f>
        <v>ШТ</v>
      </c>
      <c r="E138" s="12">
        <f>Source!I117</f>
        <v>1</v>
      </c>
      <c r="F138" s="30">
        <f>Source!AL117+Source!AM117+Source!AO117</f>
        <v>123.60000000000001</v>
      </c>
      <c r="G138" s="31"/>
      <c r="H138" s="30"/>
      <c r="I138" s="31" t="str">
        <f>Source!BO117</f>
        <v/>
      </c>
      <c r="J138" s="31"/>
      <c r="K138" s="30"/>
      <c r="L138" s="32"/>
      <c r="S138">
        <f>ROUND((Source!FX117/100)*((ROUND(Source!AF117*Source!I117, 2)+ROUND(Source!AE117*Source!I117, 2))), 2)</f>
        <v>156.66999999999999</v>
      </c>
      <c r="T138">
        <f>Source!X117</f>
        <v>1206.3699999999999</v>
      </c>
      <c r="U138">
        <f>ROUND((Source!FY117/100)*((ROUND(Source!AF117*Source!I117, 2)+ROUND(Source!AE117*Source!I117, 2))), 2)</f>
        <v>101.59</v>
      </c>
      <c r="V138">
        <f>Source!Y117</f>
        <v>782.26</v>
      </c>
    </row>
    <row r="139" spans="1:26" ht="14.25" x14ac:dyDescent="0.2">
      <c r="A139" s="45"/>
      <c r="B139" s="46"/>
      <c r="C139" s="46" t="s">
        <v>811</v>
      </c>
      <c r="D139" s="29"/>
      <c r="E139" s="12"/>
      <c r="F139" s="30">
        <f>Source!AO117</f>
        <v>99.76</v>
      </c>
      <c r="G139" s="31" t="str">
        <f>Source!DG117</f>
        <v>)*1,2</v>
      </c>
      <c r="H139" s="30">
        <f>ROUND(Source!AF117*Source!I117, 2)</f>
        <v>119.71</v>
      </c>
      <c r="I139" s="31"/>
      <c r="J139" s="31">
        <f>IF(Source!BA117&lt;&gt; 0, Source!BA117, 1)</f>
        <v>7.7</v>
      </c>
      <c r="K139" s="30">
        <f>Source!S117</f>
        <v>921.77</v>
      </c>
      <c r="L139" s="32"/>
      <c r="R139">
        <f>H139</f>
        <v>119.71</v>
      </c>
    </row>
    <row r="140" spans="1:26" ht="14.25" x14ac:dyDescent="0.2">
      <c r="A140" s="45"/>
      <c r="B140" s="46"/>
      <c r="C140" s="46" t="s">
        <v>162</v>
      </c>
      <c r="D140" s="29"/>
      <c r="E140" s="12"/>
      <c r="F140" s="30">
        <f>Source!AM117</f>
        <v>20.8</v>
      </c>
      <c r="G140" s="31" t="str">
        <f>Source!DE117</f>
        <v>)*1,2</v>
      </c>
      <c r="H140" s="30">
        <f>ROUND(Source!AD117*Source!I117, 2)</f>
        <v>24.96</v>
      </c>
      <c r="I140" s="31"/>
      <c r="J140" s="31">
        <f>IF(Source!BB117&lt;&gt; 0, Source!BB117, 1)</f>
        <v>7.7</v>
      </c>
      <c r="K140" s="30">
        <f>Source!Q117</f>
        <v>192.19</v>
      </c>
      <c r="L140" s="32"/>
    </row>
    <row r="141" spans="1:26" ht="14.25" x14ac:dyDescent="0.2">
      <c r="A141" s="45"/>
      <c r="B141" s="46"/>
      <c r="C141" s="46" t="s">
        <v>812</v>
      </c>
      <c r="D141" s="29"/>
      <c r="E141" s="12"/>
      <c r="F141" s="30">
        <f>Source!AN117</f>
        <v>2.2400000000000002</v>
      </c>
      <c r="G141" s="31" t="str">
        <f>Source!DF117</f>
        <v>)*1,2</v>
      </c>
      <c r="H141" s="33">
        <f>ROUND(Source!AE117*Source!I117, 2)</f>
        <v>2.69</v>
      </c>
      <c r="I141" s="31"/>
      <c r="J141" s="31">
        <f>IF(Source!BS117&lt;&gt; 0, Source!BS117, 1)</f>
        <v>7.7</v>
      </c>
      <c r="K141" s="33">
        <f>Source!R117</f>
        <v>20.71</v>
      </c>
      <c r="L141" s="32"/>
      <c r="R141">
        <f>H141</f>
        <v>2.69</v>
      </c>
    </row>
    <row r="142" spans="1:26" ht="14.25" x14ac:dyDescent="0.2">
      <c r="A142" s="45"/>
      <c r="B142" s="46"/>
      <c r="C142" s="46" t="s">
        <v>820</v>
      </c>
      <c r="D142" s="29"/>
      <c r="E142" s="12"/>
      <c r="F142" s="30">
        <f>Source!AL117</f>
        <v>3.04</v>
      </c>
      <c r="G142" s="31" t="str">
        <f>Source!DD117</f>
        <v/>
      </c>
      <c r="H142" s="30">
        <f>ROUND(Source!AC117*Source!I117, 2)</f>
        <v>3.04</v>
      </c>
      <c r="I142" s="31"/>
      <c r="J142" s="31">
        <f>IF(Source!BC117&lt;&gt; 0, Source!BC117, 1)</f>
        <v>7.7</v>
      </c>
      <c r="K142" s="30">
        <f>Source!P117</f>
        <v>23.41</v>
      </c>
      <c r="L142" s="32"/>
    </row>
    <row r="143" spans="1:26" ht="14.25" x14ac:dyDescent="0.2">
      <c r="A143" s="45"/>
      <c r="B143" s="46"/>
      <c r="C143" s="46" t="s">
        <v>813</v>
      </c>
      <c r="D143" s="29" t="s">
        <v>814</v>
      </c>
      <c r="E143" s="12">
        <f>Source!BZ117</f>
        <v>128</v>
      </c>
      <c r="F143" s="49"/>
      <c r="G143" s="31"/>
      <c r="H143" s="30">
        <f>SUM(S138:S146)</f>
        <v>156.66999999999999</v>
      </c>
      <c r="I143" s="34"/>
      <c r="J143" s="28">
        <f>Source!AT117</f>
        <v>128</v>
      </c>
      <c r="K143" s="30">
        <f>SUM(T138:T146)</f>
        <v>1206.3699999999999</v>
      </c>
      <c r="L143" s="32"/>
    </row>
    <row r="144" spans="1:26" ht="14.25" x14ac:dyDescent="0.2">
      <c r="A144" s="45"/>
      <c r="B144" s="46"/>
      <c r="C144" s="46" t="s">
        <v>815</v>
      </c>
      <c r="D144" s="29" t="s">
        <v>814</v>
      </c>
      <c r="E144" s="12">
        <f>Source!CA117</f>
        <v>83</v>
      </c>
      <c r="F144" s="49"/>
      <c r="G144" s="31"/>
      <c r="H144" s="30">
        <f>SUM(U138:U146)</f>
        <v>101.59</v>
      </c>
      <c r="I144" s="34"/>
      <c r="J144" s="28">
        <f>Source!AU117</f>
        <v>83</v>
      </c>
      <c r="K144" s="30">
        <f>SUM(V138:V146)</f>
        <v>782.26</v>
      </c>
      <c r="L144" s="32"/>
    </row>
    <row r="145" spans="1:26" ht="14.25" x14ac:dyDescent="0.2">
      <c r="A145" s="45"/>
      <c r="B145" s="46"/>
      <c r="C145" s="46" t="s">
        <v>816</v>
      </c>
      <c r="D145" s="29" t="s">
        <v>817</v>
      </c>
      <c r="E145" s="12">
        <f>Source!AQ117</f>
        <v>10.37</v>
      </c>
      <c r="F145" s="30"/>
      <c r="G145" s="31" t="str">
        <f>Source!DI117</f>
        <v>)*1,2</v>
      </c>
      <c r="H145" s="30"/>
      <c r="I145" s="31"/>
      <c r="J145" s="31"/>
      <c r="K145" s="30"/>
      <c r="L145" s="35">
        <f>Source!U117</f>
        <v>12.443999999999999</v>
      </c>
    </row>
    <row r="146" spans="1:26" ht="54" x14ac:dyDescent="0.2">
      <c r="A146" s="47" t="str">
        <f>Source!E119</f>
        <v>11,1</v>
      </c>
      <c r="B146" s="48" t="str">
        <f>Source!F119</f>
        <v>Цена поставщика</v>
      </c>
      <c r="C146" s="48" t="s">
        <v>831</v>
      </c>
      <c r="D146" s="37" t="str">
        <f>Source!H119</f>
        <v>ШТ</v>
      </c>
      <c r="E146" s="38">
        <f>Source!I119</f>
        <v>1</v>
      </c>
      <c r="F146" s="39">
        <f>Source!AL119+Source!AM119+Source!AO119</f>
        <v>16073</v>
      </c>
      <c r="G146" s="40" t="s">
        <v>4</v>
      </c>
      <c r="H146" s="39">
        <f>ROUND(Source!AC119*Source!I119, 2)+ROUND(Source!AD119*Source!I119, 2)+ROUND(Source!AF119*Source!I119, 2)</f>
        <v>16073</v>
      </c>
      <c r="I146" s="41"/>
      <c r="J146" s="41">
        <f>IF(Source!BC119&lt;&gt; 0, Source!BC119, 1)</f>
        <v>7.7</v>
      </c>
      <c r="K146" s="39">
        <f>Source!O119</f>
        <v>123762.1</v>
      </c>
      <c r="L146" s="42"/>
      <c r="S146">
        <f>ROUND((Source!FX119/100)*((ROUND(Source!AF119*Source!I119, 2)+ROUND(Source!AE119*Source!I119, 2))), 2)</f>
        <v>0</v>
      </c>
      <c r="T146">
        <f>Source!X119</f>
        <v>0</v>
      </c>
      <c r="U146">
        <f>ROUND((Source!FY119/100)*((ROUND(Source!AF119*Source!I119, 2)+ROUND(Source!AE119*Source!I119, 2))), 2)</f>
        <v>0</v>
      </c>
      <c r="V146">
        <f>Source!Y119</f>
        <v>0</v>
      </c>
      <c r="W146">
        <f>IF(Source!BI119&lt;=1,H146, 0)</f>
        <v>16073</v>
      </c>
      <c r="X146">
        <f>IF(Source!BI119=2,H146, 0)</f>
        <v>0</v>
      </c>
      <c r="Y146">
        <f>IF(Source!BI119=3,H146, 0)</f>
        <v>0</v>
      </c>
      <c r="Z146">
        <f>IF(Source!BI119=4,H146, 0)</f>
        <v>0</v>
      </c>
    </row>
    <row r="147" spans="1:26" ht="15" x14ac:dyDescent="0.25">
      <c r="G147" s="64">
        <f>H139+H140+H142+H143+H144+SUM(H146:H146)</f>
        <v>16478.97</v>
      </c>
      <c r="H147" s="64"/>
      <c r="J147" s="64">
        <f>K139+K140+K142+K143+K144+SUM(K146:K146)</f>
        <v>126888.1</v>
      </c>
      <c r="K147" s="64"/>
      <c r="L147" s="43">
        <f>Source!U117</f>
        <v>12.443999999999999</v>
      </c>
      <c r="O147" s="25">
        <f>G147</f>
        <v>16478.97</v>
      </c>
      <c r="P147" s="25">
        <f>J147</f>
        <v>126888.1</v>
      </c>
      <c r="Q147" s="25">
        <f>L147</f>
        <v>12.443999999999999</v>
      </c>
      <c r="W147">
        <f>IF(Source!BI117&lt;=1,H139+H140+H142+H143+H144, 0)</f>
        <v>405.97</v>
      </c>
      <c r="X147">
        <f>IF(Source!BI117=2,H139+H140+H142+H143+H144, 0)</f>
        <v>0</v>
      </c>
      <c r="Y147">
        <f>IF(Source!BI117=3,H139+H140+H142+H143+H144, 0)</f>
        <v>0</v>
      </c>
      <c r="Z147">
        <f>IF(Source!BI117=4,H139+H140+H142+H143+H144, 0)</f>
        <v>0</v>
      </c>
    </row>
    <row r="148" spans="1:26" ht="28.5" x14ac:dyDescent="0.2">
      <c r="A148" s="45" t="str">
        <f>Source!E121</f>
        <v>12</v>
      </c>
      <c r="B148" s="46" t="str">
        <f>Source!F121</f>
        <v>20-02-004-03</v>
      </c>
      <c r="C148" s="46" t="str">
        <f>Source!G121</f>
        <v>Установка клапанов обратных диаметром до 800 мм</v>
      </c>
      <c r="D148" s="29" t="str">
        <f>Source!H121</f>
        <v>ШТ</v>
      </c>
      <c r="E148" s="12">
        <f>Source!I121</f>
        <v>1</v>
      </c>
      <c r="F148" s="30">
        <f>Source!AL121+Source!AM121+Source!AO121</f>
        <v>37.11</v>
      </c>
      <c r="G148" s="31"/>
      <c r="H148" s="30"/>
      <c r="I148" s="31" t="str">
        <f>Source!BO121</f>
        <v/>
      </c>
      <c r="J148" s="31"/>
      <c r="K148" s="30"/>
      <c r="L148" s="32"/>
      <c r="S148">
        <f>ROUND((Source!FX121/100)*((ROUND(Source!AF121*Source!I121, 2)+ROUND(Source!AE121*Source!I121, 2))), 2)</f>
        <v>28.71</v>
      </c>
      <c r="T148">
        <f>Source!X121</f>
        <v>221.07</v>
      </c>
      <c r="U148">
        <f>ROUND((Source!FY121/100)*((ROUND(Source!AF121*Source!I121, 2)+ROUND(Source!AE121*Source!I121, 2))), 2)</f>
        <v>18.62</v>
      </c>
      <c r="V148">
        <f>Source!Y121</f>
        <v>143.35</v>
      </c>
    </row>
    <row r="149" spans="1:26" ht="14.25" x14ac:dyDescent="0.2">
      <c r="A149" s="45"/>
      <c r="B149" s="46"/>
      <c r="C149" s="46" t="s">
        <v>811</v>
      </c>
      <c r="D149" s="29"/>
      <c r="E149" s="12"/>
      <c r="F149" s="30">
        <f>Source!AO121</f>
        <v>18.43</v>
      </c>
      <c r="G149" s="31" t="str">
        <f>Source!DG121</f>
        <v>)*1,2</v>
      </c>
      <c r="H149" s="30">
        <f>ROUND(Source!AF121*Source!I121, 2)</f>
        <v>22.12</v>
      </c>
      <c r="I149" s="31"/>
      <c r="J149" s="31">
        <f>IF(Source!BA121&lt;&gt; 0, Source!BA121, 1)</f>
        <v>7.7</v>
      </c>
      <c r="K149" s="30">
        <f>Source!S121</f>
        <v>170.32</v>
      </c>
      <c r="L149" s="32"/>
      <c r="R149">
        <f>H149</f>
        <v>22.12</v>
      </c>
    </row>
    <row r="150" spans="1:26" ht="14.25" x14ac:dyDescent="0.2">
      <c r="A150" s="45"/>
      <c r="B150" s="46"/>
      <c r="C150" s="46" t="s">
        <v>162</v>
      </c>
      <c r="D150" s="29"/>
      <c r="E150" s="12"/>
      <c r="F150" s="30">
        <f>Source!AM121</f>
        <v>3.28</v>
      </c>
      <c r="G150" s="31" t="str">
        <f>Source!DE121</f>
        <v>)*1,2</v>
      </c>
      <c r="H150" s="30">
        <f>ROUND(Source!AD121*Source!I121, 2)</f>
        <v>3.93</v>
      </c>
      <c r="I150" s="31"/>
      <c r="J150" s="31">
        <f>IF(Source!BB121&lt;&gt; 0, Source!BB121, 1)</f>
        <v>7.7</v>
      </c>
      <c r="K150" s="30">
        <f>Source!Q121</f>
        <v>30.26</v>
      </c>
      <c r="L150" s="32"/>
    </row>
    <row r="151" spans="1:26" ht="14.25" x14ac:dyDescent="0.2">
      <c r="A151" s="45"/>
      <c r="B151" s="46"/>
      <c r="C151" s="46" t="s">
        <v>812</v>
      </c>
      <c r="D151" s="29"/>
      <c r="E151" s="12"/>
      <c r="F151" s="30">
        <f>Source!AN121</f>
        <v>0.26</v>
      </c>
      <c r="G151" s="31" t="str">
        <f>Source!DF121</f>
        <v>)*1,2</v>
      </c>
      <c r="H151" s="33">
        <f>ROUND(Source!AE121*Source!I121, 2)</f>
        <v>0.31</v>
      </c>
      <c r="I151" s="31"/>
      <c r="J151" s="31">
        <f>IF(Source!BS121&lt;&gt; 0, Source!BS121, 1)</f>
        <v>7.7</v>
      </c>
      <c r="K151" s="33">
        <f>Source!R121</f>
        <v>2.39</v>
      </c>
      <c r="L151" s="32"/>
      <c r="R151">
        <f>H151</f>
        <v>0.31</v>
      </c>
    </row>
    <row r="152" spans="1:26" ht="14.25" x14ac:dyDescent="0.2">
      <c r="A152" s="45"/>
      <c r="B152" s="46"/>
      <c r="C152" s="46" t="s">
        <v>820</v>
      </c>
      <c r="D152" s="29"/>
      <c r="E152" s="12"/>
      <c r="F152" s="30">
        <f>Source!AL121</f>
        <v>15.4</v>
      </c>
      <c r="G152" s="31" t="str">
        <f>Source!DD121</f>
        <v/>
      </c>
      <c r="H152" s="30">
        <f>ROUND(Source!AC121*Source!I121, 2)</f>
        <v>15.4</v>
      </c>
      <c r="I152" s="31"/>
      <c r="J152" s="31">
        <f>IF(Source!BC121&lt;&gt; 0, Source!BC121, 1)</f>
        <v>7.7</v>
      </c>
      <c r="K152" s="30">
        <f>Source!P121</f>
        <v>118.58</v>
      </c>
      <c r="L152" s="32"/>
    </row>
    <row r="153" spans="1:26" ht="14.25" x14ac:dyDescent="0.2">
      <c r="A153" s="45"/>
      <c r="B153" s="46"/>
      <c r="C153" s="46" t="s">
        <v>813</v>
      </c>
      <c r="D153" s="29" t="s">
        <v>814</v>
      </c>
      <c r="E153" s="12">
        <f>Source!BZ121</f>
        <v>128</v>
      </c>
      <c r="F153" s="49"/>
      <c r="G153" s="31"/>
      <c r="H153" s="30">
        <f>SUM(S148:S156)</f>
        <v>28.71</v>
      </c>
      <c r="I153" s="34"/>
      <c r="J153" s="28">
        <f>Source!AT121</f>
        <v>128</v>
      </c>
      <c r="K153" s="30">
        <f>SUM(T148:T156)</f>
        <v>221.07</v>
      </c>
      <c r="L153" s="32"/>
    </row>
    <row r="154" spans="1:26" ht="14.25" x14ac:dyDescent="0.2">
      <c r="A154" s="45"/>
      <c r="B154" s="46"/>
      <c r="C154" s="46" t="s">
        <v>815</v>
      </c>
      <c r="D154" s="29" t="s">
        <v>814</v>
      </c>
      <c r="E154" s="12">
        <f>Source!CA121</f>
        <v>83</v>
      </c>
      <c r="F154" s="49"/>
      <c r="G154" s="31"/>
      <c r="H154" s="30">
        <f>SUM(U148:U156)</f>
        <v>18.62</v>
      </c>
      <c r="I154" s="34"/>
      <c r="J154" s="28">
        <f>Source!AU121</f>
        <v>83</v>
      </c>
      <c r="K154" s="30">
        <f>SUM(V148:V156)</f>
        <v>143.35</v>
      </c>
      <c r="L154" s="32"/>
    </row>
    <row r="155" spans="1:26" ht="14.25" x14ac:dyDescent="0.2">
      <c r="A155" s="45"/>
      <c r="B155" s="46"/>
      <c r="C155" s="46" t="s">
        <v>816</v>
      </c>
      <c r="D155" s="29" t="s">
        <v>817</v>
      </c>
      <c r="E155" s="12">
        <f>Source!AQ121</f>
        <v>2.08</v>
      </c>
      <c r="F155" s="30"/>
      <c r="G155" s="31" t="str">
        <f>Source!DI121</f>
        <v>)*1,2</v>
      </c>
      <c r="H155" s="30"/>
      <c r="I155" s="31"/>
      <c r="J155" s="31"/>
      <c r="K155" s="30"/>
      <c r="L155" s="35">
        <f>Source!U121</f>
        <v>2.496</v>
      </c>
    </row>
    <row r="156" spans="1:26" ht="42.75" x14ac:dyDescent="0.2">
      <c r="A156" s="47" t="str">
        <f>Source!E123</f>
        <v>12,1</v>
      </c>
      <c r="B156" s="48" t="str">
        <f>Source!F123</f>
        <v>Цена поставщика</v>
      </c>
      <c r="C156" s="48" t="s">
        <v>832</v>
      </c>
      <c r="D156" s="37" t="str">
        <f>Source!H123</f>
        <v>ШТ</v>
      </c>
      <c r="E156" s="38">
        <f>Source!I123</f>
        <v>1</v>
      </c>
      <c r="F156" s="39">
        <f>Source!AL123+Source!AM123+Source!AO123</f>
        <v>2452</v>
      </c>
      <c r="G156" s="40" t="s">
        <v>4</v>
      </c>
      <c r="H156" s="39">
        <f>ROUND(Source!AC123*Source!I123, 2)+ROUND(Source!AD123*Source!I123, 2)+ROUND(Source!AF123*Source!I123, 2)</f>
        <v>2452</v>
      </c>
      <c r="I156" s="41"/>
      <c r="J156" s="41">
        <f>IF(Source!BC123&lt;&gt; 0, Source!BC123, 1)</f>
        <v>7.7</v>
      </c>
      <c r="K156" s="39">
        <f>Source!O123</f>
        <v>18880.400000000001</v>
      </c>
      <c r="L156" s="42"/>
      <c r="S156">
        <f>ROUND((Source!FX123/100)*((ROUND(Source!AF123*Source!I123, 2)+ROUND(Source!AE123*Source!I123, 2))), 2)</f>
        <v>0</v>
      </c>
      <c r="T156">
        <f>Source!X123</f>
        <v>0</v>
      </c>
      <c r="U156">
        <f>ROUND((Source!FY123/100)*((ROUND(Source!AF123*Source!I123, 2)+ROUND(Source!AE123*Source!I123, 2))), 2)</f>
        <v>0</v>
      </c>
      <c r="V156">
        <f>Source!Y123</f>
        <v>0</v>
      </c>
      <c r="W156">
        <f>IF(Source!BI123&lt;=1,H156, 0)</f>
        <v>0</v>
      </c>
      <c r="X156">
        <f>IF(Source!BI123=2,H156, 0)</f>
        <v>0</v>
      </c>
      <c r="Y156">
        <f>IF(Source!BI123=3,H156, 0)</f>
        <v>0</v>
      </c>
      <c r="Z156">
        <f>IF(Source!BI123=4,H156, 0)</f>
        <v>2452</v>
      </c>
    </row>
    <row r="157" spans="1:26" ht="15" x14ac:dyDescent="0.25">
      <c r="G157" s="64">
        <f>H149+H150+H152+H153+H154+SUM(H156:H156)</f>
        <v>2540.7800000000002</v>
      </c>
      <c r="H157" s="64"/>
      <c r="J157" s="64">
        <f>K149+K150+K152+K153+K154+SUM(K156:K156)</f>
        <v>19563.980000000003</v>
      </c>
      <c r="K157" s="64"/>
      <c r="L157" s="43">
        <f>Source!U121</f>
        <v>2.496</v>
      </c>
      <c r="O157" s="25">
        <f>G157</f>
        <v>2540.7800000000002</v>
      </c>
      <c r="P157" s="25">
        <f>J157</f>
        <v>19563.980000000003</v>
      </c>
      <c r="Q157" s="25">
        <f>L157</f>
        <v>2.496</v>
      </c>
      <c r="W157">
        <f>IF(Source!BI121&lt;=1,H149+H150+H152+H153+H154, 0)</f>
        <v>88.78</v>
      </c>
      <c r="X157">
        <f>IF(Source!BI121=2,H149+H150+H152+H153+H154, 0)</f>
        <v>0</v>
      </c>
      <c r="Y157">
        <f>IF(Source!BI121=3,H149+H150+H152+H153+H154, 0)</f>
        <v>0</v>
      </c>
      <c r="Z157">
        <f>IF(Source!BI121=4,H149+H150+H152+H153+H154, 0)</f>
        <v>0</v>
      </c>
    </row>
    <row r="158" spans="1:26" ht="28.5" x14ac:dyDescent="0.2">
      <c r="A158" s="45" t="str">
        <f>Source!E125</f>
        <v>13</v>
      </c>
      <c r="B158" s="46" t="str">
        <f>Source!F125</f>
        <v>20-02-002-04</v>
      </c>
      <c r="C158" s="46" t="str">
        <f>Source!G125</f>
        <v>Установка решеток жалюзийных площадью в свету до 2,5 м2</v>
      </c>
      <c r="D158" s="29" t="str">
        <f>Source!H125</f>
        <v>ШТ</v>
      </c>
      <c r="E158" s="12">
        <f>Source!I125</f>
        <v>1</v>
      </c>
      <c r="F158" s="30">
        <f>Source!AL125+Source!AM125+Source!AO125</f>
        <v>44.01</v>
      </c>
      <c r="G158" s="31"/>
      <c r="H158" s="30"/>
      <c r="I158" s="31" t="str">
        <f>Source!BO125</f>
        <v/>
      </c>
      <c r="J158" s="31"/>
      <c r="K158" s="30"/>
      <c r="L158" s="32"/>
      <c r="S158">
        <f>ROUND((Source!FX125/100)*((ROUND(Source!AF125*Source!I125, 2)+ROUND(Source!AE125*Source!I125, 2))), 2)</f>
        <v>37.07</v>
      </c>
      <c r="T158">
        <f>Source!X125</f>
        <v>285.43</v>
      </c>
      <c r="U158">
        <f>ROUND((Source!FY125/100)*((ROUND(Source!AF125*Source!I125, 2)+ROUND(Source!AE125*Source!I125, 2))), 2)</f>
        <v>24.04</v>
      </c>
      <c r="V158">
        <f>Source!Y125</f>
        <v>185.08</v>
      </c>
    </row>
    <row r="159" spans="1:26" ht="14.25" x14ac:dyDescent="0.2">
      <c r="A159" s="45"/>
      <c r="B159" s="46"/>
      <c r="C159" s="46" t="s">
        <v>811</v>
      </c>
      <c r="D159" s="29"/>
      <c r="E159" s="12"/>
      <c r="F159" s="30">
        <f>Source!AO125</f>
        <v>23.77</v>
      </c>
      <c r="G159" s="31" t="str">
        <f>Source!DG125</f>
        <v>)*1,2</v>
      </c>
      <c r="H159" s="30">
        <f>ROUND(Source!AF125*Source!I125, 2)</f>
        <v>28.52</v>
      </c>
      <c r="I159" s="31"/>
      <c r="J159" s="31">
        <f>IF(Source!BA125&lt;&gt; 0, Source!BA125, 1)</f>
        <v>7.7</v>
      </c>
      <c r="K159" s="30">
        <f>Source!S125</f>
        <v>219.6</v>
      </c>
      <c r="L159" s="32"/>
      <c r="R159">
        <f>H159</f>
        <v>28.52</v>
      </c>
    </row>
    <row r="160" spans="1:26" ht="14.25" x14ac:dyDescent="0.2">
      <c r="A160" s="45"/>
      <c r="B160" s="46"/>
      <c r="C160" s="46" t="s">
        <v>162</v>
      </c>
      <c r="D160" s="29"/>
      <c r="E160" s="12"/>
      <c r="F160" s="30">
        <f>Source!AM125</f>
        <v>4.29</v>
      </c>
      <c r="G160" s="31" t="str">
        <f>Source!DE125</f>
        <v>)*1,2</v>
      </c>
      <c r="H160" s="30">
        <f>ROUND(Source!AD125*Source!I125, 2)</f>
        <v>5.14</v>
      </c>
      <c r="I160" s="31"/>
      <c r="J160" s="31">
        <f>IF(Source!BB125&lt;&gt; 0, Source!BB125, 1)</f>
        <v>7.7</v>
      </c>
      <c r="K160" s="30">
        <f>Source!Q125</f>
        <v>39.58</v>
      </c>
      <c r="L160" s="32"/>
    </row>
    <row r="161" spans="1:26" ht="14.25" x14ac:dyDescent="0.2">
      <c r="A161" s="45"/>
      <c r="B161" s="46"/>
      <c r="C161" s="46" t="s">
        <v>812</v>
      </c>
      <c r="D161" s="29"/>
      <c r="E161" s="12"/>
      <c r="F161" s="30">
        <f>Source!AN125</f>
        <v>0.37</v>
      </c>
      <c r="G161" s="31" t="str">
        <f>Source!DF125</f>
        <v>)*1,2</v>
      </c>
      <c r="H161" s="33">
        <f>ROUND(Source!AE125*Source!I125, 2)</f>
        <v>0.44</v>
      </c>
      <c r="I161" s="31"/>
      <c r="J161" s="31">
        <f>IF(Source!BS125&lt;&gt; 0, Source!BS125, 1)</f>
        <v>7.7</v>
      </c>
      <c r="K161" s="33">
        <f>Source!R125</f>
        <v>3.39</v>
      </c>
      <c r="L161" s="32"/>
      <c r="R161">
        <f>H161</f>
        <v>0.44</v>
      </c>
    </row>
    <row r="162" spans="1:26" ht="14.25" x14ac:dyDescent="0.2">
      <c r="A162" s="45"/>
      <c r="B162" s="46"/>
      <c r="C162" s="46" t="s">
        <v>820</v>
      </c>
      <c r="D162" s="29"/>
      <c r="E162" s="12"/>
      <c r="F162" s="30">
        <f>Source!AL125</f>
        <v>15.95</v>
      </c>
      <c r="G162" s="31" t="str">
        <f>Source!DD125</f>
        <v/>
      </c>
      <c r="H162" s="30">
        <f>ROUND(Source!AC125*Source!I125, 2)</f>
        <v>15.95</v>
      </c>
      <c r="I162" s="31"/>
      <c r="J162" s="31">
        <f>IF(Source!BC125&lt;&gt; 0, Source!BC125, 1)</f>
        <v>7.7</v>
      </c>
      <c r="K162" s="30">
        <f>Source!P125</f>
        <v>122.82</v>
      </c>
      <c r="L162" s="32"/>
    </row>
    <row r="163" spans="1:26" ht="14.25" x14ac:dyDescent="0.2">
      <c r="A163" s="45"/>
      <c r="B163" s="46"/>
      <c r="C163" s="46" t="s">
        <v>813</v>
      </c>
      <c r="D163" s="29" t="s">
        <v>814</v>
      </c>
      <c r="E163" s="12">
        <f>Source!BZ125</f>
        <v>128</v>
      </c>
      <c r="F163" s="49"/>
      <c r="G163" s="31"/>
      <c r="H163" s="30">
        <f>SUM(S158:S166)</f>
        <v>37.07</v>
      </c>
      <c r="I163" s="34"/>
      <c r="J163" s="28">
        <f>Source!AT125</f>
        <v>128</v>
      </c>
      <c r="K163" s="30">
        <f>SUM(T158:T166)</f>
        <v>285.43</v>
      </c>
      <c r="L163" s="32"/>
    </row>
    <row r="164" spans="1:26" ht="14.25" x14ac:dyDescent="0.2">
      <c r="A164" s="45"/>
      <c r="B164" s="46"/>
      <c r="C164" s="46" t="s">
        <v>815</v>
      </c>
      <c r="D164" s="29" t="s">
        <v>814</v>
      </c>
      <c r="E164" s="12">
        <f>Source!CA125</f>
        <v>83</v>
      </c>
      <c r="F164" s="49"/>
      <c r="G164" s="31"/>
      <c r="H164" s="30">
        <f>SUM(U158:U166)</f>
        <v>24.04</v>
      </c>
      <c r="I164" s="34"/>
      <c r="J164" s="28">
        <f>Source!AU125</f>
        <v>83</v>
      </c>
      <c r="K164" s="30">
        <f>SUM(V158:V166)</f>
        <v>185.08</v>
      </c>
      <c r="L164" s="32"/>
    </row>
    <row r="165" spans="1:26" ht="14.25" x14ac:dyDescent="0.2">
      <c r="A165" s="45"/>
      <c r="B165" s="46"/>
      <c r="C165" s="46" t="s">
        <v>816</v>
      </c>
      <c r="D165" s="29" t="s">
        <v>817</v>
      </c>
      <c r="E165" s="12">
        <f>Source!AQ125</f>
        <v>2.65</v>
      </c>
      <c r="F165" s="30"/>
      <c r="G165" s="31" t="str">
        <f>Source!DI125</f>
        <v>)*1,2</v>
      </c>
      <c r="H165" s="30"/>
      <c r="I165" s="31"/>
      <c r="J165" s="31"/>
      <c r="K165" s="30"/>
      <c r="L165" s="35">
        <f>Source!U125</f>
        <v>3.1799999999999997</v>
      </c>
    </row>
    <row r="166" spans="1:26" ht="42.75" x14ac:dyDescent="0.2">
      <c r="A166" s="47" t="str">
        <f>Source!E127</f>
        <v>13,1</v>
      </c>
      <c r="B166" s="48" t="str">
        <f>Source!F127</f>
        <v>19.2.03.03-0098</v>
      </c>
      <c r="C166" s="48" t="str">
        <f>Source!G127</f>
        <v>Решетки вентиляционные наружные из оцинкованной стали марки РН, диаметром: 800 мм прим.</v>
      </c>
      <c r="D166" s="37" t="str">
        <f>Source!H127</f>
        <v>шт.</v>
      </c>
      <c r="E166" s="38">
        <f>Source!I127</f>
        <v>1</v>
      </c>
      <c r="F166" s="39">
        <f>Source!AL127+Source!AM127+Source!AO127</f>
        <v>589.26</v>
      </c>
      <c r="G166" s="40" t="s">
        <v>4</v>
      </c>
      <c r="H166" s="39">
        <f>ROUND(Source!AC127*Source!I127, 2)+ROUND(Source!AD127*Source!I127, 2)+ROUND(Source!AF127*Source!I127, 2)</f>
        <v>589.26</v>
      </c>
      <c r="I166" s="41"/>
      <c r="J166" s="41">
        <f>IF(Source!BC127&lt;&gt; 0, Source!BC127, 1)</f>
        <v>7.7</v>
      </c>
      <c r="K166" s="39">
        <f>Source!O127</f>
        <v>4537.3</v>
      </c>
      <c r="L166" s="42"/>
      <c r="S166">
        <f>ROUND((Source!FX127/100)*((ROUND(Source!AF127*Source!I127, 2)+ROUND(Source!AE127*Source!I127, 2))), 2)</f>
        <v>0</v>
      </c>
      <c r="T166">
        <f>Source!X127</f>
        <v>0</v>
      </c>
      <c r="U166">
        <f>ROUND((Source!FY127/100)*((ROUND(Source!AF127*Source!I127, 2)+ROUND(Source!AE127*Source!I127, 2))), 2)</f>
        <v>0</v>
      </c>
      <c r="V166">
        <f>Source!Y127</f>
        <v>0</v>
      </c>
      <c r="W166">
        <f>IF(Source!BI127&lt;=1,H166, 0)</f>
        <v>589.26</v>
      </c>
      <c r="X166">
        <f>IF(Source!BI127=2,H166, 0)</f>
        <v>0</v>
      </c>
      <c r="Y166">
        <f>IF(Source!BI127=3,H166, 0)</f>
        <v>0</v>
      </c>
      <c r="Z166">
        <f>IF(Source!BI127=4,H166, 0)</f>
        <v>0</v>
      </c>
    </row>
    <row r="167" spans="1:26" ht="15" x14ac:dyDescent="0.25">
      <c r="G167" s="64">
        <f>H159+H160+H162+H163+H164+SUM(H166:H166)</f>
        <v>699.98</v>
      </c>
      <c r="H167" s="64"/>
      <c r="J167" s="64">
        <f>K159+K160+K162+K163+K164+SUM(K166:K166)</f>
        <v>5389.81</v>
      </c>
      <c r="K167" s="64"/>
      <c r="L167" s="43">
        <f>Source!U125</f>
        <v>3.1799999999999997</v>
      </c>
      <c r="O167" s="25">
        <f>G167</f>
        <v>699.98</v>
      </c>
      <c r="P167" s="25">
        <f>J167</f>
        <v>5389.81</v>
      </c>
      <c r="Q167" s="25">
        <f>L167</f>
        <v>3.1799999999999997</v>
      </c>
      <c r="W167">
        <f>IF(Source!BI125&lt;=1,H159+H160+H162+H163+H164, 0)</f>
        <v>110.72</v>
      </c>
      <c r="X167">
        <f>IF(Source!BI125=2,H159+H160+H162+H163+H164, 0)</f>
        <v>0</v>
      </c>
      <c r="Y167">
        <f>IF(Source!BI125=3,H159+H160+H162+H163+H164, 0)</f>
        <v>0</v>
      </c>
      <c r="Z167">
        <f>IF(Source!BI125=4,H159+H160+H162+H163+H164, 0)</f>
        <v>0</v>
      </c>
    </row>
    <row r="168" spans="1:26" ht="28.5" x14ac:dyDescent="0.2">
      <c r="A168" s="45" t="str">
        <f>Source!E129</f>
        <v>14</v>
      </c>
      <c r="B168" s="46" t="str">
        <f>Source!F129</f>
        <v>м08-01-102-01</v>
      </c>
      <c r="C168" s="46" t="str">
        <f>Source!G129</f>
        <v>Шкаф управления и регулирования</v>
      </c>
      <c r="D168" s="29" t="str">
        <f>Source!H129</f>
        <v>шкаф</v>
      </c>
      <c r="E168" s="12">
        <f>Source!I129</f>
        <v>1</v>
      </c>
      <c r="F168" s="30">
        <f>Source!AL129+Source!AM129+Source!AO129</f>
        <v>378.84</v>
      </c>
      <c r="G168" s="31"/>
      <c r="H168" s="30"/>
      <c r="I168" s="31" t="str">
        <f>Source!BO129</f>
        <v/>
      </c>
      <c r="J168" s="31"/>
      <c r="K168" s="30"/>
      <c r="L168" s="32"/>
      <c r="S168">
        <f>ROUND((Source!FX129/100)*((ROUND(Source!AF129*Source!I129, 2)+ROUND(Source!AE129*Source!I129, 2))), 2)</f>
        <v>183.01</v>
      </c>
      <c r="T168">
        <f>Source!X129</f>
        <v>1409.16</v>
      </c>
      <c r="U168">
        <f>ROUND((Source!FY129/100)*((ROUND(Source!AF129*Source!I129, 2)+ROUND(Source!AE129*Source!I129, 2))), 2)</f>
        <v>125.22</v>
      </c>
      <c r="V168">
        <f>Source!Y129</f>
        <v>964.16</v>
      </c>
    </row>
    <row r="169" spans="1:26" ht="14.25" x14ac:dyDescent="0.2">
      <c r="A169" s="45"/>
      <c r="B169" s="46"/>
      <c r="C169" s="46" t="s">
        <v>811</v>
      </c>
      <c r="D169" s="29"/>
      <c r="E169" s="12"/>
      <c r="F169" s="30">
        <f>Source!AO129</f>
        <v>140.44999999999999</v>
      </c>
      <c r="G169" s="31" t="str">
        <f>Source!DG129</f>
        <v>)*1,2</v>
      </c>
      <c r="H169" s="30">
        <f>ROUND(Source!AF129*Source!I129, 2)</f>
        <v>168.54</v>
      </c>
      <c r="I169" s="31"/>
      <c r="J169" s="31">
        <f>IF(Source!BA129&lt;&gt; 0, Source!BA129, 1)</f>
        <v>7.7</v>
      </c>
      <c r="K169" s="30">
        <f>Source!S129</f>
        <v>1297.76</v>
      </c>
      <c r="L169" s="32"/>
      <c r="R169">
        <f>H169</f>
        <v>168.54</v>
      </c>
    </row>
    <row r="170" spans="1:26" ht="14.25" x14ac:dyDescent="0.2">
      <c r="A170" s="45"/>
      <c r="B170" s="46"/>
      <c r="C170" s="46" t="s">
        <v>162</v>
      </c>
      <c r="D170" s="29"/>
      <c r="E170" s="12"/>
      <c r="F170" s="30">
        <f>Source!AM129</f>
        <v>142.16</v>
      </c>
      <c r="G170" s="31" t="str">
        <f>Source!DE129</f>
        <v>)*1,2</v>
      </c>
      <c r="H170" s="30">
        <f>ROUND(Source!AD129*Source!I129, 2)</f>
        <v>170.6</v>
      </c>
      <c r="I170" s="31"/>
      <c r="J170" s="31">
        <f>IF(Source!BB129&lt;&gt; 0, Source!BB129, 1)</f>
        <v>7.7</v>
      </c>
      <c r="K170" s="30">
        <f>Source!Q129</f>
        <v>1313.62</v>
      </c>
      <c r="L170" s="32"/>
    </row>
    <row r="171" spans="1:26" ht="14.25" x14ac:dyDescent="0.2">
      <c r="A171" s="45"/>
      <c r="B171" s="46"/>
      <c r="C171" s="46" t="s">
        <v>812</v>
      </c>
      <c r="D171" s="29"/>
      <c r="E171" s="12"/>
      <c r="F171" s="30">
        <f>Source!AN129</f>
        <v>20.079999999999998</v>
      </c>
      <c r="G171" s="31" t="str">
        <f>Source!DF129</f>
        <v>)*1,2</v>
      </c>
      <c r="H171" s="33">
        <f>ROUND(Source!AE129*Source!I129, 2)</f>
        <v>24.1</v>
      </c>
      <c r="I171" s="31"/>
      <c r="J171" s="31">
        <f>IF(Source!BS129&lt;&gt; 0, Source!BS129, 1)</f>
        <v>7.7</v>
      </c>
      <c r="K171" s="33">
        <f>Source!R129</f>
        <v>185.57</v>
      </c>
      <c r="L171" s="32"/>
      <c r="R171">
        <f>H171</f>
        <v>24.1</v>
      </c>
    </row>
    <row r="172" spans="1:26" ht="14.25" x14ac:dyDescent="0.2">
      <c r="A172" s="45"/>
      <c r="B172" s="46"/>
      <c r="C172" s="46" t="s">
        <v>820</v>
      </c>
      <c r="D172" s="29"/>
      <c r="E172" s="12"/>
      <c r="F172" s="30">
        <f>Source!AL129</f>
        <v>96.23</v>
      </c>
      <c r="G172" s="31" t="str">
        <f>Source!DD129</f>
        <v/>
      </c>
      <c r="H172" s="30">
        <f>ROUND(Source!AC129*Source!I129, 2)</f>
        <v>96.23</v>
      </c>
      <c r="I172" s="31"/>
      <c r="J172" s="31">
        <f>IF(Source!BC129&lt;&gt; 0, Source!BC129, 1)</f>
        <v>7.7</v>
      </c>
      <c r="K172" s="30">
        <f>Source!P129</f>
        <v>740.97</v>
      </c>
      <c r="L172" s="32"/>
    </row>
    <row r="173" spans="1:26" ht="14.25" x14ac:dyDescent="0.2">
      <c r="A173" s="45"/>
      <c r="B173" s="46"/>
      <c r="C173" s="46" t="s">
        <v>813</v>
      </c>
      <c r="D173" s="29" t="s">
        <v>814</v>
      </c>
      <c r="E173" s="12">
        <f>Source!BZ129</f>
        <v>95</v>
      </c>
      <c r="F173" s="49"/>
      <c r="G173" s="31"/>
      <c r="H173" s="30">
        <f>SUM(S168:S176)</f>
        <v>183.01</v>
      </c>
      <c r="I173" s="34"/>
      <c r="J173" s="28">
        <f>Source!AT129</f>
        <v>95</v>
      </c>
      <c r="K173" s="30">
        <f>SUM(T168:T176)</f>
        <v>1409.16</v>
      </c>
      <c r="L173" s="32"/>
    </row>
    <row r="174" spans="1:26" ht="14.25" x14ac:dyDescent="0.2">
      <c r="A174" s="45"/>
      <c r="B174" s="46"/>
      <c r="C174" s="46" t="s">
        <v>815</v>
      </c>
      <c r="D174" s="29" t="s">
        <v>814</v>
      </c>
      <c r="E174" s="12">
        <f>Source!CA129</f>
        <v>65</v>
      </c>
      <c r="F174" s="49"/>
      <c r="G174" s="31"/>
      <c r="H174" s="30">
        <f>SUM(U168:U176)</f>
        <v>125.22</v>
      </c>
      <c r="I174" s="34"/>
      <c r="J174" s="28">
        <f>Source!AU129</f>
        <v>65</v>
      </c>
      <c r="K174" s="30">
        <f>SUM(V168:V176)</f>
        <v>964.16</v>
      </c>
      <c r="L174" s="32"/>
    </row>
    <row r="175" spans="1:26" ht="14.25" x14ac:dyDescent="0.2">
      <c r="A175" s="45"/>
      <c r="B175" s="46"/>
      <c r="C175" s="46" t="s">
        <v>816</v>
      </c>
      <c r="D175" s="29" t="s">
        <v>817</v>
      </c>
      <c r="E175" s="12">
        <f>Source!AQ129</f>
        <v>14.6</v>
      </c>
      <c r="F175" s="30"/>
      <c r="G175" s="31" t="str">
        <f>Source!DI129</f>
        <v>)*1,2</v>
      </c>
      <c r="H175" s="30"/>
      <c r="I175" s="31"/>
      <c r="J175" s="31"/>
      <c r="K175" s="30"/>
      <c r="L175" s="35">
        <f>Source!U129</f>
        <v>17.52</v>
      </c>
    </row>
    <row r="176" spans="1:26" ht="68.25" x14ac:dyDescent="0.2">
      <c r="A176" s="47" t="str">
        <f>Source!E131</f>
        <v>14,1</v>
      </c>
      <c r="B176" s="48" t="str">
        <f>Source!F131</f>
        <v>Цена поставщика</v>
      </c>
      <c r="C176" s="48" t="s">
        <v>833</v>
      </c>
      <c r="D176" s="37" t="str">
        <f>Source!H131</f>
        <v>ШТ</v>
      </c>
      <c r="E176" s="38">
        <f>Source!I131</f>
        <v>1</v>
      </c>
      <c r="F176" s="39">
        <f>Source!AL131+Source!AM131+Source!AO131</f>
        <v>20801.23</v>
      </c>
      <c r="G176" s="40" t="s">
        <v>4</v>
      </c>
      <c r="H176" s="39">
        <f>ROUND(Source!AC131*Source!I131, 2)+ROUND(Source!AD131*Source!I131, 2)+ROUND(Source!AF131*Source!I131, 2)</f>
        <v>20801.23</v>
      </c>
      <c r="I176" s="41"/>
      <c r="J176" s="41">
        <f>IF(Source!BC131&lt;&gt; 0, Source!BC131, 1)</f>
        <v>7.7</v>
      </c>
      <c r="K176" s="39">
        <f>Source!O131</f>
        <v>160169.47</v>
      </c>
      <c r="L176" s="42"/>
      <c r="S176">
        <f>ROUND((Source!FX131/100)*((ROUND(Source!AF131*Source!I131, 2)+ROUND(Source!AE131*Source!I131, 2))), 2)</f>
        <v>0</v>
      </c>
      <c r="T176">
        <f>Source!X131</f>
        <v>0</v>
      </c>
      <c r="U176">
        <f>ROUND((Source!FY131/100)*((ROUND(Source!AF131*Source!I131, 2)+ROUND(Source!AE131*Source!I131, 2))), 2)</f>
        <v>0</v>
      </c>
      <c r="V176">
        <f>Source!Y131</f>
        <v>0</v>
      </c>
      <c r="W176">
        <f>IF(Source!BI131&lt;=1,H176, 0)</f>
        <v>20801.23</v>
      </c>
      <c r="X176">
        <f>IF(Source!BI131=2,H176, 0)</f>
        <v>0</v>
      </c>
      <c r="Y176">
        <f>IF(Source!BI131=3,H176, 0)</f>
        <v>0</v>
      </c>
      <c r="Z176">
        <f>IF(Source!BI131=4,H176, 0)</f>
        <v>0</v>
      </c>
    </row>
    <row r="177" spans="1:26" ht="15" x14ac:dyDescent="0.25">
      <c r="G177" s="64">
        <f>H169+H170+H172+H173+H174+SUM(H176:H176)</f>
        <v>21544.829999999998</v>
      </c>
      <c r="H177" s="64"/>
      <c r="J177" s="64">
        <f>K169+K170+K172+K173+K174+SUM(K176:K176)</f>
        <v>165895.14000000001</v>
      </c>
      <c r="K177" s="64"/>
      <c r="L177" s="43">
        <f>Source!U129</f>
        <v>17.52</v>
      </c>
      <c r="O177" s="25">
        <f>G177</f>
        <v>21544.829999999998</v>
      </c>
      <c r="P177" s="25">
        <f>J177</f>
        <v>165895.14000000001</v>
      </c>
      <c r="Q177" s="25">
        <f>L177</f>
        <v>17.52</v>
      </c>
      <c r="W177">
        <f>IF(Source!BI129&lt;=1,H169+H170+H172+H173+H174, 0)</f>
        <v>0</v>
      </c>
      <c r="X177">
        <f>IF(Source!BI129=2,H169+H170+H172+H173+H174, 0)</f>
        <v>743.6</v>
      </c>
      <c r="Y177">
        <f>IF(Source!BI129=3,H169+H170+H172+H173+H174, 0)</f>
        <v>0</v>
      </c>
      <c r="Z177">
        <f>IF(Source!BI129=4,H169+H170+H172+H173+H174, 0)</f>
        <v>0</v>
      </c>
    </row>
    <row r="178" spans="1:26" ht="57" x14ac:dyDescent="0.2">
      <c r="A178" s="45" t="str">
        <f>Source!E133</f>
        <v>15</v>
      </c>
      <c r="B178" s="46" t="str">
        <f>Source!F133</f>
        <v>20-01-002-12</v>
      </c>
      <c r="C178" s="46" t="str">
        <f>Source!G133</f>
        <v>Прокладка воздуховодов из листовой оцинкованной стали и алюминия класса П (плотные) толщиной 0,7 мм, периметром до 3200 мм</v>
      </c>
      <c r="D178" s="29" t="str">
        <f>Source!H133</f>
        <v>100 м2</v>
      </c>
      <c r="E178" s="12">
        <f>Source!I133</f>
        <v>0.189</v>
      </c>
      <c r="F178" s="30">
        <f>Source!AL133+Source!AM133+Source!AO133</f>
        <v>1392.24</v>
      </c>
      <c r="G178" s="31"/>
      <c r="H178" s="30"/>
      <c r="I178" s="31" t="str">
        <f>Source!BO133</f>
        <v/>
      </c>
      <c r="J178" s="31"/>
      <c r="K178" s="30"/>
      <c r="L178" s="32"/>
      <c r="S178">
        <f>ROUND((Source!FX133/100)*((ROUND(Source!AF133*Source!I133, 2)+ROUND(Source!AE133*Source!I133, 2))), 2)</f>
        <v>207.94</v>
      </c>
      <c r="T178">
        <f>Source!X133</f>
        <v>1601.18</v>
      </c>
      <c r="U178">
        <f>ROUND((Source!FY133/100)*((ROUND(Source!AF133*Source!I133, 2)+ROUND(Source!AE133*Source!I133, 2))), 2)</f>
        <v>134.83000000000001</v>
      </c>
      <c r="V178">
        <f>Source!Y133</f>
        <v>1038.26</v>
      </c>
    </row>
    <row r="179" spans="1:26" ht="14.25" x14ac:dyDescent="0.2">
      <c r="A179" s="45"/>
      <c r="B179" s="46"/>
      <c r="C179" s="46" t="s">
        <v>811</v>
      </c>
      <c r="D179" s="29"/>
      <c r="E179" s="12"/>
      <c r="F179" s="30">
        <f>Source!AO133</f>
        <v>706.89</v>
      </c>
      <c r="G179" s="31" t="str">
        <f>Source!DG133</f>
        <v>)*1,2</v>
      </c>
      <c r="H179" s="30">
        <f>ROUND(Source!AF133*Source!I133, 2)</f>
        <v>160.32</v>
      </c>
      <c r="I179" s="31"/>
      <c r="J179" s="31">
        <f>IF(Source!BA133&lt;&gt; 0, Source!BA133, 1)</f>
        <v>7.7</v>
      </c>
      <c r="K179" s="30">
        <f>Source!S133</f>
        <v>1234.49</v>
      </c>
      <c r="L179" s="32"/>
      <c r="R179">
        <f>H179</f>
        <v>160.32</v>
      </c>
    </row>
    <row r="180" spans="1:26" ht="14.25" x14ac:dyDescent="0.2">
      <c r="A180" s="45"/>
      <c r="B180" s="46"/>
      <c r="C180" s="46" t="s">
        <v>162</v>
      </c>
      <c r="D180" s="29"/>
      <c r="E180" s="12"/>
      <c r="F180" s="30">
        <f>Source!AM133</f>
        <v>107.59</v>
      </c>
      <c r="G180" s="31" t="str">
        <f>Source!DE133</f>
        <v>)*1,2</v>
      </c>
      <c r="H180" s="30">
        <f>ROUND(Source!AD133*Source!I133, 2)</f>
        <v>24.4</v>
      </c>
      <c r="I180" s="31"/>
      <c r="J180" s="31">
        <f>IF(Source!BB133&lt;&gt; 0, Source!BB133, 1)</f>
        <v>7.7</v>
      </c>
      <c r="K180" s="30">
        <f>Source!Q133</f>
        <v>187.89</v>
      </c>
      <c r="L180" s="32"/>
    </row>
    <row r="181" spans="1:26" ht="14.25" x14ac:dyDescent="0.2">
      <c r="A181" s="45"/>
      <c r="B181" s="46"/>
      <c r="C181" s="46" t="s">
        <v>812</v>
      </c>
      <c r="D181" s="29"/>
      <c r="E181" s="12"/>
      <c r="F181" s="30">
        <f>Source!AN133</f>
        <v>9.41</v>
      </c>
      <c r="G181" s="31" t="str">
        <f>Source!DF133</f>
        <v>)*1,2</v>
      </c>
      <c r="H181" s="33">
        <f>ROUND(Source!AE133*Source!I133, 2)</f>
        <v>2.13</v>
      </c>
      <c r="I181" s="31"/>
      <c r="J181" s="31">
        <f>IF(Source!BS133&lt;&gt; 0, Source!BS133, 1)</f>
        <v>7.7</v>
      </c>
      <c r="K181" s="33">
        <f>Source!R133</f>
        <v>16.43</v>
      </c>
      <c r="L181" s="32"/>
      <c r="R181">
        <f>H181</f>
        <v>2.13</v>
      </c>
    </row>
    <row r="182" spans="1:26" ht="14.25" x14ac:dyDescent="0.2">
      <c r="A182" s="45"/>
      <c r="B182" s="46"/>
      <c r="C182" s="46" t="s">
        <v>820</v>
      </c>
      <c r="D182" s="29"/>
      <c r="E182" s="12"/>
      <c r="F182" s="30">
        <f>Source!AL133</f>
        <v>577.76</v>
      </c>
      <c r="G182" s="31" t="str">
        <f>Source!DD133</f>
        <v/>
      </c>
      <c r="H182" s="30">
        <f>ROUND(Source!AC133*Source!I133, 2)</f>
        <v>109.2</v>
      </c>
      <c r="I182" s="31"/>
      <c r="J182" s="31">
        <f>IF(Source!BC133&lt;&gt; 0, Source!BC133, 1)</f>
        <v>7.7</v>
      </c>
      <c r="K182" s="30">
        <f>Source!P133</f>
        <v>840.81</v>
      </c>
      <c r="L182" s="32"/>
    </row>
    <row r="183" spans="1:26" ht="14.25" x14ac:dyDescent="0.2">
      <c r="A183" s="45"/>
      <c r="B183" s="46"/>
      <c r="C183" s="46" t="s">
        <v>813</v>
      </c>
      <c r="D183" s="29" t="s">
        <v>814</v>
      </c>
      <c r="E183" s="12">
        <f>Source!BZ133</f>
        <v>128</v>
      </c>
      <c r="F183" s="49"/>
      <c r="G183" s="31"/>
      <c r="H183" s="30">
        <f>SUM(S178:S188)</f>
        <v>207.94</v>
      </c>
      <c r="I183" s="34"/>
      <c r="J183" s="28">
        <f>Source!AT133</f>
        <v>128</v>
      </c>
      <c r="K183" s="30">
        <f>SUM(T178:T188)</f>
        <v>1601.18</v>
      </c>
      <c r="L183" s="32"/>
    </row>
    <row r="184" spans="1:26" ht="14.25" x14ac:dyDescent="0.2">
      <c r="A184" s="45"/>
      <c r="B184" s="46"/>
      <c r="C184" s="46" t="s">
        <v>815</v>
      </c>
      <c r="D184" s="29" t="s">
        <v>814</v>
      </c>
      <c r="E184" s="12">
        <f>Source!CA133</f>
        <v>83</v>
      </c>
      <c r="F184" s="49"/>
      <c r="G184" s="31"/>
      <c r="H184" s="30">
        <f>SUM(U178:U188)</f>
        <v>134.83000000000001</v>
      </c>
      <c r="I184" s="34"/>
      <c r="J184" s="28">
        <f>Source!AU133</f>
        <v>83</v>
      </c>
      <c r="K184" s="30">
        <f>SUM(V178:V188)</f>
        <v>1038.26</v>
      </c>
      <c r="L184" s="32"/>
    </row>
    <row r="185" spans="1:26" ht="14.25" x14ac:dyDescent="0.2">
      <c r="A185" s="45"/>
      <c r="B185" s="46"/>
      <c r="C185" s="46" t="s">
        <v>816</v>
      </c>
      <c r="D185" s="29" t="s">
        <v>817</v>
      </c>
      <c r="E185" s="12">
        <f>Source!AQ133</f>
        <v>80.88</v>
      </c>
      <c r="F185" s="30"/>
      <c r="G185" s="31" t="str">
        <f>Source!DI133</f>
        <v>)*1,2</v>
      </c>
      <c r="H185" s="30"/>
      <c r="I185" s="31"/>
      <c r="J185" s="31"/>
      <c r="K185" s="30"/>
      <c r="L185" s="35">
        <f>Source!U133</f>
        <v>18.343584</v>
      </c>
    </row>
    <row r="186" spans="1:26" ht="42.75" x14ac:dyDescent="0.2">
      <c r="A186" s="45" t="str">
        <f>Source!E135</f>
        <v>15,1</v>
      </c>
      <c r="B186" s="46" t="str">
        <f>Source!F135</f>
        <v>19.1.01.03-0079</v>
      </c>
      <c r="C186" s="46" t="str">
        <f>Source!G135</f>
        <v>Воздуховоды из оцинкованной стали толщиной 0,7 мм, периметром от 1700 до 4000 мм (прим. 800х800 мм S=1 мм)</v>
      </c>
      <c r="D186" s="29" t="str">
        <f>Source!H135</f>
        <v>м2</v>
      </c>
      <c r="E186" s="12">
        <f>Source!I135</f>
        <v>18.899999999999999</v>
      </c>
      <c r="F186" s="30">
        <f>Source!AL135+Source!AM135+Source!AO135</f>
        <v>109.09</v>
      </c>
      <c r="G186" s="36" t="s">
        <v>4</v>
      </c>
      <c r="H186" s="30">
        <f>ROUND(Source!AC135*Source!I135, 2)+ROUND(Source!AD135*Source!I135, 2)+ROUND(Source!AF135*Source!I135, 2)</f>
        <v>2061.8000000000002</v>
      </c>
      <c r="I186" s="31"/>
      <c r="J186" s="31">
        <f>IF(Source!BC135&lt;&gt; 0, Source!BC135, 1)</f>
        <v>7.7</v>
      </c>
      <c r="K186" s="30">
        <f>Source!O135</f>
        <v>15875.87</v>
      </c>
      <c r="L186" s="32"/>
      <c r="S186">
        <f>ROUND((Source!FX135/100)*((ROUND(Source!AF135*Source!I135, 2)+ROUND(Source!AE135*Source!I135, 2))), 2)</f>
        <v>0</v>
      </c>
      <c r="T186">
        <f>Source!X135</f>
        <v>0</v>
      </c>
      <c r="U186">
        <f>ROUND((Source!FY135/100)*((ROUND(Source!AF135*Source!I135, 2)+ROUND(Source!AE135*Source!I135, 2))), 2)</f>
        <v>0</v>
      </c>
      <c r="V186">
        <f>Source!Y135</f>
        <v>0</v>
      </c>
      <c r="W186">
        <f>IF(Source!BI135&lt;=1,H186, 0)</f>
        <v>2061.8000000000002</v>
      </c>
      <c r="X186">
        <f>IF(Source!BI135=2,H186, 0)</f>
        <v>0</v>
      </c>
      <c r="Y186">
        <f>IF(Source!BI135=3,H186, 0)</f>
        <v>0</v>
      </c>
      <c r="Z186">
        <f>IF(Source!BI135=4,H186, 0)</f>
        <v>0</v>
      </c>
    </row>
    <row r="187" spans="1:26" ht="54" x14ac:dyDescent="0.2">
      <c r="A187" s="45" t="str">
        <f>Source!E137</f>
        <v>15,2</v>
      </c>
      <c r="B187" s="46" t="str">
        <f>Source!F137</f>
        <v>Цена поставщика</v>
      </c>
      <c r="C187" s="46" t="s">
        <v>834</v>
      </c>
      <c r="D187" s="29" t="str">
        <f>Source!H137</f>
        <v>ШТ</v>
      </c>
      <c r="E187" s="12">
        <f>Source!I137</f>
        <v>1</v>
      </c>
      <c r="F187" s="30">
        <f>Source!AL137+Source!AM137+Source!AO137</f>
        <v>219.57</v>
      </c>
      <c r="G187" s="36" t="s">
        <v>4</v>
      </c>
      <c r="H187" s="30">
        <f>ROUND(Source!AC137*Source!I137, 2)+ROUND(Source!AD137*Source!I137, 2)+ROUND(Source!AF137*Source!I137, 2)</f>
        <v>219.57</v>
      </c>
      <c r="I187" s="31"/>
      <c r="J187" s="31">
        <f>IF(Source!BC137&lt;&gt; 0, Source!BC137, 1)</f>
        <v>7.7</v>
      </c>
      <c r="K187" s="30">
        <f>Source!O137</f>
        <v>1690.69</v>
      </c>
      <c r="L187" s="32"/>
      <c r="S187">
        <f>ROUND((Source!FX137/100)*((ROUND(Source!AF137*Source!I137, 2)+ROUND(Source!AE137*Source!I137, 2))), 2)</f>
        <v>0</v>
      </c>
      <c r="T187">
        <f>Source!X137</f>
        <v>0</v>
      </c>
      <c r="U187">
        <f>ROUND((Source!FY137/100)*((ROUND(Source!AF137*Source!I137, 2)+ROUND(Source!AE137*Source!I137, 2))), 2)</f>
        <v>0</v>
      </c>
      <c r="V187">
        <f>Source!Y137</f>
        <v>0</v>
      </c>
      <c r="W187">
        <f>IF(Source!BI137&lt;=1,H187, 0)</f>
        <v>0</v>
      </c>
      <c r="X187">
        <f>IF(Source!BI137=2,H187, 0)</f>
        <v>0</v>
      </c>
      <c r="Y187">
        <f>IF(Source!BI137=3,H187, 0)</f>
        <v>0</v>
      </c>
      <c r="Z187">
        <f>IF(Source!BI137=4,H187, 0)</f>
        <v>219.57</v>
      </c>
    </row>
    <row r="188" spans="1:26" ht="71.25" x14ac:dyDescent="0.2">
      <c r="A188" s="47" t="str">
        <f>Source!E139</f>
        <v>15,3</v>
      </c>
      <c r="B188" s="48" t="str">
        <f>Source!F139</f>
        <v>19.1.01.11-0001</v>
      </c>
      <c r="C188" s="48" t="str">
        <f>Source!G139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188" s="37" t="str">
        <f>Source!H139</f>
        <v>т</v>
      </c>
      <c r="E188" s="38">
        <f>Source!I139</f>
        <v>0.41699999999999993</v>
      </c>
      <c r="F188" s="39">
        <f>Source!AL139+Source!AM139+Source!AO139</f>
        <v>12676.79</v>
      </c>
      <c r="G188" s="40" t="s">
        <v>4</v>
      </c>
      <c r="H188" s="39">
        <f>ROUND(Source!AC139*Source!I139, 2)+ROUND(Source!AD139*Source!I139, 2)+ROUND(Source!AF139*Source!I139, 2)</f>
        <v>5286.22</v>
      </c>
      <c r="I188" s="41"/>
      <c r="J188" s="41">
        <f>IF(Source!BC139&lt;&gt; 0, Source!BC139, 1)</f>
        <v>7.7</v>
      </c>
      <c r="K188" s="39">
        <f>Source!O139</f>
        <v>40703.910000000003</v>
      </c>
      <c r="L188" s="42"/>
      <c r="S188">
        <f>ROUND((Source!FX139/100)*((ROUND(Source!AF139*Source!I139, 2)+ROUND(Source!AE139*Source!I139, 2))), 2)</f>
        <v>0</v>
      </c>
      <c r="T188">
        <f>Source!X139</f>
        <v>0</v>
      </c>
      <c r="U188">
        <f>ROUND((Source!FY139/100)*((ROUND(Source!AF139*Source!I139, 2)+ROUND(Source!AE139*Source!I139, 2))), 2)</f>
        <v>0</v>
      </c>
      <c r="V188">
        <f>Source!Y139</f>
        <v>0</v>
      </c>
      <c r="W188">
        <f>IF(Source!BI139&lt;=1,H188, 0)</f>
        <v>5286.22</v>
      </c>
      <c r="X188">
        <f>IF(Source!BI139=2,H188, 0)</f>
        <v>0</v>
      </c>
      <c r="Y188">
        <f>IF(Source!BI139=3,H188, 0)</f>
        <v>0</v>
      </c>
      <c r="Z188">
        <f>IF(Source!BI139=4,H188, 0)</f>
        <v>0</v>
      </c>
    </row>
    <row r="189" spans="1:26" ht="15" x14ac:dyDescent="0.25">
      <c r="G189" s="64">
        <f>H179+H180+H182+H183+H184+SUM(H186:H188)</f>
        <v>8204.2800000000007</v>
      </c>
      <c r="H189" s="64"/>
      <c r="J189" s="64">
        <f>K179+K180+K182+K183+K184+SUM(K186:K188)</f>
        <v>63173.1</v>
      </c>
      <c r="K189" s="64"/>
      <c r="L189" s="43">
        <f>Source!U133</f>
        <v>18.343584</v>
      </c>
      <c r="O189" s="25">
        <f>G189</f>
        <v>8204.2800000000007</v>
      </c>
      <c r="P189" s="25">
        <f>J189</f>
        <v>63173.1</v>
      </c>
      <c r="Q189" s="25">
        <f>L189</f>
        <v>18.343584</v>
      </c>
      <c r="W189">
        <f>IF(Source!BI133&lt;=1,H179+H180+H182+H183+H184, 0)</f>
        <v>636.69000000000005</v>
      </c>
      <c r="X189">
        <f>IF(Source!BI133=2,H179+H180+H182+H183+H184, 0)</f>
        <v>0</v>
      </c>
      <c r="Y189">
        <f>IF(Source!BI133=3,H179+H180+H182+H183+H184, 0)</f>
        <v>0</v>
      </c>
      <c r="Z189">
        <f>IF(Source!BI133=4,H179+H180+H182+H183+H184, 0)</f>
        <v>0</v>
      </c>
    </row>
    <row r="190" spans="1:26" ht="57" x14ac:dyDescent="0.2">
      <c r="A190" s="45" t="str">
        <f>Source!E141</f>
        <v>16</v>
      </c>
      <c r="B190" s="46" t="str">
        <f>Source!F141</f>
        <v>26-01-018-01</v>
      </c>
      <c r="C190" s="46" t="str">
        <f>Source!G141</f>
        <v>Изоляция плоских и криволинейных поверхностей пластинами (плитами) из вспененного каучука, вспененного полиэтилена</v>
      </c>
      <c r="D190" s="29" t="str">
        <f>Source!H141</f>
        <v>10 м2</v>
      </c>
      <c r="E190" s="12">
        <f>Source!I141</f>
        <v>1.89</v>
      </c>
      <c r="F190" s="30">
        <f>Source!AL141+Source!AM141+Source!AO141</f>
        <v>282.23</v>
      </c>
      <c r="G190" s="31"/>
      <c r="H190" s="30"/>
      <c r="I190" s="31" t="str">
        <f>Source!BO141</f>
        <v/>
      </c>
      <c r="J190" s="31"/>
      <c r="K190" s="30"/>
      <c r="L190" s="32"/>
      <c r="S190">
        <f>ROUND((Source!FX141/100)*((ROUND(Source!AF141*Source!I141, 2)+ROUND(Source!AE141*Source!I141, 2))), 2)</f>
        <v>161.38999999999999</v>
      </c>
      <c r="T190">
        <f>Source!X141</f>
        <v>1242.68</v>
      </c>
      <c r="U190">
        <f>ROUND((Source!FY141/100)*((ROUND(Source!AF141*Source!I141, 2)+ROUND(Source!AE141*Source!I141, 2))), 2)</f>
        <v>112.97</v>
      </c>
      <c r="V190">
        <f>Source!Y141</f>
        <v>869.88</v>
      </c>
    </row>
    <row r="191" spans="1:26" ht="14.25" x14ac:dyDescent="0.2">
      <c r="A191" s="45"/>
      <c r="B191" s="46"/>
      <c r="C191" s="46" t="s">
        <v>811</v>
      </c>
      <c r="D191" s="29"/>
      <c r="E191" s="12"/>
      <c r="F191" s="30">
        <f>Source!AO141</f>
        <v>66.17</v>
      </c>
      <c r="G191" s="31" t="str">
        <f>Source!DG141</f>
        <v>)*1,2</v>
      </c>
      <c r="H191" s="30">
        <f>ROUND(Source!AF141*Source!I141, 2)</f>
        <v>150.07</v>
      </c>
      <c r="I191" s="31"/>
      <c r="J191" s="31">
        <f>IF(Source!BA141&lt;&gt; 0, Source!BA141, 1)</f>
        <v>7.7</v>
      </c>
      <c r="K191" s="30">
        <f>Source!S141</f>
        <v>1155.51</v>
      </c>
      <c r="L191" s="32"/>
      <c r="R191">
        <f>H191</f>
        <v>150.07</v>
      </c>
    </row>
    <row r="192" spans="1:26" ht="14.25" x14ac:dyDescent="0.2">
      <c r="A192" s="45"/>
      <c r="B192" s="46"/>
      <c r="C192" s="46" t="s">
        <v>162</v>
      </c>
      <c r="D192" s="29"/>
      <c r="E192" s="12"/>
      <c r="F192" s="30">
        <f>Source!AM141</f>
        <v>28.26</v>
      </c>
      <c r="G192" s="31" t="str">
        <f>Source!DE141</f>
        <v>)*1,2</v>
      </c>
      <c r="H192" s="30">
        <f>ROUND(Source!AD141*Source!I141, 2)</f>
        <v>64.09</v>
      </c>
      <c r="I192" s="31"/>
      <c r="J192" s="31">
        <f>IF(Source!BB141&lt;&gt; 0, Source!BB141, 1)</f>
        <v>7.7</v>
      </c>
      <c r="K192" s="30">
        <f>Source!Q141</f>
        <v>493.49</v>
      </c>
      <c r="L192" s="32"/>
    </row>
    <row r="193" spans="1:26" ht="14.25" x14ac:dyDescent="0.2">
      <c r="A193" s="45"/>
      <c r="B193" s="46"/>
      <c r="C193" s="46" t="s">
        <v>812</v>
      </c>
      <c r="D193" s="29"/>
      <c r="E193" s="12"/>
      <c r="F193" s="30">
        <f>Source!AN141</f>
        <v>4.99</v>
      </c>
      <c r="G193" s="31" t="str">
        <f>Source!DF141</f>
        <v>)*1,2</v>
      </c>
      <c r="H193" s="33">
        <f>ROUND(Source!AE141*Source!I141, 2)</f>
        <v>11.32</v>
      </c>
      <c r="I193" s="31"/>
      <c r="J193" s="31">
        <f>IF(Source!BS141&lt;&gt; 0, Source!BS141, 1)</f>
        <v>7.7</v>
      </c>
      <c r="K193" s="33">
        <f>Source!R141</f>
        <v>87.17</v>
      </c>
      <c r="L193" s="32"/>
      <c r="R193">
        <f>H193</f>
        <v>11.32</v>
      </c>
    </row>
    <row r="194" spans="1:26" ht="14.25" x14ac:dyDescent="0.2">
      <c r="A194" s="45"/>
      <c r="B194" s="46"/>
      <c r="C194" s="46" t="s">
        <v>820</v>
      </c>
      <c r="D194" s="29"/>
      <c r="E194" s="12"/>
      <c r="F194" s="30">
        <f>Source!AL141</f>
        <v>187.8</v>
      </c>
      <c r="G194" s="31" t="str">
        <f>Source!DD141</f>
        <v/>
      </c>
      <c r="H194" s="30">
        <f>ROUND(Source!AC141*Source!I141, 2)</f>
        <v>354.94</v>
      </c>
      <c r="I194" s="31"/>
      <c r="J194" s="31">
        <f>IF(Source!BC141&lt;&gt; 0, Source!BC141, 1)</f>
        <v>7.7</v>
      </c>
      <c r="K194" s="30">
        <f>Source!P141</f>
        <v>2733.05</v>
      </c>
      <c r="L194" s="32"/>
    </row>
    <row r="195" spans="1:26" ht="14.25" x14ac:dyDescent="0.2">
      <c r="A195" s="45"/>
      <c r="B195" s="46"/>
      <c r="C195" s="46" t="s">
        <v>813</v>
      </c>
      <c r="D195" s="29" t="s">
        <v>814</v>
      </c>
      <c r="E195" s="12">
        <f>Source!BZ141</f>
        <v>100</v>
      </c>
      <c r="F195" s="49"/>
      <c r="G195" s="31"/>
      <c r="H195" s="30">
        <f>SUM(S190:S198)</f>
        <v>161.38999999999999</v>
      </c>
      <c r="I195" s="34"/>
      <c r="J195" s="28">
        <f>Source!AT141</f>
        <v>100</v>
      </c>
      <c r="K195" s="30">
        <f>SUM(T190:T198)</f>
        <v>1242.68</v>
      </c>
      <c r="L195" s="32"/>
    </row>
    <row r="196" spans="1:26" ht="14.25" x14ac:dyDescent="0.2">
      <c r="A196" s="45"/>
      <c r="B196" s="46"/>
      <c r="C196" s="46" t="s">
        <v>815</v>
      </c>
      <c r="D196" s="29" t="s">
        <v>814</v>
      </c>
      <c r="E196" s="12">
        <f>Source!CA141</f>
        <v>70</v>
      </c>
      <c r="F196" s="49"/>
      <c r="G196" s="31"/>
      <c r="H196" s="30">
        <f>SUM(U190:U198)</f>
        <v>112.97</v>
      </c>
      <c r="I196" s="34"/>
      <c r="J196" s="28">
        <f>Source!AU141</f>
        <v>70</v>
      </c>
      <c r="K196" s="30">
        <f>SUM(V190:V198)</f>
        <v>869.88</v>
      </c>
      <c r="L196" s="32"/>
    </row>
    <row r="197" spans="1:26" ht="14.25" x14ac:dyDescent="0.2">
      <c r="A197" s="45"/>
      <c r="B197" s="46"/>
      <c r="C197" s="46" t="s">
        <v>816</v>
      </c>
      <c r="D197" s="29" t="s">
        <v>817</v>
      </c>
      <c r="E197" s="12">
        <f>Source!AQ141</f>
        <v>6.67</v>
      </c>
      <c r="F197" s="30"/>
      <c r="G197" s="31" t="str">
        <f>Source!DI141</f>
        <v>)*1,2</v>
      </c>
      <c r="H197" s="30"/>
      <c r="I197" s="31"/>
      <c r="J197" s="31"/>
      <c r="K197" s="30"/>
      <c r="L197" s="35">
        <f>Source!U141</f>
        <v>15.127559999999999</v>
      </c>
    </row>
    <row r="198" spans="1:26" ht="28.5" x14ac:dyDescent="0.2">
      <c r="A198" s="47" t="str">
        <f>Source!E143</f>
        <v>16,1</v>
      </c>
      <c r="B198" s="48" t="str">
        <f>Source!F143</f>
        <v>12.2.07.01-0003</v>
      </c>
      <c r="C198" s="48" t="str">
        <f>Source!G143</f>
        <v>Рулоны из вспененного каучука K-FLEX ENERGO EXPERT BK, толщиной 13 мм</v>
      </c>
      <c r="D198" s="37" t="str">
        <f>Source!H143</f>
        <v>м2</v>
      </c>
      <c r="E198" s="38">
        <f>Source!I143</f>
        <v>20.79</v>
      </c>
      <c r="F198" s="39">
        <f>Source!AL143+Source!AM143+Source!AO143</f>
        <v>308.56</v>
      </c>
      <c r="G198" s="40" t="s">
        <v>4</v>
      </c>
      <c r="H198" s="39">
        <f>ROUND(Source!AC143*Source!I143, 2)+ROUND(Source!AD143*Source!I143, 2)+ROUND(Source!AF143*Source!I143, 2)</f>
        <v>6414.96</v>
      </c>
      <c r="I198" s="41"/>
      <c r="J198" s="41">
        <f>IF(Source!BC143&lt;&gt; 0, Source!BC143, 1)</f>
        <v>7.7</v>
      </c>
      <c r="K198" s="39">
        <f>Source!O143</f>
        <v>49395.21</v>
      </c>
      <c r="L198" s="42"/>
      <c r="S198">
        <f>ROUND((Source!FX143/100)*((ROUND(Source!AF143*Source!I143, 2)+ROUND(Source!AE143*Source!I143, 2))), 2)</f>
        <v>0</v>
      </c>
      <c r="T198">
        <f>Source!X143</f>
        <v>0</v>
      </c>
      <c r="U198">
        <f>ROUND((Source!FY143/100)*((ROUND(Source!AF143*Source!I143, 2)+ROUND(Source!AE143*Source!I143, 2))), 2)</f>
        <v>0</v>
      </c>
      <c r="V198">
        <f>Source!Y143</f>
        <v>0</v>
      </c>
      <c r="W198">
        <f>IF(Source!BI143&lt;=1,H198, 0)</f>
        <v>6414.96</v>
      </c>
      <c r="X198">
        <f>IF(Source!BI143=2,H198, 0)</f>
        <v>0</v>
      </c>
      <c r="Y198">
        <f>IF(Source!BI143=3,H198, 0)</f>
        <v>0</v>
      </c>
      <c r="Z198">
        <f>IF(Source!BI143=4,H198, 0)</f>
        <v>0</v>
      </c>
    </row>
    <row r="199" spans="1:26" ht="15" x14ac:dyDescent="0.25">
      <c r="G199" s="64">
        <f>H191+H192+H194+H195+H196+SUM(H198:H198)</f>
        <v>7258.42</v>
      </c>
      <c r="H199" s="64"/>
      <c r="J199" s="64">
        <f>K191+K192+K194+K195+K196+SUM(K198:K198)</f>
        <v>55889.82</v>
      </c>
      <c r="K199" s="64"/>
      <c r="L199" s="43">
        <f>Source!U141</f>
        <v>15.127559999999999</v>
      </c>
      <c r="O199" s="25">
        <f>G199</f>
        <v>7258.42</v>
      </c>
      <c r="P199" s="25">
        <f>J199</f>
        <v>55889.82</v>
      </c>
      <c r="Q199" s="25">
        <f>L199</f>
        <v>15.127559999999999</v>
      </c>
      <c r="W199">
        <f>IF(Source!BI141&lt;=1,H191+H192+H194+H195+H196, 0)</f>
        <v>843.46</v>
      </c>
      <c r="X199">
        <f>IF(Source!BI141=2,H191+H192+H194+H195+H196, 0)</f>
        <v>0</v>
      </c>
      <c r="Y199">
        <f>IF(Source!BI141=3,H191+H192+H194+H195+H196, 0)</f>
        <v>0</v>
      </c>
      <c r="Z199">
        <f>IF(Source!BI141=4,H191+H192+H194+H195+H196, 0)</f>
        <v>0</v>
      </c>
    </row>
    <row r="201" spans="1:26" ht="15" x14ac:dyDescent="0.25">
      <c r="A201" s="63" t="str">
        <f>CONCATENATE("Итого по разделу: ",IF(Source!G145&lt;&gt;"Новый раздел", Source!G145, ""))</f>
        <v>Итого по разделу: Подпор</v>
      </c>
      <c r="B201" s="63"/>
      <c r="C201" s="63"/>
      <c r="D201" s="63"/>
      <c r="E201" s="63"/>
      <c r="F201" s="63"/>
      <c r="G201" s="66">
        <f>SUM(O137:O200)</f>
        <v>56727.259999999995</v>
      </c>
      <c r="H201" s="66"/>
      <c r="I201" s="27"/>
      <c r="J201" s="66">
        <f>SUM(P137:P200)</f>
        <v>436799.95</v>
      </c>
      <c r="K201" s="66"/>
      <c r="L201" s="43">
        <f>SUM(Q137:Q200)</f>
        <v>69.111143999999996</v>
      </c>
    </row>
    <row r="203" spans="1:26" ht="16.5" x14ac:dyDescent="0.25">
      <c r="A203" s="65" t="str">
        <f>CONCATENATE("Раздел: ",IF(Source!G174&lt;&gt;"Новый раздел", Source!G174, ""))</f>
        <v>Раздел: ЭОМ</v>
      </c>
      <c r="B203" s="65"/>
      <c r="C203" s="65"/>
      <c r="D203" s="65"/>
      <c r="E203" s="65"/>
      <c r="F203" s="65"/>
      <c r="G203" s="65"/>
      <c r="H203" s="65"/>
      <c r="I203" s="65"/>
      <c r="J203" s="65"/>
      <c r="K203" s="65"/>
      <c r="L203" s="65"/>
    </row>
    <row r="204" spans="1:26" ht="28.5" x14ac:dyDescent="0.2">
      <c r="A204" s="45" t="str">
        <f>Source!E179</f>
        <v>17</v>
      </c>
      <c r="B204" s="46" t="str">
        <f>Source!F179</f>
        <v>м08-02-399-02</v>
      </c>
      <c r="C204" s="46" t="str">
        <f>Source!G179</f>
        <v>Провод в коробах, сечением до 35 мм2</v>
      </c>
      <c r="D204" s="29" t="str">
        <f>Source!H179</f>
        <v>100 м</v>
      </c>
      <c r="E204" s="12">
        <f>Source!I179</f>
        <v>0.8</v>
      </c>
      <c r="F204" s="30">
        <f>Source!AL179+Source!AM179+Source!AO179</f>
        <v>50.72</v>
      </c>
      <c r="G204" s="31"/>
      <c r="H204" s="30"/>
      <c r="I204" s="31" t="str">
        <f>Source!BO179</f>
        <v/>
      </c>
      <c r="J204" s="31"/>
      <c r="K204" s="30"/>
      <c r="L204" s="32"/>
      <c r="S204">
        <f>ROUND((Source!FX179/100)*((ROUND(Source!AF179*Source!I179, 2)+ROUND(Source!AE179*Source!I179, 2))), 2)</f>
        <v>32.47</v>
      </c>
      <c r="T204">
        <f>Source!X179</f>
        <v>250</v>
      </c>
      <c r="U204">
        <f>ROUND((Source!FY179/100)*((ROUND(Source!AF179*Source!I179, 2)+ROUND(Source!AE179*Source!I179, 2))), 2)</f>
        <v>22.22</v>
      </c>
      <c r="V204">
        <f>Source!Y179</f>
        <v>171.05</v>
      </c>
    </row>
    <row r="205" spans="1:26" ht="14.25" x14ac:dyDescent="0.2">
      <c r="A205" s="45"/>
      <c r="B205" s="46"/>
      <c r="C205" s="46" t="s">
        <v>811</v>
      </c>
      <c r="D205" s="29"/>
      <c r="E205" s="12"/>
      <c r="F205" s="30">
        <f>Source!AO179</f>
        <v>35.340000000000003</v>
      </c>
      <c r="G205" s="31" t="str">
        <f>Source!DG179</f>
        <v>)*1,2</v>
      </c>
      <c r="H205" s="30">
        <f>ROUND(Source!AF179*Source!I179, 2)</f>
        <v>33.93</v>
      </c>
      <c r="I205" s="31"/>
      <c r="J205" s="31">
        <f>IF(Source!BA179&lt;&gt; 0, Source!BA179, 1)</f>
        <v>7.7</v>
      </c>
      <c r="K205" s="30">
        <f>Source!S179</f>
        <v>261.25</v>
      </c>
      <c r="L205" s="32"/>
      <c r="R205">
        <f>H205</f>
        <v>33.93</v>
      </c>
    </row>
    <row r="206" spans="1:26" ht="14.25" x14ac:dyDescent="0.2">
      <c r="A206" s="45"/>
      <c r="B206" s="46"/>
      <c r="C206" s="46" t="s">
        <v>162</v>
      </c>
      <c r="D206" s="29"/>
      <c r="E206" s="12"/>
      <c r="F206" s="30">
        <f>Source!AM179</f>
        <v>1.78</v>
      </c>
      <c r="G206" s="31" t="str">
        <f>Source!DE179</f>
        <v>)*1,2</v>
      </c>
      <c r="H206" s="30">
        <f>ROUND(Source!AD179*Source!I179, 2)</f>
        <v>1.7</v>
      </c>
      <c r="I206" s="31"/>
      <c r="J206" s="31">
        <f>IF(Source!BB179&lt;&gt; 0, Source!BB179, 1)</f>
        <v>7.7</v>
      </c>
      <c r="K206" s="30">
        <f>Source!Q179</f>
        <v>13.12</v>
      </c>
      <c r="L206" s="32"/>
    </row>
    <row r="207" spans="1:26" ht="14.25" x14ac:dyDescent="0.2">
      <c r="A207" s="45"/>
      <c r="B207" s="46"/>
      <c r="C207" s="46" t="s">
        <v>812</v>
      </c>
      <c r="D207" s="29"/>
      <c r="E207" s="12"/>
      <c r="F207" s="30">
        <f>Source!AN179</f>
        <v>0.26</v>
      </c>
      <c r="G207" s="31" t="str">
        <f>Source!DF179</f>
        <v>)*1,2</v>
      </c>
      <c r="H207" s="33">
        <f>ROUND(Source!AE179*Source!I179, 2)</f>
        <v>0.25</v>
      </c>
      <c r="I207" s="31"/>
      <c r="J207" s="31">
        <f>IF(Source!BS179&lt;&gt; 0, Source!BS179, 1)</f>
        <v>7.7</v>
      </c>
      <c r="K207" s="33">
        <f>Source!R179</f>
        <v>1.91</v>
      </c>
      <c r="L207" s="32"/>
      <c r="R207">
        <f>H207</f>
        <v>0.25</v>
      </c>
    </row>
    <row r="208" spans="1:26" ht="14.25" x14ac:dyDescent="0.2">
      <c r="A208" s="45"/>
      <c r="B208" s="46"/>
      <c r="C208" s="46" t="s">
        <v>820</v>
      </c>
      <c r="D208" s="29"/>
      <c r="E208" s="12"/>
      <c r="F208" s="30">
        <f>Source!AL179</f>
        <v>13.6</v>
      </c>
      <c r="G208" s="31" t="str">
        <f>Source!DD179</f>
        <v/>
      </c>
      <c r="H208" s="30">
        <f>ROUND(Source!AC179*Source!I179, 2)</f>
        <v>10.88</v>
      </c>
      <c r="I208" s="31"/>
      <c r="J208" s="31">
        <f>IF(Source!BC179&lt;&gt; 0, Source!BC179, 1)</f>
        <v>7.7</v>
      </c>
      <c r="K208" s="30">
        <f>Source!P179</f>
        <v>83.78</v>
      </c>
      <c r="L208" s="32"/>
    </row>
    <row r="209" spans="1:26" ht="14.25" x14ac:dyDescent="0.2">
      <c r="A209" s="45"/>
      <c r="B209" s="46"/>
      <c r="C209" s="46" t="s">
        <v>813</v>
      </c>
      <c r="D209" s="29" t="s">
        <v>814</v>
      </c>
      <c r="E209" s="12">
        <f>Source!BZ179</f>
        <v>95</v>
      </c>
      <c r="F209" s="49"/>
      <c r="G209" s="31"/>
      <c r="H209" s="30">
        <f>SUM(S204:S212)</f>
        <v>32.47</v>
      </c>
      <c r="I209" s="34"/>
      <c r="J209" s="28">
        <f>Source!AT179</f>
        <v>95</v>
      </c>
      <c r="K209" s="30">
        <f>SUM(T204:T212)</f>
        <v>250</v>
      </c>
      <c r="L209" s="32"/>
    </row>
    <row r="210" spans="1:26" ht="14.25" x14ac:dyDescent="0.2">
      <c r="A210" s="45"/>
      <c r="B210" s="46"/>
      <c r="C210" s="46" t="s">
        <v>815</v>
      </c>
      <c r="D210" s="29" t="s">
        <v>814</v>
      </c>
      <c r="E210" s="12">
        <f>Source!CA179</f>
        <v>65</v>
      </c>
      <c r="F210" s="49"/>
      <c r="G210" s="31"/>
      <c r="H210" s="30">
        <f>SUM(U204:U212)</f>
        <v>22.22</v>
      </c>
      <c r="I210" s="34"/>
      <c r="J210" s="28">
        <f>Source!AU179</f>
        <v>65</v>
      </c>
      <c r="K210" s="30">
        <f>SUM(V204:V212)</f>
        <v>171.05</v>
      </c>
      <c r="L210" s="32"/>
    </row>
    <row r="211" spans="1:26" ht="14.25" x14ac:dyDescent="0.2">
      <c r="A211" s="45"/>
      <c r="B211" s="46"/>
      <c r="C211" s="46" t="s">
        <v>816</v>
      </c>
      <c r="D211" s="29" t="s">
        <v>817</v>
      </c>
      <c r="E211" s="12">
        <f>Source!AQ179</f>
        <v>3.76</v>
      </c>
      <c r="F211" s="30"/>
      <c r="G211" s="31" t="str">
        <f>Source!DI179</f>
        <v>)*1,2</v>
      </c>
      <c r="H211" s="30"/>
      <c r="I211" s="31"/>
      <c r="J211" s="31"/>
      <c r="K211" s="30"/>
      <c r="L211" s="35">
        <f>Source!U179</f>
        <v>3.6095999999999999</v>
      </c>
    </row>
    <row r="212" spans="1:26" ht="99.75" x14ac:dyDescent="0.2">
      <c r="A212" s="47" t="str">
        <f>Source!E181</f>
        <v>17,1</v>
      </c>
      <c r="B212" s="48" t="str">
        <f>Source!F181</f>
        <v>21.1.06.10-0267</v>
      </c>
      <c r="C212" s="48" t="str">
        <f>Source!G181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5х6</v>
      </c>
      <c r="D212" s="37" t="str">
        <f>Source!H181</f>
        <v>1000 м</v>
      </c>
      <c r="E212" s="38">
        <f>Source!I181</f>
        <v>0.08</v>
      </c>
      <c r="F212" s="39">
        <f>Source!AL181+Source!AM181+Source!AO181</f>
        <v>44824.06</v>
      </c>
      <c r="G212" s="40" t="s">
        <v>4</v>
      </c>
      <c r="H212" s="39">
        <f>ROUND(Source!AC181*Source!I181, 2)+ROUND(Source!AD181*Source!I181, 2)+ROUND(Source!AF181*Source!I181, 2)</f>
        <v>3585.92</v>
      </c>
      <c r="I212" s="41"/>
      <c r="J212" s="41">
        <f>IF(Source!BC181&lt;&gt; 0, Source!BC181, 1)</f>
        <v>7.7</v>
      </c>
      <c r="K212" s="39">
        <f>Source!O181</f>
        <v>27611.62</v>
      </c>
      <c r="L212" s="42"/>
      <c r="S212">
        <f>ROUND((Source!FX181/100)*((ROUND(Source!AF181*Source!I181, 2)+ROUND(Source!AE181*Source!I181, 2))), 2)</f>
        <v>0</v>
      </c>
      <c r="T212">
        <f>Source!X181</f>
        <v>0</v>
      </c>
      <c r="U212">
        <f>ROUND((Source!FY181/100)*((ROUND(Source!AF181*Source!I181, 2)+ROUND(Source!AE181*Source!I181, 2))), 2)</f>
        <v>0</v>
      </c>
      <c r="V212">
        <f>Source!Y181</f>
        <v>0</v>
      </c>
      <c r="W212">
        <f>IF(Source!BI181&lt;=1,H212, 0)</f>
        <v>0</v>
      </c>
      <c r="X212">
        <f>IF(Source!BI181=2,H212, 0)</f>
        <v>3585.92</v>
      </c>
      <c r="Y212">
        <f>IF(Source!BI181=3,H212, 0)</f>
        <v>0</v>
      </c>
      <c r="Z212">
        <f>IF(Source!BI181=4,H212, 0)</f>
        <v>0</v>
      </c>
    </row>
    <row r="213" spans="1:26" ht="15" x14ac:dyDescent="0.25">
      <c r="G213" s="64">
        <f>H205+H206+H208+H209+H210+SUM(H212:H212)</f>
        <v>3687.12</v>
      </c>
      <c r="H213" s="64"/>
      <c r="J213" s="64">
        <f>K205+K206+K208+K209+K210+SUM(K212:K212)</f>
        <v>28390.82</v>
      </c>
      <c r="K213" s="64"/>
      <c r="L213" s="43">
        <f>Source!U179</f>
        <v>3.6095999999999999</v>
      </c>
      <c r="O213" s="25">
        <f>G213</f>
        <v>3687.12</v>
      </c>
      <c r="P213" s="25">
        <f>J213</f>
        <v>28390.82</v>
      </c>
      <c r="Q213" s="25">
        <f>L213</f>
        <v>3.6095999999999999</v>
      </c>
      <c r="W213">
        <f>IF(Source!BI179&lt;=1,H205+H206+H208+H209+H210, 0)</f>
        <v>0</v>
      </c>
      <c r="X213">
        <f>IF(Source!BI179=2,H205+H206+H208+H209+H210, 0)</f>
        <v>101.2</v>
      </c>
      <c r="Y213">
        <f>IF(Source!BI179=3,H205+H206+H208+H209+H210, 0)</f>
        <v>0</v>
      </c>
      <c r="Z213">
        <f>IF(Source!BI179=4,H205+H206+H208+H209+H210, 0)</f>
        <v>0</v>
      </c>
    </row>
    <row r="214" spans="1:26" ht="28.5" x14ac:dyDescent="0.2">
      <c r="A214" s="45" t="str">
        <f>Source!E183</f>
        <v>18</v>
      </c>
      <c r="B214" s="46" t="str">
        <f>Source!F183</f>
        <v>м08-02-390-02</v>
      </c>
      <c r="C214" s="46" t="str">
        <f>Source!G183</f>
        <v>Короба пластмассовые шириной до 63 мм</v>
      </c>
      <c r="D214" s="29" t="str">
        <f>Source!H183</f>
        <v>100 м</v>
      </c>
      <c r="E214" s="12">
        <f>Source!I183</f>
        <v>0.6</v>
      </c>
      <c r="F214" s="30">
        <f>Source!AL183+Source!AM183+Source!AO183</f>
        <v>245.13</v>
      </c>
      <c r="G214" s="31"/>
      <c r="H214" s="30"/>
      <c r="I214" s="31" t="str">
        <f>Source!BO183</f>
        <v/>
      </c>
      <c r="J214" s="31"/>
      <c r="K214" s="30"/>
      <c r="L214" s="32"/>
      <c r="S214">
        <f>ROUND((Source!FX183/100)*((ROUND(Source!AF183*Source!I183, 2)+ROUND(Source!AE183*Source!I183, 2))), 2)</f>
        <v>119.72</v>
      </c>
      <c r="T214">
        <f>Source!X183</f>
        <v>921.87</v>
      </c>
      <c r="U214">
        <f>ROUND((Source!FY183/100)*((ROUND(Source!AF183*Source!I183, 2)+ROUND(Source!AE183*Source!I183, 2))), 2)</f>
        <v>81.91</v>
      </c>
      <c r="V214">
        <f>Source!Y183</f>
        <v>630.75</v>
      </c>
    </row>
    <row r="215" spans="1:26" ht="14.25" x14ac:dyDescent="0.2">
      <c r="A215" s="45"/>
      <c r="B215" s="46"/>
      <c r="C215" s="46" t="s">
        <v>811</v>
      </c>
      <c r="D215" s="29"/>
      <c r="E215" s="12"/>
      <c r="F215" s="30">
        <f>Source!AO183</f>
        <v>174.89</v>
      </c>
      <c r="G215" s="31" t="str">
        <f>Source!DG183</f>
        <v>)*1,2</v>
      </c>
      <c r="H215" s="30">
        <f>ROUND(Source!AF183*Source!I183, 2)</f>
        <v>125.92</v>
      </c>
      <c r="I215" s="31"/>
      <c r="J215" s="31">
        <f>IF(Source!BA183&lt;&gt; 0, Source!BA183, 1)</f>
        <v>7.7</v>
      </c>
      <c r="K215" s="30">
        <f>Source!S183</f>
        <v>969.6</v>
      </c>
      <c r="L215" s="32"/>
      <c r="R215">
        <f>H215</f>
        <v>125.92</v>
      </c>
    </row>
    <row r="216" spans="1:26" ht="14.25" x14ac:dyDescent="0.2">
      <c r="A216" s="45"/>
      <c r="B216" s="46"/>
      <c r="C216" s="46" t="s">
        <v>162</v>
      </c>
      <c r="D216" s="29"/>
      <c r="E216" s="12"/>
      <c r="F216" s="30">
        <f>Source!AM183</f>
        <v>0.31</v>
      </c>
      <c r="G216" s="31" t="str">
        <f>Source!DE183</f>
        <v>)*1,2</v>
      </c>
      <c r="H216" s="30">
        <f>ROUND(Source!AD183*Source!I183, 2)</f>
        <v>0.22</v>
      </c>
      <c r="I216" s="31"/>
      <c r="J216" s="31">
        <f>IF(Source!BB183&lt;&gt; 0, Source!BB183, 1)</f>
        <v>7.7</v>
      </c>
      <c r="K216" s="30">
        <f>Source!Q183</f>
        <v>1.71</v>
      </c>
      <c r="L216" s="32"/>
    </row>
    <row r="217" spans="1:26" ht="14.25" x14ac:dyDescent="0.2">
      <c r="A217" s="45"/>
      <c r="B217" s="46"/>
      <c r="C217" s="46" t="s">
        <v>812</v>
      </c>
      <c r="D217" s="29"/>
      <c r="E217" s="12"/>
      <c r="F217" s="30">
        <f>Source!AN183</f>
        <v>0.14000000000000001</v>
      </c>
      <c r="G217" s="31" t="str">
        <f>Source!DF183</f>
        <v>)*1,2</v>
      </c>
      <c r="H217" s="33">
        <f>ROUND(Source!AE183*Source!I183, 2)</f>
        <v>0.1</v>
      </c>
      <c r="I217" s="31"/>
      <c r="J217" s="31">
        <f>IF(Source!BS183&lt;&gt; 0, Source!BS183, 1)</f>
        <v>7.7</v>
      </c>
      <c r="K217" s="33">
        <f>Source!R183</f>
        <v>0.79</v>
      </c>
      <c r="L217" s="32"/>
      <c r="R217">
        <f>H217</f>
        <v>0.1</v>
      </c>
    </row>
    <row r="218" spans="1:26" ht="14.25" x14ac:dyDescent="0.2">
      <c r="A218" s="45"/>
      <c r="B218" s="46"/>
      <c r="C218" s="46" t="s">
        <v>820</v>
      </c>
      <c r="D218" s="29"/>
      <c r="E218" s="12"/>
      <c r="F218" s="30">
        <f>Source!AL183</f>
        <v>69.930000000000007</v>
      </c>
      <c r="G218" s="31" t="str">
        <f>Source!DD183</f>
        <v/>
      </c>
      <c r="H218" s="30">
        <f>ROUND(Source!AC183*Source!I183, 2)</f>
        <v>41.96</v>
      </c>
      <c r="I218" s="31"/>
      <c r="J218" s="31">
        <f>IF(Source!BC183&lt;&gt; 0, Source!BC183, 1)</f>
        <v>7.7</v>
      </c>
      <c r="K218" s="30">
        <f>Source!P183</f>
        <v>323.08</v>
      </c>
      <c r="L218" s="32"/>
    </row>
    <row r="219" spans="1:26" ht="14.25" x14ac:dyDescent="0.2">
      <c r="A219" s="45"/>
      <c r="B219" s="46"/>
      <c r="C219" s="46" t="s">
        <v>813</v>
      </c>
      <c r="D219" s="29" t="s">
        <v>814</v>
      </c>
      <c r="E219" s="12">
        <f>Source!BZ183</f>
        <v>95</v>
      </c>
      <c r="F219" s="49"/>
      <c r="G219" s="31"/>
      <c r="H219" s="30">
        <f>SUM(S214:S223)</f>
        <v>119.72</v>
      </c>
      <c r="I219" s="34"/>
      <c r="J219" s="28">
        <f>Source!AT183</f>
        <v>95</v>
      </c>
      <c r="K219" s="30">
        <f>SUM(T214:T223)</f>
        <v>921.87</v>
      </c>
      <c r="L219" s="32"/>
    </row>
    <row r="220" spans="1:26" ht="14.25" x14ac:dyDescent="0.2">
      <c r="A220" s="45"/>
      <c r="B220" s="46"/>
      <c r="C220" s="46" t="s">
        <v>815</v>
      </c>
      <c r="D220" s="29" t="s">
        <v>814</v>
      </c>
      <c r="E220" s="12">
        <f>Source!CA183</f>
        <v>65</v>
      </c>
      <c r="F220" s="49"/>
      <c r="G220" s="31"/>
      <c r="H220" s="30">
        <f>SUM(U214:U223)</f>
        <v>81.91</v>
      </c>
      <c r="I220" s="34"/>
      <c r="J220" s="28">
        <f>Source!AU183</f>
        <v>65</v>
      </c>
      <c r="K220" s="30">
        <f>SUM(V214:V223)</f>
        <v>630.75</v>
      </c>
      <c r="L220" s="32"/>
    </row>
    <row r="221" spans="1:26" ht="14.25" x14ac:dyDescent="0.2">
      <c r="A221" s="45"/>
      <c r="B221" s="46"/>
      <c r="C221" s="46" t="s">
        <v>816</v>
      </c>
      <c r="D221" s="29" t="s">
        <v>817</v>
      </c>
      <c r="E221" s="12">
        <f>Source!AQ183</f>
        <v>18.39</v>
      </c>
      <c r="F221" s="30"/>
      <c r="G221" s="31" t="str">
        <f>Source!DI183</f>
        <v>)*1,2</v>
      </c>
      <c r="H221" s="30"/>
      <c r="I221" s="31"/>
      <c r="J221" s="31"/>
      <c r="K221" s="30"/>
      <c r="L221" s="35">
        <f>Source!U183</f>
        <v>13.2408</v>
      </c>
    </row>
    <row r="222" spans="1:26" ht="42.75" x14ac:dyDescent="0.2">
      <c r="A222" s="45" t="str">
        <f>Source!E185</f>
        <v>18,1</v>
      </c>
      <c r="B222" s="46" t="str">
        <f>Source!F185</f>
        <v>20.2.05.04-0014</v>
      </c>
      <c r="C222" s="46" t="str">
        <f>Source!G185</f>
        <v>Кабель-канал (короб) "Legrand" 50х100 мм (прим. 60х60 мм DKC TA-G IN-Liner 01784)</v>
      </c>
      <c r="D222" s="29" t="str">
        <f>Source!H185</f>
        <v>100 м</v>
      </c>
      <c r="E222" s="12">
        <f>Source!I185</f>
        <v>0.6</v>
      </c>
      <c r="F222" s="30">
        <f>Source!AL185+Source!AM185+Source!AO185</f>
        <v>7153.01</v>
      </c>
      <c r="G222" s="36" t="s">
        <v>4</v>
      </c>
      <c r="H222" s="30">
        <f>ROUND(Source!AC185*Source!I185, 2)+ROUND(Source!AD185*Source!I185, 2)+ROUND(Source!AF185*Source!I185, 2)</f>
        <v>4291.8100000000004</v>
      </c>
      <c r="I222" s="31"/>
      <c r="J222" s="31">
        <f>IF(Source!BC185&lt;&gt; 0, Source!BC185, 1)</f>
        <v>7.7</v>
      </c>
      <c r="K222" s="30">
        <f>Source!O185</f>
        <v>33046.910000000003</v>
      </c>
      <c r="L222" s="32"/>
      <c r="S222">
        <f>ROUND((Source!FX185/100)*((ROUND(Source!AF185*Source!I185, 2)+ROUND(Source!AE185*Source!I185, 2))), 2)</f>
        <v>0</v>
      </c>
      <c r="T222">
        <f>Source!X185</f>
        <v>0</v>
      </c>
      <c r="U222">
        <f>ROUND((Source!FY185/100)*((ROUND(Source!AF185*Source!I185, 2)+ROUND(Source!AE185*Source!I185, 2))), 2)</f>
        <v>0</v>
      </c>
      <c r="V222">
        <f>Source!Y185</f>
        <v>0</v>
      </c>
      <c r="W222">
        <f>IF(Source!BI185&lt;=1,H222, 0)</f>
        <v>0</v>
      </c>
      <c r="X222">
        <f>IF(Source!BI185=2,H222, 0)</f>
        <v>4291.8100000000004</v>
      </c>
      <c r="Y222">
        <f>IF(Source!BI185=3,H222, 0)</f>
        <v>0</v>
      </c>
      <c r="Z222">
        <f>IF(Source!BI185=4,H222, 0)</f>
        <v>0</v>
      </c>
    </row>
    <row r="223" spans="1:26" ht="42.75" x14ac:dyDescent="0.2">
      <c r="A223" s="47" t="str">
        <f>Source!E187</f>
        <v>18,2</v>
      </c>
      <c r="B223" s="48" t="str">
        <f>Source!F187</f>
        <v>Цена поставщика</v>
      </c>
      <c r="C223" s="48" t="s">
        <v>835</v>
      </c>
      <c r="D223" s="37" t="str">
        <f>Source!H187</f>
        <v>ШТ</v>
      </c>
      <c r="E223" s="38">
        <f>Source!I187</f>
        <v>8</v>
      </c>
      <c r="F223" s="39">
        <f>Source!AL187+Source!AM187+Source!AO187</f>
        <v>57.78</v>
      </c>
      <c r="G223" s="40" t="s">
        <v>4</v>
      </c>
      <c r="H223" s="39">
        <f>ROUND(Source!AC187*Source!I187, 2)+ROUND(Source!AD187*Source!I187, 2)+ROUND(Source!AF187*Source!I187, 2)</f>
        <v>462.24</v>
      </c>
      <c r="I223" s="41"/>
      <c r="J223" s="41">
        <f>IF(Source!BC187&lt;&gt; 0, Source!BC187, 1)</f>
        <v>7.7</v>
      </c>
      <c r="K223" s="39">
        <f>Source!O187</f>
        <v>3559.25</v>
      </c>
      <c r="L223" s="42"/>
      <c r="S223">
        <f>ROUND((Source!FX187/100)*((ROUND(Source!AF187*Source!I187, 2)+ROUND(Source!AE187*Source!I187, 2))), 2)</f>
        <v>0</v>
      </c>
      <c r="T223">
        <f>Source!X187</f>
        <v>0</v>
      </c>
      <c r="U223">
        <f>ROUND((Source!FY187/100)*((ROUND(Source!AF187*Source!I187, 2)+ROUND(Source!AE187*Source!I187, 2))), 2)</f>
        <v>0</v>
      </c>
      <c r="V223">
        <f>Source!Y187</f>
        <v>0</v>
      </c>
      <c r="W223">
        <f>IF(Source!BI187&lt;=1,H223, 0)</f>
        <v>0</v>
      </c>
      <c r="X223">
        <f>IF(Source!BI187=2,H223, 0)</f>
        <v>0</v>
      </c>
      <c r="Y223">
        <f>IF(Source!BI187=3,H223, 0)</f>
        <v>0</v>
      </c>
      <c r="Z223">
        <f>IF(Source!BI187=4,H223, 0)</f>
        <v>462.24</v>
      </c>
    </row>
    <row r="224" spans="1:26" ht="15" x14ac:dyDescent="0.25">
      <c r="G224" s="64">
        <f>H215+H216+H218+H219+H220+SUM(H222:H223)</f>
        <v>5123.7800000000007</v>
      </c>
      <c r="H224" s="64"/>
      <c r="J224" s="64">
        <f>K215+K216+K218+K219+K220+SUM(K222:K223)</f>
        <v>39453.170000000006</v>
      </c>
      <c r="K224" s="64"/>
      <c r="L224" s="43">
        <f>Source!U183</f>
        <v>13.2408</v>
      </c>
      <c r="O224" s="25">
        <f>G224</f>
        <v>5123.7800000000007</v>
      </c>
      <c r="P224" s="25">
        <f>J224</f>
        <v>39453.170000000006</v>
      </c>
      <c r="Q224" s="25">
        <f>L224</f>
        <v>13.2408</v>
      </c>
      <c r="W224">
        <f>IF(Source!BI183&lt;=1,H215+H216+H218+H219+H220, 0)</f>
        <v>0</v>
      </c>
      <c r="X224">
        <f>IF(Source!BI183=2,H215+H216+H218+H219+H220, 0)</f>
        <v>369.73</v>
      </c>
      <c r="Y224">
        <f>IF(Source!BI183=3,H215+H216+H218+H219+H220, 0)</f>
        <v>0</v>
      </c>
      <c r="Z224">
        <f>IF(Source!BI183=4,H215+H216+H218+H219+H220, 0)</f>
        <v>0</v>
      </c>
    </row>
    <row r="225" spans="1:26" ht="57" x14ac:dyDescent="0.2">
      <c r="A225" s="45" t="str">
        <f>Source!E189</f>
        <v>19</v>
      </c>
      <c r="B225" s="46" t="str">
        <f>Source!F189</f>
        <v>м08-03-572-03</v>
      </c>
      <c r="C225" s="46" t="str">
        <f>Source!G189</f>
        <v>Блок управления шкафного исполнения или распределительный пункт (шкаф), устанавливаемый на стене, высота и ширина до 600х600 мм</v>
      </c>
      <c r="D225" s="29" t="str">
        <f>Source!H189</f>
        <v>ШТ</v>
      </c>
      <c r="E225" s="12">
        <f>Source!I189</f>
        <v>1</v>
      </c>
      <c r="F225" s="30">
        <f>Source!AL189+Source!AM189+Source!AO189</f>
        <v>223.96999999999997</v>
      </c>
      <c r="G225" s="31"/>
      <c r="H225" s="30"/>
      <c r="I225" s="31" t="str">
        <f>Source!BO189</f>
        <v/>
      </c>
      <c r="J225" s="31"/>
      <c r="K225" s="30"/>
      <c r="L225" s="32"/>
      <c r="S225">
        <f>ROUND((Source!FX189/100)*((ROUND(Source!AF189*Source!I189, 2)+ROUND(Source!AE189*Source!I189, 2))), 2)</f>
        <v>29.09</v>
      </c>
      <c r="T225">
        <f>Source!X189</f>
        <v>223.99</v>
      </c>
      <c r="U225">
        <f>ROUND((Source!FY189/100)*((ROUND(Source!AF189*Source!I189, 2)+ROUND(Source!AE189*Source!I189, 2))), 2)</f>
        <v>19.899999999999999</v>
      </c>
      <c r="V225">
        <f>Source!Y189</f>
        <v>153.26</v>
      </c>
    </row>
    <row r="226" spans="1:26" ht="14.25" x14ac:dyDescent="0.2">
      <c r="A226" s="45"/>
      <c r="B226" s="46"/>
      <c r="C226" s="46" t="s">
        <v>811</v>
      </c>
      <c r="D226" s="29"/>
      <c r="E226" s="12"/>
      <c r="F226" s="30">
        <f>Source!AO189</f>
        <v>23.01</v>
      </c>
      <c r="G226" s="31" t="str">
        <f>Source!DG189</f>
        <v>)*1,2</v>
      </c>
      <c r="H226" s="30">
        <f>ROUND(Source!AF189*Source!I189, 2)</f>
        <v>27.61</v>
      </c>
      <c r="I226" s="31"/>
      <c r="J226" s="31">
        <f>IF(Source!BA189&lt;&gt; 0, Source!BA189, 1)</f>
        <v>7.7</v>
      </c>
      <c r="K226" s="30">
        <f>Source!S189</f>
        <v>212.6</v>
      </c>
      <c r="L226" s="32"/>
      <c r="R226">
        <f>H226</f>
        <v>27.61</v>
      </c>
    </row>
    <row r="227" spans="1:26" ht="14.25" x14ac:dyDescent="0.2">
      <c r="A227" s="45"/>
      <c r="B227" s="46"/>
      <c r="C227" s="46" t="s">
        <v>162</v>
      </c>
      <c r="D227" s="29"/>
      <c r="E227" s="12"/>
      <c r="F227" s="30">
        <f>Source!AM189</f>
        <v>24.01</v>
      </c>
      <c r="G227" s="31" t="str">
        <f>Source!DE189</f>
        <v>)*1,2</v>
      </c>
      <c r="H227" s="30">
        <f>ROUND(Source!AD189*Source!I189, 2)</f>
        <v>28.81</v>
      </c>
      <c r="I227" s="31"/>
      <c r="J227" s="31">
        <f>IF(Source!BB189&lt;&gt; 0, Source!BB189, 1)</f>
        <v>7.7</v>
      </c>
      <c r="K227" s="30">
        <f>Source!Q189</f>
        <v>221.84</v>
      </c>
      <c r="L227" s="32"/>
    </row>
    <row r="228" spans="1:26" ht="14.25" x14ac:dyDescent="0.2">
      <c r="A228" s="45"/>
      <c r="B228" s="46"/>
      <c r="C228" s="46" t="s">
        <v>812</v>
      </c>
      <c r="D228" s="29"/>
      <c r="E228" s="12"/>
      <c r="F228" s="30">
        <f>Source!AN189</f>
        <v>2.5099999999999998</v>
      </c>
      <c r="G228" s="31" t="str">
        <f>Source!DF189</f>
        <v>)*1,2</v>
      </c>
      <c r="H228" s="33">
        <f>ROUND(Source!AE189*Source!I189, 2)</f>
        <v>3.01</v>
      </c>
      <c r="I228" s="31"/>
      <c r="J228" s="31">
        <f>IF(Source!BS189&lt;&gt; 0, Source!BS189, 1)</f>
        <v>7.7</v>
      </c>
      <c r="K228" s="33">
        <f>Source!R189</f>
        <v>23.18</v>
      </c>
      <c r="L228" s="32"/>
      <c r="R228">
        <f>H228</f>
        <v>3.01</v>
      </c>
    </row>
    <row r="229" spans="1:26" ht="14.25" x14ac:dyDescent="0.2">
      <c r="A229" s="45"/>
      <c r="B229" s="46"/>
      <c r="C229" s="46" t="s">
        <v>820</v>
      </c>
      <c r="D229" s="29"/>
      <c r="E229" s="12"/>
      <c r="F229" s="30">
        <f>Source!AL189</f>
        <v>176.95</v>
      </c>
      <c r="G229" s="31" t="str">
        <f>Source!DD189</f>
        <v/>
      </c>
      <c r="H229" s="30">
        <f>ROUND(Source!AC189*Source!I189, 2)</f>
        <v>176.95</v>
      </c>
      <c r="I229" s="31"/>
      <c r="J229" s="31">
        <f>IF(Source!BC189&lt;&gt; 0, Source!BC189, 1)</f>
        <v>7.7</v>
      </c>
      <c r="K229" s="30">
        <f>Source!P189</f>
        <v>1362.52</v>
      </c>
      <c r="L229" s="32"/>
    </row>
    <row r="230" spans="1:26" ht="14.25" x14ac:dyDescent="0.2">
      <c r="A230" s="45"/>
      <c r="B230" s="46"/>
      <c r="C230" s="46" t="s">
        <v>813</v>
      </c>
      <c r="D230" s="29" t="s">
        <v>814</v>
      </c>
      <c r="E230" s="12">
        <f>Source!BZ189</f>
        <v>95</v>
      </c>
      <c r="F230" s="49"/>
      <c r="G230" s="31"/>
      <c r="H230" s="30">
        <f>SUM(S225:S233)</f>
        <v>29.09</v>
      </c>
      <c r="I230" s="34"/>
      <c r="J230" s="28">
        <f>Source!AT189</f>
        <v>95</v>
      </c>
      <c r="K230" s="30">
        <f>SUM(T225:T233)</f>
        <v>223.99</v>
      </c>
      <c r="L230" s="32"/>
    </row>
    <row r="231" spans="1:26" ht="14.25" x14ac:dyDescent="0.2">
      <c r="A231" s="45"/>
      <c r="B231" s="46"/>
      <c r="C231" s="46" t="s">
        <v>815</v>
      </c>
      <c r="D231" s="29" t="s">
        <v>814</v>
      </c>
      <c r="E231" s="12">
        <f>Source!CA189</f>
        <v>65</v>
      </c>
      <c r="F231" s="49"/>
      <c r="G231" s="31"/>
      <c r="H231" s="30">
        <f>SUM(U225:U233)</f>
        <v>19.899999999999999</v>
      </c>
      <c r="I231" s="34"/>
      <c r="J231" s="28">
        <f>Source!AU189</f>
        <v>65</v>
      </c>
      <c r="K231" s="30">
        <f>SUM(V225:V233)</f>
        <v>153.26</v>
      </c>
      <c r="L231" s="32"/>
    </row>
    <row r="232" spans="1:26" ht="14.25" x14ac:dyDescent="0.2">
      <c r="A232" s="45"/>
      <c r="B232" s="46"/>
      <c r="C232" s="46" t="s">
        <v>816</v>
      </c>
      <c r="D232" s="29" t="s">
        <v>817</v>
      </c>
      <c r="E232" s="12">
        <f>Source!AQ189</f>
        <v>2.3199999999999998</v>
      </c>
      <c r="F232" s="30"/>
      <c r="G232" s="31" t="str">
        <f>Source!DI189</f>
        <v>)*1,2</v>
      </c>
      <c r="H232" s="30"/>
      <c r="I232" s="31"/>
      <c r="J232" s="31"/>
      <c r="K232" s="30"/>
      <c r="L232" s="35">
        <f>Source!U189</f>
        <v>2.7839999999999998</v>
      </c>
    </row>
    <row r="233" spans="1:26" ht="42.75" x14ac:dyDescent="0.2">
      <c r="A233" s="47" t="str">
        <f>Source!E191</f>
        <v>19,1</v>
      </c>
      <c r="B233" s="48" t="str">
        <f>Source!F191</f>
        <v>20.4.04.02-0022</v>
      </c>
      <c r="C233" s="48" t="str">
        <f>Source!G191</f>
        <v>Щиты распределительные навесные: ЩРН-12, размер корпуса 220х300х125 мм</v>
      </c>
      <c r="D233" s="37" t="str">
        <f>Source!H191</f>
        <v>шт.</v>
      </c>
      <c r="E233" s="38">
        <f>Source!I191</f>
        <v>1</v>
      </c>
      <c r="F233" s="39">
        <f>Source!AL191+Source!AM191+Source!AO191</f>
        <v>181.15</v>
      </c>
      <c r="G233" s="40" t="s">
        <v>4</v>
      </c>
      <c r="H233" s="39">
        <f>ROUND(Source!AC191*Source!I191, 2)+ROUND(Source!AD191*Source!I191, 2)+ROUND(Source!AF191*Source!I191, 2)</f>
        <v>181.15</v>
      </c>
      <c r="I233" s="41"/>
      <c r="J233" s="41">
        <f>IF(Source!BC191&lt;&gt; 0, Source!BC191, 1)</f>
        <v>7.7</v>
      </c>
      <c r="K233" s="39">
        <f>Source!O191</f>
        <v>1394.86</v>
      </c>
      <c r="L233" s="42"/>
      <c r="S233">
        <f>ROUND((Source!FX191/100)*((ROUND(Source!AF191*Source!I191, 2)+ROUND(Source!AE191*Source!I191, 2))), 2)</f>
        <v>0</v>
      </c>
      <c r="T233">
        <f>Source!X191</f>
        <v>0</v>
      </c>
      <c r="U233">
        <f>ROUND((Source!FY191/100)*((ROUND(Source!AF191*Source!I191, 2)+ROUND(Source!AE191*Source!I191, 2))), 2)</f>
        <v>0</v>
      </c>
      <c r="V233">
        <f>Source!Y191</f>
        <v>0</v>
      </c>
      <c r="W233">
        <f>IF(Source!BI191&lt;=1,H233, 0)</f>
        <v>181.15</v>
      </c>
      <c r="X233">
        <f>IF(Source!BI191=2,H233, 0)</f>
        <v>0</v>
      </c>
      <c r="Y233">
        <f>IF(Source!BI191=3,H233, 0)</f>
        <v>0</v>
      </c>
      <c r="Z233">
        <f>IF(Source!BI191=4,H233, 0)</f>
        <v>0</v>
      </c>
    </row>
    <row r="234" spans="1:26" ht="15" x14ac:dyDescent="0.25">
      <c r="G234" s="64">
        <f>H226+H227+H229+H230+H231+SUM(H233:H233)</f>
        <v>463.51</v>
      </c>
      <c r="H234" s="64"/>
      <c r="J234" s="64">
        <f>K226+K227+K229+K230+K231+SUM(K233:K233)</f>
        <v>3569.0699999999997</v>
      </c>
      <c r="K234" s="64"/>
      <c r="L234" s="43">
        <f>Source!U189</f>
        <v>2.7839999999999998</v>
      </c>
      <c r="O234" s="25">
        <f>G234</f>
        <v>463.51</v>
      </c>
      <c r="P234" s="25">
        <f>J234</f>
        <v>3569.0699999999997</v>
      </c>
      <c r="Q234" s="25">
        <f>L234</f>
        <v>2.7839999999999998</v>
      </c>
      <c r="W234">
        <f>IF(Source!BI189&lt;=1,H226+H227+H229+H230+H231, 0)</f>
        <v>0</v>
      </c>
      <c r="X234">
        <f>IF(Source!BI189=2,H226+H227+H229+H230+H231, 0)</f>
        <v>282.35999999999996</v>
      </c>
      <c r="Y234">
        <f>IF(Source!BI189=3,H226+H227+H229+H230+H231, 0)</f>
        <v>0</v>
      </c>
      <c r="Z234">
        <f>IF(Source!BI189=4,H226+H227+H229+H230+H231, 0)</f>
        <v>0</v>
      </c>
    </row>
    <row r="235" spans="1:26" ht="28.5" x14ac:dyDescent="0.2">
      <c r="A235" s="45" t="str">
        <f>Source!E193</f>
        <v>20</v>
      </c>
      <c r="B235" s="46" t="str">
        <f>Source!F193</f>
        <v>м08-03-575-01</v>
      </c>
      <c r="C235" s="46" t="str">
        <f>Source!G193</f>
        <v>Прибор или аппарат</v>
      </c>
      <c r="D235" s="29" t="str">
        <f>Source!H193</f>
        <v>ШТ</v>
      </c>
      <c r="E235" s="12">
        <f>Source!I193</f>
        <v>2</v>
      </c>
      <c r="F235" s="30">
        <f>Source!AL193+Source!AM193+Source!AO193</f>
        <v>11.51</v>
      </c>
      <c r="G235" s="31"/>
      <c r="H235" s="30"/>
      <c r="I235" s="31" t="str">
        <f>Source!BO193</f>
        <v/>
      </c>
      <c r="J235" s="31"/>
      <c r="K235" s="30"/>
      <c r="L235" s="32"/>
      <c r="S235">
        <f>ROUND((Source!FX193/100)*((ROUND(Source!AF193*Source!I193, 2)+ROUND(Source!AE193*Source!I193, 2))), 2)</f>
        <v>25.33</v>
      </c>
      <c r="T235">
        <f>Source!X193</f>
        <v>195.02</v>
      </c>
      <c r="U235">
        <f>ROUND((Source!FY193/100)*((ROUND(Source!AF193*Source!I193, 2)+ROUND(Source!AE193*Source!I193, 2))), 2)</f>
        <v>17.329999999999998</v>
      </c>
      <c r="V235">
        <f>Source!Y193</f>
        <v>133.43</v>
      </c>
    </row>
    <row r="236" spans="1:26" ht="14.25" x14ac:dyDescent="0.2">
      <c r="A236" s="45"/>
      <c r="B236" s="46"/>
      <c r="C236" s="46" t="s">
        <v>811</v>
      </c>
      <c r="D236" s="29"/>
      <c r="E236" s="12"/>
      <c r="F236" s="30">
        <f>Source!AO193</f>
        <v>11.11</v>
      </c>
      <c r="G236" s="31" t="str">
        <f>Source!DG193</f>
        <v>)*1,2</v>
      </c>
      <c r="H236" s="30">
        <f>ROUND(Source!AF193*Source!I193, 2)</f>
        <v>26.66</v>
      </c>
      <c r="I236" s="31"/>
      <c r="J236" s="31">
        <f>IF(Source!BA193&lt;&gt; 0, Source!BA193, 1)</f>
        <v>7.7</v>
      </c>
      <c r="K236" s="30">
        <f>Source!S193</f>
        <v>205.28</v>
      </c>
      <c r="L236" s="32"/>
      <c r="R236">
        <f>H236</f>
        <v>26.66</v>
      </c>
    </row>
    <row r="237" spans="1:26" ht="14.25" x14ac:dyDescent="0.2">
      <c r="A237" s="45"/>
      <c r="B237" s="46"/>
      <c r="C237" s="46" t="s">
        <v>820</v>
      </c>
      <c r="D237" s="29"/>
      <c r="E237" s="12"/>
      <c r="F237" s="30">
        <f>Source!AL193</f>
        <v>0.4</v>
      </c>
      <c r="G237" s="31" t="str">
        <f>Source!DD193</f>
        <v/>
      </c>
      <c r="H237" s="30">
        <f>ROUND(Source!AC193*Source!I193, 2)</f>
        <v>0.8</v>
      </c>
      <c r="I237" s="31"/>
      <c r="J237" s="31">
        <f>IF(Source!BC193&lt;&gt; 0, Source!BC193, 1)</f>
        <v>7.7</v>
      </c>
      <c r="K237" s="30">
        <f>Source!P193</f>
        <v>6.16</v>
      </c>
      <c r="L237" s="32"/>
    </row>
    <row r="238" spans="1:26" ht="14.25" x14ac:dyDescent="0.2">
      <c r="A238" s="45"/>
      <c r="B238" s="46"/>
      <c r="C238" s="46" t="s">
        <v>813</v>
      </c>
      <c r="D238" s="29" t="s">
        <v>814</v>
      </c>
      <c r="E238" s="12">
        <f>Source!BZ193</f>
        <v>95</v>
      </c>
      <c r="F238" s="49"/>
      <c r="G238" s="31"/>
      <c r="H238" s="30">
        <f>SUM(S235:S241)</f>
        <v>25.33</v>
      </c>
      <c r="I238" s="34"/>
      <c r="J238" s="28">
        <f>Source!AT193</f>
        <v>95</v>
      </c>
      <c r="K238" s="30">
        <f>SUM(T235:T241)</f>
        <v>195.02</v>
      </c>
      <c r="L238" s="32"/>
    </row>
    <row r="239" spans="1:26" ht="14.25" x14ac:dyDescent="0.2">
      <c r="A239" s="45"/>
      <c r="B239" s="46"/>
      <c r="C239" s="46" t="s">
        <v>815</v>
      </c>
      <c r="D239" s="29" t="s">
        <v>814</v>
      </c>
      <c r="E239" s="12">
        <f>Source!CA193</f>
        <v>65</v>
      </c>
      <c r="F239" s="49"/>
      <c r="G239" s="31"/>
      <c r="H239" s="30">
        <f>SUM(U235:U241)</f>
        <v>17.329999999999998</v>
      </c>
      <c r="I239" s="34"/>
      <c r="J239" s="28">
        <f>Source!AU193</f>
        <v>65</v>
      </c>
      <c r="K239" s="30">
        <f>SUM(V235:V241)</f>
        <v>133.43</v>
      </c>
      <c r="L239" s="32"/>
    </row>
    <row r="240" spans="1:26" ht="14.25" x14ac:dyDescent="0.2">
      <c r="A240" s="45"/>
      <c r="B240" s="46"/>
      <c r="C240" s="46" t="s">
        <v>816</v>
      </c>
      <c r="D240" s="29" t="s">
        <v>817</v>
      </c>
      <c r="E240" s="12">
        <f>Source!AQ193</f>
        <v>1.1200000000000001</v>
      </c>
      <c r="F240" s="30"/>
      <c r="G240" s="31" t="str">
        <f>Source!DI193</f>
        <v>)*1,2</v>
      </c>
      <c r="H240" s="30"/>
      <c r="I240" s="31"/>
      <c r="J240" s="31"/>
      <c r="K240" s="30"/>
      <c r="L240" s="35">
        <f>Source!U193</f>
        <v>2.6880000000000002</v>
      </c>
    </row>
    <row r="241" spans="1:26" ht="28.5" x14ac:dyDescent="0.2">
      <c r="A241" s="47" t="str">
        <f>Source!E195</f>
        <v>20,1</v>
      </c>
      <c r="B241" s="48" t="str">
        <f>Source!F195</f>
        <v>62.1.01.09-0062</v>
      </c>
      <c r="C241" s="48" t="str">
        <f>Source!G195</f>
        <v>Выключатели автоматические «Legrand» серии DX-Standart 2Р 50А</v>
      </c>
      <c r="D241" s="37" t="str">
        <f>Source!H195</f>
        <v>шт.</v>
      </c>
      <c r="E241" s="38">
        <f>Source!I195</f>
        <v>2</v>
      </c>
      <c r="F241" s="39">
        <f>Source!AL195+Source!AM195+Source!AO195</f>
        <v>238.84</v>
      </c>
      <c r="G241" s="40" t="s">
        <v>4</v>
      </c>
      <c r="H241" s="39">
        <f>ROUND(Source!AC195*Source!I195, 2)+ROUND(Source!AD195*Source!I195, 2)+ROUND(Source!AF195*Source!I195, 2)</f>
        <v>477.68</v>
      </c>
      <c r="I241" s="41"/>
      <c r="J241" s="41">
        <f>IF(Source!BC195&lt;&gt; 0, Source!BC195, 1)</f>
        <v>7.7</v>
      </c>
      <c r="K241" s="39">
        <f>Source!O195</f>
        <v>3678.14</v>
      </c>
      <c r="L241" s="42"/>
      <c r="S241">
        <f>ROUND((Source!FX195/100)*((ROUND(Source!AF195*Source!I195, 2)+ROUND(Source!AE195*Source!I195, 2))), 2)</f>
        <v>0</v>
      </c>
      <c r="T241">
        <f>Source!X195</f>
        <v>0</v>
      </c>
      <c r="U241">
        <f>ROUND((Source!FY195/100)*((ROUND(Source!AF195*Source!I195, 2)+ROUND(Source!AE195*Source!I195, 2))), 2)</f>
        <v>0</v>
      </c>
      <c r="V241">
        <f>Source!Y195</f>
        <v>0</v>
      </c>
      <c r="W241">
        <f>IF(Source!BI195&lt;=1,H241, 0)</f>
        <v>0</v>
      </c>
      <c r="X241">
        <f>IF(Source!BI195=2,H241, 0)</f>
        <v>477.68</v>
      </c>
      <c r="Y241">
        <f>IF(Source!BI195=3,H241, 0)</f>
        <v>0</v>
      </c>
      <c r="Z241">
        <f>IF(Source!BI195=4,H241, 0)</f>
        <v>0</v>
      </c>
    </row>
    <row r="242" spans="1:26" ht="15" x14ac:dyDescent="0.25">
      <c r="G242" s="64">
        <f>H236+H237+H238+H239+SUM(H241:H241)</f>
        <v>547.79999999999995</v>
      </c>
      <c r="H242" s="64"/>
      <c r="J242" s="64">
        <f>K236+K237+K238+K239+SUM(K241:K241)</f>
        <v>4218.03</v>
      </c>
      <c r="K242" s="64"/>
      <c r="L242" s="43">
        <f>Source!U193</f>
        <v>2.6880000000000002</v>
      </c>
      <c r="O242" s="25">
        <f>G242</f>
        <v>547.79999999999995</v>
      </c>
      <c r="P242" s="25">
        <f>J242</f>
        <v>4218.03</v>
      </c>
      <c r="Q242" s="25">
        <f>L242</f>
        <v>2.6880000000000002</v>
      </c>
      <c r="W242">
        <f>IF(Source!BI193&lt;=1,H236+H237+H238+H239, 0)</f>
        <v>0</v>
      </c>
      <c r="X242">
        <f>IF(Source!BI193=2,H236+H237+H238+H239, 0)</f>
        <v>70.12</v>
      </c>
      <c r="Y242">
        <f>IF(Source!BI193=3,H236+H237+H238+H239, 0)</f>
        <v>0</v>
      </c>
      <c r="Z242">
        <f>IF(Source!BI193=4,H236+H237+H238+H239, 0)</f>
        <v>0</v>
      </c>
    </row>
    <row r="243" spans="1:26" ht="71.25" x14ac:dyDescent="0.2">
      <c r="A243" s="45" t="str">
        <f>Source!E197</f>
        <v>21</v>
      </c>
      <c r="B243" s="46" t="str">
        <f>Source!F197</f>
        <v>м08-02-412-04</v>
      </c>
      <c r="C243" s="46" t="str">
        <f>Source!G197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243" s="29" t="str">
        <f>Source!H197</f>
        <v>100 м</v>
      </c>
      <c r="E243" s="12">
        <f>Source!I197</f>
        <v>0.3</v>
      </c>
      <c r="F243" s="30">
        <f>Source!AL197+Source!AM197+Source!AO197</f>
        <v>131.31</v>
      </c>
      <c r="G243" s="31"/>
      <c r="H243" s="30"/>
      <c r="I243" s="31" t="str">
        <f>Source!BO197</f>
        <v/>
      </c>
      <c r="J243" s="31"/>
      <c r="K243" s="30"/>
      <c r="L243" s="32"/>
      <c r="S243">
        <f>ROUND((Source!FX197/100)*((ROUND(Source!AF197*Source!I197, 2)+ROUND(Source!AE197*Source!I197, 2))), 2)</f>
        <v>29.32</v>
      </c>
      <c r="T243">
        <f>Source!X197</f>
        <v>225.75</v>
      </c>
      <c r="U243">
        <f>ROUND((Source!FY197/100)*((ROUND(Source!AF197*Source!I197, 2)+ROUND(Source!AE197*Source!I197, 2))), 2)</f>
        <v>20.059999999999999</v>
      </c>
      <c r="V243">
        <f>Source!Y197</f>
        <v>154.46</v>
      </c>
    </row>
    <row r="244" spans="1:26" ht="14.25" x14ac:dyDescent="0.2">
      <c r="A244" s="45"/>
      <c r="B244" s="46"/>
      <c r="C244" s="46" t="s">
        <v>811</v>
      </c>
      <c r="D244" s="29"/>
      <c r="E244" s="12"/>
      <c r="F244" s="30">
        <f>Source!AO197</f>
        <v>84.22</v>
      </c>
      <c r="G244" s="31" t="str">
        <f>Source!DG197</f>
        <v>)*1,2</v>
      </c>
      <c r="H244" s="30">
        <f>ROUND(Source!AF197*Source!I197, 2)</f>
        <v>30.32</v>
      </c>
      <c r="I244" s="31"/>
      <c r="J244" s="31">
        <f>IF(Source!BA197&lt;&gt; 0, Source!BA197, 1)</f>
        <v>7.7</v>
      </c>
      <c r="K244" s="30">
        <f>Source!S197</f>
        <v>233.45</v>
      </c>
      <c r="L244" s="32"/>
      <c r="R244">
        <f>H244</f>
        <v>30.32</v>
      </c>
    </row>
    <row r="245" spans="1:26" ht="14.25" x14ac:dyDescent="0.2">
      <c r="A245" s="45"/>
      <c r="B245" s="46"/>
      <c r="C245" s="46" t="s">
        <v>162</v>
      </c>
      <c r="D245" s="29"/>
      <c r="E245" s="12"/>
      <c r="F245" s="30">
        <f>Source!AM197</f>
        <v>10.66</v>
      </c>
      <c r="G245" s="31" t="str">
        <f>Source!DE197</f>
        <v>)*1,2</v>
      </c>
      <c r="H245" s="30">
        <f>ROUND(Source!AD197*Source!I197, 2)</f>
        <v>3.84</v>
      </c>
      <c r="I245" s="31"/>
      <c r="J245" s="31">
        <f>IF(Source!BB197&lt;&gt; 0, Source!BB197, 1)</f>
        <v>7.7</v>
      </c>
      <c r="K245" s="30">
        <f>Source!Q197</f>
        <v>29.54</v>
      </c>
      <c r="L245" s="32"/>
    </row>
    <row r="246" spans="1:26" ht="14.25" x14ac:dyDescent="0.2">
      <c r="A246" s="45"/>
      <c r="B246" s="46"/>
      <c r="C246" s="46" t="s">
        <v>812</v>
      </c>
      <c r="D246" s="29"/>
      <c r="E246" s="12"/>
      <c r="F246" s="30">
        <f>Source!AN197</f>
        <v>1.51</v>
      </c>
      <c r="G246" s="31" t="str">
        <f>Source!DF197</f>
        <v>)*1,2</v>
      </c>
      <c r="H246" s="33">
        <f>ROUND(Source!AE197*Source!I197, 2)</f>
        <v>0.54</v>
      </c>
      <c r="I246" s="31"/>
      <c r="J246" s="31">
        <f>IF(Source!BS197&lt;&gt; 0, Source!BS197, 1)</f>
        <v>7.7</v>
      </c>
      <c r="K246" s="33">
        <f>Source!R197</f>
        <v>4.18</v>
      </c>
      <c r="L246" s="32"/>
      <c r="R246">
        <f>H246</f>
        <v>0.54</v>
      </c>
    </row>
    <row r="247" spans="1:26" ht="14.25" x14ac:dyDescent="0.2">
      <c r="A247" s="45"/>
      <c r="B247" s="46"/>
      <c r="C247" s="46" t="s">
        <v>820</v>
      </c>
      <c r="D247" s="29"/>
      <c r="E247" s="12"/>
      <c r="F247" s="30">
        <f>Source!AL197</f>
        <v>36.43</v>
      </c>
      <c r="G247" s="31" t="str">
        <f>Source!DD197</f>
        <v/>
      </c>
      <c r="H247" s="30">
        <f>ROUND(Source!AC197*Source!I197, 2)</f>
        <v>10.93</v>
      </c>
      <c r="I247" s="31"/>
      <c r="J247" s="31">
        <f>IF(Source!BC197&lt;&gt; 0, Source!BC197, 1)</f>
        <v>7.7</v>
      </c>
      <c r="K247" s="30">
        <f>Source!P197</f>
        <v>84.15</v>
      </c>
      <c r="L247" s="32"/>
    </row>
    <row r="248" spans="1:26" ht="14.25" x14ac:dyDescent="0.2">
      <c r="A248" s="45"/>
      <c r="B248" s="46"/>
      <c r="C248" s="46" t="s">
        <v>813</v>
      </c>
      <c r="D248" s="29" t="s">
        <v>814</v>
      </c>
      <c r="E248" s="12">
        <f>Source!BZ197</f>
        <v>95</v>
      </c>
      <c r="F248" s="49"/>
      <c r="G248" s="31"/>
      <c r="H248" s="30">
        <f>SUM(S243:S251)</f>
        <v>29.32</v>
      </c>
      <c r="I248" s="34"/>
      <c r="J248" s="28">
        <f>Source!AT197</f>
        <v>95</v>
      </c>
      <c r="K248" s="30">
        <f>SUM(T243:T251)</f>
        <v>225.75</v>
      </c>
      <c r="L248" s="32"/>
    </row>
    <row r="249" spans="1:26" ht="14.25" x14ac:dyDescent="0.2">
      <c r="A249" s="45"/>
      <c r="B249" s="46"/>
      <c r="C249" s="46" t="s">
        <v>815</v>
      </c>
      <c r="D249" s="29" t="s">
        <v>814</v>
      </c>
      <c r="E249" s="12">
        <f>Source!CA197</f>
        <v>65</v>
      </c>
      <c r="F249" s="49"/>
      <c r="G249" s="31"/>
      <c r="H249" s="30">
        <f>SUM(U243:U251)</f>
        <v>20.059999999999999</v>
      </c>
      <c r="I249" s="34"/>
      <c r="J249" s="28">
        <f>Source!AU197</f>
        <v>65</v>
      </c>
      <c r="K249" s="30">
        <f>SUM(V243:V251)</f>
        <v>154.46</v>
      </c>
      <c r="L249" s="32"/>
    </row>
    <row r="250" spans="1:26" ht="14.25" x14ac:dyDescent="0.2">
      <c r="A250" s="45"/>
      <c r="B250" s="46"/>
      <c r="C250" s="46" t="s">
        <v>816</v>
      </c>
      <c r="D250" s="29" t="s">
        <v>817</v>
      </c>
      <c r="E250" s="12">
        <f>Source!AQ197</f>
        <v>8.9600000000000009</v>
      </c>
      <c r="F250" s="30"/>
      <c r="G250" s="31" t="str">
        <f>Source!DI197</f>
        <v>)*1,2</v>
      </c>
      <c r="H250" s="30"/>
      <c r="I250" s="31"/>
      <c r="J250" s="31"/>
      <c r="K250" s="30"/>
      <c r="L250" s="35">
        <f>Source!U197</f>
        <v>3.2256</v>
      </c>
    </row>
    <row r="251" spans="1:26" ht="99.75" x14ac:dyDescent="0.2">
      <c r="A251" s="47" t="str">
        <f>Source!E199</f>
        <v>21,1</v>
      </c>
      <c r="B251" s="48" t="str">
        <f>Source!F199</f>
        <v>21.1.06.10-0266</v>
      </c>
      <c r="C251" s="48" t="str">
        <f>Source!G199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5х4</v>
      </c>
      <c r="D251" s="37" t="str">
        <f>Source!H199</f>
        <v>1000 м</v>
      </c>
      <c r="E251" s="38">
        <f>Source!I199</f>
        <v>0.03</v>
      </c>
      <c r="F251" s="39">
        <f>Source!AL199+Source!AM199+Source!AO199</f>
        <v>32823.49</v>
      </c>
      <c r="G251" s="40" t="s">
        <v>4</v>
      </c>
      <c r="H251" s="39">
        <f>ROUND(Source!AC199*Source!I199, 2)+ROUND(Source!AD199*Source!I199, 2)+ROUND(Source!AF199*Source!I199, 2)</f>
        <v>984.7</v>
      </c>
      <c r="I251" s="41"/>
      <c r="J251" s="41">
        <f>IF(Source!BC199&lt;&gt; 0, Source!BC199, 1)</f>
        <v>7.7</v>
      </c>
      <c r="K251" s="39">
        <f>Source!O199</f>
        <v>7582.23</v>
      </c>
      <c r="L251" s="42"/>
      <c r="S251">
        <f>ROUND((Source!FX199/100)*((ROUND(Source!AF199*Source!I199, 2)+ROUND(Source!AE199*Source!I199, 2))), 2)</f>
        <v>0</v>
      </c>
      <c r="T251">
        <f>Source!X199</f>
        <v>0</v>
      </c>
      <c r="U251">
        <f>ROUND((Source!FY199/100)*((ROUND(Source!AF199*Source!I199, 2)+ROUND(Source!AE199*Source!I199, 2))), 2)</f>
        <v>0</v>
      </c>
      <c r="V251">
        <f>Source!Y199</f>
        <v>0</v>
      </c>
      <c r="W251">
        <f>IF(Source!BI199&lt;=1,H251, 0)</f>
        <v>0</v>
      </c>
      <c r="X251">
        <f>IF(Source!BI199=2,H251, 0)</f>
        <v>984.7</v>
      </c>
      <c r="Y251">
        <f>IF(Source!BI199=3,H251, 0)</f>
        <v>0</v>
      </c>
      <c r="Z251">
        <f>IF(Source!BI199=4,H251, 0)</f>
        <v>0</v>
      </c>
    </row>
    <row r="252" spans="1:26" ht="15" x14ac:dyDescent="0.25">
      <c r="G252" s="64">
        <f>H244+H245+H247+H248+H249+SUM(H251:H251)</f>
        <v>1079.17</v>
      </c>
      <c r="H252" s="64"/>
      <c r="J252" s="64">
        <f>K244+K245+K247+K248+K249+SUM(K251:K251)</f>
        <v>8309.58</v>
      </c>
      <c r="K252" s="64"/>
      <c r="L252" s="43">
        <f>Source!U197</f>
        <v>3.2256</v>
      </c>
      <c r="O252" s="25">
        <f>G252</f>
        <v>1079.17</v>
      </c>
      <c r="P252" s="25">
        <f>J252</f>
        <v>8309.58</v>
      </c>
      <c r="Q252" s="25">
        <f>L252</f>
        <v>3.2256</v>
      </c>
      <c r="W252">
        <f>IF(Source!BI197&lt;=1,H244+H245+H247+H248+H249, 0)</f>
        <v>0</v>
      </c>
      <c r="X252">
        <f>IF(Source!BI197=2,H244+H245+H247+H248+H249, 0)</f>
        <v>94.47</v>
      </c>
      <c r="Y252">
        <f>IF(Source!BI197=3,H244+H245+H247+H248+H249, 0)</f>
        <v>0</v>
      </c>
      <c r="Z252">
        <f>IF(Source!BI197=4,H244+H245+H247+H248+H249, 0)</f>
        <v>0</v>
      </c>
    </row>
    <row r="253" spans="1:26" ht="28.5" x14ac:dyDescent="0.2">
      <c r="A253" s="45" t="str">
        <f>Source!E201</f>
        <v>22</v>
      </c>
      <c r="B253" s="46" t="str">
        <f>Source!F201</f>
        <v>м08-02-411-01</v>
      </c>
      <c r="C253" s="46" t="str">
        <f>Source!G201</f>
        <v>Рукав металлический наружным диаметром до 48 мм</v>
      </c>
      <c r="D253" s="29" t="str">
        <f>Source!H201</f>
        <v>100 м</v>
      </c>
      <c r="E253" s="12">
        <f>Source!I201</f>
        <v>0.3</v>
      </c>
      <c r="F253" s="30">
        <f>Source!AL201+Source!AM201+Source!AO201</f>
        <v>1009.54</v>
      </c>
      <c r="G253" s="31"/>
      <c r="H253" s="30"/>
      <c r="I253" s="31" t="str">
        <f>Source!BO201</f>
        <v/>
      </c>
      <c r="J253" s="31"/>
      <c r="K253" s="30"/>
      <c r="L253" s="32"/>
      <c r="S253">
        <f>ROUND((Source!FX201/100)*((ROUND(Source!AF201*Source!I201, 2)+ROUND(Source!AE201*Source!I201, 2))), 2)</f>
        <v>90.79</v>
      </c>
      <c r="T253">
        <f>Source!X201</f>
        <v>699.06</v>
      </c>
      <c r="U253">
        <f>ROUND((Source!FY201/100)*((ROUND(Source!AF201*Source!I201, 2)+ROUND(Source!AE201*Source!I201, 2))), 2)</f>
        <v>62.12</v>
      </c>
      <c r="V253">
        <f>Source!Y201</f>
        <v>478.3</v>
      </c>
    </row>
    <row r="254" spans="1:26" ht="14.25" x14ac:dyDescent="0.2">
      <c r="A254" s="45"/>
      <c r="B254" s="46"/>
      <c r="C254" s="46" t="s">
        <v>811</v>
      </c>
      <c r="D254" s="29"/>
      <c r="E254" s="12"/>
      <c r="F254" s="30">
        <f>Source!AO201</f>
        <v>260.94</v>
      </c>
      <c r="G254" s="31" t="str">
        <f>Source!DG201</f>
        <v>)*1,2</v>
      </c>
      <c r="H254" s="30">
        <f>ROUND(Source!AF201*Source!I201, 2)</f>
        <v>93.94</v>
      </c>
      <c r="I254" s="31"/>
      <c r="J254" s="31">
        <f>IF(Source!BA201&lt;&gt; 0, Source!BA201, 1)</f>
        <v>7.7</v>
      </c>
      <c r="K254" s="30">
        <f>Source!S201</f>
        <v>723.33</v>
      </c>
      <c r="L254" s="32"/>
      <c r="R254">
        <f>H254</f>
        <v>93.94</v>
      </c>
    </row>
    <row r="255" spans="1:26" ht="14.25" x14ac:dyDescent="0.2">
      <c r="A255" s="45"/>
      <c r="B255" s="46"/>
      <c r="C255" s="46" t="s">
        <v>162</v>
      </c>
      <c r="D255" s="29"/>
      <c r="E255" s="12"/>
      <c r="F255" s="30">
        <f>Source!AM201</f>
        <v>147.97999999999999</v>
      </c>
      <c r="G255" s="31" t="str">
        <f>Source!DE201</f>
        <v>)*1,2</v>
      </c>
      <c r="H255" s="30">
        <f>ROUND(Source!AD201*Source!I201, 2)</f>
        <v>53.27</v>
      </c>
      <c r="I255" s="31"/>
      <c r="J255" s="31">
        <f>IF(Source!BB201&lt;&gt; 0, Source!BB201, 1)</f>
        <v>7.7</v>
      </c>
      <c r="K255" s="30">
        <f>Source!Q201</f>
        <v>410.19</v>
      </c>
      <c r="L255" s="32"/>
    </row>
    <row r="256" spans="1:26" ht="14.25" x14ac:dyDescent="0.2">
      <c r="A256" s="45"/>
      <c r="B256" s="46"/>
      <c r="C256" s="46" t="s">
        <v>812</v>
      </c>
      <c r="D256" s="29"/>
      <c r="E256" s="12"/>
      <c r="F256" s="30">
        <f>Source!AN201</f>
        <v>4.5199999999999996</v>
      </c>
      <c r="G256" s="31" t="str">
        <f>Source!DF201</f>
        <v>)*1,2</v>
      </c>
      <c r="H256" s="33">
        <f>ROUND(Source!AE201*Source!I201, 2)</f>
        <v>1.63</v>
      </c>
      <c r="I256" s="31"/>
      <c r="J256" s="31">
        <f>IF(Source!BS201&lt;&gt; 0, Source!BS201, 1)</f>
        <v>7.7</v>
      </c>
      <c r="K256" s="33">
        <f>Source!R201</f>
        <v>12.52</v>
      </c>
      <c r="L256" s="32"/>
      <c r="R256">
        <f>H256</f>
        <v>1.63</v>
      </c>
    </row>
    <row r="257" spans="1:26" ht="14.25" x14ac:dyDescent="0.2">
      <c r="A257" s="45"/>
      <c r="B257" s="46"/>
      <c r="C257" s="46" t="s">
        <v>820</v>
      </c>
      <c r="D257" s="29"/>
      <c r="E257" s="12"/>
      <c r="F257" s="30">
        <f>Source!AL201</f>
        <v>600.62</v>
      </c>
      <c r="G257" s="31" t="str">
        <f>Source!DD201</f>
        <v/>
      </c>
      <c r="H257" s="30">
        <f>ROUND(Source!AC201*Source!I201, 2)</f>
        <v>180.19</v>
      </c>
      <c r="I257" s="31"/>
      <c r="J257" s="31">
        <f>IF(Source!BC201&lt;&gt; 0, Source!BC201, 1)</f>
        <v>7.7</v>
      </c>
      <c r="K257" s="30">
        <f>Source!P201</f>
        <v>1387.43</v>
      </c>
      <c r="L257" s="32"/>
    </row>
    <row r="258" spans="1:26" ht="14.25" x14ac:dyDescent="0.2">
      <c r="A258" s="45"/>
      <c r="B258" s="46"/>
      <c r="C258" s="46" t="s">
        <v>813</v>
      </c>
      <c r="D258" s="29" t="s">
        <v>814</v>
      </c>
      <c r="E258" s="12">
        <f>Source!BZ201</f>
        <v>95</v>
      </c>
      <c r="F258" s="49"/>
      <c r="G258" s="31"/>
      <c r="H258" s="30">
        <f>SUM(S253:S262)</f>
        <v>90.79</v>
      </c>
      <c r="I258" s="34"/>
      <c r="J258" s="28">
        <f>Source!AT201</f>
        <v>95</v>
      </c>
      <c r="K258" s="30">
        <f>SUM(T253:T262)</f>
        <v>699.06</v>
      </c>
      <c r="L258" s="32"/>
    </row>
    <row r="259" spans="1:26" ht="14.25" x14ac:dyDescent="0.2">
      <c r="A259" s="45"/>
      <c r="B259" s="46"/>
      <c r="C259" s="46" t="s">
        <v>815</v>
      </c>
      <c r="D259" s="29" t="s">
        <v>814</v>
      </c>
      <c r="E259" s="12">
        <f>Source!CA201</f>
        <v>65</v>
      </c>
      <c r="F259" s="49"/>
      <c r="G259" s="31"/>
      <c r="H259" s="30">
        <f>SUM(U253:U262)</f>
        <v>62.12</v>
      </c>
      <c r="I259" s="34"/>
      <c r="J259" s="28">
        <f>Source!AU201</f>
        <v>65</v>
      </c>
      <c r="K259" s="30">
        <f>SUM(V253:V262)</f>
        <v>478.3</v>
      </c>
      <c r="L259" s="32"/>
    </row>
    <row r="260" spans="1:26" ht="14.25" x14ac:dyDescent="0.2">
      <c r="A260" s="45"/>
      <c r="B260" s="46"/>
      <c r="C260" s="46" t="s">
        <v>816</v>
      </c>
      <c r="D260" s="29" t="s">
        <v>817</v>
      </c>
      <c r="E260" s="12">
        <f>Source!AQ201</f>
        <v>27.76</v>
      </c>
      <c r="F260" s="30"/>
      <c r="G260" s="31" t="str">
        <f>Source!DI201</f>
        <v>)*1,2</v>
      </c>
      <c r="H260" s="30"/>
      <c r="I260" s="31"/>
      <c r="J260" s="31"/>
      <c r="K260" s="30"/>
      <c r="L260" s="35">
        <f>Source!U201</f>
        <v>9.9935999999999989</v>
      </c>
    </row>
    <row r="261" spans="1:26" ht="42.75" x14ac:dyDescent="0.2">
      <c r="A261" s="45" t="str">
        <f>Source!E203</f>
        <v>22,1</v>
      </c>
      <c r="B261" s="46" t="str">
        <f>Source!F203</f>
        <v>08.1.02.13-0009</v>
      </c>
      <c r="C261" s="46" t="str">
        <f>Source!G203</f>
        <v>Рукава металлические диаметром 25 мм РЗ-Ц-Х (прим. МПГ 25 Т1253 Проминдустрия)</v>
      </c>
      <c r="D261" s="29" t="str">
        <f>Source!H203</f>
        <v>м</v>
      </c>
      <c r="E261" s="12">
        <f>Source!I203</f>
        <v>30</v>
      </c>
      <c r="F261" s="30">
        <f>Source!AL203+Source!AM203+Source!AO203</f>
        <v>10.65</v>
      </c>
      <c r="G261" s="36" t="s">
        <v>4</v>
      </c>
      <c r="H261" s="30">
        <f>ROUND(Source!AC203*Source!I203, 2)+ROUND(Source!AD203*Source!I203, 2)+ROUND(Source!AF203*Source!I203, 2)</f>
        <v>319.5</v>
      </c>
      <c r="I261" s="31"/>
      <c r="J261" s="31">
        <f>IF(Source!BC203&lt;&gt; 0, Source!BC203, 1)</f>
        <v>7.7</v>
      </c>
      <c r="K261" s="30">
        <f>Source!O203</f>
        <v>2460.15</v>
      </c>
      <c r="L261" s="32"/>
      <c r="S261">
        <f>ROUND((Source!FX203/100)*((ROUND(Source!AF203*Source!I203, 2)+ROUND(Source!AE203*Source!I203, 2))), 2)</f>
        <v>0</v>
      </c>
      <c r="T261">
        <f>Source!X203</f>
        <v>0</v>
      </c>
      <c r="U261">
        <f>ROUND((Source!FY203/100)*((ROUND(Source!AF203*Source!I203, 2)+ROUND(Source!AE203*Source!I203, 2))), 2)</f>
        <v>0</v>
      </c>
      <c r="V261">
        <f>Source!Y203</f>
        <v>0</v>
      </c>
      <c r="W261">
        <f>IF(Source!BI203&lt;=1,H261, 0)</f>
        <v>0</v>
      </c>
      <c r="X261">
        <f>IF(Source!BI203=2,H261, 0)</f>
        <v>319.5</v>
      </c>
      <c r="Y261">
        <f>IF(Source!BI203=3,H261, 0)</f>
        <v>0</v>
      </c>
      <c r="Z261">
        <f>IF(Source!BI203=4,H261, 0)</f>
        <v>0</v>
      </c>
    </row>
    <row r="262" spans="1:26" ht="28.5" x14ac:dyDescent="0.2">
      <c r="A262" s="47" t="str">
        <f>Source!E205</f>
        <v>22,2</v>
      </c>
      <c r="B262" s="48" t="str">
        <f>Source!F205</f>
        <v>01.7.15.10-0019</v>
      </c>
      <c r="C262" s="48" t="str">
        <f>Source!G205</f>
        <v>Скоба крепежная для рукавов металлических диаметром 32 мм</v>
      </c>
      <c r="D262" s="37" t="str">
        <f>Source!H205</f>
        <v>100 шт.</v>
      </c>
      <c r="E262" s="38">
        <f>Source!I205</f>
        <v>0.3</v>
      </c>
      <c r="F262" s="39">
        <f>Source!AL205+Source!AM205+Source!AO205</f>
        <v>80</v>
      </c>
      <c r="G262" s="40" t="s">
        <v>4</v>
      </c>
      <c r="H262" s="39">
        <f>ROUND(Source!AC205*Source!I205, 2)+ROUND(Source!AD205*Source!I205, 2)+ROUND(Source!AF205*Source!I205, 2)</f>
        <v>24</v>
      </c>
      <c r="I262" s="41"/>
      <c r="J262" s="41">
        <f>IF(Source!BC205&lt;&gt; 0, Source!BC205, 1)</f>
        <v>7.7</v>
      </c>
      <c r="K262" s="39">
        <f>Source!O205</f>
        <v>184.8</v>
      </c>
      <c r="L262" s="42"/>
      <c r="S262">
        <f>ROUND((Source!FX205/100)*((ROUND(Source!AF205*Source!I205, 2)+ROUND(Source!AE205*Source!I205, 2))), 2)</f>
        <v>0</v>
      </c>
      <c r="T262">
        <f>Source!X205</f>
        <v>0</v>
      </c>
      <c r="U262">
        <f>ROUND((Source!FY205/100)*((ROUND(Source!AF205*Source!I205, 2)+ROUND(Source!AE205*Source!I205, 2))), 2)</f>
        <v>0</v>
      </c>
      <c r="V262">
        <f>Source!Y205</f>
        <v>0</v>
      </c>
      <c r="W262">
        <f>IF(Source!BI205&lt;=1,H262, 0)</f>
        <v>0</v>
      </c>
      <c r="X262">
        <f>IF(Source!BI205=2,H262, 0)</f>
        <v>24</v>
      </c>
      <c r="Y262">
        <f>IF(Source!BI205=3,H262, 0)</f>
        <v>0</v>
      </c>
      <c r="Z262">
        <f>IF(Source!BI205=4,H262, 0)</f>
        <v>0</v>
      </c>
    </row>
    <row r="263" spans="1:26" ht="15" x14ac:dyDescent="0.25">
      <c r="G263" s="64">
        <f>H254+H255+H257+H258+H259+SUM(H261:H262)</f>
        <v>823.81</v>
      </c>
      <c r="H263" s="64"/>
      <c r="J263" s="64">
        <f>K254+K255+K257+K258+K259+SUM(K261:K262)</f>
        <v>6343.26</v>
      </c>
      <c r="K263" s="64"/>
      <c r="L263" s="43">
        <f>Source!U201</f>
        <v>9.9935999999999989</v>
      </c>
      <c r="O263" s="25">
        <f>G263</f>
        <v>823.81</v>
      </c>
      <c r="P263" s="25">
        <f>J263</f>
        <v>6343.26</v>
      </c>
      <c r="Q263" s="25">
        <f>L263</f>
        <v>9.9935999999999989</v>
      </c>
      <c r="W263">
        <f>IF(Source!BI201&lt;=1,H254+H255+H257+H258+H259, 0)</f>
        <v>0</v>
      </c>
      <c r="X263">
        <f>IF(Source!BI201=2,H254+H255+H257+H258+H259, 0)</f>
        <v>480.31</v>
      </c>
      <c r="Y263">
        <f>IF(Source!BI201=3,H254+H255+H257+H258+H259, 0)</f>
        <v>0</v>
      </c>
      <c r="Z263">
        <f>IF(Source!BI201=4,H254+H255+H257+H258+H259, 0)</f>
        <v>0</v>
      </c>
    </row>
    <row r="264" spans="1:26" ht="28.5" x14ac:dyDescent="0.2">
      <c r="A264" s="45" t="str">
        <f>Source!E207</f>
        <v>23</v>
      </c>
      <c r="B264" s="46" t="str">
        <f>Source!F207</f>
        <v>м08-10-010-01</v>
      </c>
      <c r="C264" s="46" t="str">
        <f>Source!G207</f>
        <v>Прокладка труб гофрированных ПВХ для защиты проводов и кабелей</v>
      </c>
      <c r="D264" s="29" t="str">
        <f>Source!H207</f>
        <v>100 м</v>
      </c>
      <c r="E264" s="12">
        <f>Source!I207</f>
        <v>0.5</v>
      </c>
      <c r="F264" s="30">
        <f>Source!AL207+Source!AM207+Source!AO207</f>
        <v>156.32999999999998</v>
      </c>
      <c r="G264" s="31"/>
      <c r="H264" s="30"/>
      <c r="I264" s="31" t="str">
        <f>Source!BO207</f>
        <v/>
      </c>
      <c r="J264" s="31"/>
      <c r="K264" s="30"/>
      <c r="L264" s="32"/>
      <c r="S264">
        <f>ROUND((Source!FX207/100)*((ROUND(Source!AF207*Source!I207, 2)+ROUND(Source!AE207*Source!I207, 2))), 2)</f>
        <v>79.540000000000006</v>
      </c>
      <c r="T264">
        <f>Source!X207</f>
        <v>612.45000000000005</v>
      </c>
      <c r="U264">
        <f>ROUND((Source!FY207/100)*((ROUND(Source!AF207*Source!I207, 2)+ROUND(Source!AE207*Source!I207, 2))), 2)</f>
        <v>54.42</v>
      </c>
      <c r="V264">
        <f>Source!Y207</f>
        <v>419.04</v>
      </c>
    </row>
    <row r="265" spans="1:26" ht="14.25" x14ac:dyDescent="0.2">
      <c r="A265" s="45"/>
      <c r="B265" s="46"/>
      <c r="C265" s="46" t="s">
        <v>811</v>
      </c>
      <c r="D265" s="29"/>
      <c r="E265" s="12"/>
      <c r="F265" s="30">
        <f>Source!AO207</f>
        <v>139.54</v>
      </c>
      <c r="G265" s="31" t="str">
        <f>Source!DG207</f>
        <v>)*1,2</v>
      </c>
      <c r="H265" s="30">
        <f>ROUND(Source!AF207*Source!I207, 2)</f>
        <v>83.73</v>
      </c>
      <c r="I265" s="31"/>
      <c r="J265" s="31">
        <f>IF(Source!BA207&lt;&gt; 0, Source!BA207, 1)</f>
        <v>7.7</v>
      </c>
      <c r="K265" s="30">
        <f>Source!S207</f>
        <v>644.67999999999995</v>
      </c>
      <c r="L265" s="32"/>
      <c r="R265">
        <f>H265</f>
        <v>83.73</v>
      </c>
    </row>
    <row r="266" spans="1:26" ht="14.25" x14ac:dyDescent="0.2">
      <c r="A266" s="45"/>
      <c r="B266" s="46"/>
      <c r="C266" s="46" t="s">
        <v>820</v>
      </c>
      <c r="D266" s="29"/>
      <c r="E266" s="12"/>
      <c r="F266" s="30">
        <f>Source!AL207</f>
        <v>16.79</v>
      </c>
      <c r="G266" s="31" t="str">
        <f>Source!DD207</f>
        <v/>
      </c>
      <c r="H266" s="30">
        <f>ROUND(Source!AC207*Source!I207, 2)</f>
        <v>8.4</v>
      </c>
      <c r="I266" s="31"/>
      <c r="J266" s="31">
        <f>IF(Source!BC207&lt;&gt; 0, Source!BC207, 1)</f>
        <v>7.7</v>
      </c>
      <c r="K266" s="30">
        <f>Source!P207</f>
        <v>64.64</v>
      </c>
      <c r="L266" s="32"/>
    </row>
    <row r="267" spans="1:26" ht="14.25" x14ac:dyDescent="0.2">
      <c r="A267" s="45"/>
      <c r="B267" s="46"/>
      <c r="C267" s="46" t="s">
        <v>813</v>
      </c>
      <c r="D267" s="29" t="s">
        <v>814</v>
      </c>
      <c r="E267" s="12">
        <f>Source!BZ207</f>
        <v>95</v>
      </c>
      <c r="F267" s="49"/>
      <c r="G267" s="31"/>
      <c r="H267" s="30">
        <f>SUM(S264:S271)</f>
        <v>79.540000000000006</v>
      </c>
      <c r="I267" s="34"/>
      <c r="J267" s="28">
        <f>Source!AT207</f>
        <v>95</v>
      </c>
      <c r="K267" s="30">
        <f>SUM(T264:T271)</f>
        <v>612.45000000000005</v>
      </c>
      <c r="L267" s="32"/>
    </row>
    <row r="268" spans="1:26" ht="14.25" x14ac:dyDescent="0.2">
      <c r="A268" s="45"/>
      <c r="B268" s="46"/>
      <c r="C268" s="46" t="s">
        <v>815</v>
      </c>
      <c r="D268" s="29" t="s">
        <v>814</v>
      </c>
      <c r="E268" s="12">
        <f>Source!CA207</f>
        <v>65</v>
      </c>
      <c r="F268" s="49"/>
      <c r="G268" s="31"/>
      <c r="H268" s="30">
        <f>SUM(U264:U271)</f>
        <v>54.42</v>
      </c>
      <c r="I268" s="34"/>
      <c r="J268" s="28">
        <f>Source!AU207</f>
        <v>65</v>
      </c>
      <c r="K268" s="30">
        <f>SUM(V264:V271)</f>
        <v>419.04</v>
      </c>
      <c r="L268" s="32"/>
    </row>
    <row r="269" spans="1:26" ht="14.25" x14ac:dyDescent="0.2">
      <c r="A269" s="45"/>
      <c r="B269" s="46"/>
      <c r="C269" s="46" t="s">
        <v>816</v>
      </c>
      <c r="D269" s="29" t="s">
        <v>817</v>
      </c>
      <c r="E269" s="12">
        <f>Source!AQ207</f>
        <v>15.2</v>
      </c>
      <c r="F269" s="30"/>
      <c r="G269" s="31" t="str">
        <f>Source!DI207</f>
        <v>)*1,2</v>
      </c>
      <c r="H269" s="30"/>
      <c r="I269" s="31"/>
      <c r="J269" s="31"/>
      <c r="K269" s="30"/>
      <c r="L269" s="35">
        <f>Source!U207</f>
        <v>9.1199999999999992</v>
      </c>
    </row>
    <row r="270" spans="1:26" ht="28.5" x14ac:dyDescent="0.2">
      <c r="A270" s="45" t="str">
        <f>Source!E209</f>
        <v>23,1</v>
      </c>
      <c r="B270" s="46" t="str">
        <f>Source!F209</f>
        <v>20.2.12.03-0013</v>
      </c>
      <c r="C270" s="46" t="str">
        <f>Source!G209</f>
        <v>Трубы гибкие гофрированные из ПВХ "DKC" диаметром 32 мм</v>
      </c>
      <c r="D270" s="29" t="str">
        <f>Source!H209</f>
        <v>10 м</v>
      </c>
      <c r="E270" s="12">
        <f>Source!I209</f>
        <v>5</v>
      </c>
      <c r="F270" s="30">
        <f>Source!AL209+Source!AM209+Source!AO209</f>
        <v>31</v>
      </c>
      <c r="G270" s="36" t="s">
        <v>4</v>
      </c>
      <c r="H270" s="30">
        <f>ROUND(Source!AC209*Source!I209, 2)+ROUND(Source!AD209*Source!I209, 2)+ROUND(Source!AF209*Source!I209, 2)</f>
        <v>155</v>
      </c>
      <c r="I270" s="31"/>
      <c r="J270" s="31">
        <f>IF(Source!BC209&lt;&gt; 0, Source!BC209, 1)</f>
        <v>7.7</v>
      </c>
      <c r="K270" s="30">
        <f>Source!O209</f>
        <v>1193.5</v>
      </c>
      <c r="L270" s="32"/>
      <c r="S270">
        <f>ROUND((Source!FX209/100)*((ROUND(Source!AF209*Source!I209, 2)+ROUND(Source!AE209*Source!I209, 2))), 2)</f>
        <v>0</v>
      </c>
      <c r="T270">
        <f>Source!X209</f>
        <v>0</v>
      </c>
      <c r="U270">
        <f>ROUND((Source!FY209/100)*((ROUND(Source!AF209*Source!I209, 2)+ROUND(Source!AE209*Source!I209, 2))), 2)</f>
        <v>0</v>
      </c>
      <c r="V270">
        <f>Source!Y209</f>
        <v>0</v>
      </c>
      <c r="W270">
        <f>IF(Source!BI209&lt;=1,H270, 0)</f>
        <v>0</v>
      </c>
      <c r="X270">
        <f>IF(Source!BI209=2,H270, 0)</f>
        <v>155</v>
      </c>
      <c r="Y270">
        <f>IF(Source!BI209=3,H270, 0)</f>
        <v>0</v>
      </c>
      <c r="Z270">
        <f>IF(Source!BI209=4,H270, 0)</f>
        <v>0</v>
      </c>
    </row>
    <row r="271" spans="1:26" ht="28.5" x14ac:dyDescent="0.2">
      <c r="A271" s="47" t="str">
        <f>Source!E211</f>
        <v>23,2</v>
      </c>
      <c r="B271" s="48" t="str">
        <f>Source!F211</f>
        <v>20.2.05.02-0012</v>
      </c>
      <c r="C271" s="48" t="str">
        <f>Source!G211</f>
        <v>Держатель с защелкой "DKC" для труб диаметром 32 мм</v>
      </c>
      <c r="D271" s="37" t="str">
        <f>Source!H211</f>
        <v>100 шт.</v>
      </c>
      <c r="E271" s="38">
        <f>Source!I211</f>
        <v>0.5</v>
      </c>
      <c r="F271" s="39">
        <f>Source!AL211+Source!AM211+Source!AO211</f>
        <v>62</v>
      </c>
      <c r="G271" s="40" t="s">
        <v>4</v>
      </c>
      <c r="H271" s="39">
        <f>ROUND(Source!AC211*Source!I211, 2)+ROUND(Source!AD211*Source!I211, 2)+ROUND(Source!AF211*Source!I211, 2)</f>
        <v>31</v>
      </c>
      <c r="I271" s="41"/>
      <c r="J271" s="41">
        <f>IF(Source!BC211&lt;&gt; 0, Source!BC211, 1)</f>
        <v>7.7</v>
      </c>
      <c r="K271" s="39">
        <f>Source!O211</f>
        <v>238.7</v>
      </c>
      <c r="L271" s="42"/>
      <c r="S271">
        <f>ROUND((Source!FX211/100)*((ROUND(Source!AF211*Source!I211, 2)+ROUND(Source!AE211*Source!I211, 2))), 2)</f>
        <v>0</v>
      </c>
      <c r="T271">
        <f>Source!X211</f>
        <v>0</v>
      </c>
      <c r="U271">
        <f>ROUND((Source!FY211/100)*((ROUND(Source!AF211*Source!I211, 2)+ROUND(Source!AE211*Source!I211, 2))), 2)</f>
        <v>0</v>
      </c>
      <c r="V271">
        <f>Source!Y211</f>
        <v>0</v>
      </c>
      <c r="W271">
        <f>IF(Source!BI211&lt;=1,H271, 0)</f>
        <v>0</v>
      </c>
      <c r="X271">
        <f>IF(Source!BI211=2,H271, 0)</f>
        <v>31</v>
      </c>
      <c r="Y271">
        <f>IF(Source!BI211=3,H271, 0)</f>
        <v>0</v>
      </c>
      <c r="Z271">
        <f>IF(Source!BI211=4,H271, 0)</f>
        <v>0</v>
      </c>
    </row>
    <row r="272" spans="1:26" ht="15" x14ac:dyDescent="0.25">
      <c r="G272" s="64">
        <f>H265+H266+H267+H268+SUM(H270:H271)</f>
        <v>412.09000000000003</v>
      </c>
      <c r="H272" s="64"/>
      <c r="J272" s="64">
        <f>K265+K266+K267+K268+SUM(K270:K271)</f>
        <v>3173.01</v>
      </c>
      <c r="K272" s="64"/>
      <c r="L272" s="43">
        <f>Source!U207</f>
        <v>9.1199999999999992</v>
      </c>
      <c r="O272" s="25">
        <f>G272</f>
        <v>412.09000000000003</v>
      </c>
      <c r="P272" s="25">
        <f>J272</f>
        <v>3173.01</v>
      </c>
      <c r="Q272" s="25">
        <f>L272</f>
        <v>9.1199999999999992</v>
      </c>
      <c r="W272">
        <f>IF(Source!BI207&lt;=1,H265+H266+H267+H268, 0)</f>
        <v>0</v>
      </c>
      <c r="X272">
        <f>IF(Source!BI207=2,H265+H266+H267+H268, 0)</f>
        <v>226.09000000000003</v>
      </c>
      <c r="Y272">
        <f>IF(Source!BI207=3,H265+H266+H267+H268, 0)</f>
        <v>0</v>
      </c>
      <c r="Z272">
        <f>IF(Source!BI207=4,H265+H266+H267+H268, 0)</f>
        <v>0</v>
      </c>
    </row>
    <row r="273" spans="1:26" ht="71.25" x14ac:dyDescent="0.2">
      <c r="A273" s="45" t="str">
        <f>Source!E213</f>
        <v>24</v>
      </c>
      <c r="B273" s="46" t="str">
        <f>Source!F213</f>
        <v>м08-02-412-04</v>
      </c>
      <c r="C273" s="46" t="str">
        <f>Source!G213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273" s="29" t="str">
        <f>Source!H213</f>
        <v>100 м</v>
      </c>
      <c r="E273" s="12">
        <f>Source!I213</f>
        <v>0.5</v>
      </c>
      <c r="F273" s="30">
        <f>Source!AL213+Source!AM213+Source!AO213</f>
        <v>131.31</v>
      </c>
      <c r="G273" s="31"/>
      <c r="H273" s="30"/>
      <c r="I273" s="31" t="str">
        <f>Source!BO213</f>
        <v/>
      </c>
      <c r="J273" s="31"/>
      <c r="K273" s="30"/>
      <c r="L273" s="32"/>
      <c r="S273">
        <f>ROUND((Source!FX213/100)*((ROUND(Source!AF213*Source!I213, 2)+ROUND(Source!AE213*Source!I213, 2))), 2)</f>
        <v>48.87</v>
      </c>
      <c r="T273">
        <f>Source!X213</f>
        <v>376.25</v>
      </c>
      <c r="U273">
        <f>ROUND((Source!FY213/100)*((ROUND(Source!AF213*Source!I213, 2)+ROUND(Source!AE213*Source!I213, 2))), 2)</f>
        <v>33.44</v>
      </c>
      <c r="V273">
        <f>Source!Y213</f>
        <v>257.43</v>
      </c>
    </row>
    <row r="274" spans="1:26" ht="14.25" x14ac:dyDescent="0.2">
      <c r="A274" s="45"/>
      <c r="B274" s="46"/>
      <c r="C274" s="46" t="s">
        <v>811</v>
      </c>
      <c r="D274" s="29"/>
      <c r="E274" s="12"/>
      <c r="F274" s="30">
        <f>Source!AO213</f>
        <v>84.22</v>
      </c>
      <c r="G274" s="31" t="str">
        <f>Source!DG213</f>
        <v>)*1,2</v>
      </c>
      <c r="H274" s="30">
        <f>ROUND(Source!AF213*Source!I213, 2)</f>
        <v>50.53</v>
      </c>
      <c r="I274" s="31"/>
      <c r="J274" s="31">
        <f>IF(Source!BA213&lt;&gt; 0, Source!BA213, 1)</f>
        <v>7.7</v>
      </c>
      <c r="K274" s="30">
        <f>Source!S213</f>
        <v>389.08</v>
      </c>
      <c r="L274" s="32"/>
      <c r="R274">
        <f>H274</f>
        <v>50.53</v>
      </c>
    </row>
    <row r="275" spans="1:26" ht="14.25" x14ac:dyDescent="0.2">
      <c r="A275" s="45"/>
      <c r="B275" s="46"/>
      <c r="C275" s="46" t="s">
        <v>162</v>
      </c>
      <c r="D275" s="29"/>
      <c r="E275" s="12"/>
      <c r="F275" s="30">
        <f>Source!AM213</f>
        <v>10.66</v>
      </c>
      <c r="G275" s="31" t="str">
        <f>Source!DE213</f>
        <v>)*1,2</v>
      </c>
      <c r="H275" s="30">
        <f>ROUND(Source!AD213*Source!I213, 2)</f>
        <v>6.4</v>
      </c>
      <c r="I275" s="31"/>
      <c r="J275" s="31">
        <f>IF(Source!BB213&lt;&gt; 0, Source!BB213, 1)</f>
        <v>7.7</v>
      </c>
      <c r="K275" s="30">
        <f>Source!Q213</f>
        <v>49.24</v>
      </c>
      <c r="L275" s="32"/>
    </row>
    <row r="276" spans="1:26" ht="14.25" x14ac:dyDescent="0.2">
      <c r="A276" s="45"/>
      <c r="B276" s="46"/>
      <c r="C276" s="46" t="s">
        <v>812</v>
      </c>
      <c r="D276" s="29"/>
      <c r="E276" s="12"/>
      <c r="F276" s="30">
        <f>Source!AN213</f>
        <v>1.51</v>
      </c>
      <c r="G276" s="31" t="str">
        <f>Source!DF213</f>
        <v>)*1,2</v>
      </c>
      <c r="H276" s="33">
        <f>ROUND(Source!AE213*Source!I213, 2)</f>
        <v>0.91</v>
      </c>
      <c r="I276" s="31"/>
      <c r="J276" s="31">
        <f>IF(Source!BS213&lt;&gt; 0, Source!BS213, 1)</f>
        <v>7.7</v>
      </c>
      <c r="K276" s="33">
        <f>Source!R213</f>
        <v>6.97</v>
      </c>
      <c r="L276" s="32"/>
      <c r="R276">
        <f>H276</f>
        <v>0.91</v>
      </c>
    </row>
    <row r="277" spans="1:26" ht="14.25" x14ac:dyDescent="0.2">
      <c r="A277" s="45"/>
      <c r="B277" s="46"/>
      <c r="C277" s="46" t="s">
        <v>820</v>
      </c>
      <c r="D277" s="29"/>
      <c r="E277" s="12"/>
      <c r="F277" s="30">
        <f>Source!AL213</f>
        <v>36.43</v>
      </c>
      <c r="G277" s="31" t="str">
        <f>Source!DD213</f>
        <v/>
      </c>
      <c r="H277" s="30">
        <f>ROUND(Source!AC213*Source!I213, 2)</f>
        <v>18.22</v>
      </c>
      <c r="I277" s="31"/>
      <c r="J277" s="31">
        <f>IF(Source!BC213&lt;&gt; 0, Source!BC213, 1)</f>
        <v>7.7</v>
      </c>
      <c r="K277" s="30">
        <f>Source!P213</f>
        <v>140.26</v>
      </c>
      <c r="L277" s="32"/>
    </row>
    <row r="278" spans="1:26" ht="14.25" x14ac:dyDescent="0.2">
      <c r="A278" s="45"/>
      <c r="B278" s="46"/>
      <c r="C278" s="46" t="s">
        <v>813</v>
      </c>
      <c r="D278" s="29" t="s">
        <v>814</v>
      </c>
      <c r="E278" s="12">
        <f>Source!BZ213</f>
        <v>95</v>
      </c>
      <c r="F278" s="49"/>
      <c r="G278" s="31"/>
      <c r="H278" s="30">
        <f>SUM(S273:S281)</f>
        <v>48.87</v>
      </c>
      <c r="I278" s="34"/>
      <c r="J278" s="28">
        <f>Source!AT213</f>
        <v>95</v>
      </c>
      <c r="K278" s="30">
        <f>SUM(T273:T281)</f>
        <v>376.25</v>
      </c>
      <c r="L278" s="32"/>
    </row>
    <row r="279" spans="1:26" ht="14.25" x14ac:dyDescent="0.2">
      <c r="A279" s="45"/>
      <c r="B279" s="46"/>
      <c r="C279" s="46" t="s">
        <v>815</v>
      </c>
      <c r="D279" s="29" t="s">
        <v>814</v>
      </c>
      <c r="E279" s="12">
        <f>Source!CA213</f>
        <v>65</v>
      </c>
      <c r="F279" s="49"/>
      <c r="G279" s="31"/>
      <c r="H279" s="30">
        <f>SUM(U273:U281)</f>
        <v>33.44</v>
      </c>
      <c r="I279" s="34"/>
      <c r="J279" s="28">
        <f>Source!AU213</f>
        <v>65</v>
      </c>
      <c r="K279" s="30">
        <f>SUM(V273:V281)</f>
        <v>257.43</v>
      </c>
      <c r="L279" s="32"/>
    </row>
    <row r="280" spans="1:26" ht="14.25" x14ac:dyDescent="0.2">
      <c r="A280" s="45"/>
      <c r="B280" s="46"/>
      <c r="C280" s="46" t="s">
        <v>816</v>
      </c>
      <c r="D280" s="29" t="s">
        <v>817</v>
      </c>
      <c r="E280" s="12">
        <f>Source!AQ213</f>
        <v>8.9600000000000009</v>
      </c>
      <c r="F280" s="30"/>
      <c r="G280" s="31" t="str">
        <f>Source!DI213</f>
        <v>)*1,2</v>
      </c>
      <c r="H280" s="30"/>
      <c r="I280" s="31"/>
      <c r="J280" s="31"/>
      <c r="K280" s="30"/>
      <c r="L280" s="35">
        <f>Source!U213</f>
        <v>5.3760000000000003</v>
      </c>
    </row>
    <row r="281" spans="1:26" ht="99.75" x14ac:dyDescent="0.2">
      <c r="A281" s="47" t="str">
        <f>Source!E215</f>
        <v>24,1</v>
      </c>
      <c r="B281" s="48" t="str">
        <f>Source!F215</f>
        <v>21.1.06.10-0268</v>
      </c>
      <c r="C281" s="48" t="str">
        <f>Source!G215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v>
      </c>
      <c r="D281" s="37" t="str">
        <f>Source!H215</f>
        <v>1000 м</v>
      </c>
      <c r="E281" s="38">
        <f>Source!I215</f>
        <v>0.05</v>
      </c>
      <c r="F281" s="39">
        <f>Source!AL215+Source!AM215+Source!AO215</f>
        <v>64778.22</v>
      </c>
      <c r="G281" s="40" t="s">
        <v>4</v>
      </c>
      <c r="H281" s="39">
        <f>ROUND(Source!AC215*Source!I215, 2)+ROUND(Source!AD215*Source!I215, 2)+ROUND(Source!AF215*Source!I215, 2)</f>
        <v>3238.91</v>
      </c>
      <c r="I281" s="41"/>
      <c r="J281" s="41">
        <f>IF(Source!BC215&lt;&gt; 0, Source!BC215, 1)</f>
        <v>7.7</v>
      </c>
      <c r="K281" s="39">
        <f>Source!O215</f>
        <v>24939.61</v>
      </c>
      <c r="L281" s="42"/>
      <c r="S281">
        <f>ROUND((Source!FX215/100)*((ROUND(Source!AF215*Source!I215, 2)+ROUND(Source!AE215*Source!I215, 2))), 2)</f>
        <v>0</v>
      </c>
      <c r="T281">
        <f>Source!X215</f>
        <v>0</v>
      </c>
      <c r="U281">
        <f>ROUND((Source!FY215/100)*((ROUND(Source!AF215*Source!I215, 2)+ROUND(Source!AE215*Source!I215, 2))), 2)</f>
        <v>0</v>
      </c>
      <c r="V281">
        <f>Source!Y215</f>
        <v>0</v>
      </c>
      <c r="W281">
        <f>IF(Source!BI215&lt;=1,H281, 0)</f>
        <v>0</v>
      </c>
      <c r="X281">
        <f>IF(Source!BI215=2,H281, 0)</f>
        <v>3238.91</v>
      </c>
      <c r="Y281">
        <f>IF(Source!BI215=3,H281, 0)</f>
        <v>0</v>
      </c>
      <c r="Z281">
        <f>IF(Source!BI215=4,H281, 0)</f>
        <v>0</v>
      </c>
    </row>
    <row r="282" spans="1:26" ht="15" x14ac:dyDescent="0.25">
      <c r="G282" s="64">
        <f>H274+H275+H277+H278+H279+SUM(H281:H281)</f>
        <v>3396.37</v>
      </c>
      <c r="H282" s="64"/>
      <c r="J282" s="64">
        <f>K274+K275+K277+K278+K279+SUM(K281:K281)</f>
        <v>26151.87</v>
      </c>
      <c r="K282" s="64"/>
      <c r="L282" s="43">
        <f>Source!U213</f>
        <v>5.3760000000000003</v>
      </c>
      <c r="O282" s="25">
        <f>G282</f>
        <v>3396.37</v>
      </c>
      <c r="P282" s="25">
        <f>J282</f>
        <v>26151.87</v>
      </c>
      <c r="Q282" s="25">
        <f>L282</f>
        <v>5.3760000000000003</v>
      </c>
      <c r="W282">
        <f>IF(Source!BI213&lt;=1,H274+H275+H277+H278+H279, 0)</f>
        <v>0</v>
      </c>
      <c r="X282">
        <f>IF(Source!BI213=2,H274+H275+H277+H278+H279, 0)</f>
        <v>157.46</v>
      </c>
      <c r="Y282">
        <f>IF(Source!BI213=3,H274+H275+H277+H278+H279, 0)</f>
        <v>0</v>
      </c>
      <c r="Z282">
        <f>IF(Source!BI213=4,H274+H275+H277+H278+H279, 0)</f>
        <v>0</v>
      </c>
    </row>
    <row r="284" spans="1:26" ht="15" x14ac:dyDescent="0.25">
      <c r="A284" s="63" t="str">
        <f>CONCATENATE("Итого по разделу: ",IF(Source!G217&lt;&gt;"Новый раздел", Source!G217, ""))</f>
        <v>Итого по разделу: ЭОМ</v>
      </c>
      <c r="B284" s="63"/>
      <c r="C284" s="63"/>
      <c r="D284" s="63"/>
      <c r="E284" s="63"/>
      <c r="F284" s="63"/>
      <c r="G284" s="66">
        <f>SUM(O203:O283)</f>
        <v>15533.650000000001</v>
      </c>
      <c r="H284" s="66"/>
      <c r="I284" s="27"/>
      <c r="J284" s="66">
        <f>SUM(P203:P283)</f>
        <v>119608.80999999998</v>
      </c>
      <c r="K284" s="66"/>
      <c r="L284" s="43">
        <f>SUM(Q203:Q283)</f>
        <v>50.037599999999991</v>
      </c>
    </row>
    <row r="286" spans="1:26" ht="16.5" x14ac:dyDescent="0.25">
      <c r="A286" s="65" t="str">
        <f>CONCATENATE("Раздел: ",IF(Source!G246&lt;&gt;"Новый раздел", Source!G246, ""))</f>
        <v>Раздел: АВР</v>
      </c>
      <c r="B286" s="65"/>
      <c r="C286" s="65"/>
      <c r="D286" s="65"/>
      <c r="E286" s="65"/>
      <c r="F286" s="65"/>
      <c r="G286" s="65"/>
      <c r="H286" s="65"/>
      <c r="I286" s="65"/>
      <c r="J286" s="65"/>
      <c r="K286" s="65"/>
      <c r="L286" s="65"/>
    </row>
    <row r="287" spans="1:26" ht="28.5" x14ac:dyDescent="0.2">
      <c r="A287" s="45" t="str">
        <f>Source!E251</f>
        <v>25</v>
      </c>
      <c r="B287" s="46" t="str">
        <f>Source!F251</f>
        <v>м08-10-010-01</v>
      </c>
      <c r="C287" s="46" t="str">
        <f>Source!G251</f>
        <v>Прокладка труб гофрированных ПВХ для защиты проводов и кабелей</v>
      </c>
      <c r="D287" s="29" t="str">
        <f>Source!H251</f>
        <v>100 м</v>
      </c>
      <c r="E287" s="12">
        <f>Source!I251</f>
        <v>0.12</v>
      </c>
      <c r="F287" s="30">
        <f>Source!AL251+Source!AM251+Source!AO251</f>
        <v>156.32999999999998</v>
      </c>
      <c r="G287" s="31"/>
      <c r="H287" s="30"/>
      <c r="I287" s="31" t="str">
        <f>Source!BO251</f>
        <v/>
      </c>
      <c r="J287" s="31"/>
      <c r="K287" s="30"/>
      <c r="L287" s="32"/>
      <c r="S287">
        <f>ROUND((Source!FX251/100)*((ROUND(Source!AF251*Source!I251, 2)+ROUND(Source!AE251*Source!I251, 2))), 2)</f>
        <v>19.09</v>
      </c>
      <c r="T287">
        <f>Source!X251</f>
        <v>146.97999999999999</v>
      </c>
      <c r="U287">
        <f>ROUND((Source!FY251/100)*((ROUND(Source!AF251*Source!I251, 2)+ROUND(Source!AE251*Source!I251, 2))), 2)</f>
        <v>13.06</v>
      </c>
      <c r="V287">
        <f>Source!Y251</f>
        <v>100.57</v>
      </c>
    </row>
    <row r="288" spans="1:26" ht="14.25" x14ac:dyDescent="0.2">
      <c r="A288" s="45"/>
      <c r="B288" s="46"/>
      <c r="C288" s="46" t="s">
        <v>811</v>
      </c>
      <c r="D288" s="29"/>
      <c r="E288" s="12"/>
      <c r="F288" s="30">
        <f>Source!AO251</f>
        <v>139.54</v>
      </c>
      <c r="G288" s="31" t="str">
        <f>Source!DG251</f>
        <v>)*1,2</v>
      </c>
      <c r="H288" s="30">
        <f>ROUND(Source!AF251*Source!I251, 2)</f>
        <v>20.09</v>
      </c>
      <c r="I288" s="31"/>
      <c r="J288" s="31">
        <f>IF(Source!BA251&lt;&gt; 0, Source!BA251, 1)</f>
        <v>7.7</v>
      </c>
      <c r="K288" s="30">
        <f>Source!S251</f>
        <v>154.72</v>
      </c>
      <c r="L288" s="32"/>
      <c r="R288">
        <f>H288</f>
        <v>20.09</v>
      </c>
    </row>
    <row r="289" spans="1:26" ht="14.25" x14ac:dyDescent="0.2">
      <c r="A289" s="45"/>
      <c r="B289" s="46"/>
      <c r="C289" s="46" t="s">
        <v>820</v>
      </c>
      <c r="D289" s="29"/>
      <c r="E289" s="12"/>
      <c r="F289" s="30">
        <f>Source!AL251</f>
        <v>16.79</v>
      </c>
      <c r="G289" s="31" t="str">
        <f>Source!DD251</f>
        <v/>
      </c>
      <c r="H289" s="30">
        <f>ROUND(Source!AC251*Source!I251, 2)</f>
        <v>2.0099999999999998</v>
      </c>
      <c r="I289" s="31"/>
      <c r="J289" s="31">
        <f>IF(Source!BC251&lt;&gt; 0, Source!BC251, 1)</f>
        <v>7.7</v>
      </c>
      <c r="K289" s="30">
        <f>Source!P251</f>
        <v>15.51</v>
      </c>
      <c r="L289" s="32"/>
    </row>
    <row r="290" spans="1:26" ht="14.25" x14ac:dyDescent="0.2">
      <c r="A290" s="45"/>
      <c r="B290" s="46"/>
      <c r="C290" s="46" t="s">
        <v>813</v>
      </c>
      <c r="D290" s="29" t="s">
        <v>814</v>
      </c>
      <c r="E290" s="12">
        <f>Source!BZ251</f>
        <v>95</v>
      </c>
      <c r="F290" s="49"/>
      <c r="G290" s="31"/>
      <c r="H290" s="30">
        <f>SUM(S287:S294)</f>
        <v>19.09</v>
      </c>
      <c r="I290" s="34"/>
      <c r="J290" s="28">
        <f>Source!AT251</f>
        <v>95</v>
      </c>
      <c r="K290" s="30">
        <f>SUM(T287:T294)</f>
        <v>146.97999999999999</v>
      </c>
      <c r="L290" s="32"/>
    </row>
    <row r="291" spans="1:26" ht="14.25" x14ac:dyDescent="0.2">
      <c r="A291" s="45"/>
      <c r="B291" s="46"/>
      <c r="C291" s="46" t="s">
        <v>815</v>
      </c>
      <c r="D291" s="29" t="s">
        <v>814</v>
      </c>
      <c r="E291" s="12">
        <f>Source!CA251</f>
        <v>65</v>
      </c>
      <c r="F291" s="49"/>
      <c r="G291" s="31"/>
      <c r="H291" s="30">
        <f>SUM(U287:U294)</f>
        <v>13.06</v>
      </c>
      <c r="I291" s="34"/>
      <c r="J291" s="28">
        <f>Source!AU251</f>
        <v>65</v>
      </c>
      <c r="K291" s="30">
        <f>SUM(V287:V294)</f>
        <v>100.57</v>
      </c>
      <c r="L291" s="32"/>
    </row>
    <row r="292" spans="1:26" ht="14.25" x14ac:dyDescent="0.2">
      <c r="A292" s="45"/>
      <c r="B292" s="46"/>
      <c r="C292" s="46" t="s">
        <v>816</v>
      </c>
      <c r="D292" s="29" t="s">
        <v>817</v>
      </c>
      <c r="E292" s="12">
        <f>Source!AQ251</f>
        <v>15.2</v>
      </c>
      <c r="F292" s="30"/>
      <c r="G292" s="31" t="str">
        <f>Source!DI251</f>
        <v>)*1,2</v>
      </c>
      <c r="H292" s="30"/>
      <c r="I292" s="31"/>
      <c r="J292" s="31"/>
      <c r="K292" s="30"/>
      <c r="L292" s="35">
        <f>Source!U251</f>
        <v>2.1887999999999996</v>
      </c>
    </row>
    <row r="293" spans="1:26" ht="28.5" x14ac:dyDescent="0.2">
      <c r="A293" s="45" t="str">
        <f>Source!E253</f>
        <v>25,1</v>
      </c>
      <c r="B293" s="46" t="str">
        <f>Source!F253</f>
        <v>20.2.12.03-0013</v>
      </c>
      <c r="C293" s="46" t="str">
        <f>Source!G253</f>
        <v>Трубы гибкие гофрированные из ПВХ "DKC" диаметром 32 мм</v>
      </c>
      <c r="D293" s="29" t="str">
        <f>Source!H253</f>
        <v>10 м</v>
      </c>
      <c r="E293" s="12">
        <f>Source!I253</f>
        <v>1.2</v>
      </c>
      <c r="F293" s="30">
        <f>Source!AL253+Source!AM253+Source!AO253</f>
        <v>31</v>
      </c>
      <c r="G293" s="36" t="s">
        <v>4</v>
      </c>
      <c r="H293" s="30">
        <f>ROUND(Source!AC253*Source!I253, 2)+ROUND(Source!AD253*Source!I253, 2)+ROUND(Source!AF253*Source!I253, 2)</f>
        <v>37.200000000000003</v>
      </c>
      <c r="I293" s="31"/>
      <c r="J293" s="31">
        <f>IF(Source!BC253&lt;&gt; 0, Source!BC253, 1)</f>
        <v>7.7</v>
      </c>
      <c r="K293" s="30">
        <f>Source!O253</f>
        <v>286.44</v>
      </c>
      <c r="L293" s="32"/>
      <c r="S293">
        <f>ROUND((Source!FX253/100)*((ROUND(Source!AF253*Source!I253, 2)+ROUND(Source!AE253*Source!I253, 2))), 2)</f>
        <v>0</v>
      </c>
      <c r="T293">
        <f>Source!X253</f>
        <v>0</v>
      </c>
      <c r="U293">
        <f>ROUND((Source!FY253/100)*((ROUND(Source!AF253*Source!I253, 2)+ROUND(Source!AE253*Source!I253, 2))), 2)</f>
        <v>0</v>
      </c>
      <c r="V293">
        <f>Source!Y253</f>
        <v>0</v>
      </c>
      <c r="W293">
        <f>IF(Source!BI253&lt;=1,H293, 0)</f>
        <v>0</v>
      </c>
      <c r="X293">
        <f>IF(Source!BI253=2,H293, 0)</f>
        <v>37.200000000000003</v>
      </c>
      <c r="Y293">
        <f>IF(Source!BI253=3,H293, 0)</f>
        <v>0</v>
      </c>
      <c r="Z293">
        <f>IF(Source!BI253=4,H293, 0)</f>
        <v>0</v>
      </c>
    </row>
    <row r="294" spans="1:26" ht="28.5" x14ac:dyDescent="0.2">
      <c r="A294" s="47" t="str">
        <f>Source!E255</f>
        <v>25,2</v>
      </c>
      <c r="B294" s="48" t="str">
        <f>Source!F255</f>
        <v>20.2.05.02-0012</v>
      </c>
      <c r="C294" s="48" t="str">
        <f>Source!G255</f>
        <v>Держатель с защелкой "DKC" для труб диаметром 32 мм</v>
      </c>
      <c r="D294" s="37" t="str">
        <f>Source!H255</f>
        <v>100 шт.</v>
      </c>
      <c r="E294" s="38">
        <f>Source!I255</f>
        <v>0.12</v>
      </c>
      <c r="F294" s="39">
        <f>Source!AL255+Source!AM255+Source!AO255</f>
        <v>62</v>
      </c>
      <c r="G294" s="40" t="s">
        <v>4</v>
      </c>
      <c r="H294" s="39">
        <f>ROUND(Source!AC255*Source!I255, 2)+ROUND(Source!AD255*Source!I255, 2)+ROUND(Source!AF255*Source!I255, 2)</f>
        <v>7.44</v>
      </c>
      <c r="I294" s="41"/>
      <c r="J294" s="41">
        <f>IF(Source!BC255&lt;&gt; 0, Source!BC255, 1)</f>
        <v>7.7</v>
      </c>
      <c r="K294" s="39">
        <f>Source!O255</f>
        <v>57.29</v>
      </c>
      <c r="L294" s="42"/>
      <c r="S294">
        <f>ROUND((Source!FX255/100)*((ROUND(Source!AF255*Source!I255, 2)+ROUND(Source!AE255*Source!I255, 2))), 2)</f>
        <v>0</v>
      </c>
      <c r="T294">
        <f>Source!X255</f>
        <v>0</v>
      </c>
      <c r="U294">
        <f>ROUND((Source!FY255/100)*((ROUND(Source!AF255*Source!I255, 2)+ROUND(Source!AE255*Source!I255, 2))), 2)</f>
        <v>0</v>
      </c>
      <c r="V294">
        <f>Source!Y255</f>
        <v>0</v>
      </c>
      <c r="W294">
        <f>IF(Source!BI255&lt;=1,H294, 0)</f>
        <v>0</v>
      </c>
      <c r="X294">
        <f>IF(Source!BI255=2,H294, 0)</f>
        <v>7.44</v>
      </c>
      <c r="Y294">
        <f>IF(Source!BI255=3,H294, 0)</f>
        <v>0</v>
      </c>
      <c r="Z294">
        <f>IF(Source!BI255=4,H294, 0)</f>
        <v>0</v>
      </c>
    </row>
    <row r="295" spans="1:26" ht="15" x14ac:dyDescent="0.25">
      <c r="G295" s="64">
        <f>H288+H289+H290+H291+SUM(H293:H294)</f>
        <v>98.89</v>
      </c>
      <c r="H295" s="64"/>
      <c r="J295" s="64">
        <f>K288+K289+K290+K291+SUM(K293:K294)</f>
        <v>761.51</v>
      </c>
      <c r="K295" s="64"/>
      <c r="L295" s="43">
        <f>Source!U251</f>
        <v>2.1887999999999996</v>
      </c>
      <c r="O295" s="25">
        <f>G295</f>
        <v>98.89</v>
      </c>
      <c r="P295" s="25">
        <f>J295</f>
        <v>761.51</v>
      </c>
      <c r="Q295" s="25">
        <f>L295</f>
        <v>2.1887999999999996</v>
      </c>
      <c r="W295">
        <f>IF(Source!BI251&lt;=1,H288+H289+H290+H291, 0)</f>
        <v>0</v>
      </c>
      <c r="X295">
        <f>IF(Source!BI251=2,H288+H289+H290+H291, 0)</f>
        <v>54.25</v>
      </c>
      <c r="Y295">
        <f>IF(Source!BI251=3,H288+H289+H290+H291, 0)</f>
        <v>0</v>
      </c>
      <c r="Z295">
        <f>IF(Source!BI251=4,H288+H289+H290+H291, 0)</f>
        <v>0</v>
      </c>
    </row>
    <row r="296" spans="1:26" ht="71.25" x14ac:dyDescent="0.2">
      <c r="A296" s="45" t="str">
        <f>Source!E257</f>
        <v>26</v>
      </c>
      <c r="B296" s="46" t="str">
        <f>Source!F257</f>
        <v>м08-02-412-04</v>
      </c>
      <c r="C296" s="46" t="str">
        <f>Source!G257</f>
        <v>Затягивание провода в проложенные трубы и металлические рукава первого одножильного или многожильного в общей оплетке, суммарное сечение до 35 мм2</v>
      </c>
      <c r="D296" s="29" t="str">
        <f>Source!H257</f>
        <v>100 м</v>
      </c>
      <c r="E296" s="12">
        <f>Source!I257</f>
        <v>0.12</v>
      </c>
      <c r="F296" s="30">
        <f>Source!AL257+Source!AM257+Source!AO257</f>
        <v>131.31</v>
      </c>
      <c r="G296" s="31"/>
      <c r="H296" s="30"/>
      <c r="I296" s="31" t="str">
        <f>Source!BO257</f>
        <v/>
      </c>
      <c r="J296" s="31"/>
      <c r="K296" s="30"/>
      <c r="L296" s="32"/>
      <c r="S296">
        <f>ROUND((Source!FX257/100)*((ROUND(Source!AF257*Source!I257, 2)+ROUND(Source!AE257*Source!I257, 2))), 2)</f>
        <v>11.73</v>
      </c>
      <c r="T296">
        <f>Source!X257</f>
        <v>90.3</v>
      </c>
      <c r="U296">
        <f>ROUND((Source!FY257/100)*((ROUND(Source!AF257*Source!I257, 2)+ROUND(Source!AE257*Source!I257, 2))), 2)</f>
        <v>8.0299999999999994</v>
      </c>
      <c r="V296">
        <f>Source!Y257</f>
        <v>61.78</v>
      </c>
    </row>
    <row r="297" spans="1:26" ht="14.25" x14ac:dyDescent="0.2">
      <c r="A297" s="45"/>
      <c r="B297" s="46"/>
      <c r="C297" s="46" t="s">
        <v>811</v>
      </c>
      <c r="D297" s="29"/>
      <c r="E297" s="12"/>
      <c r="F297" s="30">
        <f>Source!AO257</f>
        <v>84.22</v>
      </c>
      <c r="G297" s="31" t="str">
        <f>Source!DG257</f>
        <v>)*1,2</v>
      </c>
      <c r="H297" s="30">
        <f>ROUND(Source!AF257*Source!I257, 2)</f>
        <v>12.13</v>
      </c>
      <c r="I297" s="31"/>
      <c r="J297" s="31">
        <f>IF(Source!BA257&lt;&gt; 0, Source!BA257, 1)</f>
        <v>7.7</v>
      </c>
      <c r="K297" s="30">
        <f>Source!S257</f>
        <v>93.38</v>
      </c>
      <c r="L297" s="32"/>
      <c r="R297">
        <f>H297</f>
        <v>12.13</v>
      </c>
    </row>
    <row r="298" spans="1:26" ht="14.25" x14ac:dyDescent="0.2">
      <c r="A298" s="45"/>
      <c r="B298" s="46"/>
      <c r="C298" s="46" t="s">
        <v>162</v>
      </c>
      <c r="D298" s="29"/>
      <c r="E298" s="12"/>
      <c r="F298" s="30">
        <f>Source!AM257</f>
        <v>10.66</v>
      </c>
      <c r="G298" s="31" t="str">
        <f>Source!DE257</f>
        <v>)*1,2</v>
      </c>
      <c r="H298" s="30">
        <f>ROUND(Source!AD257*Source!I257, 2)</f>
        <v>1.53</v>
      </c>
      <c r="I298" s="31"/>
      <c r="J298" s="31">
        <f>IF(Source!BB257&lt;&gt; 0, Source!BB257, 1)</f>
        <v>7.7</v>
      </c>
      <c r="K298" s="30">
        <f>Source!Q257</f>
        <v>11.82</v>
      </c>
      <c r="L298" s="32"/>
    </row>
    <row r="299" spans="1:26" ht="14.25" x14ac:dyDescent="0.2">
      <c r="A299" s="45"/>
      <c r="B299" s="46"/>
      <c r="C299" s="46" t="s">
        <v>812</v>
      </c>
      <c r="D299" s="29"/>
      <c r="E299" s="12"/>
      <c r="F299" s="30">
        <f>Source!AN257</f>
        <v>1.51</v>
      </c>
      <c r="G299" s="31" t="str">
        <f>Source!DF257</f>
        <v>)*1,2</v>
      </c>
      <c r="H299" s="33">
        <f>ROUND(Source!AE257*Source!I257, 2)</f>
        <v>0.22</v>
      </c>
      <c r="I299" s="31"/>
      <c r="J299" s="31">
        <f>IF(Source!BS257&lt;&gt; 0, Source!BS257, 1)</f>
        <v>7.7</v>
      </c>
      <c r="K299" s="33">
        <f>Source!R257</f>
        <v>1.67</v>
      </c>
      <c r="L299" s="32"/>
      <c r="R299">
        <f>H299</f>
        <v>0.22</v>
      </c>
    </row>
    <row r="300" spans="1:26" ht="14.25" x14ac:dyDescent="0.2">
      <c r="A300" s="45"/>
      <c r="B300" s="46"/>
      <c r="C300" s="46" t="s">
        <v>820</v>
      </c>
      <c r="D300" s="29"/>
      <c r="E300" s="12"/>
      <c r="F300" s="30">
        <f>Source!AL257</f>
        <v>36.43</v>
      </c>
      <c r="G300" s="31" t="str">
        <f>Source!DD257</f>
        <v/>
      </c>
      <c r="H300" s="30">
        <f>ROUND(Source!AC257*Source!I257, 2)</f>
        <v>4.37</v>
      </c>
      <c r="I300" s="31"/>
      <c r="J300" s="31">
        <f>IF(Source!BC257&lt;&gt; 0, Source!BC257, 1)</f>
        <v>7.7</v>
      </c>
      <c r="K300" s="30">
        <f>Source!P257</f>
        <v>33.659999999999997</v>
      </c>
      <c r="L300" s="32"/>
    </row>
    <row r="301" spans="1:26" ht="14.25" x14ac:dyDescent="0.2">
      <c r="A301" s="45"/>
      <c r="B301" s="46"/>
      <c r="C301" s="46" t="s">
        <v>813</v>
      </c>
      <c r="D301" s="29" t="s">
        <v>814</v>
      </c>
      <c r="E301" s="12">
        <f>Source!BZ257</f>
        <v>95</v>
      </c>
      <c r="F301" s="49"/>
      <c r="G301" s="31"/>
      <c r="H301" s="30">
        <f>SUM(S296:S304)</f>
        <v>11.73</v>
      </c>
      <c r="I301" s="34"/>
      <c r="J301" s="28">
        <f>Source!AT257</f>
        <v>95</v>
      </c>
      <c r="K301" s="30">
        <f>SUM(T296:T304)</f>
        <v>90.3</v>
      </c>
      <c r="L301" s="32"/>
    </row>
    <row r="302" spans="1:26" ht="14.25" x14ac:dyDescent="0.2">
      <c r="A302" s="45"/>
      <c r="B302" s="46"/>
      <c r="C302" s="46" t="s">
        <v>815</v>
      </c>
      <c r="D302" s="29" t="s">
        <v>814</v>
      </c>
      <c r="E302" s="12">
        <f>Source!CA257</f>
        <v>65</v>
      </c>
      <c r="F302" s="49"/>
      <c r="G302" s="31"/>
      <c r="H302" s="30">
        <f>SUM(U296:U304)</f>
        <v>8.0299999999999994</v>
      </c>
      <c r="I302" s="34"/>
      <c r="J302" s="28">
        <f>Source!AU257</f>
        <v>65</v>
      </c>
      <c r="K302" s="30">
        <f>SUM(V296:V304)</f>
        <v>61.78</v>
      </c>
      <c r="L302" s="32"/>
    </row>
    <row r="303" spans="1:26" ht="14.25" x14ac:dyDescent="0.2">
      <c r="A303" s="45"/>
      <c r="B303" s="46"/>
      <c r="C303" s="46" t="s">
        <v>816</v>
      </c>
      <c r="D303" s="29" t="s">
        <v>817</v>
      </c>
      <c r="E303" s="12">
        <f>Source!AQ257</f>
        <v>8.9600000000000009</v>
      </c>
      <c r="F303" s="30"/>
      <c r="G303" s="31" t="str">
        <f>Source!DI257</f>
        <v>)*1,2</v>
      </c>
      <c r="H303" s="30"/>
      <c r="I303" s="31"/>
      <c r="J303" s="31"/>
      <c r="K303" s="30"/>
      <c r="L303" s="35">
        <f>Source!U257</f>
        <v>1.2902400000000001</v>
      </c>
    </row>
    <row r="304" spans="1:26" ht="99.75" x14ac:dyDescent="0.2">
      <c r="A304" s="47" t="str">
        <f>Source!E259</f>
        <v>26,1</v>
      </c>
      <c r="B304" s="48" t="str">
        <f>Source!F259</f>
        <v>21.1.06.10-0268</v>
      </c>
      <c r="C304" s="48" t="str">
        <f>Source!G259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марки ВВГнг-FRLS 5х10</v>
      </c>
      <c r="D304" s="37" t="str">
        <f>Source!H259</f>
        <v>1000 м</v>
      </c>
      <c r="E304" s="38">
        <f>Source!I259</f>
        <v>1.2E-2</v>
      </c>
      <c r="F304" s="39">
        <f>Source!AL259+Source!AM259+Source!AO259</f>
        <v>64778.22</v>
      </c>
      <c r="G304" s="40" t="s">
        <v>4</v>
      </c>
      <c r="H304" s="39">
        <f>ROUND(Source!AC259*Source!I259, 2)+ROUND(Source!AD259*Source!I259, 2)+ROUND(Source!AF259*Source!I259, 2)</f>
        <v>777.34</v>
      </c>
      <c r="I304" s="41"/>
      <c r="J304" s="41">
        <f>IF(Source!BC259&lt;&gt; 0, Source!BC259, 1)</f>
        <v>7.7</v>
      </c>
      <c r="K304" s="39">
        <f>Source!O259</f>
        <v>5985.51</v>
      </c>
      <c r="L304" s="42"/>
      <c r="S304">
        <f>ROUND((Source!FX259/100)*((ROUND(Source!AF259*Source!I259, 2)+ROUND(Source!AE259*Source!I259, 2))), 2)</f>
        <v>0</v>
      </c>
      <c r="T304">
        <f>Source!X259</f>
        <v>0</v>
      </c>
      <c r="U304">
        <f>ROUND((Source!FY259/100)*((ROUND(Source!AF259*Source!I259, 2)+ROUND(Source!AE259*Source!I259, 2))), 2)</f>
        <v>0</v>
      </c>
      <c r="V304">
        <f>Source!Y259</f>
        <v>0</v>
      </c>
      <c r="W304">
        <f>IF(Source!BI259&lt;=1,H304, 0)</f>
        <v>0</v>
      </c>
      <c r="X304">
        <f>IF(Source!BI259=2,H304, 0)</f>
        <v>777.34</v>
      </c>
      <c r="Y304">
        <f>IF(Source!BI259=3,H304, 0)</f>
        <v>0</v>
      </c>
      <c r="Z304">
        <f>IF(Source!BI259=4,H304, 0)</f>
        <v>0</v>
      </c>
    </row>
    <row r="305" spans="1:26" ht="15" x14ac:dyDescent="0.25">
      <c r="G305" s="64">
        <f>H297+H298+H300+H301+H302+SUM(H304:H304)</f>
        <v>815.13</v>
      </c>
      <c r="H305" s="64"/>
      <c r="J305" s="64">
        <f>K297+K298+K300+K301+K302+SUM(K304:K304)</f>
        <v>6276.45</v>
      </c>
      <c r="K305" s="64"/>
      <c r="L305" s="43">
        <f>Source!U257</f>
        <v>1.2902400000000001</v>
      </c>
      <c r="O305" s="25">
        <f>G305</f>
        <v>815.13</v>
      </c>
      <c r="P305" s="25">
        <f>J305</f>
        <v>6276.45</v>
      </c>
      <c r="Q305" s="25">
        <f>L305</f>
        <v>1.2902400000000001</v>
      </c>
      <c r="W305">
        <f>IF(Source!BI257&lt;=1,H297+H298+H300+H301+H302, 0)</f>
        <v>0</v>
      </c>
      <c r="X305">
        <f>IF(Source!BI257=2,H297+H298+H300+H301+H302, 0)</f>
        <v>37.79</v>
      </c>
      <c r="Y305">
        <f>IF(Source!BI257=3,H297+H298+H300+H301+H302, 0)</f>
        <v>0</v>
      </c>
      <c r="Z305">
        <f>IF(Source!BI257=4,H297+H298+H300+H301+H302, 0)</f>
        <v>0</v>
      </c>
    </row>
    <row r="306" spans="1:26" ht="128.25" x14ac:dyDescent="0.2">
      <c r="A306" s="45" t="str">
        <f>Source!E261</f>
        <v>27</v>
      </c>
      <c r="B306" s="46" t="str">
        <f>Source!F261</f>
        <v>м08-03-524-04</v>
      </c>
      <c r="C306" s="46" t="str">
        <f>Source!G261</f>
        <v>Ящик с одним двухполюсным рубильником, или с двухполюсным рубильником и двумя предохранителями, или с двумя блоками "предохранитель-выключатель", или с двумя предохранителями, устанавливаемый на конструкции на стене или колонне, на ток до 100 А</v>
      </c>
      <c r="D306" s="29" t="str">
        <f>Source!H261</f>
        <v>ШТ</v>
      </c>
      <c r="E306" s="12">
        <f>Source!I261</f>
        <v>1</v>
      </c>
      <c r="F306" s="30">
        <f>Source!AL261+Source!AM261+Source!AO261</f>
        <v>72.75</v>
      </c>
      <c r="G306" s="31"/>
      <c r="H306" s="30"/>
      <c r="I306" s="31" t="str">
        <f>Source!BO261</f>
        <v/>
      </c>
      <c r="J306" s="31"/>
      <c r="K306" s="30"/>
      <c r="L306" s="32"/>
      <c r="S306">
        <f>ROUND((Source!FX261/100)*((ROUND(Source!AF261*Source!I261, 2)+ROUND(Source!AE261*Source!I261, 2))), 2)</f>
        <v>28.11</v>
      </c>
      <c r="T306">
        <f>Source!X261</f>
        <v>216.46</v>
      </c>
      <c r="U306">
        <f>ROUND((Source!FY261/100)*((ROUND(Source!AF261*Source!I261, 2)+ROUND(Source!AE261*Source!I261, 2))), 2)</f>
        <v>19.23</v>
      </c>
      <c r="V306">
        <f>Source!Y261</f>
        <v>148.1</v>
      </c>
    </row>
    <row r="307" spans="1:26" ht="14.25" x14ac:dyDescent="0.2">
      <c r="A307" s="45"/>
      <c r="B307" s="46"/>
      <c r="C307" s="46" t="s">
        <v>811</v>
      </c>
      <c r="D307" s="29"/>
      <c r="E307" s="12"/>
      <c r="F307" s="30">
        <f>Source!AO261</f>
        <v>24.4</v>
      </c>
      <c r="G307" s="31" t="str">
        <f>Source!DG261</f>
        <v>)*1,2</v>
      </c>
      <c r="H307" s="30">
        <f>ROUND(Source!AF261*Source!I261, 2)</f>
        <v>29.28</v>
      </c>
      <c r="I307" s="31"/>
      <c r="J307" s="31">
        <f>IF(Source!BA261&lt;&gt; 0, Source!BA261, 1)</f>
        <v>7.7</v>
      </c>
      <c r="K307" s="30">
        <f>Source!S261</f>
        <v>225.46</v>
      </c>
      <c r="L307" s="32"/>
      <c r="R307">
        <f>H307</f>
        <v>29.28</v>
      </c>
    </row>
    <row r="308" spans="1:26" ht="14.25" x14ac:dyDescent="0.2">
      <c r="A308" s="45"/>
      <c r="B308" s="46"/>
      <c r="C308" s="46" t="s">
        <v>162</v>
      </c>
      <c r="D308" s="29"/>
      <c r="E308" s="12"/>
      <c r="F308" s="30">
        <f>Source!AM261</f>
        <v>2.97</v>
      </c>
      <c r="G308" s="31" t="str">
        <f>Source!DE261</f>
        <v>)*1,2</v>
      </c>
      <c r="H308" s="30">
        <f>ROUND(Source!AD261*Source!I261, 2)</f>
        <v>3.56</v>
      </c>
      <c r="I308" s="31"/>
      <c r="J308" s="31">
        <f>IF(Source!BB261&lt;&gt; 0, Source!BB261, 1)</f>
        <v>7.7</v>
      </c>
      <c r="K308" s="30">
        <f>Source!Q261</f>
        <v>27.41</v>
      </c>
      <c r="L308" s="32"/>
    </row>
    <row r="309" spans="1:26" ht="14.25" x14ac:dyDescent="0.2">
      <c r="A309" s="45"/>
      <c r="B309" s="46"/>
      <c r="C309" s="46" t="s">
        <v>812</v>
      </c>
      <c r="D309" s="29"/>
      <c r="E309" s="12"/>
      <c r="F309" s="30">
        <f>Source!AN261</f>
        <v>0.26</v>
      </c>
      <c r="G309" s="31" t="str">
        <f>Source!DF261</f>
        <v>)*1,2</v>
      </c>
      <c r="H309" s="33">
        <f>ROUND(Source!AE261*Source!I261, 2)</f>
        <v>0.31</v>
      </c>
      <c r="I309" s="31"/>
      <c r="J309" s="31">
        <f>IF(Source!BS261&lt;&gt; 0, Source!BS261, 1)</f>
        <v>7.7</v>
      </c>
      <c r="K309" s="33">
        <f>Source!R261</f>
        <v>2.39</v>
      </c>
      <c r="L309" s="32"/>
      <c r="R309">
        <f>H309</f>
        <v>0.31</v>
      </c>
    </row>
    <row r="310" spans="1:26" ht="14.25" x14ac:dyDescent="0.2">
      <c r="A310" s="45"/>
      <c r="B310" s="46"/>
      <c r="C310" s="46" t="s">
        <v>820</v>
      </c>
      <c r="D310" s="29"/>
      <c r="E310" s="12"/>
      <c r="F310" s="30">
        <f>Source!AL261</f>
        <v>45.38</v>
      </c>
      <c r="G310" s="31" t="str">
        <f>Source!DD261</f>
        <v/>
      </c>
      <c r="H310" s="30">
        <f>ROUND(Source!AC261*Source!I261, 2)</f>
        <v>45.38</v>
      </c>
      <c r="I310" s="31"/>
      <c r="J310" s="31">
        <f>IF(Source!BC261&lt;&gt; 0, Source!BC261, 1)</f>
        <v>7.7</v>
      </c>
      <c r="K310" s="30">
        <f>Source!P261</f>
        <v>349.43</v>
      </c>
      <c r="L310" s="32"/>
    </row>
    <row r="311" spans="1:26" ht="14.25" x14ac:dyDescent="0.2">
      <c r="A311" s="45"/>
      <c r="B311" s="46"/>
      <c r="C311" s="46" t="s">
        <v>813</v>
      </c>
      <c r="D311" s="29" t="s">
        <v>814</v>
      </c>
      <c r="E311" s="12">
        <f>Source!BZ261</f>
        <v>95</v>
      </c>
      <c r="F311" s="49"/>
      <c r="G311" s="31"/>
      <c r="H311" s="30">
        <f>SUM(S306:S314)</f>
        <v>28.11</v>
      </c>
      <c r="I311" s="34"/>
      <c r="J311" s="28">
        <f>Source!AT261</f>
        <v>95</v>
      </c>
      <c r="K311" s="30">
        <f>SUM(T306:T314)</f>
        <v>216.46</v>
      </c>
      <c r="L311" s="32"/>
    </row>
    <row r="312" spans="1:26" ht="14.25" x14ac:dyDescent="0.2">
      <c r="A312" s="45"/>
      <c r="B312" s="46"/>
      <c r="C312" s="46" t="s">
        <v>815</v>
      </c>
      <c r="D312" s="29" t="s">
        <v>814</v>
      </c>
      <c r="E312" s="12">
        <f>Source!CA261</f>
        <v>65</v>
      </c>
      <c r="F312" s="49"/>
      <c r="G312" s="31"/>
      <c r="H312" s="30">
        <f>SUM(U306:U314)</f>
        <v>19.23</v>
      </c>
      <c r="I312" s="34"/>
      <c r="J312" s="28">
        <f>Source!AU261</f>
        <v>65</v>
      </c>
      <c r="K312" s="30">
        <f>SUM(V306:V314)</f>
        <v>148.1</v>
      </c>
      <c r="L312" s="32"/>
    </row>
    <row r="313" spans="1:26" ht="14.25" x14ac:dyDescent="0.2">
      <c r="A313" s="45"/>
      <c r="B313" s="46"/>
      <c r="C313" s="46" t="s">
        <v>816</v>
      </c>
      <c r="D313" s="29" t="s">
        <v>817</v>
      </c>
      <c r="E313" s="12">
        <f>Source!AQ261</f>
        <v>2.46</v>
      </c>
      <c r="F313" s="30"/>
      <c r="G313" s="31" t="str">
        <f>Source!DI261</f>
        <v>)*1,2</v>
      </c>
      <c r="H313" s="30"/>
      <c r="I313" s="31"/>
      <c r="J313" s="31"/>
      <c r="K313" s="30"/>
      <c r="L313" s="35">
        <f>Source!U261</f>
        <v>2.952</v>
      </c>
    </row>
    <row r="314" spans="1:26" ht="28.5" x14ac:dyDescent="0.2">
      <c r="A314" s="47" t="str">
        <f>Source!E263</f>
        <v>27,1</v>
      </c>
      <c r="B314" s="48" t="str">
        <f>Source!F263</f>
        <v>62.1.02.19-0004</v>
      </c>
      <c r="C314" s="48" t="str">
        <f>Source!G263</f>
        <v>Шкаф (устройство) автоматического ввода резерва АВР, током: 100А</v>
      </c>
      <c r="D314" s="37" t="str">
        <f>Source!H263</f>
        <v>шт.</v>
      </c>
      <c r="E314" s="38">
        <f>Source!I263</f>
        <v>1</v>
      </c>
      <c r="F314" s="39">
        <f>Source!AL263+Source!AM263+Source!AO263</f>
        <v>3330.78</v>
      </c>
      <c r="G314" s="40" t="s">
        <v>4</v>
      </c>
      <c r="H314" s="39">
        <f>ROUND(Source!AC263*Source!I263, 2)+ROUND(Source!AD263*Source!I263, 2)+ROUND(Source!AF263*Source!I263, 2)</f>
        <v>3330.78</v>
      </c>
      <c r="I314" s="41"/>
      <c r="J314" s="41">
        <f>IF(Source!BC263&lt;&gt; 0, Source!BC263, 1)</f>
        <v>7.7</v>
      </c>
      <c r="K314" s="39">
        <f>Source!O263</f>
        <v>25647.01</v>
      </c>
      <c r="L314" s="42"/>
      <c r="S314">
        <f>ROUND((Source!FX263/100)*((ROUND(Source!AF263*Source!I263, 2)+ROUND(Source!AE263*Source!I263, 2))), 2)</f>
        <v>0</v>
      </c>
      <c r="T314">
        <f>Source!X263</f>
        <v>0</v>
      </c>
      <c r="U314">
        <f>ROUND((Source!FY263/100)*((ROUND(Source!AF263*Source!I263, 2)+ROUND(Source!AE263*Source!I263, 2))), 2)</f>
        <v>0</v>
      </c>
      <c r="V314">
        <f>Source!Y263</f>
        <v>0</v>
      </c>
      <c r="W314">
        <f>IF(Source!BI263&lt;=1,H314, 0)</f>
        <v>3330.78</v>
      </c>
      <c r="X314">
        <f>IF(Source!BI263=2,H314, 0)</f>
        <v>0</v>
      </c>
      <c r="Y314">
        <f>IF(Source!BI263=3,H314, 0)</f>
        <v>0</v>
      </c>
      <c r="Z314">
        <f>IF(Source!BI263=4,H314, 0)</f>
        <v>0</v>
      </c>
    </row>
    <row r="315" spans="1:26" ht="15" x14ac:dyDescent="0.25">
      <c r="G315" s="64">
        <f>H307+H308+H310+H311+H312+SUM(H314:H314)</f>
        <v>3456.34</v>
      </c>
      <c r="H315" s="64"/>
      <c r="J315" s="64">
        <f>K307+K308+K310+K311+K312+SUM(K314:K314)</f>
        <v>26613.87</v>
      </c>
      <c r="K315" s="64"/>
      <c r="L315" s="43">
        <f>Source!U261</f>
        <v>2.952</v>
      </c>
      <c r="O315" s="25">
        <f>G315</f>
        <v>3456.34</v>
      </c>
      <c r="P315" s="25">
        <f>J315</f>
        <v>26613.87</v>
      </c>
      <c r="Q315" s="25">
        <f>L315</f>
        <v>2.952</v>
      </c>
      <c r="W315">
        <f>IF(Source!BI261&lt;=1,H307+H308+H310+H311+H312, 0)</f>
        <v>0</v>
      </c>
      <c r="X315">
        <f>IF(Source!BI261=2,H307+H308+H310+H311+H312, 0)</f>
        <v>125.56</v>
      </c>
      <c r="Y315">
        <f>IF(Source!BI261=3,H307+H308+H310+H311+H312, 0)</f>
        <v>0</v>
      </c>
      <c r="Z315">
        <f>IF(Source!BI261=4,H307+H308+H310+H311+H312, 0)</f>
        <v>0</v>
      </c>
    </row>
    <row r="316" spans="1:26" ht="28.5" x14ac:dyDescent="0.2">
      <c r="A316" s="45" t="str">
        <f>Source!E265</f>
        <v>28</v>
      </c>
      <c r="B316" s="46" t="str">
        <f>Source!F265</f>
        <v>м08-02-390-01</v>
      </c>
      <c r="C316" s="46" t="str">
        <f>Source!G265</f>
        <v>Короба пластмассовые шириной до 40 мм</v>
      </c>
      <c r="D316" s="29" t="str">
        <f>Source!H265</f>
        <v>100 м</v>
      </c>
      <c r="E316" s="12">
        <f>Source!I265</f>
        <v>0.5</v>
      </c>
      <c r="F316" s="30">
        <f>Source!AL265+Source!AM265+Source!AO265</f>
        <v>206.76</v>
      </c>
      <c r="G316" s="31"/>
      <c r="H316" s="30"/>
      <c r="I316" s="31" t="str">
        <f>Source!BO265</f>
        <v/>
      </c>
      <c r="J316" s="31"/>
      <c r="K316" s="30"/>
      <c r="L316" s="32"/>
      <c r="S316">
        <f>ROUND((Source!FX265/100)*((ROUND(Source!AF265*Source!I265, 2)+ROUND(Source!AE265*Source!I265, 2))), 2)</f>
        <v>88.39</v>
      </c>
      <c r="T316">
        <f>Source!X265</f>
        <v>680.55</v>
      </c>
      <c r="U316">
        <f>ROUND((Source!FY265/100)*((ROUND(Source!AF265*Source!I265, 2)+ROUND(Source!AE265*Source!I265, 2))), 2)</f>
        <v>60.48</v>
      </c>
      <c r="V316">
        <f>Source!Y265</f>
        <v>465.64</v>
      </c>
    </row>
    <row r="317" spans="1:26" ht="14.25" x14ac:dyDescent="0.2">
      <c r="A317" s="45"/>
      <c r="B317" s="46"/>
      <c r="C317" s="46" t="s">
        <v>811</v>
      </c>
      <c r="D317" s="29"/>
      <c r="E317" s="12"/>
      <c r="F317" s="30">
        <f>Source!AO265</f>
        <v>154.91999999999999</v>
      </c>
      <c r="G317" s="31" t="str">
        <f>Source!DG265</f>
        <v>)*1,2</v>
      </c>
      <c r="H317" s="30">
        <f>ROUND(Source!AF265*Source!I265, 2)</f>
        <v>92.95</v>
      </c>
      <c r="I317" s="31"/>
      <c r="J317" s="31">
        <f>IF(Source!BA265&lt;&gt; 0, Source!BA265, 1)</f>
        <v>7.7</v>
      </c>
      <c r="K317" s="30">
        <f>Source!S265</f>
        <v>715.72</v>
      </c>
      <c r="L317" s="32"/>
      <c r="R317">
        <f>H317</f>
        <v>92.95</v>
      </c>
    </row>
    <row r="318" spans="1:26" ht="14.25" x14ac:dyDescent="0.2">
      <c r="A318" s="45"/>
      <c r="B318" s="46"/>
      <c r="C318" s="46" t="s">
        <v>162</v>
      </c>
      <c r="D318" s="29"/>
      <c r="E318" s="12"/>
      <c r="F318" s="30">
        <f>Source!AM265</f>
        <v>0.31</v>
      </c>
      <c r="G318" s="31" t="str">
        <f>Source!DE265</f>
        <v>)*1,2</v>
      </c>
      <c r="H318" s="30">
        <f>ROUND(Source!AD265*Source!I265, 2)</f>
        <v>0.19</v>
      </c>
      <c r="I318" s="31"/>
      <c r="J318" s="31">
        <f>IF(Source!BB265&lt;&gt; 0, Source!BB265, 1)</f>
        <v>7.7</v>
      </c>
      <c r="K318" s="30">
        <f>Source!Q265</f>
        <v>1.42</v>
      </c>
      <c r="L318" s="32"/>
    </row>
    <row r="319" spans="1:26" ht="14.25" x14ac:dyDescent="0.2">
      <c r="A319" s="45"/>
      <c r="B319" s="46"/>
      <c r="C319" s="46" t="s">
        <v>812</v>
      </c>
      <c r="D319" s="29"/>
      <c r="E319" s="12"/>
      <c r="F319" s="30">
        <f>Source!AN265</f>
        <v>0.14000000000000001</v>
      </c>
      <c r="G319" s="31" t="str">
        <f>Source!DF265</f>
        <v>)*1,2</v>
      </c>
      <c r="H319" s="33">
        <f>ROUND(Source!AE265*Source!I265, 2)</f>
        <v>0.09</v>
      </c>
      <c r="I319" s="31"/>
      <c r="J319" s="31">
        <f>IF(Source!BS265&lt;&gt; 0, Source!BS265, 1)</f>
        <v>7.7</v>
      </c>
      <c r="K319" s="33">
        <f>Source!R265</f>
        <v>0.65</v>
      </c>
      <c r="L319" s="32"/>
      <c r="R319">
        <f>H319</f>
        <v>0.09</v>
      </c>
    </row>
    <row r="320" spans="1:26" ht="14.25" x14ac:dyDescent="0.2">
      <c r="A320" s="45"/>
      <c r="B320" s="46"/>
      <c r="C320" s="46" t="s">
        <v>820</v>
      </c>
      <c r="D320" s="29"/>
      <c r="E320" s="12"/>
      <c r="F320" s="30">
        <f>Source!AL265</f>
        <v>51.53</v>
      </c>
      <c r="G320" s="31" t="str">
        <f>Source!DD265</f>
        <v/>
      </c>
      <c r="H320" s="30">
        <f>ROUND(Source!AC265*Source!I265, 2)</f>
        <v>25.77</v>
      </c>
      <c r="I320" s="31"/>
      <c r="J320" s="31">
        <f>IF(Source!BC265&lt;&gt; 0, Source!BC265, 1)</f>
        <v>7.7</v>
      </c>
      <c r="K320" s="30">
        <f>Source!P265</f>
        <v>198.39</v>
      </c>
      <c r="L320" s="32"/>
    </row>
    <row r="321" spans="1:26" ht="14.25" x14ac:dyDescent="0.2">
      <c r="A321" s="45"/>
      <c r="B321" s="46"/>
      <c r="C321" s="46" t="s">
        <v>813</v>
      </c>
      <c r="D321" s="29" t="s">
        <v>814</v>
      </c>
      <c r="E321" s="12">
        <f>Source!BZ265</f>
        <v>95</v>
      </c>
      <c r="F321" s="49"/>
      <c r="G321" s="31"/>
      <c r="H321" s="30">
        <f>SUM(S316:S324)</f>
        <v>88.39</v>
      </c>
      <c r="I321" s="34"/>
      <c r="J321" s="28">
        <f>Source!AT265</f>
        <v>95</v>
      </c>
      <c r="K321" s="30">
        <f>SUM(T316:T324)</f>
        <v>680.55</v>
      </c>
      <c r="L321" s="32"/>
    </row>
    <row r="322" spans="1:26" ht="14.25" x14ac:dyDescent="0.2">
      <c r="A322" s="45"/>
      <c r="B322" s="46"/>
      <c r="C322" s="46" t="s">
        <v>815</v>
      </c>
      <c r="D322" s="29" t="s">
        <v>814</v>
      </c>
      <c r="E322" s="12">
        <f>Source!CA265</f>
        <v>65</v>
      </c>
      <c r="F322" s="49"/>
      <c r="G322" s="31"/>
      <c r="H322" s="30">
        <f>SUM(U316:U324)</f>
        <v>60.48</v>
      </c>
      <c r="I322" s="34"/>
      <c r="J322" s="28">
        <f>Source!AU265</f>
        <v>65</v>
      </c>
      <c r="K322" s="30">
        <f>SUM(V316:V324)</f>
        <v>465.64</v>
      </c>
      <c r="L322" s="32"/>
    </row>
    <row r="323" spans="1:26" ht="14.25" x14ac:dyDescent="0.2">
      <c r="A323" s="45"/>
      <c r="B323" s="46"/>
      <c r="C323" s="46" t="s">
        <v>816</v>
      </c>
      <c r="D323" s="29" t="s">
        <v>817</v>
      </c>
      <c r="E323" s="12">
        <f>Source!AQ265</f>
        <v>16.29</v>
      </c>
      <c r="F323" s="30"/>
      <c r="G323" s="31" t="str">
        <f>Source!DI265</f>
        <v>)*1,2</v>
      </c>
      <c r="H323" s="30"/>
      <c r="I323" s="31"/>
      <c r="J323" s="31"/>
      <c r="K323" s="30"/>
      <c r="L323" s="35">
        <f>Source!U265</f>
        <v>9.7739999999999991</v>
      </c>
    </row>
    <row r="324" spans="1:26" ht="28.5" x14ac:dyDescent="0.2">
      <c r="A324" s="47" t="str">
        <f>Source!E267</f>
        <v>28,1</v>
      </c>
      <c r="B324" s="48" t="str">
        <f>Source!F267</f>
        <v>20.2.05.04-0025</v>
      </c>
      <c r="C324" s="48" t="str">
        <f>Source!G267</f>
        <v>Кабель-канал (короб) "Электропласт" 25x16 мм (прим. DKC 00304)</v>
      </c>
      <c r="D324" s="37" t="str">
        <f>Source!H267</f>
        <v>100 м</v>
      </c>
      <c r="E324" s="38">
        <f>Source!I267</f>
        <v>0.5</v>
      </c>
      <c r="F324" s="39">
        <f>Source!AL267+Source!AM267+Source!AO267</f>
        <v>171</v>
      </c>
      <c r="G324" s="40" t="s">
        <v>4</v>
      </c>
      <c r="H324" s="39">
        <f>ROUND(Source!AC267*Source!I267, 2)+ROUND(Source!AD267*Source!I267, 2)+ROUND(Source!AF267*Source!I267, 2)</f>
        <v>85.5</v>
      </c>
      <c r="I324" s="41"/>
      <c r="J324" s="41">
        <f>IF(Source!BC267&lt;&gt; 0, Source!BC267, 1)</f>
        <v>7.7</v>
      </c>
      <c r="K324" s="39">
        <f>Source!O267</f>
        <v>658.35</v>
      </c>
      <c r="L324" s="42"/>
      <c r="S324">
        <f>ROUND((Source!FX267/100)*((ROUND(Source!AF267*Source!I267, 2)+ROUND(Source!AE267*Source!I267, 2))), 2)</f>
        <v>0</v>
      </c>
      <c r="T324">
        <f>Source!X267</f>
        <v>0</v>
      </c>
      <c r="U324">
        <f>ROUND((Source!FY267/100)*((ROUND(Source!AF267*Source!I267, 2)+ROUND(Source!AE267*Source!I267, 2))), 2)</f>
        <v>0</v>
      </c>
      <c r="V324">
        <f>Source!Y267</f>
        <v>0</v>
      </c>
      <c r="W324">
        <f>IF(Source!BI267&lt;=1,H324, 0)</f>
        <v>0</v>
      </c>
      <c r="X324">
        <f>IF(Source!BI267=2,H324, 0)</f>
        <v>85.5</v>
      </c>
      <c r="Y324">
        <f>IF(Source!BI267=3,H324, 0)</f>
        <v>0</v>
      </c>
      <c r="Z324">
        <f>IF(Source!BI267=4,H324, 0)</f>
        <v>0</v>
      </c>
    </row>
    <row r="325" spans="1:26" ht="15" x14ac:dyDescent="0.25">
      <c r="G325" s="64">
        <f>H317+H318+H320+H321+H322+SUM(H324:H324)</f>
        <v>353.28000000000003</v>
      </c>
      <c r="H325" s="64"/>
      <c r="J325" s="64">
        <f>K317+K318+K320+K321+K322+SUM(K324:K324)</f>
        <v>2720.0699999999997</v>
      </c>
      <c r="K325" s="64"/>
      <c r="L325" s="43">
        <f>Source!U265</f>
        <v>9.7739999999999991</v>
      </c>
      <c r="O325" s="25">
        <f>G325</f>
        <v>353.28000000000003</v>
      </c>
      <c r="P325" s="25">
        <f>J325</f>
        <v>2720.0699999999997</v>
      </c>
      <c r="Q325" s="25">
        <f>L325</f>
        <v>9.7739999999999991</v>
      </c>
      <c r="W325">
        <f>IF(Source!BI265&lt;=1,H317+H318+H320+H321+H322, 0)</f>
        <v>0</v>
      </c>
      <c r="X325">
        <f>IF(Source!BI265=2,H317+H318+H320+H321+H322, 0)</f>
        <v>267.78000000000003</v>
      </c>
      <c r="Y325">
        <f>IF(Source!BI265=3,H317+H318+H320+H321+H322, 0)</f>
        <v>0</v>
      </c>
      <c r="Z325">
        <f>IF(Source!BI265=4,H317+H318+H320+H321+H322, 0)</f>
        <v>0</v>
      </c>
    </row>
    <row r="326" spans="1:26" ht="42.75" x14ac:dyDescent="0.2">
      <c r="A326" s="45" t="str">
        <f>Source!E269</f>
        <v>29</v>
      </c>
      <c r="B326" s="46" t="str">
        <f>Source!F269</f>
        <v>м08-03-526-01</v>
      </c>
      <c r="C326" s="46" t="str">
        <f>Source!G269</f>
        <v>Автомат одно-, двух-, трехполюсный, устанавливаемый на конструкции на стене или колонне, на ток до 25 А</v>
      </c>
      <c r="D326" s="29" t="str">
        <f>Source!H269</f>
        <v>ШТ</v>
      </c>
      <c r="E326" s="12">
        <f>Source!I269</f>
        <v>1</v>
      </c>
      <c r="F326" s="30">
        <f>Source!AL269+Source!AM269+Source!AO269</f>
        <v>35.980000000000004</v>
      </c>
      <c r="G326" s="31"/>
      <c r="H326" s="30"/>
      <c r="I326" s="31" t="str">
        <f>Source!BO269</f>
        <v/>
      </c>
      <c r="J326" s="31"/>
      <c r="K326" s="30"/>
      <c r="L326" s="32"/>
      <c r="S326">
        <f>ROUND((Source!FX269/100)*((ROUND(Source!AF269*Source!I269, 2)+ROUND(Source!AE269*Source!I269, 2))), 2)</f>
        <v>16.920000000000002</v>
      </c>
      <c r="T326">
        <f>Source!X269</f>
        <v>130.28</v>
      </c>
      <c r="U326">
        <f>ROUND((Source!FY269/100)*((ROUND(Source!AF269*Source!I269, 2)+ROUND(Source!AE269*Source!I269, 2))), 2)</f>
        <v>11.58</v>
      </c>
      <c r="V326">
        <f>Source!Y269</f>
        <v>89.14</v>
      </c>
    </row>
    <row r="327" spans="1:26" ht="14.25" x14ac:dyDescent="0.2">
      <c r="A327" s="45"/>
      <c r="B327" s="46"/>
      <c r="C327" s="46" t="s">
        <v>811</v>
      </c>
      <c r="D327" s="29"/>
      <c r="E327" s="12"/>
      <c r="F327" s="30">
        <f>Source!AO269</f>
        <v>14.84</v>
      </c>
      <c r="G327" s="31" t="str">
        <f>Source!DG269</f>
        <v>)*1,2</v>
      </c>
      <c r="H327" s="30">
        <f>ROUND(Source!AF269*Source!I269, 2)</f>
        <v>17.809999999999999</v>
      </c>
      <c r="I327" s="31"/>
      <c r="J327" s="31">
        <f>IF(Source!BA269&lt;&gt; 0, Source!BA269, 1)</f>
        <v>7.7</v>
      </c>
      <c r="K327" s="30">
        <f>Source!S269</f>
        <v>137.13999999999999</v>
      </c>
      <c r="L327" s="32"/>
      <c r="R327">
        <f>H327</f>
        <v>17.809999999999999</v>
      </c>
    </row>
    <row r="328" spans="1:26" ht="14.25" x14ac:dyDescent="0.2">
      <c r="A328" s="45"/>
      <c r="B328" s="46"/>
      <c r="C328" s="46" t="s">
        <v>162</v>
      </c>
      <c r="D328" s="29"/>
      <c r="E328" s="12"/>
      <c r="F328" s="30">
        <f>Source!AM269</f>
        <v>1.05</v>
      </c>
      <c r="G328" s="31" t="str">
        <f>Source!DE269</f>
        <v>)*1,2</v>
      </c>
      <c r="H328" s="30">
        <f>ROUND(Source!AD269*Source!I269, 2)</f>
        <v>1.26</v>
      </c>
      <c r="I328" s="31"/>
      <c r="J328" s="31">
        <f>IF(Source!BB269&lt;&gt; 0, Source!BB269, 1)</f>
        <v>7.7</v>
      </c>
      <c r="K328" s="30">
        <f>Source!Q269</f>
        <v>9.6999999999999993</v>
      </c>
      <c r="L328" s="32"/>
    </row>
    <row r="329" spans="1:26" ht="14.25" x14ac:dyDescent="0.2">
      <c r="A329" s="45"/>
      <c r="B329" s="46"/>
      <c r="C329" s="46" t="s">
        <v>820</v>
      </c>
      <c r="D329" s="29"/>
      <c r="E329" s="12"/>
      <c r="F329" s="30">
        <f>Source!AL269</f>
        <v>20.09</v>
      </c>
      <c r="G329" s="31" t="str">
        <f>Source!DD269</f>
        <v/>
      </c>
      <c r="H329" s="30">
        <f>ROUND(Source!AC269*Source!I269, 2)</f>
        <v>20.09</v>
      </c>
      <c r="I329" s="31"/>
      <c r="J329" s="31">
        <f>IF(Source!BC269&lt;&gt; 0, Source!BC269, 1)</f>
        <v>7.7</v>
      </c>
      <c r="K329" s="30">
        <f>Source!P269</f>
        <v>154.69</v>
      </c>
      <c r="L329" s="32"/>
    </row>
    <row r="330" spans="1:26" ht="14.25" x14ac:dyDescent="0.2">
      <c r="A330" s="45"/>
      <c r="B330" s="46"/>
      <c r="C330" s="46" t="s">
        <v>813</v>
      </c>
      <c r="D330" s="29" t="s">
        <v>814</v>
      </c>
      <c r="E330" s="12">
        <f>Source!BZ269</f>
        <v>95</v>
      </c>
      <c r="F330" s="49"/>
      <c r="G330" s="31"/>
      <c r="H330" s="30">
        <f>SUM(S326:S334)</f>
        <v>16.920000000000002</v>
      </c>
      <c r="I330" s="34"/>
      <c r="J330" s="28">
        <f>Source!AT269</f>
        <v>95</v>
      </c>
      <c r="K330" s="30">
        <f>SUM(T326:T334)</f>
        <v>130.28</v>
      </c>
      <c r="L330" s="32"/>
    </row>
    <row r="331" spans="1:26" ht="14.25" x14ac:dyDescent="0.2">
      <c r="A331" s="45"/>
      <c r="B331" s="46"/>
      <c r="C331" s="46" t="s">
        <v>815</v>
      </c>
      <c r="D331" s="29" t="s">
        <v>814</v>
      </c>
      <c r="E331" s="12">
        <f>Source!CA269</f>
        <v>65</v>
      </c>
      <c r="F331" s="49"/>
      <c r="G331" s="31"/>
      <c r="H331" s="30">
        <f>SUM(U326:U334)</f>
        <v>11.58</v>
      </c>
      <c r="I331" s="34"/>
      <c r="J331" s="28">
        <f>Source!AU269</f>
        <v>65</v>
      </c>
      <c r="K331" s="30">
        <f>SUM(V326:V334)</f>
        <v>89.14</v>
      </c>
      <c r="L331" s="32"/>
    </row>
    <row r="332" spans="1:26" ht="14.25" x14ac:dyDescent="0.2">
      <c r="A332" s="45"/>
      <c r="B332" s="46"/>
      <c r="C332" s="46" t="s">
        <v>816</v>
      </c>
      <c r="D332" s="29" t="s">
        <v>817</v>
      </c>
      <c r="E332" s="12">
        <f>Source!AQ269</f>
        <v>1.56</v>
      </c>
      <c r="F332" s="30"/>
      <c r="G332" s="31" t="str">
        <f>Source!DI269</f>
        <v>)*1,2</v>
      </c>
      <c r="H332" s="30"/>
      <c r="I332" s="31"/>
      <c r="J332" s="31"/>
      <c r="K332" s="30"/>
      <c r="L332" s="35">
        <f>Source!U269</f>
        <v>1.8719999999999999</v>
      </c>
    </row>
    <row r="333" spans="1:26" ht="42.75" x14ac:dyDescent="0.2">
      <c r="A333" s="45" t="str">
        <f>Source!E271</f>
        <v>29,1</v>
      </c>
      <c r="B333" s="46" t="str">
        <f>Source!F271</f>
        <v>62.1.01.09-0057</v>
      </c>
      <c r="C333" s="46" t="str">
        <f>Source!G271</f>
        <v>Выключатели автоматические «Legrand» серии DX-Standart 2Р 10А (прим. АВВ 10А, S201 С10)</v>
      </c>
      <c r="D333" s="29" t="str">
        <f>Source!H271</f>
        <v>шт.</v>
      </c>
      <c r="E333" s="12">
        <f>Source!I271</f>
        <v>1</v>
      </c>
      <c r="F333" s="30">
        <f>Source!AL271+Source!AM271+Source!AO271</f>
        <v>166.09</v>
      </c>
      <c r="G333" s="36" t="s">
        <v>4</v>
      </c>
      <c r="H333" s="30">
        <f>ROUND(Source!AC271*Source!I271, 2)+ROUND(Source!AD271*Source!I271, 2)+ROUND(Source!AF271*Source!I271, 2)</f>
        <v>166.09</v>
      </c>
      <c r="I333" s="31"/>
      <c r="J333" s="31">
        <f>IF(Source!BC271&lt;&gt; 0, Source!BC271, 1)</f>
        <v>7.7</v>
      </c>
      <c r="K333" s="30">
        <f>Source!O271</f>
        <v>1278.8900000000001</v>
      </c>
      <c r="L333" s="32"/>
      <c r="S333">
        <f>ROUND((Source!FX271/100)*((ROUND(Source!AF271*Source!I271, 2)+ROUND(Source!AE271*Source!I271, 2))), 2)</f>
        <v>0</v>
      </c>
      <c r="T333">
        <f>Source!X271</f>
        <v>0</v>
      </c>
      <c r="U333">
        <f>ROUND((Source!FY271/100)*((ROUND(Source!AF271*Source!I271, 2)+ROUND(Source!AE271*Source!I271, 2))), 2)</f>
        <v>0</v>
      </c>
      <c r="V333">
        <f>Source!Y271</f>
        <v>0</v>
      </c>
      <c r="W333">
        <f>IF(Source!BI271&lt;=1,H333, 0)</f>
        <v>0</v>
      </c>
      <c r="X333">
        <f>IF(Source!BI271=2,H333, 0)</f>
        <v>166.09</v>
      </c>
      <c r="Y333">
        <f>IF(Source!BI271=3,H333, 0)</f>
        <v>0</v>
      </c>
      <c r="Z333">
        <f>IF(Source!BI271=4,H333, 0)</f>
        <v>0</v>
      </c>
    </row>
    <row r="334" spans="1:26" ht="42.75" x14ac:dyDescent="0.2">
      <c r="A334" s="47" t="str">
        <f>Source!E273</f>
        <v>29,2</v>
      </c>
      <c r="B334" s="48" t="str">
        <f>Source!F273</f>
        <v>20.5.02.03-0004</v>
      </c>
      <c r="C334" s="48" t="str">
        <f>Source!G273</f>
        <v>Коробка коммутационная КС-5 размером 100х100х50 мм IP 55  промрукав 40-0300 прим.</v>
      </c>
      <c r="D334" s="37" t="str">
        <f>Source!H273</f>
        <v>10 шт.</v>
      </c>
      <c r="E334" s="38">
        <f>Source!I273</f>
        <v>0.2</v>
      </c>
      <c r="F334" s="39">
        <f>Source!AL273+Source!AM273+Source!AO273</f>
        <v>48.35</v>
      </c>
      <c r="G334" s="40" t="s">
        <v>4</v>
      </c>
      <c r="H334" s="39">
        <f>ROUND(Source!AC273*Source!I273, 2)+ROUND(Source!AD273*Source!I273, 2)+ROUND(Source!AF273*Source!I273, 2)</f>
        <v>9.67</v>
      </c>
      <c r="I334" s="41"/>
      <c r="J334" s="41">
        <f>IF(Source!BC273&lt;&gt; 0, Source!BC273, 1)</f>
        <v>7.7</v>
      </c>
      <c r="K334" s="39">
        <f>Source!O273</f>
        <v>74.459999999999994</v>
      </c>
      <c r="L334" s="42"/>
      <c r="S334">
        <f>ROUND((Source!FX273/100)*((ROUND(Source!AF273*Source!I273, 2)+ROUND(Source!AE273*Source!I273, 2))), 2)</f>
        <v>0</v>
      </c>
      <c r="T334">
        <f>Source!X273</f>
        <v>0</v>
      </c>
      <c r="U334">
        <f>ROUND((Source!FY273/100)*((ROUND(Source!AF273*Source!I273, 2)+ROUND(Source!AE273*Source!I273, 2))), 2)</f>
        <v>0</v>
      </c>
      <c r="V334">
        <f>Source!Y273</f>
        <v>0</v>
      </c>
      <c r="W334">
        <f>IF(Source!BI273&lt;=1,H334, 0)</f>
        <v>0</v>
      </c>
      <c r="X334">
        <f>IF(Source!BI273=2,H334, 0)</f>
        <v>9.67</v>
      </c>
      <c r="Y334">
        <f>IF(Source!BI273=3,H334, 0)</f>
        <v>0</v>
      </c>
      <c r="Z334">
        <f>IF(Source!BI273=4,H334, 0)</f>
        <v>0</v>
      </c>
    </row>
    <row r="335" spans="1:26" ht="15" x14ac:dyDescent="0.25">
      <c r="G335" s="64">
        <f>H327+H328+H329+H330+H331+SUM(H333:H334)</f>
        <v>243.42</v>
      </c>
      <c r="H335" s="64"/>
      <c r="J335" s="64">
        <f>K327+K328+K329+K330+K331+SUM(K333:K334)</f>
        <v>1874.3000000000002</v>
      </c>
      <c r="K335" s="64"/>
      <c r="L335" s="43">
        <f>Source!U269</f>
        <v>1.8719999999999999</v>
      </c>
      <c r="O335" s="25">
        <f>G335</f>
        <v>243.42</v>
      </c>
      <c r="P335" s="25">
        <f>J335</f>
        <v>1874.3000000000002</v>
      </c>
      <c r="Q335" s="25">
        <f>L335</f>
        <v>1.8719999999999999</v>
      </c>
      <c r="W335">
        <f>IF(Source!BI269&lt;=1,H327+H328+H329+H330+H331, 0)</f>
        <v>0</v>
      </c>
      <c r="X335">
        <f>IF(Source!BI269=2,H327+H328+H329+H330+H331, 0)</f>
        <v>67.66</v>
      </c>
      <c r="Y335">
        <f>IF(Source!BI269=3,H327+H328+H329+H330+H331, 0)</f>
        <v>0</v>
      </c>
      <c r="Z335">
        <f>IF(Source!BI269=4,H327+H328+H329+H330+H331, 0)</f>
        <v>0</v>
      </c>
    </row>
    <row r="337" spans="1:26" ht="15" x14ac:dyDescent="0.25">
      <c r="A337" s="63" t="str">
        <f>CONCATENATE("Итого по разделу: ",IF(Source!G275&lt;&gt;"Новый раздел", Source!G275, ""))</f>
        <v>Итого по разделу: АВР</v>
      </c>
      <c r="B337" s="63"/>
      <c r="C337" s="63"/>
      <c r="D337" s="63"/>
      <c r="E337" s="63"/>
      <c r="F337" s="63"/>
      <c r="G337" s="66">
        <f>SUM(O286:O336)</f>
        <v>4967.0600000000004</v>
      </c>
      <c r="H337" s="66"/>
      <c r="I337" s="27"/>
      <c r="J337" s="66">
        <f>SUM(P286:P336)</f>
        <v>38246.200000000004</v>
      </c>
      <c r="K337" s="66"/>
      <c r="L337" s="43">
        <f>SUM(Q286:Q336)</f>
        <v>18.077039999999997</v>
      </c>
    </row>
    <row r="339" spans="1:26" ht="16.5" x14ac:dyDescent="0.25">
      <c r="A339" s="65" t="str">
        <f>CONCATENATE("Раздел: ",IF(Source!G304&lt;&gt;"Новый раздел", Source!G304, ""))</f>
        <v>Раздел: Дополнительные работы</v>
      </c>
      <c r="B339" s="65"/>
      <c r="C339" s="65"/>
      <c r="D339" s="65"/>
      <c r="E339" s="65"/>
      <c r="F339" s="65"/>
      <c r="G339" s="65"/>
      <c r="H339" s="65"/>
      <c r="I339" s="65"/>
      <c r="J339" s="65"/>
      <c r="K339" s="65"/>
      <c r="L339" s="65"/>
    </row>
    <row r="340" spans="1:26" ht="28.5" x14ac:dyDescent="0.2">
      <c r="A340" s="45" t="str">
        <f>Source!E309</f>
        <v>30</v>
      </c>
      <c r="B340" s="46" t="str">
        <f>Source!F309</f>
        <v>56-9-3</v>
      </c>
      <c r="C340" s="46" t="str">
        <f>Source!G309</f>
        <v>Демонтаж дверных коробок в деревянных стенах рубленных</v>
      </c>
      <c r="D340" s="29" t="str">
        <f>Source!H309</f>
        <v>100 ШТ</v>
      </c>
      <c r="E340" s="12">
        <f>Source!I309</f>
        <v>0.01</v>
      </c>
      <c r="F340" s="30">
        <f>Source!AL309+Source!AM309+Source!AO309</f>
        <v>1064.75</v>
      </c>
      <c r="G340" s="31"/>
      <c r="H340" s="30"/>
      <c r="I340" s="31" t="str">
        <f>Source!BO309</f>
        <v/>
      </c>
      <c r="J340" s="31"/>
      <c r="K340" s="30"/>
      <c r="L340" s="32"/>
      <c r="S340">
        <f>ROUND((Source!FX309/100)*((ROUND(Source!AF309*Source!I309, 2)+ROUND(Source!AE309*Source!I309, 2))), 2)</f>
        <v>8.73</v>
      </c>
      <c r="T340">
        <f>Source!X309</f>
        <v>67.23</v>
      </c>
      <c r="U340">
        <f>ROUND((Source!FY309/100)*((ROUND(Source!AF309*Source!I309, 2)+ROUND(Source!AE309*Source!I309, 2))), 2)</f>
        <v>6.6</v>
      </c>
      <c r="V340">
        <f>Source!Y309</f>
        <v>50.83</v>
      </c>
    </row>
    <row r="341" spans="1:26" ht="14.25" x14ac:dyDescent="0.2">
      <c r="A341" s="45"/>
      <c r="B341" s="46"/>
      <c r="C341" s="46" t="s">
        <v>811</v>
      </c>
      <c r="D341" s="29"/>
      <c r="E341" s="12"/>
      <c r="F341" s="30">
        <f>Source!AO309</f>
        <v>1064.75</v>
      </c>
      <c r="G341" s="31" t="str">
        <f>Source!DG309</f>
        <v/>
      </c>
      <c r="H341" s="30">
        <f>ROUND(Source!AF309*Source!I309, 2)</f>
        <v>10.65</v>
      </c>
      <c r="I341" s="31"/>
      <c r="J341" s="31">
        <f>IF(Source!BA309&lt;&gt; 0, Source!BA309, 1)</f>
        <v>7.7</v>
      </c>
      <c r="K341" s="30">
        <f>Source!S309</f>
        <v>81.99</v>
      </c>
      <c r="L341" s="32"/>
      <c r="R341">
        <f>H341</f>
        <v>10.65</v>
      </c>
    </row>
    <row r="342" spans="1:26" ht="14.25" x14ac:dyDescent="0.2">
      <c r="A342" s="45"/>
      <c r="B342" s="46"/>
      <c r="C342" s="46" t="s">
        <v>813</v>
      </c>
      <c r="D342" s="29" t="s">
        <v>814</v>
      </c>
      <c r="E342" s="12">
        <f>Source!BZ309</f>
        <v>82</v>
      </c>
      <c r="F342" s="49"/>
      <c r="G342" s="31"/>
      <c r="H342" s="30">
        <f>SUM(S340:S345)</f>
        <v>8.73</v>
      </c>
      <c r="I342" s="34"/>
      <c r="J342" s="28">
        <f>Source!AT309</f>
        <v>82</v>
      </c>
      <c r="K342" s="30">
        <f>SUM(T340:T345)</f>
        <v>67.23</v>
      </c>
      <c r="L342" s="32"/>
    </row>
    <row r="343" spans="1:26" ht="14.25" x14ac:dyDescent="0.2">
      <c r="A343" s="45"/>
      <c r="B343" s="46"/>
      <c r="C343" s="46" t="s">
        <v>815</v>
      </c>
      <c r="D343" s="29" t="s">
        <v>814</v>
      </c>
      <c r="E343" s="12">
        <f>Source!CA309</f>
        <v>62</v>
      </c>
      <c r="F343" s="49"/>
      <c r="G343" s="31"/>
      <c r="H343" s="30">
        <f>SUM(U340:U345)</f>
        <v>6.6</v>
      </c>
      <c r="I343" s="34"/>
      <c r="J343" s="28">
        <f>Source!AU309</f>
        <v>62</v>
      </c>
      <c r="K343" s="30">
        <f>SUM(V340:V345)</f>
        <v>50.83</v>
      </c>
      <c r="L343" s="32"/>
    </row>
    <row r="344" spans="1:26" ht="14.25" x14ac:dyDescent="0.2">
      <c r="A344" s="45"/>
      <c r="B344" s="46"/>
      <c r="C344" s="46" t="s">
        <v>816</v>
      </c>
      <c r="D344" s="29" t="s">
        <v>817</v>
      </c>
      <c r="E344" s="12">
        <f>Source!AQ309</f>
        <v>134.1</v>
      </c>
      <c r="F344" s="30"/>
      <c r="G344" s="31" t="str">
        <f>Source!DI309</f>
        <v/>
      </c>
      <c r="H344" s="30"/>
      <c r="I344" s="31"/>
      <c r="J344" s="31"/>
      <c r="K344" s="30"/>
      <c r="L344" s="35">
        <f>Source!U309</f>
        <v>1.341</v>
      </c>
    </row>
    <row r="345" spans="1:26" ht="14.25" x14ac:dyDescent="0.2">
      <c r="A345" s="47" t="str">
        <f>Source!E311</f>
        <v>30,1</v>
      </c>
      <c r="B345" s="48" t="str">
        <f>Source!F311</f>
        <v>01.7.07.07</v>
      </c>
      <c r="C345" s="48" t="str">
        <f>Source!G311</f>
        <v>Строительный мусор</v>
      </c>
      <c r="D345" s="37" t="str">
        <f>Source!H311</f>
        <v>т</v>
      </c>
      <c r="E345" s="38">
        <f>Source!I311</f>
        <v>2.4E-2</v>
      </c>
      <c r="F345" s="39">
        <f>Source!AL311+Source!AM311+Source!AO311</f>
        <v>0</v>
      </c>
      <c r="G345" s="40" t="s">
        <v>4</v>
      </c>
      <c r="H345" s="39">
        <f>ROUND(Source!AC311*Source!I311, 2)+ROUND(Source!AD311*Source!I311, 2)+ROUND(Source!AF311*Source!I311, 2)</f>
        <v>0</v>
      </c>
      <c r="I345" s="41"/>
      <c r="J345" s="41">
        <f>IF(Source!BC311&lt;&gt; 0, Source!BC311, 1)</f>
        <v>7.7</v>
      </c>
      <c r="K345" s="39">
        <f>Source!O311</f>
        <v>0</v>
      </c>
      <c r="L345" s="42"/>
      <c r="S345">
        <f>ROUND((Source!FX311/100)*((ROUND(Source!AF311*Source!I311, 2)+ROUND(Source!AE311*Source!I311, 2))), 2)</f>
        <v>0</v>
      </c>
      <c r="T345">
        <f>Source!X311</f>
        <v>0</v>
      </c>
      <c r="U345">
        <f>ROUND((Source!FY311/100)*((ROUND(Source!AF311*Source!I311, 2)+ROUND(Source!AE311*Source!I311, 2))), 2)</f>
        <v>0</v>
      </c>
      <c r="V345">
        <f>Source!Y311</f>
        <v>0</v>
      </c>
      <c r="W345">
        <f>IF(Source!BI311&lt;=1,H345, 0)</f>
        <v>0</v>
      </c>
      <c r="X345">
        <f>IF(Source!BI311=2,H345, 0)</f>
        <v>0</v>
      </c>
      <c r="Y345">
        <f>IF(Source!BI311=3,H345, 0)</f>
        <v>0</v>
      </c>
      <c r="Z345">
        <f>IF(Source!BI311=4,H345, 0)</f>
        <v>0</v>
      </c>
    </row>
    <row r="346" spans="1:26" ht="15" x14ac:dyDescent="0.25">
      <c r="G346" s="64">
        <f>H341+H342+H343+SUM(H345:H345)</f>
        <v>25.980000000000004</v>
      </c>
      <c r="H346" s="64"/>
      <c r="J346" s="64">
        <f>K341+K342+K343+SUM(K345:K345)</f>
        <v>200.05</v>
      </c>
      <c r="K346" s="64"/>
      <c r="L346" s="43">
        <f>Source!U309</f>
        <v>1.341</v>
      </c>
      <c r="O346" s="25">
        <f>G346</f>
        <v>25.980000000000004</v>
      </c>
      <c r="P346" s="25">
        <f>J346</f>
        <v>200.05</v>
      </c>
      <c r="Q346" s="25">
        <f>L346</f>
        <v>1.341</v>
      </c>
      <c r="W346">
        <f>IF(Source!BI309&lt;=1,H341+H342+H343, 0)</f>
        <v>25.980000000000004</v>
      </c>
      <c r="X346">
        <f>IF(Source!BI309=2,H341+H342+H343, 0)</f>
        <v>0</v>
      </c>
      <c r="Y346">
        <f>IF(Source!BI309=3,H341+H342+H343, 0)</f>
        <v>0</v>
      </c>
      <c r="Z346">
        <f>IF(Source!BI309=4,H341+H342+H343, 0)</f>
        <v>0</v>
      </c>
    </row>
    <row r="347" spans="1:26" ht="28.5" x14ac:dyDescent="0.2">
      <c r="A347" s="45" t="str">
        <f>Source!E313</f>
        <v>31</v>
      </c>
      <c r="B347" s="46" t="str">
        <f>Source!F313</f>
        <v>09-04-013-01</v>
      </c>
      <c r="C347" s="46" t="str">
        <f>Source!G313</f>
        <v>Установка противопожарных дверей однопольных глухих</v>
      </c>
      <c r="D347" s="29" t="str">
        <f>Source!H313</f>
        <v>м2</v>
      </c>
      <c r="E347" s="12">
        <f>Source!I313</f>
        <v>1.89</v>
      </c>
      <c r="F347" s="30">
        <f>Source!AL313+Source!AM313+Source!AO313</f>
        <v>88.839999999999989</v>
      </c>
      <c r="G347" s="31"/>
      <c r="H347" s="30"/>
      <c r="I347" s="31" t="str">
        <f>Source!BO313</f>
        <v/>
      </c>
      <c r="J347" s="31"/>
      <c r="K347" s="30"/>
      <c r="L347" s="32"/>
      <c r="S347">
        <f>ROUND((Source!FX313/100)*((ROUND(Source!AF313*Source!I313, 2)+ROUND(Source!AE313*Source!I313, 2))), 2)</f>
        <v>43.61</v>
      </c>
      <c r="T347">
        <f>Source!X313</f>
        <v>335.82</v>
      </c>
      <c r="U347">
        <f>ROUND((Source!FY313/100)*((ROUND(Source!AF313*Source!I313, 2)+ROUND(Source!AE313*Source!I313, 2))), 2)</f>
        <v>41.19</v>
      </c>
      <c r="V347">
        <f>Source!Y313</f>
        <v>317.16000000000003</v>
      </c>
    </row>
    <row r="348" spans="1:26" ht="14.25" x14ac:dyDescent="0.2">
      <c r="A348" s="45"/>
      <c r="B348" s="46"/>
      <c r="C348" s="46" t="s">
        <v>811</v>
      </c>
      <c r="D348" s="29"/>
      <c r="E348" s="12"/>
      <c r="F348" s="30">
        <f>Source!AO313</f>
        <v>21.13</v>
      </c>
      <c r="G348" s="31" t="str">
        <f>Source!DG313</f>
        <v>)*1,2</v>
      </c>
      <c r="H348" s="30">
        <f>ROUND(Source!AF313*Source!I313, 2)</f>
        <v>47.93</v>
      </c>
      <c r="I348" s="31"/>
      <c r="J348" s="31">
        <f>IF(Source!BA313&lt;&gt; 0, Source!BA313, 1)</f>
        <v>7.7</v>
      </c>
      <c r="K348" s="30">
        <f>Source!S313</f>
        <v>369.06</v>
      </c>
      <c r="L348" s="32"/>
      <c r="R348">
        <f>H348</f>
        <v>47.93</v>
      </c>
    </row>
    <row r="349" spans="1:26" ht="14.25" x14ac:dyDescent="0.2">
      <c r="A349" s="45"/>
      <c r="B349" s="46"/>
      <c r="C349" s="46" t="s">
        <v>162</v>
      </c>
      <c r="D349" s="29"/>
      <c r="E349" s="12"/>
      <c r="F349" s="30">
        <f>Source!AM313</f>
        <v>7.06</v>
      </c>
      <c r="G349" s="31" t="str">
        <f>Source!DE313</f>
        <v>)*1,2</v>
      </c>
      <c r="H349" s="30">
        <f>ROUND(Source!AD313*Source!I313, 2)</f>
        <v>16.03</v>
      </c>
      <c r="I349" s="31"/>
      <c r="J349" s="31">
        <f>IF(Source!BB313&lt;&gt; 0, Source!BB313, 1)</f>
        <v>7.7</v>
      </c>
      <c r="K349" s="30">
        <f>Source!Q313</f>
        <v>123.41</v>
      </c>
      <c r="L349" s="32"/>
    </row>
    <row r="350" spans="1:26" ht="14.25" x14ac:dyDescent="0.2">
      <c r="A350" s="45"/>
      <c r="B350" s="46"/>
      <c r="C350" s="46" t="s">
        <v>812</v>
      </c>
      <c r="D350" s="29"/>
      <c r="E350" s="12"/>
      <c r="F350" s="30">
        <f>Source!AN313</f>
        <v>0.23</v>
      </c>
      <c r="G350" s="31" t="str">
        <f>Source!DF313</f>
        <v>)*1,2</v>
      </c>
      <c r="H350" s="33">
        <f>ROUND(Source!AE313*Source!I313, 2)</f>
        <v>0.53</v>
      </c>
      <c r="I350" s="31"/>
      <c r="J350" s="31">
        <f>IF(Source!BS313&lt;&gt; 0, Source!BS313, 1)</f>
        <v>7.7</v>
      </c>
      <c r="K350" s="33">
        <f>Source!R313</f>
        <v>4.07</v>
      </c>
      <c r="L350" s="32"/>
      <c r="R350">
        <f>H350</f>
        <v>0.53</v>
      </c>
    </row>
    <row r="351" spans="1:26" ht="14.25" x14ac:dyDescent="0.2">
      <c r="A351" s="45"/>
      <c r="B351" s="46"/>
      <c r="C351" s="46" t="s">
        <v>820</v>
      </c>
      <c r="D351" s="29"/>
      <c r="E351" s="12"/>
      <c r="F351" s="30">
        <f>Source!AL313</f>
        <v>60.65</v>
      </c>
      <c r="G351" s="31" t="str">
        <f>Source!DD313</f>
        <v/>
      </c>
      <c r="H351" s="30">
        <f>ROUND(Source!AC313*Source!I313, 2)</f>
        <v>114.63</v>
      </c>
      <c r="I351" s="31"/>
      <c r="J351" s="31">
        <f>IF(Source!BC313&lt;&gt; 0, Source!BC313, 1)</f>
        <v>7.7</v>
      </c>
      <c r="K351" s="30">
        <f>Source!P313</f>
        <v>882.64</v>
      </c>
      <c r="L351" s="32"/>
    </row>
    <row r="352" spans="1:26" ht="14.25" x14ac:dyDescent="0.2">
      <c r="A352" s="45"/>
      <c r="B352" s="46"/>
      <c r="C352" s="46" t="s">
        <v>813</v>
      </c>
      <c r="D352" s="29" t="s">
        <v>814</v>
      </c>
      <c r="E352" s="12">
        <f>Source!BZ313</f>
        <v>90</v>
      </c>
      <c r="F352" s="49"/>
      <c r="G352" s="31"/>
      <c r="H352" s="30">
        <f>SUM(S347:S357)</f>
        <v>43.61</v>
      </c>
      <c r="I352" s="34"/>
      <c r="J352" s="28">
        <f>Source!AT313</f>
        <v>90</v>
      </c>
      <c r="K352" s="30">
        <f>SUM(T347:T357)</f>
        <v>335.82</v>
      </c>
      <c r="L352" s="32"/>
    </row>
    <row r="353" spans="1:26" ht="14.25" x14ac:dyDescent="0.2">
      <c r="A353" s="45"/>
      <c r="B353" s="46"/>
      <c r="C353" s="46" t="s">
        <v>815</v>
      </c>
      <c r="D353" s="29" t="s">
        <v>814</v>
      </c>
      <c r="E353" s="12">
        <f>Source!CA313</f>
        <v>85</v>
      </c>
      <c r="F353" s="49"/>
      <c r="G353" s="31"/>
      <c r="H353" s="30">
        <f>SUM(U347:U357)</f>
        <v>41.19</v>
      </c>
      <c r="I353" s="34"/>
      <c r="J353" s="28">
        <f>Source!AU313</f>
        <v>85</v>
      </c>
      <c r="K353" s="30">
        <f>SUM(V347:V357)</f>
        <v>317.16000000000003</v>
      </c>
      <c r="L353" s="32"/>
    </row>
    <row r="354" spans="1:26" ht="14.25" x14ac:dyDescent="0.2">
      <c r="A354" s="45"/>
      <c r="B354" s="46"/>
      <c r="C354" s="46" t="s">
        <v>816</v>
      </c>
      <c r="D354" s="29" t="s">
        <v>817</v>
      </c>
      <c r="E354" s="12">
        <f>Source!AQ313</f>
        <v>2.0699999999999998</v>
      </c>
      <c r="F354" s="30"/>
      <c r="G354" s="31" t="str">
        <f>Source!DI313</f>
        <v>)*1,2</v>
      </c>
      <c r="H354" s="30"/>
      <c r="I354" s="31"/>
      <c r="J354" s="31"/>
      <c r="K354" s="30"/>
      <c r="L354" s="35">
        <f>Source!U313</f>
        <v>4.6947599999999987</v>
      </c>
    </row>
    <row r="355" spans="1:26" ht="42.75" x14ac:dyDescent="0.2">
      <c r="A355" s="45" t="str">
        <f>Source!E315</f>
        <v>31,1</v>
      </c>
      <c r="B355" s="46" t="str">
        <f>Source!F315</f>
        <v>07.1.01.01-0013</v>
      </c>
      <c r="C355" s="46" t="str">
        <f>Source!G315</f>
        <v>Дверь противопожарная металлическая однопольная ДПМ-01/30, размером 900х2100 мм</v>
      </c>
      <c r="D355" s="29" t="str">
        <f>Source!H315</f>
        <v>шт.</v>
      </c>
      <c r="E355" s="12">
        <f>Source!I315</f>
        <v>1</v>
      </c>
      <c r="F355" s="30">
        <f>Source!AL315+Source!AM315+Source!AO315</f>
        <v>2640.46</v>
      </c>
      <c r="G355" s="36" t="s">
        <v>4</v>
      </c>
      <c r="H355" s="30">
        <f>ROUND(Source!AC315*Source!I315, 2)+ROUND(Source!AD315*Source!I315, 2)+ROUND(Source!AF315*Source!I315, 2)</f>
        <v>2640.46</v>
      </c>
      <c r="I355" s="31"/>
      <c r="J355" s="31">
        <f>IF(Source!BC315&lt;&gt; 0, Source!BC315, 1)</f>
        <v>7.7</v>
      </c>
      <c r="K355" s="30">
        <f>Source!O315</f>
        <v>20331.54</v>
      </c>
      <c r="L355" s="32"/>
      <c r="S355">
        <f>ROUND((Source!FX315/100)*((ROUND(Source!AF315*Source!I315, 2)+ROUND(Source!AE315*Source!I315, 2))), 2)</f>
        <v>0</v>
      </c>
      <c r="T355">
        <f>Source!X315</f>
        <v>0</v>
      </c>
      <c r="U355">
        <f>ROUND((Source!FY315/100)*((ROUND(Source!AF315*Source!I315, 2)+ROUND(Source!AE315*Source!I315, 2))), 2)</f>
        <v>0</v>
      </c>
      <c r="V355">
        <f>Source!Y315</f>
        <v>0</v>
      </c>
      <c r="W355">
        <f>IF(Source!BI315&lt;=1,H355, 0)</f>
        <v>2640.46</v>
      </c>
      <c r="X355">
        <f>IF(Source!BI315=2,H355, 0)</f>
        <v>0</v>
      </c>
      <c r="Y355">
        <f>IF(Source!BI315=3,H355, 0)</f>
        <v>0</v>
      </c>
      <c r="Z355">
        <f>IF(Source!BI315=4,H355, 0)</f>
        <v>0</v>
      </c>
    </row>
    <row r="356" spans="1:26" ht="42.75" x14ac:dyDescent="0.2">
      <c r="A356" s="45" t="str">
        <f>Source!E317</f>
        <v>31,2</v>
      </c>
      <c r="B356" s="46" t="str">
        <f>Source!F317</f>
        <v>01.7.04.07-0003</v>
      </c>
      <c r="C356" s="46" t="str">
        <f>Source!G317</f>
        <v>Скобяные изделия для блоков входных дверей в помещение однопольных</v>
      </c>
      <c r="D356" s="29" t="str">
        <f>Source!H317</f>
        <v>компл.</v>
      </c>
      <c r="E356" s="12">
        <f>Source!I317</f>
        <v>1</v>
      </c>
      <c r="F356" s="30">
        <f>Source!AL317+Source!AM317+Source!AO317</f>
        <v>94.68</v>
      </c>
      <c r="G356" s="36" t="s">
        <v>4</v>
      </c>
      <c r="H356" s="30">
        <f>ROUND(Source!AC317*Source!I317, 2)+ROUND(Source!AD317*Source!I317, 2)+ROUND(Source!AF317*Source!I317, 2)</f>
        <v>94.68</v>
      </c>
      <c r="I356" s="31"/>
      <c r="J356" s="31">
        <f>IF(Source!BC317&lt;&gt; 0, Source!BC317, 1)</f>
        <v>7.7</v>
      </c>
      <c r="K356" s="30">
        <f>Source!O317</f>
        <v>729.04</v>
      </c>
      <c r="L356" s="32"/>
      <c r="S356">
        <f>ROUND((Source!FX317/100)*((ROUND(Source!AF317*Source!I317, 2)+ROUND(Source!AE317*Source!I317, 2))), 2)</f>
        <v>0</v>
      </c>
      <c r="T356">
        <f>Source!X317</f>
        <v>0</v>
      </c>
      <c r="U356">
        <f>ROUND((Source!FY317/100)*((ROUND(Source!AF317*Source!I317, 2)+ROUND(Source!AE317*Source!I317, 2))), 2)</f>
        <v>0</v>
      </c>
      <c r="V356">
        <f>Source!Y317</f>
        <v>0</v>
      </c>
      <c r="W356">
        <f>IF(Source!BI317&lt;=1,H356, 0)</f>
        <v>94.68</v>
      </c>
      <c r="X356">
        <f>IF(Source!BI317=2,H356, 0)</f>
        <v>0</v>
      </c>
      <c r="Y356">
        <f>IF(Source!BI317=3,H356, 0)</f>
        <v>0</v>
      </c>
      <c r="Z356">
        <f>IF(Source!BI317=4,H356, 0)</f>
        <v>0</v>
      </c>
    </row>
    <row r="357" spans="1:26" ht="28.5" x14ac:dyDescent="0.2">
      <c r="A357" s="47" t="str">
        <f>Source!E319</f>
        <v>31,3</v>
      </c>
      <c r="B357" s="48" t="str">
        <f>Source!F319</f>
        <v>01.7.04.01-0001</v>
      </c>
      <c r="C357" s="48" t="str">
        <f>Source!G319</f>
        <v>Доводчик дверной DS 73 BC "Серия Premium", усилие закрывания EN2-5</v>
      </c>
      <c r="D357" s="37" t="str">
        <f>Source!H319</f>
        <v>шт.</v>
      </c>
      <c r="E357" s="38">
        <f>Source!I319</f>
        <v>1</v>
      </c>
      <c r="F357" s="39">
        <f>Source!AL319+Source!AM319+Source!AO319</f>
        <v>371.2</v>
      </c>
      <c r="G357" s="40" t="s">
        <v>4</v>
      </c>
      <c r="H357" s="39">
        <f>ROUND(Source!AC319*Source!I319, 2)+ROUND(Source!AD319*Source!I319, 2)+ROUND(Source!AF319*Source!I319, 2)</f>
        <v>371.2</v>
      </c>
      <c r="I357" s="41"/>
      <c r="J357" s="41">
        <f>IF(Source!BC319&lt;&gt; 0, Source!BC319, 1)</f>
        <v>7.7</v>
      </c>
      <c r="K357" s="39">
        <f>Source!O319</f>
        <v>2858.24</v>
      </c>
      <c r="L357" s="42"/>
      <c r="S357">
        <f>ROUND((Source!FX319/100)*((ROUND(Source!AF319*Source!I319, 2)+ROUND(Source!AE319*Source!I319, 2))), 2)</f>
        <v>0</v>
      </c>
      <c r="T357">
        <f>Source!X319</f>
        <v>0</v>
      </c>
      <c r="U357">
        <f>ROUND((Source!FY319/100)*((ROUND(Source!AF319*Source!I319, 2)+ROUND(Source!AE319*Source!I319, 2))), 2)</f>
        <v>0</v>
      </c>
      <c r="V357">
        <f>Source!Y319</f>
        <v>0</v>
      </c>
      <c r="W357">
        <f>IF(Source!BI319&lt;=1,H357, 0)</f>
        <v>371.2</v>
      </c>
      <c r="X357">
        <f>IF(Source!BI319=2,H357, 0)</f>
        <v>0</v>
      </c>
      <c r="Y357">
        <f>IF(Source!BI319=3,H357, 0)</f>
        <v>0</v>
      </c>
      <c r="Z357">
        <f>IF(Source!BI319=4,H357, 0)</f>
        <v>0</v>
      </c>
    </row>
    <row r="358" spans="1:26" ht="15" x14ac:dyDescent="0.25">
      <c r="G358" s="64">
        <f>H348+H349+H351+H352+H353+SUM(H355:H357)</f>
        <v>3369.7299999999996</v>
      </c>
      <c r="H358" s="64"/>
      <c r="J358" s="64">
        <f>K348+K349+K351+K352+K353+SUM(K355:K357)</f>
        <v>25946.91</v>
      </c>
      <c r="K358" s="64"/>
      <c r="L358" s="43">
        <f>Source!U313</f>
        <v>4.6947599999999987</v>
      </c>
      <c r="O358" s="25">
        <f>G358</f>
        <v>3369.7299999999996</v>
      </c>
      <c r="P358" s="25">
        <f>J358</f>
        <v>25946.91</v>
      </c>
      <c r="Q358" s="25">
        <f>L358</f>
        <v>4.6947599999999987</v>
      </c>
      <c r="W358">
        <f>IF(Source!BI313&lt;=1,H348+H349+H351+H352+H353, 0)</f>
        <v>263.39</v>
      </c>
      <c r="X358">
        <f>IF(Source!BI313=2,H348+H349+H351+H352+H353, 0)</f>
        <v>0</v>
      </c>
      <c r="Y358">
        <f>IF(Source!BI313=3,H348+H349+H351+H352+H353, 0)</f>
        <v>0</v>
      </c>
      <c r="Z358">
        <f>IF(Source!BI313=4,H348+H349+H351+H352+H353, 0)</f>
        <v>0</v>
      </c>
    </row>
    <row r="359" spans="1:26" ht="42.75" x14ac:dyDescent="0.2">
      <c r="A359" s="45" t="str">
        <f>Source!E321</f>
        <v>32</v>
      </c>
      <c r="B359" s="46" t="str">
        <f>Source!F321</f>
        <v>46-03-010-01</v>
      </c>
      <c r="C359" s="46" t="str">
        <f>Source!G321</f>
        <v>Пробивка в бетонных стенах и полах толщиной 100 мм отверстий площадью до 20 см2</v>
      </c>
      <c r="D359" s="29" t="str">
        <f>Source!H321</f>
        <v>100 ШТ</v>
      </c>
      <c r="E359" s="12">
        <f>Source!I321</f>
        <v>0.22</v>
      </c>
      <c r="F359" s="30">
        <f>Source!AL321+Source!AM321+Source!AO321</f>
        <v>298.96000000000004</v>
      </c>
      <c r="G359" s="31"/>
      <c r="H359" s="30"/>
      <c r="I359" s="31" t="str">
        <f>Source!BO321</f>
        <v/>
      </c>
      <c r="J359" s="31"/>
      <c r="K359" s="30"/>
      <c r="L359" s="32"/>
      <c r="S359">
        <f>ROUND((Source!FX321/100)*((ROUND(Source!AF321*Source!I321, 2)+ROUND(Source!AE321*Source!I321, 2))), 2)</f>
        <v>34.909999999999997</v>
      </c>
      <c r="T359">
        <f>Source!X321</f>
        <v>268.83</v>
      </c>
      <c r="U359">
        <f>ROUND((Source!FY321/100)*((ROUND(Source!AF321*Source!I321, 2)+ROUND(Source!AE321*Source!I321, 2))), 2)</f>
        <v>22.22</v>
      </c>
      <c r="V359">
        <f>Source!Y321</f>
        <v>171.07</v>
      </c>
    </row>
    <row r="360" spans="1:26" ht="14.25" x14ac:dyDescent="0.2">
      <c r="A360" s="45"/>
      <c r="B360" s="46"/>
      <c r="C360" s="46" t="s">
        <v>811</v>
      </c>
      <c r="D360" s="29"/>
      <c r="E360" s="12"/>
      <c r="F360" s="30">
        <f>Source!AO321</f>
        <v>144.27000000000001</v>
      </c>
      <c r="G360" s="31" t="str">
        <f>Source!DG321</f>
        <v/>
      </c>
      <c r="H360" s="30">
        <f>ROUND(Source!AF321*Source!I321, 2)</f>
        <v>31.74</v>
      </c>
      <c r="I360" s="31"/>
      <c r="J360" s="31">
        <f>IF(Source!BA321&lt;&gt; 0, Source!BA321, 1)</f>
        <v>7.7</v>
      </c>
      <c r="K360" s="30">
        <f>Source!S321</f>
        <v>244.39</v>
      </c>
      <c r="L360" s="32"/>
      <c r="R360">
        <f>H360</f>
        <v>31.74</v>
      </c>
    </row>
    <row r="361" spans="1:26" ht="14.25" x14ac:dyDescent="0.2">
      <c r="A361" s="45"/>
      <c r="B361" s="46"/>
      <c r="C361" s="46" t="s">
        <v>162</v>
      </c>
      <c r="D361" s="29"/>
      <c r="E361" s="12"/>
      <c r="F361" s="30">
        <f>Source!AM321</f>
        <v>154.69</v>
      </c>
      <c r="G361" s="31" t="str">
        <f>Source!DE321</f>
        <v/>
      </c>
      <c r="H361" s="30">
        <f>ROUND(Source!AD321*Source!I321, 2)</f>
        <v>34.03</v>
      </c>
      <c r="I361" s="31"/>
      <c r="J361" s="31">
        <f>IF(Source!BB321&lt;&gt; 0, Source!BB321, 1)</f>
        <v>7.7</v>
      </c>
      <c r="K361" s="30">
        <f>Source!Q321</f>
        <v>262.04000000000002</v>
      </c>
      <c r="L361" s="32"/>
    </row>
    <row r="362" spans="1:26" ht="14.25" x14ac:dyDescent="0.2">
      <c r="A362" s="45"/>
      <c r="B362" s="46"/>
      <c r="C362" s="46" t="s">
        <v>813</v>
      </c>
      <c r="D362" s="29" t="s">
        <v>814</v>
      </c>
      <c r="E362" s="12">
        <f>Source!BZ321</f>
        <v>110</v>
      </c>
      <c r="F362" s="49"/>
      <c r="G362" s="31"/>
      <c r="H362" s="30">
        <f>SUM(S359:S364)</f>
        <v>34.909999999999997</v>
      </c>
      <c r="I362" s="34"/>
      <c r="J362" s="28">
        <f>Source!AT321</f>
        <v>110</v>
      </c>
      <c r="K362" s="30">
        <f>SUM(T359:T364)</f>
        <v>268.83</v>
      </c>
      <c r="L362" s="32"/>
    </row>
    <row r="363" spans="1:26" ht="14.25" x14ac:dyDescent="0.2">
      <c r="A363" s="45"/>
      <c r="B363" s="46"/>
      <c r="C363" s="46" t="s">
        <v>815</v>
      </c>
      <c r="D363" s="29" t="s">
        <v>814</v>
      </c>
      <c r="E363" s="12">
        <f>Source!CA321</f>
        <v>70</v>
      </c>
      <c r="F363" s="49"/>
      <c r="G363" s="31"/>
      <c r="H363" s="30">
        <f>SUM(U359:U364)</f>
        <v>22.22</v>
      </c>
      <c r="I363" s="34"/>
      <c r="J363" s="28">
        <f>Source!AU321</f>
        <v>70</v>
      </c>
      <c r="K363" s="30">
        <f>SUM(V359:V364)</f>
        <v>171.07</v>
      </c>
      <c r="L363" s="32"/>
    </row>
    <row r="364" spans="1:26" ht="14.25" x14ac:dyDescent="0.2">
      <c r="A364" s="47"/>
      <c r="B364" s="48"/>
      <c r="C364" s="48" t="s">
        <v>816</v>
      </c>
      <c r="D364" s="37" t="s">
        <v>817</v>
      </c>
      <c r="E364" s="38">
        <f>Source!AQ321</f>
        <v>15.17</v>
      </c>
      <c r="F364" s="39"/>
      <c r="G364" s="41" t="str">
        <f>Source!DI321</f>
        <v/>
      </c>
      <c r="H364" s="39"/>
      <c r="I364" s="41"/>
      <c r="J364" s="41"/>
      <c r="K364" s="39"/>
      <c r="L364" s="44">
        <f>Source!U321</f>
        <v>3.3374000000000001</v>
      </c>
    </row>
    <row r="365" spans="1:26" ht="15" x14ac:dyDescent="0.25">
      <c r="G365" s="64">
        <f>H360+H361+H362+H363</f>
        <v>122.89999999999999</v>
      </c>
      <c r="H365" s="64"/>
      <c r="J365" s="64">
        <f>K360+K361+K362+K363</f>
        <v>946.32999999999993</v>
      </c>
      <c r="K365" s="64"/>
      <c r="L365" s="43">
        <f>Source!U321</f>
        <v>3.3374000000000001</v>
      </c>
      <c r="O365" s="25">
        <f>G365</f>
        <v>122.89999999999999</v>
      </c>
      <c r="P365" s="25">
        <f>J365</f>
        <v>946.32999999999993</v>
      </c>
      <c r="Q365" s="25">
        <f>L365</f>
        <v>3.3374000000000001</v>
      </c>
      <c r="W365">
        <f>IF(Source!BI321&lt;=1,H360+H361+H362+H363, 0)</f>
        <v>122.89999999999999</v>
      </c>
      <c r="X365">
        <f>IF(Source!BI321=2,H360+H361+H362+H363, 0)</f>
        <v>0</v>
      </c>
      <c r="Y365">
        <f>IF(Source!BI321=3,H360+H361+H362+H363, 0)</f>
        <v>0</v>
      </c>
      <c r="Z365">
        <f>IF(Source!BI321=4,H360+H361+H362+H363, 0)</f>
        <v>0</v>
      </c>
    </row>
    <row r="367" spans="1:26" ht="15" x14ac:dyDescent="0.25">
      <c r="A367" s="63" t="str">
        <f>CONCATENATE("Итого по разделу: ",IF(Source!G323&lt;&gt;"Новый раздел", Source!G323, ""))</f>
        <v>Итого по разделу: Дополнительные работы</v>
      </c>
      <c r="B367" s="63"/>
      <c r="C367" s="63"/>
      <c r="D367" s="63"/>
      <c r="E367" s="63"/>
      <c r="F367" s="63"/>
      <c r="G367" s="66">
        <f>SUM(O339:O366)</f>
        <v>3518.6099999999997</v>
      </c>
      <c r="H367" s="66"/>
      <c r="I367" s="27"/>
      <c r="J367" s="66">
        <f>SUM(P339:P366)</f>
        <v>27093.29</v>
      </c>
      <c r="K367" s="66"/>
      <c r="L367" s="43">
        <f>SUM(Q339:Q366)</f>
        <v>9.3731599999999986</v>
      </c>
    </row>
    <row r="369" spans="1:26" ht="16.5" x14ac:dyDescent="0.25">
      <c r="A369" s="65" t="str">
        <f>CONCATENATE("Раздел: ",IF(Source!G352&lt;&gt;"Новый раздел", Source!G352, ""))</f>
        <v>Раздел: Пусконаладочные работы</v>
      </c>
      <c r="B369" s="65"/>
      <c r="C369" s="65"/>
      <c r="D369" s="65"/>
      <c r="E369" s="65"/>
      <c r="F369" s="65"/>
      <c r="G369" s="65"/>
      <c r="H369" s="65"/>
      <c r="I369" s="65"/>
      <c r="J369" s="65"/>
      <c r="K369" s="65"/>
      <c r="L369" s="65"/>
    </row>
    <row r="370" spans="1:26" ht="42.75" x14ac:dyDescent="0.2">
      <c r="A370" s="45" t="str">
        <f>Source!E357</f>
        <v>33</v>
      </c>
      <c r="B370" s="46" t="str">
        <f>Source!F357</f>
        <v>п03-01-002-13</v>
      </c>
      <c r="C370" s="46" t="str">
        <f>Source!G357</f>
        <v>Вентилятор радиальный (центробежный), диаметральный или крышный до № 5</v>
      </c>
      <c r="D370" s="29" t="str">
        <f>Source!H357</f>
        <v>ШТ</v>
      </c>
      <c r="E370" s="12">
        <f>Source!I357</f>
        <v>1</v>
      </c>
      <c r="F370" s="30">
        <f>Source!AL357+Source!AM357+Source!AO357</f>
        <v>47.41</v>
      </c>
      <c r="G370" s="31"/>
      <c r="H370" s="30"/>
      <c r="I370" s="31" t="str">
        <f>Source!BO357</f>
        <v/>
      </c>
      <c r="J370" s="31"/>
      <c r="K370" s="30"/>
      <c r="L370" s="32"/>
      <c r="S370">
        <f>ROUND((Source!FX357/100)*((ROUND(Source!AF357*Source!I357, 2)+ROUND(Source!AE357*Source!I357, 2))), 2)</f>
        <v>24.65</v>
      </c>
      <c r="T370">
        <f>Source!X357</f>
        <v>460.79</v>
      </c>
      <c r="U370">
        <f>ROUND((Source!FY357/100)*((ROUND(Source!AF357*Source!I357, 2)+ROUND(Source!AE357*Source!I357, 2))), 2)</f>
        <v>15.17</v>
      </c>
      <c r="V370">
        <f>Source!Y357</f>
        <v>283.56</v>
      </c>
    </row>
    <row r="371" spans="1:26" ht="14.25" x14ac:dyDescent="0.2">
      <c r="A371" s="45"/>
      <c r="B371" s="46"/>
      <c r="C371" s="46" t="s">
        <v>811</v>
      </c>
      <c r="D371" s="29"/>
      <c r="E371" s="12"/>
      <c r="F371" s="30">
        <f>Source!AO357</f>
        <v>47.41</v>
      </c>
      <c r="G371" s="31" t="str">
        <f>Source!DG357</f>
        <v>)*0,8</v>
      </c>
      <c r="H371" s="30">
        <f>ROUND(Source!AF357*Source!I357, 2)</f>
        <v>37.93</v>
      </c>
      <c r="I371" s="31"/>
      <c r="J371" s="31">
        <f>IF(Source!BA357&lt;&gt; 0, Source!BA357, 1)</f>
        <v>18.690000000000001</v>
      </c>
      <c r="K371" s="30">
        <f>Source!S357</f>
        <v>708.91</v>
      </c>
      <c r="L371" s="32"/>
      <c r="R371">
        <f>H371</f>
        <v>37.93</v>
      </c>
    </row>
    <row r="372" spans="1:26" ht="14.25" x14ac:dyDescent="0.2">
      <c r="A372" s="45"/>
      <c r="B372" s="46"/>
      <c r="C372" s="46" t="s">
        <v>813</v>
      </c>
      <c r="D372" s="29" t="s">
        <v>814</v>
      </c>
      <c r="E372" s="12">
        <f>Source!BZ357</f>
        <v>65</v>
      </c>
      <c r="F372" s="49"/>
      <c r="G372" s="31"/>
      <c r="H372" s="30">
        <f>SUM(S370:S374)</f>
        <v>24.65</v>
      </c>
      <c r="I372" s="34"/>
      <c r="J372" s="28">
        <f>Source!AT357</f>
        <v>65</v>
      </c>
      <c r="K372" s="30">
        <f>SUM(T370:T374)</f>
        <v>460.79</v>
      </c>
      <c r="L372" s="32"/>
    </row>
    <row r="373" spans="1:26" ht="14.25" x14ac:dyDescent="0.2">
      <c r="A373" s="45"/>
      <c r="B373" s="46"/>
      <c r="C373" s="46" t="s">
        <v>815</v>
      </c>
      <c r="D373" s="29" t="s">
        <v>814</v>
      </c>
      <c r="E373" s="12">
        <f>Source!CA357</f>
        <v>40</v>
      </c>
      <c r="F373" s="49"/>
      <c r="G373" s="31"/>
      <c r="H373" s="30">
        <f>SUM(U370:U374)</f>
        <v>15.17</v>
      </c>
      <c r="I373" s="34"/>
      <c r="J373" s="28">
        <f>Source!AU357</f>
        <v>40</v>
      </c>
      <c r="K373" s="30">
        <f>SUM(V370:V374)</f>
        <v>283.56</v>
      </c>
      <c r="L373" s="32"/>
    </row>
    <row r="374" spans="1:26" ht="14.25" x14ac:dyDescent="0.2">
      <c r="A374" s="47"/>
      <c r="B374" s="48"/>
      <c r="C374" s="48" t="s">
        <v>816</v>
      </c>
      <c r="D374" s="37" t="s">
        <v>817</v>
      </c>
      <c r="E374" s="38">
        <f>Source!AQ357</f>
        <v>3.6</v>
      </c>
      <c r="F374" s="39"/>
      <c r="G374" s="41" t="str">
        <f>Source!DI357</f>
        <v>)*0,8</v>
      </c>
      <c r="H374" s="39"/>
      <c r="I374" s="41"/>
      <c r="J374" s="41"/>
      <c r="K374" s="39"/>
      <c r="L374" s="44">
        <f>Source!U357</f>
        <v>2.8800000000000003</v>
      </c>
    </row>
    <row r="375" spans="1:26" ht="15" x14ac:dyDescent="0.25">
      <c r="G375" s="64">
        <f>H371+H372+H373</f>
        <v>77.75</v>
      </c>
      <c r="H375" s="64"/>
      <c r="J375" s="64">
        <f>K371+K372+K373</f>
        <v>1453.26</v>
      </c>
      <c r="K375" s="64"/>
      <c r="L375" s="43">
        <f>Source!U357</f>
        <v>2.8800000000000003</v>
      </c>
      <c r="O375" s="25">
        <f>G375</f>
        <v>77.75</v>
      </c>
      <c r="P375" s="25">
        <f>J375</f>
        <v>1453.26</v>
      </c>
      <c r="Q375" s="25">
        <f>L375</f>
        <v>2.8800000000000003</v>
      </c>
      <c r="W375">
        <f>IF(Source!BI357&lt;=1,H371+H372+H373, 0)</f>
        <v>0</v>
      </c>
      <c r="X375">
        <f>IF(Source!BI357=2,H371+H372+H373, 0)</f>
        <v>0</v>
      </c>
      <c r="Y375">
        <f>IF(Source!BI357=3,H371+H372+H373, 0)</f>
        <v>0</v>
      </c>
      <c r="Z375">
        <f>IF(Source!BI357=4,H371+H372+H373, 0)</f>
        <v>77.75</v>
      </c>
    </row>
    <row r="376" spans="1:26" ht="57" x14ac:dyDescent="0.2">
      <c r="A376" s="45" t="str">
        <f>Source!E359</f>
        <v>34</v>
      </c>
      <c r="B376" s="46" t="str">
        <f>Source!F359</f>
        <v>п03-01-002-01</v>
      </c>
      <c r="C376" s="46" t="str">
        <f>Source!G359</f>
        <v>Вентилятор осевой с входными элементами сети, установленный в воздуховоде, шахте, проеме или крышечного типа № 4-8</v>
      </c>
      <c r="D376" s="29" t="str">
        <f>Source!H359</f>
        <v>ШТ</v>
      </c>
      <c r="E376" s="12">
        <f>Source!I359</f>
        <v>1</v>
      </c>
      <c r="F376" s="30">
        <f>Source!AL359+Source!AM359+Source!AO359</f>
        <v>47.13</v>
      </c>
      <c r="G376" s="31"/>
      <c r="H376" s="30"/>
      <c r="I376" s="31" t="str">
        <f>Source!BO359</f>
        <v/>
      </c>
      <c r="J376" s="31"/>
      <c r="K376" s="30"/>
      <c r="L376" s="32"/>
      <c r="S376">
        <f>ROUND((Source!FX359/100)*((ROUND(Source!AF359*Source!I359, 2)+ROUND(Source!AE359*Source!I359, 2))), 2)</f>
        <v>24.51</v>
      </c>
      <c r="T376">
        <f>Source!X359</f>
        <v>458</v>
      </c>
      <c r="U376">
        <f>ROUND((Source!FY359/100)*((ROUND(Source!AF359*Source!I359, 2)+ROUND(Source!AE359*Source!I359, 2))), 2)</f>
        <v>15.08</v>
      </c>
      <c r="V376">
        <f>Source!Y359</f>
        <v>281.83999999999997</v>
      </c>
    </row>
    <row r="377" spans="1:26" ht="14.25" x14ac:dyDescent="0.2">
      <c r="A377" s="45"/>
      <c r="B377" s="46"/>
      <c r="C377" s="46" t="s">
        <v>811</v>
      </c>
      <c r="D377" s="29"/>
      <c r="E377" s="12"/>
      <c r="F377" s="30">
        <f>Source!AO359</f>
        <v>47.13</v>
      </c>
      <c r="G377" s="31" t="str">
        <f>Source!DG359</f>
        <v>)*0,8</v>
      </c>
      <c r="H377" s="30">
        <f>ROUND(Source!AF359*Source!I359, 2)</f>
        <v>37.700000000000003</v>
      </c>
      <c r="I377" s="31"/>
      <c r="J377" s="31">
        <f>IF(Source!BA359&lt;&gt; 0, Source!BA359, 1)</f>
        <v>18.690000000000001</v>
      </c>
      <c r="K377" s="30">
        <f>Source!S359</f>
        <v>704.61</v>
      </c>
      <c r="L377" s="32"/>
      <c r="R377">
        <f>H377</f>
        <v>37.700000000000003</v>
      </c>
    </row>
    <row r="378" spans="1:26" ht="14.25" x14ac:dyDescent="0.2">
      <c r="A378" s="45"/>
      <c r="B378" s="46"/>
      <c r="C378" s="46" t="s">
        <v>813</v>
      </c>
      <c r="D378" s="29" t="s">
        <v>814</v>
      </c>
      <c r="E378" s="12">
        <f>Source!BZ359</f>
        <v>65</v>
      </c>
      <c r="F378" s="49"/>
      <c r="G378" s="31"/>
      <c r="H378" s="30">
        <f>SUM(S376:S380)</f>
        <v>24.51</v>
      </c>
      <c r="I378" s="34"/>
      <c r="J378" s="28">
        <f>Source!AT359</f>
        <v>65</v>
      </c>
      <c r="K378" s="30">
        <f>SUM(T376:T380)</f>
        <v>458</v>
      </c>
      <c r="L378" s="32"/>
    </row>
    <row r="379" spans="1:26" ht="14.25" x14ac:dyDescent="0.2">
      <c r="A379" s="45"/>
      <c r="B379" s="46"/>
      <c r="C379" s="46" t="s">
        <v>815</v>
      </c>
      <c r="D379" s="29" t="s">
        <v>814</v>
      </c>
      <c r="E379" s="12">
        <f>Source!CA359</f>
        <v>40</v>
      </c>
      <c r="F379" s="49"/>
      <c r="G379" s="31"/>
      <c r="H379" s="30">
        <f>SUM(U376:U380)</f>
        <v>15.08</v>
      </c>
      <c r="I379" s="34"/>
      <c r="J379" s="28">
        <f>Source!AU359</f>
        <v>40</v>
      </c>
      <c r="K379" s="30">
        <f>SUM(V376:V380)</f>
        <v>281.83999999999997</v>
      </c>
      <c r="L379" s="32"/>
    </row>
    <row r="380" spans="1:26" ht="14.25" x14ac:dyDescent="0.2">
      <c r="A380" s="47"/>
      <c r="B380" s="48"/>
      <c r="C380" s="48" t="s">
        <v>816</v>
      </c>
      <c r="D380" s="37" t="s">
        <v>817</v>
      </c>
      <c r="E380" s="38">
        <f>Source!AQ359</f>
        <v>3.6</v>
      </c>
      <c r="F380" s="39"/>
      <c r="G380" s="41" t="str">
        <f>Source!DI359</f>
        <v>)*0,8</v>
      </c>
      <c r="H380" s="39"/>
      <c r="I380" s="41"/>
      <c r="J380" s="41"/>
      <c r="K380" s="39"/>
      <c r="L380" s="44">
        <f>Source!U359</f>
        <v>2.8800000000000003</v>
      </c>
    </row>
    <row r="381" spans="1:26" ht="15" x14ac:dyDescent="0.25">
      <c r="G381" s="64">
        <f>H377+H378+H379</f>
        <v>77.290000000000006</v>
      </c>
      <c r="H381" s="64"/>
      <c r="J381" s="64">
        <f>K377+K378+K379</f>
        <v>1444.45</v>
      </c>
      <c r="K381" s="64"/>
      <c r="L381" s="43">
        <f>Source!U359</f>
        <v>2.8800000000000003</v>
      </c>
      <c r="O381" s="25">
        <f>G381</f>
        <v>77.290000000000006</v>
      </c>
      <c r="P381" s="25">
        <f>J381</f>
        <v>1444.45</v>
      </c>
      <c r="Q381" s="25">
        <f>L381</f>
        <v>2.8800000000000003</v>
      </c>
      <c r="W381">
        <f>IF(Source!BI359&lt;=1,H377+H378+H379, 0)</f>
        <v>0</v>
      </c>
      <c r="X381">
        <f>IF(Source!BI359=2,H377+H378+H379, 0)</f>
        <v>0</v>
      </c>
      <c r="Y381">
        <f>IF(Source!BI359=3,H377+H378+H379, 0)</f>
        <v>0</v>
      </c>
      <c r="Z381">
        <f>IF(Source!BI359=4,H377+H378+H379, 0)</f>
        <v>77.290000000000006</v>
      </c>
    </row>
    <row r="382" spans="1:26" ht="28.5" x14ac:dyDescent="0.2">
      <c r="A382" s="45" t="str">
        <f>Source!E361</f>
        <v>35</v>
      </c>
      <c r="B382" s="46" t="str">
        <f>Source!F361</f>
        <v>п03-01-011-06</v>
      </c>
      <c r="C382" s="46" t="str">
        <f>Source!G361</f>
        <v>Регулировочно-запорное устройство клапан огнезадерживающий</v>
      </c>
      <c r="D382" s="29" t="str">
        <f>Source!H361</f>
        <v>ШТ</v>
      </c>
      <c r="E382" s="12">
        <f>Source!I361</f>
        <v>2</v>
      </c>
      <c r="F382" s="30">
        <f>Source!AL361+Source!AM361+Source!AO361</f>
        <v>41.94</v>
      </c>
      <c r="G382" s="31"/>
      <c r="H382" s="30"/>
      <c r="I382" s="31" t="str">
        <f>Source!BO361</f>
        <v/>
      </c>
      <c r="J382" s="31"/>
      <c r="K382" s="30"/>
      <c r="L382" s="32"/>
      <c r="S382">
        <f>ROUND((Source!FX361/100)*((ROUND(Source!AF361*Source!I361, 2)+ROUND(Source!AE361*Source!I361, 2))), 2)</f>
        <v>43.62</v>
      </c>
      <c r="T382">
        <f>Source!X361</f>
        <v>815.17</v>
      </c>
      <c r="U382">
        <f>ROUND((Source!FY361/100)*((ROUND(Source!AF361*Source!I361, 2)+ROUND(Source!AE361*Source!I361, 2))), 2)</f>
        <v>26.84</v>
      </c>
      <c r="V382">
        <f>Source!Y361</f>
        <v>501.64</v>
      </c>
    </row>
    <row r="383" spans="1:26" ht="14.25" x14ac:dyDescent="0.2">
      <c r="A383" s="45"/>
      <c r="B383" s="46"/>
      <c r="C383" s="46" t="s">
        <v>811</v>
      </c>
      <c r="D383" s="29"/>
      <c r="E383" s="12"/>
      <c r="F383" s="30">
        <f>Source!AO361</f>
        <v>41.94</v>
      </c>
      <c r="G383" s="31" t="str">
        <f>Source!DG361</f>
        <v>)*0,8</v>
      </c>
      <c r="H383" s="30">
        <f>ROUND(Source!AF361*Source!I361, 2)</f>
        <v>67.099999999999994</v>
      </c>
      <c r="I383" s="31"/>
      <c r="J383" s="31">
        <f>IF(Source!BA361&lt;&gt; 0, Source!BA361, 1)</f>
        <v>18.690000000000001</v>
      </c>
      <c r="K383" s="30">
        <f>Source!S361</f>
        <v>1254.0999999999999</v>
      </c>
      <c r="L383" s="32"/>
      <c r="R383">
        <f>H383</f>
        <v>67.099999999999994</v>
      </c>
    </row>
    <row r="384" spans="1:26" ht="14.25" x14ac:dyDescent="0.2">
      <c r="A384" s="45"/>
      <c r="B384" s="46"/>
      <c r="C384" s="46" t="s">
        <v>813</v>
      </c>
      <c r="D384" s="29" t="s">
        <v>814</v>
      </c>
      <c r="E384" s="12">
        <f>Source!BZ361</f>
        <v>65</v>
      </c>
      <c r="F384" s="49"/>
      <c r="G384" s="31"/>
      <c r="H384" s="30">
        <f>SUM(S382:S386)</f>
        <v>43.62</v>
      </c>
      <c r="I384" s="34"/>
      <c r="J384" s="28">
        <f>Source!AT361</f>
        <v>65</v>
      </c>
      <c r="K384" s="30">
        <f>SUM(T382:T386)</f>
        <v>815.17</v>
      </c>
      <c r="L384" s="32"/>
    </row>
    <row r="385" spans="1:26" ht="14.25" x14ac:dyDescent="0.2">
      <c r="A385" s="45"/>
      <c r="B385" s="46"/>
      <c r="C385" s="46" t="s">
        <v>815</v>
      </c>
      <c r="D385" s="29" t="s">
        <v>814</v>
      </c>
      <c r="E385" s="12">
        <f>Source!CA361</f>
        <v>40</v>
      </c>
      <c r="F385" s="49"/>
      <c r="G385" s="31"/>
      <c r="H385" s="30">
        <f>SUM(U382:U386)</f>
        <v>26.84</v>
      </c>
      <c r="I385" s="34"/>
      <c r="J385" s="28">
        <f>Source!AU361</f>
        <v>40</v>
      </c>
      <c r="K385" s="30">
        <f>SUM(V382:V386)</f>
        <v>501.64</v>
      </c>
      <c r="L385" s="32"/>
    </row>
    <row r="386" spans="1:26" ht="14.25" x14ac:dyDescent="0.2">
      <c r="A386" s="47"/>
      <c r="B386" s="48"/>
      <c r="C386" s="48" t="s">
        <v>816</v>
      </c>
      <c r="D386" s="37" t="s">
        <v>817</v>
      </c>
      <c r="E386" s="38">
        <f>Source!AQ361</f>
        <v>3.1</v>
      </c>
      <c r="F386" s="39"/>
      <c r="G386" s="41" t="str">
        <f>Source!DI361</f>
        <v>)*0,8</v>
      </c>
      <c r="H386" s="39"/>
      <c r="I386" s="41"/>
      <c r="J386" s="41"/>
      <c r="K386" s="39"/>
      <c r="L386" s="44">
        <f>Source!U361</f>
        <v>4.9600000000000009</v>
      </c>
    </row>
    <row r="387" spans="1:26" ht="15" x14ac:dyDescent="0.25">
      <c r="G387" s="64">
        <f>H383+H384+H385</f>
        <v>137.56</v>
      </c>
      <c r="H387" s="64"/>
      <c r="J387" s="64">
        <f>K383+K384+K385</f>
        <v>2570.91</v>
      </c>
      <c r="K387" s="64"/>
      <c r="L387" s="43">
        <f>Source!U361</f>
        <v>4.9600000000000009</v>
      </c>
      <c r="O387" s="25">
        <f>G387</f>
        <v>137.56</v>
      </c>
      <c r="P387" s="25">
        <f>J387</f>
        <v>2570.91</v>
      </c>
      <c r="Q387" s="25">
        <f>L387</f>
        <v>4.9600000000000009</v>
      </c>
      <c r="W387">
        <f>IF(Source!BI361&lt;=1,H383+H384+H385, 0)</f>
        <v>0</v>
      </c>
      <c r="X387">
        <f>IF(Source!BI361=2,H383+H384+H385, 0)</f>
        <v>0</v>
      </c>
      <c r="Y387">
        <f>IF(Source!BI361=3,H383+H384+H385, 0)</f>
        <v>0</v>
      </c>
      <c r="Z387">
        <f>IF(Source!BI361=4,H383+H384+H385, 0)</f>
        <v>137.56</v>
      </c>
    </row>
    <row r="388" spans="1:26" ht="28.5" x14ac:dyDescent="0.2">
      <c r="A388" s="45" t="str">
        <f>Source!E363</f>
        <v>36</v>
      </c>
      <c r="B388" s="46" t="str">
        <f>Source!F363</f>
        <v>п03-01-011-05</v>
      </c>
      <c r="C388" s="46" t="str">
        <f>Source!G363</f>
        <v>Регулировочно-запорное устройство клапан обратный</v>
      </c>
      <c r="D388" s="29" t="str">
        <f>Source!H363</f>
        <v>ШТ</v>
      </c>
      <c r="E388" s="12">
        <f>Source!I363</f>
        <v>1</v>
      </c>
      <c r="F388" s="30">
        <f>Source!AL363+Source!AM363+Source!AO363</f>
        <v>27.06</v>
      </c>
      <c r="G388" s="31"/>
      <c r="H388" s="30"/>
      <c r="I388" s="31" t="str">
        <f>Source!BO363</f>
        <v/>
      </c>
      <c r="J388" s="31"/>
      <c r="K388" s="30"/>
      <c r="L388" s="32"/>
      <c r="S388">
        <f>ROUND((Source!FX363/100)*((ROUND(Source!AF363*Source!I363, 2)+ROUND(Source!AE363*Source!I363, 2))), 2)</f>
        <v>14.07</v>
      </c>
      <c r="T388">
        <f>Source!X363</f>
        <v>263.02</v>
      </c>
      <c r="U388">
        <f>ROUND((Source!FY363/100)*((ROUND(Source!AF363*Source!I363, 2)+ROUND(Source!AE363*Source!I363, 2))), 2)</f>
        <v>8.66</v>
      </c>
      <c r="V388">
        <f>Source!Y363</f>
        <v>161.86000000000001</v>
      </c>
    </row>
    <row r="389" spans="1:26" ht="14.25" x14ac:dyDescent="0.2">
      <c r="A389" s="45"/>
      <c r="B389" s="46"/>
      <c r="C389" s="46" t="s">
        <v>811</v>
      </c>
      <c r="D389" s="29"/>
      <c r="E389" s="12"/>
      <c r="F389" s="30">
        <f>Source!AO363</f>
        <v>27.06</v>
      </c>
      <c r="G389" s="31" t="str">
        <f>Source!DG363</f>
        <v>)*0,8</v>
      </c>
      <c r="H389" s="30">
        <f>ROUND(Source!AF363*Source!I363, 2)</f>
        <v>21.65</v>
      </c>
      <c r="I389" s="31"/>
      <c r="J389" s="31">
        <f>IF(Source!BA363&lt;&gt; 0, Source!BA363, 1)</f>
        <v>18.690000000000001</v>
      </c>
      <c r="K389" s="30">
        <f>Source!S363</f>
        <v>404.64</v>
      </c>
      <c r="L389" s="32"/>
      <c r="R389">
        <f>H389</f>
        <v>21.65</v>
      </c>
    </row>
    <row r="390" spans="1:26" ht="14.25" x14ac:dyDescent="0.2">
      <c r="A390" s="45"/>
      <c r="B390" s="46"/>
      <c r="C390" s="46" t="s">
        <v>813</v>
      </c>
      <c r="D390" s="29" t="s">
        <v>814</v>
      </c>
      <c r="E390" s="12">
        <f>Source!BZ363</f>
        <v>65</v>
      </c>
      <c r="F390" s="49"/>
      <c r="G390" s="31"/>
      <c r="H390" s="30">
        <f>SUM(S388:S392)</f>
        <v>14.07</v>
      </c>
      <c r="I390" s="34"/>
      <c r="J390" s="28">
        <f>Source!AT363</f>
        <v>65</v>
      </c>
      <c r="K390" s="30">
        <f>SUM(T388:T392)</f>
        <v>263.02</v>
      </c>
      <c r="L390" s="32"/>
    </row>
    <row r="391" spans="1:26" ht="14.25" x14ac:dyDescent="0.2">
      <c r="A391" s="45"/>
      <c r="B391" s="46"/>
      <c r="C391" s="46" t="s">
        <v>815</v>
      </c>
      <c r="D391" s="29" t="s">
        <v>814</v>
      </c>
      <c r="E391" s="12">
        <f>Source!CA363</f>
        <v>40</v>
      </c>
      <c r="F391" s="49"/>
      <c r="G391" s="31"/>
      <c r="H391" s="30">
        <f>SUM(U388:U392)</f>
        <v>8.66</v>
      </c>
      <c r="I391" s="34"/>
      <c r="J391" s="28">
        <f>Source!AU363</f>
        <v>40</v>
      </c>
      <c r="K391" s="30">
        <f>SUM(V388:V392)</f>
        <v>161.86000000000001</v>
      </c>
      <c r="L391" s="32"/>
    </row>
    <row r="392" spans="1:26" ht="14.25" x14ac:dyDescent="0.2">
      <c r="A392" s="47"/>
      <c r="B392" s="48"/>
      <c r="C392" s="48" t="s">
        <v>816</v>
      </c>
      <c r="D392" s="37" t="s">
        <v>817</v>
      </c>
      <c r="E392" s="38">
        <f>Source!AQ363</f>
        <v>2</v>
      </c>
      <c r="F392" s="39"/>
      <c r="G392" s="41" t="str">
        <f>Source!DI363</f>
        <v>)*0,8</v>
      </c>
      <c r="H392" s="39"/>
      <c r="I392" s="41"/>
      <c r="J392" s="41"/>
      <c r="K392" s="39"/>
      <c r="L392" s="44">
        <f>Source!U363</f>
        <v>1.6</v>
      </c>
    </row>
    <row r="393" spans="1:26" ht="15" x14ac:dyDescent="0.25">
      <c r="G393" s="64">
        <f>H389+H390+H391</f>
        <v>44.379999999999995</v>
      </c>
      <c r="H393" s="64"/>
      <c r="J393" s="64">
        <f>K389+K390+K391</f>
        <v>829.52</v>
      </c>
      <c r="K393" s="64"/>
      <c r="L393" s="43">
        <f>Source!U363</f>
        <v>1.6</v>
      </c>
      <c r="O393" s="25">
        <f>G393</f>
        <v>44.379999999999995</v>
      </c>
      <c r="P393" s="25">
        <f>J393</f>
        <v>829.52</v>
      </c>
      <c r="Q393" s="25">
        <f>L393</f>
        <v>1.6</v>
      </c>
      <c r="W393">
        <f>IF(Source!BI363&lt;=1,H389+H390+H391, 0)</f>
        <v>0</v>
      </c>
      <c r="X393">
        <f>IF(Source!BI363=2,H389+H390+H391, 0)</f>
        <v>0</v>
      </c>
      <c r="Y393">
        <f>IF(Source!BI363=3,H389+H390+H391, 0)</f>
        <v>0</v>
      </c>
      <c r="Z393">
        <f>IF(Source!BI363=4,H389+H390+H391, 0)</f>
        <v>44.379999999999995</v>
      </c>
    </row>
    <row r="394" spans="1:26" ht="99.75" x14ac:dyDescent="0.2">
      <c r="A394" s="45" t="str">
        <f>Source!E365</f>
        <v>37</v>
      </c>
      <c r="B394" s="46" t="str">
        <f>Source!F365</f>
        <v>п03-01-041-05</v>
      </c>
      <c r="C394" s="46" t="str">
        <f>Source!G365</f>
        <v>Определение потерь (подсосов) воздуха на участке вентиляционной сети переносным вентилятором при суммарной длине воздуховода до 30 м, площадь сечения воздуховода в месте присоединения переносного вентилятора до 0,5 м2</v>
      </c>
      <c r="D394" s="29" t="str">
        <f>Source!H365</f>
        <v>участок</v>
      </c>
      <c r="E394" s="12">
        <f>Source!I365</f>
        <v>5</v>
      </c>
      <c r="F394" s="30">
        <f>Source!AL365+Source!AM365+Source!AO365</f>
        <v>174.27</v>
      </c>
      <c r="G394" s="31"/>
      <c r="H394" s="30"/>
      <c r="I394" s="31" t="str">
        <f>Source!BO365</f>
        <v/>
      </c>
      <c r="J394" s="31"/>
      <c r="K394" s="30"/>
      <c r="L394" s="32"/>
      <c r="S394">
        <f>ROUND((Source!FX365/100)*((ROUND(Source!AF365*Source!I365, 2)+ROUND(Source!AE365*Source!I365, 2))), 2)</f>
        <v>453.12</v>
      </c>
      <c r="T394">
        <f>Source!X365</f>
        <v>8468.7199999999993</v>
      </c>
      <c r="U394">
        <f>ROUND((Source!FY365/100)*((ROUND(Source!AF365*Source!I365, 2)+ROUND(Source!AE365*Source!I365, 2))), 2)</f>
        <v>278.83999999999997</v>
      </c>
      <c r="V394">
        <f>Source!Y365</f>
        <v>5211.5200000000004</v>
      </c>
    </row>
    <row r="395" spans="1:26" ht="14.25" x14ac:dyDescent="0.2">
      <c r="A395" s="45"/>
      <c r="B395" s="46"/>
      <c r="C395" s="46" t="s">
        <v>811</v>
      </c>
      <c r="D395" s="29"/>
      <c r="E395" s="12"/>
      <c r="F395" s="30">
        <f>Source!AO365</f>
        <v>174.27</v>
      </c>
      <c r="G395" s="31" t="str">
        <f>Source!DG365</f>
        <v>)*0,8</v>
      </c>
      <c r="H395" s="30">
        <f>ROUND(Source!AF365*Source!I365, 2)</f>
        <v>697.1</v>
      </c>
      <c r="I395" s="31"/>
      <c r="J395" s="31">
        <f>IF(Source!BA365&lt;&gt; 0, Source!BA365, 1)</f>
        <v>18.690000000000001</v>
      </c>
      <c r="K395" s="30">
        <f>Source!S365</f>
        <v>13028.8</v>
      </c>
      <c r="L395" s="32"/>
      <c r="R395">
        <f>H395</f>
        <v>697.1</v>
      </c>
    </row>
    <row r="396" spans="1:26" ht="14.25" x14ac:dyDescent="0.2">
      <c r="A396" s="45"/>
      <c r="B396" s="46"/>
      <c r="C396" s="46" t="s">
        <v>813</v>
      </c>
      <c r="D396" s="29" t="s">
        <v>814</v>
      </c>
      <c r="E396" s="12">
        <f>Source!BZ365</f>
        <v>65</v>
      </c>
      <c r="F396" s="49"/>
      <c r="G396" s="31"/>
      <c r="H396" s="30">
        <f>SUM(S394:S398)</f>
        <v>453.12</v>
      </c>
      <c r="I396" s="34"/>
      <c r="J396" s="28">
        <f>Source!AT365</f>
        <v>65</v>
      </c>
      <c r="K396" s="30">
        <f>SUM(T394:T398)</f>
        <v>8468.7199999999993</v>
      </c>
      <c r="L396" s="32"/>
    </row>
    <row r="397" spans="1:26" ht="14.25" x14ac:dyDescent="0.2">
      <c r="A397" s="45"/>
      <c r="B397" s="46"/>
      <c r="C397" s="46" t="s">
        <v>815</v>
      </c>
      <c r="D397" s="29" t="s">
        <v>814</v>
      </c>
      <c r="E397" s="12">
        <f>Source!CA365</f>
        <v>40</v>
      </c>
      <c r="F397" s="49"/>
      <c r="G397" s="31"/>
      <c r="H397" s="30">
        <f>SUM(U394:U398)</f>
        <v>278.83999999999997</v>
      </c>
      <c r="I397" s="34"/>
      <c r="J397" s="28">
        <f>Source!AU365</f>
        <v>40</v>
      </c>
      <c r="K397" s="30">
        <f>SUM(V394:V398)</f>
        <v>5211.5200000000004</v>
      </c>
      <c r="L397" s="32"/>
    </row>
    <row r="398" spans="1:26" ht="14.25" x14ac:dyDescent="0.2">
      <c r="A398" s="47"/>
      <c r="B398" s="48"/>
      <c r="C398" s="48" t="s">
        <v>816</v>
      </c>
      <c r="D398" s="37" t="s">
        <v>817</v>
      </c>
      <c r="E398" s="38">
        <f>Source!AQ365</f>
        <v>13.23</v>
      </c>
      <c r="F398" s="39"/>
      <c r="G398" s="41" t="str">
        <f>Source!DI365</f>
        <v>)*0,8</v>
      </c>
      <c r="H398" s="39"/>
      <c r="I398" s="41"/>
      <c r="J398" s="41"/>
      <c r="K398" s="39"/>
      <c r="L398" s="44">
        <f>Source!U365</f>
        <v>52.920000000000009</v>
      </c>
    </row>
    <row r="399" spans="1:26" ht="15" x14ac:dyDescent="0.25">
      <c r="G399" s="64">
        <f>H395+H396+H397</f>
        <v>1429.06</v>
      </c>
      <c r="H399" s="64"/>
      <c r="J399" s="64">
        <f>K395+K396+K397</f>
        <v>26709.039999999997</v>
      </c>
      <c r="K399" s="64"/>
      <c r="L399" s="43">
        <f>Source!U365</f>
        <v>52.920000000000009</v>
      </c>
      <c r="O399" s="25">
        <f>G399</f>
        <v>1429.06</v>
      </c>
      <c r="P399" s="25">
        <f>J399</f>
        <v>26709.039999999997</v>
      </c>
      <c r="Q399" s="25">
        <f>L399</f>
        <v>52.920000000000009</v>
      </c>
      <c r="W399">
        <f>IF(Source!BI365&lt;=1,H395+H396+H397, 0)</f>
        <v>0</v>
      </c>
      <c r="X399">
        <f>IF(Source!BI365=2,H395+H396+H397, 0)</f>
        <v>0</v>
      </c>
      <c r="Y399">
        <f>IF(Source!BI365=3,H395+H396+H397, 0)</f>
        <v>0</v>
      </c>
      <c r="Z399">
        <f>IF(Source!BI365=4,H395+H396+H397, 0)</f>
        <v>1429.06</v>
      </c>
    </row>
    <row r="400" spans="1:26" ht="42.75" x14ac:dyDescent="0.2">
      <c r="A400" s="45" t="str">
        <f>Source!E367</f>
        <v>38</v>
      </c>
      <c r="B400" s="46" t="str">
        <f>Source!F367</f>
        <v>п03-01-051-02</v>
      </c>
      <c r="C400" s="46" t="str">
        <f>Source!G367</f>
        <v>Система дымоудаления при количестве обслуживаемых этажей до 10</v>
      </c>
      <c r="D400" s="29" t="str">
        <f>Source!H367</f>
        <v>система</v>
      </c>
      <c r="E400" s="12">
        <f>Source!I367</f>
        <v>1</v>
      </c>
      <c r="F400" s="30">
        <f>Source!AL367+Source!AM367+Source!AO367</f>
        <v>623.47</v>
      </c>
      <c r="G400" s="31"/>
      <c r="H400" s="30"/>
      <c r="I400" s="31" t="str">
        <f>Source!BO367</f>
        <v/>
      </c>
      <c r="J400" s="31"/>
      <c r="K400" s="30"/>
      <c r="L400" s="32"/>
      <c r="S400">
        <f>ROUND((Source!FX367/100)*((ROUND(Source!AF367*Source!I367, 2)+ROUND(Source!AE367*Source!I367, 2))), 2)</f>
        <v>324.20999999999998</v>
      </c>
      <c r="T400">
        <f>Source!X367</f>
        <v>6059.43</v>
      </c>
      <c r="U400">
        <f>ROUND((Source!FY367/100)*((ROUND(Source!AF367*Source!I367, 2)+ROUND(Source!AE367*Source!I367, 2))), 2)</f>
        <v>199.51</v>
      </c>
      <c r="V400">
        <f>Source!Y367</f>
        <v>3728.88</v>
      </c>
    </row>
    <row r="401" spans="1:26" ht="14.25" x14ac:dyDescent="0.2">
      <c r="A401" s="45"/>
      <c r="B401" s="46"/>
      <c r="C401" s="46" t="s">
        <v>811</v>
      </c>
      <c r="D401" s="29"/>
      <c r="E401" s="12"/>
      <c r="F401" s="30">
        <f>Source!AO367</f>
        <v>623.47</v>
      </c>
      <c r="G401" s="31" t="str">
        <f>Source!DG367</f>
        <v>)*0,8</v>
      </c>
      <c r="H401" s="30">
        <f>ROUND(Source!AF367*Source!I367, 2)</f>
        <v>498.78</v>
      </c>
      <c r="I401" s="31"/>
      <c r="J401" s="31">
        <f>IF(Source!BA367&lt;&gt; 0, Source!BA367, 1)</f>
        <v>18.690000000000001</v>
      </c>
      <c r="K401" s="30">
        <f>Source!S367</f>
        <v>9322.2000000000007</v>
      </c>
      <c r="L401" s="32"/>
      <c r="R401">
        <f>H401</f>
        <v>498.78</v>
      </c>
    </row>
    <row r="402" spans="1:26" ht="14.25" x14ac:dyDescent="0.2">
      <c r="A402" s="45"/>
      <c r="B402" s="46"/>
      <c r="C402" s="46" t="s">
        <v>813</v>
      </c>
      <c r="D402" s="29" t="s">
        <v>814</v>
      </c>
      <c r="E402" s="12">
        <f>Source!BZ367</f>
        <v>65</v>
      </c>
      <c r="F402" s="49"/>
      <c r="G402" s="31"/>
      <c r="H402" s="30">
        <f>SUM(S400:S404)</f>
        <v>324.20999999999998</v>
      </c>
      <c r="I402" s="34"/>
      <c r="J402" s="28">
        <f>Source!AT367</f>
        <v>65</v>
      </c>
      <c r="K402" s="30">
        <f>SUM(T400:T404)</f>
        <v>6059.43</v>
      </c>
      <c r="L402" s="32"/>
    </row>
    <row r="403" spans="1:26" ht="14.25" x14ac:dyDescent="0.2">
      <c r="A403" s="45"/>
      <c r="B403" s="46"/>
      <c r="C403" s="46" t="s">
        <v>815</v>
      </c>
      <c r="D403" s="29" t="s">
        <v>814</v>
      </c>
      <c r="E403" s="12">
        <f>Source!CA367</f>
        <v>40</v>
      </c>
      <c r="F403" s="49"/>
      <c r="G403" s="31"/>
      <c r="H403" s="30">
        <f>SUM(U400:U404)</f>
        <v>199.51</v>
      </c>
      <c r="I403" s="34"/>
      <c r="J403" s="28">
        <f>Source!AU367</f>
        <v>40</v>
      </c>
      <c r="K403" s="30">
        <f>SUM(V400:V404)</f>
        <v>3728.88</v>
      </c>
      <c r="L403" s="32"/>
    </row>
    <row r="404" spans="1:26" ht="14.25" x14ac:dyDescent="0.2">
      <c r="A404" s="47"/>
      <c r="B404" s="48"/>
      <c r="C404" s="48" t="s">
        <v>816</v>
      </c>
      <c r="D404" s="37" t="s">
        <v>817</v>
      </c>
      <c r="E404" s="38">
        <f>Source!AQ367</f>
        <v>46.09</v>
      </c>
      <c r="F404" s="39"/>
      <c r="G404" s="41" t="str">
        <f>Source!DI367</f>
        <v>)*0,8</v>
      </c>
      <c r="H404" s="39"/>
      <c r="I404" s="41"/>
      <c r="J404" s="41"/>
      <c r="K404" s="39"/>
      <c r="L404" s="44">
        <f>Source!U367</f>
        <v>36.872000000000007</v>
      </c>
    </row>
    <row r="405" spans="1:26" ht="15" x14ac:dyDescent="0.25">
      <c r="G405" s="64">
        <f>H401+H402+H403</f>
        <v>1022.5</v>
      </c>
      <c r="H405" s="64"/>
      <c r="J405" s="64">
        <f>K401+K402+K403</f>
        <v>19110.510000000002</v>
      </c>
      <c r="K405" s="64"/>
      <c r="L405" s="43">
        <f>Source!U367</f>
        <v>36.872000000000007</v>
      </c>
      <c r="O405" s="25">
        <f>G405</f>
        <v>1022.5</v>
      </c>
      <c r="P405" s="25">
        <f>J405</f>
        <v>19110.510000000002</v>
      </c>
      <c r="Q405" s="25">
        <f>L405</f>
        <v>36.872000000000007</v>
      </c>
      <c r="W405">
        <f>IF(Source!BI367&lt;=1,H401+H402+H403, 0)</f>
        <v>0</v>
      </c>
      <c r="X405">
        <f>IF(Source!BI367=2,H401+H402+H403, 0)</f>
        <v>0</v>
      </c>
      <c r="Y405">
        <f>IF(Source!BI367=3,H401+H402+H403, 0)</f>
        <v>0</v>
      </c>
      <c r="Z405">
        <f>IF(Source!BI367=4,H401+H402+H403, 0)</f>
        <v>1022.5</v>
      </c>
    </row>
    <row r="407" spans="1:26" ht="15" x14ac:dyDescent="0.25">
      <c r="A407" s="63" t="str">
        <f>CONCATENATE("Итого по разделу: ",IF(Source!G369&lt;&gt;"Новый раздел", Source!G369, ""))</f>
        <v>Итого по разделу: Пусконаладочные работы</v>
      </c>
      <c r="B407" s="63"/>
      <c r="C407" s="63"/>
      <c r="D407" s="63"/>
      <c r="E407" s="63"/>
      <c r="F407" s="63"/>
      <c r="G407" s="66">
        <f>SUM(O369:O406)</f>
        <v>2788.54</v>
      </c>
      <c r="H407" s="66"/>
      <c r="I407" s="27"/>
      <c r="J407" s="66">
        <f>SUM(P369:P406)</f>
        <v>52117.689999999995</v>
      </c>
      <c r="K407" s="66"/>
      <c r="L407" s="43">
        <f>SUM(Q369:Q406)</f>
        <v>102.11200000000002</v>
      </c>
    </row>
    <row r="409" spans="1:26" ht="15" x14ac:dyDescent="0.25">
      <c r="A409" s="63" t="str">
        <f>CONCATENATE("Итого по локальной смете: ",IF(Source!G398&lt;&gt;"Новая локальная смета", Source!G398, ""))</f>
        <v xml:space="preserve">Итого по локальной смете: </v>
      </c>
      <c r="B409" s="63"/>
      <c r="C409" s="63"/>
      <c r="D409" s="63"/>
      <c r="E409" s="63"/>
      <c r="F409" s="63"/>
      <c r="G409" s="66">
        <f>SUM(O26:O408)</f>
        <v>230857.56000000006</v>
      </c>
      <c r="H409" s="66"/>
      <c r="I409" s="27"/>
      <c r="J409" s="66">
        <f>SUM(P26:P408)</f>
        <v>1808249.0600000005</v>
      </c>
      <c r="K409" s="66"/>
      <c r="L409" s="43">
        <f>SUM(Q26:Q408)</f>
        <v>657.86086499999988</v>
      </c>
    </row>
    <row r="410" spans="1:26" ht="14.25" x14ac:dyDescent="0.2">
      <c r="C410" s="60" t="str">
        <f>Source!H427</f>
        <v>НДС 18%</v>
      </c>
      <c r="D410" s="60"/>
      <c r="E410" s="60"/>
      <c r="F410" s="60"/>
      <c r="G410" s="60"/>
      <c r="H410" s="60"/>
      <c r="I410" s="60"/>
      <c r="J410" s="55">
        <f>IF(Source!P427=0, "", Source!P427)</f>
        <v>325484.83</v>
      </c>
      <c r="K410" s="55"/>
    </row>
    <row r="411" spans="1:26" ht="14.25" x14ac:dyDescent="0.2">
      <c r="C411" s="60" t="str">
        <f>Source!H428</f>
        <v>Всего по смете</v>
      </c>
      <c r="D411" s="60"/>
      <c r="E411" s="60"/>
      <c r="F411" s="60"/>
      <c r="G411" s="60"/>
      <c r="H411" s="60"/>
      <c r="I411" s="60"/>
      <c r="J411" s="55">
        <f>IF(Source!P428=0, "", Source!P428)</f>
        <v>2133733.89</v>
      </c>
      <c r="K411" s="55"/>
    </row>
    <row r="413" spans="1:26" x14ac:dyDescent="0.2">
      <c r="C413" s="68"/>
      <c r="D413" s="68"/>
      <c r="E413" s="68"/>
      <c r="F413" s="68"/>
      <c r="G413" s="68"/>
      <c r="H413" s="68"/>
    </row>
    <row r="414" spans="1:26" ht="14.25" x14ac:dyDescent="0.2">
      <c r="A414" s="26" t="s">
        <v>836</v>
      </c>
      <c r="B414" s="26"/>
      <c r="C414" s="69"/>
      <c r="D414" s="70"/>
      <c r="E414" s="70"/>
      <c r="F414" s="70"/>
      <c r="G414" s="70"/>
      <c r="H414" s="70"/>
      <c r="I414" s="13" t="str">
        <f>IF(Source!AB12&lt;&gt;"", Source!AB12," ")</f>
        <v xml:space="preserve"> </v>
      </c>
      <c r="J414" s="13"/>
      <c r="K414" s="13"/>
      <c r="L414" s="13"/>
    </row>
    <row r="415" spans="1:26" ht="14.25" x14ac:dyDescent="0.2">
      <c r="A415" s="13"/>
      <c r="B415" s="13"/>
      <c r="C415" s="69"/>
      <c r="D415" s="71"/>
      <c r="E415" s="71"/>
      <c r="F415" s="71"/>
      <c r="G415" s="71"/>
      <c r="H415" s="71"/>
      <c r="I415" s="13"/>
      <c r="J415" s="13"/>
      <c r="K415" s="13"/>
      <c r="L415" s="13"/>
    </row>
    <row r="416" spans="1:26" ht="14.25" x14ac:dyDescent="0.2">
      <c r="A416" s="13"/>
      <c r="B416" s="13"/>
      <c r="C416" s="69"/>
      <c r="D416" s="70"/>
      <c r="E416" s="70"/>
      <c r="F416" s="70"/>
      <c r="G416" s="70"/>
      <c r="H416" s="70"/>
      <c r="I416" s="13"/>
      <c r="J416" s="13"/>
      <c r="K416" s="13"/>
      <c r="L416" s="13"/>
    </row>
    <row r="417" spans="1:12" ht="14.25" x14ac:dyDescent="0.2">
      <c r="A417" s="26" t="s">
        <v>836</v>
      </c>
      <c r="B417" s="26"/>
      <c r="C417" s="69"/>
      <c r="D417" s="70"/>
      <c r="E417" s="70"/>
      <c r="F417" s="70"/>
      <c r="G417" s="70"/>
      <c r="H417" s="70"/>
      <c r="I417" s="13" t="str">
        <f>IF(Source!AD12&lt;&gt;"", Source!AD12," ")</f>
        <v xml:space="preserve"> </v>
      </c>
      <c r="J417" s="13"/>
      <c r="K417" s="13"/>
      <c r="L417" s="13"/>
    </row>
    <row r="418" spans="1:12" ht="14.25" x14ac:dyDescent="0.2">
      <c r="A418" s="13"/>
      <c r="B418" s="13"/>
      <c r="C418" s="70"/>
      <c r="D418" s="71"/>
      <c r="E418" s="71"/>
      <c r="F418" s="71"/>
      <c r="G418" s="71"/>
      <c r="H418" s="71"/>
      <c r="I418" s="13"/>
      <c r="J418" s="13"/>
      <c r="K418" s="13"/>
      <c r="L418" s="13"/>
    </row>
    <row r="419" spans="1:12" x14ac:dyDescent="0.2">
      <c r="C419" s="68"/>
      <c r="D419" s="68"/>
      <c r="E419" s="68"/>
      <c r="F419" s="68"/>
      <c r="G419" s="68"/>
      <c r="H419" s="68"/>
    </row>
  </sheetData>
  <mergeCells count="146">
    <mergeCell ref="A369:L369"/>
    <mergeCell ref="G367:H367"/>
    <mergeCell ref="A11:L11"/>
    <mergeCell ref="J387:K387"/>
    <mergeCell ref="G387:H387"/>
    <mergeCell ref="J381:K381"/>
    <mergeCell ref="G381:H381"/>
    <mergeCell ref="J375:K375"/>
    <mergeCell ref="G375:H375"/>
    <mergeCell ref="J325:K325"/>
    <mergeCell ref="G325:H325"/>
    <mergeCell ref="J315:K315"/>
    <mergeCell ref="G315:H315"/>
    <mergeCell ref="J305:K305"/>
    <mergeCell ref="G305:H305"/>
    <mergeCell ref="A339:L339"/>
    <mergeCell ref="G337:H337"/>
    <mergeCell ref="J337:K337"/>
    <mergeCell ref="A337:F337"/>
    <mergeCell ref="J335:K335"/>
    <mergeCell ref="G335:H335"/>
    <mergeCell ref="J224:K224"/>
    <mergeCell ref="G224:H224"/>
    <mergeCell ref="J367:K367"/>
    <mergeCell ref="J405:K405"/>
    <mergeCell ref="G405:H405"/>
    <mergeCell ref="J399:K399"/>
    <mergeCell ref="G399:H399"/>
    <mergeCell ref="J393:K393"/>
    <mergeCell ref="G393:H393"/>
    <mergeCell ref="G409:H409"/>
    <mergeCell ref="J409:K409"/>
    <mergeCell ref="A409:F409"/>
    <mergeCell ref="G407:H407"/>
    <mergeCell ref="J407:K407"/>
    <mergeCell ref="A407:F407"/>
    <mergeCell ref="A367:F367"/>
    <mergeCell ref="J365:K365"/>
    <mergeCell ref="G365:H365"/>
    <mergeCell ref="J358:K358"/>
    <mergeCell ref="G358:H358"/>
    <mergeCell ref="J346:K346"/>
    <mergeCell ref="G346:H346"/>
    <mergeCell ref="J252:K252"/>
    <mergeCell ref="G252:H252"/>
    <mergeCell ref="G157:H157"/>
    <mergeCell ref="J242:K242"/>
    <mergeCell ref="G242:H242"/>
    <mergeCell ref="J234:K234"/>
    <mergeCell ref="G234:H234"/>
    <mergeCell ref="A284:F284"/>
    <mergeCell ref="J282:K282"/>
    <mergeCell ref="G282:H282"/>
    <mergeCell ref="J272:K272"/>
    <mergeCell ref="G272:H272"/>
    <mergeCell ref="J263:K263"/>
    <mergeCell ref="G263:H263"/>
    <mergeCell ref="J295:K295"/>
    <mergeCell ref="G295:H295"/>
    <mergeCell ref="A286:L286"/>
    <mergeCell ref="G284:H284"/>
    <mergeCell ref="J284:K284"/>
    <mergeCell ref="G189:H189"/>
    <mergeCell ref="J177:K177"/>
    <mergeCell ref="G177:H177"/>
    <mergeCell ref="J167:K167"/>
    <mergeCell ref="G167:H167"/>
    <mergeCell ref="A201:F201"/>
    <mergeCell ref="J199:K199"/>
    <mergeCell ref="G199:H199"/>
    <mergeCell ref="J189:K189"/>
    <mergeCell ref="J58:K58"/>
    <mergeCell ref="G58:H58"/>
    <mergeCell ref="J47:K47"/>
    <mergeCell ref="G47:H47"/>
    <mergeCell ref="J37:K37"/>
    <mergeCell ref="G37:H37"/>
    <mergeCell ref="J88:K88"/>
    <mergeCell ref="G88:H88"/>
    <mergeCell ref="J78:K78"/>
    <mergeCell ref="G78:H78"/>
    <mergeCell ref="J68:K68"/>
    <mergeCell ref="G68:H68"/>
    <mergeCell ref="J123:K123"/>
    <mergeCell ref="G123:H123"/>
    <mergeCell ref="J147:K147"/>
    <mergeCell ref="G147:H147"/>
    <mergeCell ref="A137:L137"/>
    <mergeCell ref="G135:H135"/>
    <mergeCell ref="J135:K135"/>
    <mergeCell ref="J157:K157"/>
    <mergeCell ref="D418:H418"/>
    <mergeCell ref="C21:F21"/>
    <mergeCell ref="G21:H21"/>
    <mergeCell ref="I21:J21"/>
    <mergeCell ref="K21:L21"/>
    <mergeCell ref="A23:L23"/>
    <mergeCell ref="A135:F135"/>
    <mergeCell ref="J133:K133"/>
    <mergeCell ref="G133:H133"/>
    <mergeCell ref="J113:K113"/>
    <mergeCell ref="G113:H113"/>
    <mergeCell ref="J98:K98"/>
    <mergeCell ref="G98:H98"/>
    <mergeCell ref="C410:I410"/>
    <mergeCell ref="J410:K410"/>
    <mergeCell ref="C411:I411"/>
    <mergeCell ref="J411:K411"/>
    <mergeCell ref="D415:H415"/>
    <mergeCell ref="A27:L27"/>
    <mergeCell ref="J213:K213"/>
    <mergeCell ref="G213:H213"/>
    <mergeCell ref="A203:L203"/>
    <mergeCell ref="G201:H201"/>
    <mergeCell ref="J201:K201"/>
    <mergeCell ref="C19:F19"/>
    <mergeCell ref="G19:H19"/>
    <mergeCell ref="I19:J19"/>
    <mergeCell ref="K19:L19"/>
    <mergeCell ref="C20:F20"/>
    <mergeCell ref="G20:H20"/>
    <mergeCell ref="I20:J20"/>
    <mergeCell ref="K20:L20"/>
    <mergeCell ref="C18:F18"/>
    <mergeCell ref="G18:H18"/>
    <mergeCell ref="I18:J18"/>
    <mergeCell ref="K18:L18"/>
    <mergeCell ref="C17:F17"/>
    <mergeCell ref="G17:H17"/>
    <mergeCell ref="I17:J17"/>
    <mergeCell ref="K17:L17"/>
    <mergeCell ref="B9:K9"/>
    <mergeCell ref="B12:K12"/>
    <mergeCell ref="A13:L13"/>
    <mergeCell ref="G15:H15"/>
    <mergeCell ref="I15:J15"/>
    <mergeCell ref="B6:E6"/>
    <mergeCell ref="H6:L6"/>
    <mergeCell ref="B3:E3"/>
    <mergeCell ref="H3:L3"/>
    <mergeCell ref="B5:E5"/>
    <mergeCell ref="H5:L5"/>
    <mergeCell ref="C16:F16"/>
    <mergeCell ref="G16:H16"/>
    <mergeCell ref="I16:J16"/>
    <mergeCell ref="K16:L16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97"/>
  <sheetViews>
    <sheetView workbookViewId="0">
      <selection activeCell="I9" sqref="I9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491</v>
      </c>
      <c r="C12" s="1">
        <v>0</v>
      </c>
      <c r="D12" s="1">
        <f>ROW(A430)</f>
        <v>430</v>
      </c>
      <c r="E12" s="1">
        <v>0</v>
      </c>
      <c r="F12" s="1" t="s">
        <v>4</v>
      </c>
      <c r="G12" s="1" t="s">
        <v>838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/>
      <c r="AK12" s="1"/>
      <c r="AL12" s="1"/>
      <c r="AM12" s="1" t="s">
        <v>4</v>
      </c>
      <c r="AN12" s="1"/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/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8</v>
      </c>
      <c r="BI12" s="1" t="s">
        <v>9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</v>
      </c>
      <c r="BZ12" s="1" t="s">
        <v>11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12</v>
      </c>
      <c r="CF12" s="1">
        <v>0</v>
      </c>
      <c r="CG12" s="1">
        <v>0</v>
      </c>
      <c r="CH12" s="1">
        <v>524288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B430</f>
        <v>491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/>
      </c>
      <c r="G18" s="3" t="str">
        <f t="shared" si="0"/>
        <v>на 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v>
      </c>
      <c r="H18" s="3"/>
      <c r="I18" s="3"/>
      <c r="J18" s="3"/>
      <c r="K18" s="3"/>
      <c r="L18" s="3"/>
      <c r="M18" s="3"/>
      <c r="N18" s="3"/>
      <c r="O18" s="3">
        <f t="shared" ref="O18:AT18" si="1">O430</f>
        <v>220024.72</v>
      </c>
      <c r="P18" s="3">
        <f t="shared" si="1"/>
        <v>211656.22</v>
      </c>
      <c r="Q18" s="3">
        <f t="shared" si="1"/>
        <v>1846.16</v>
      </c>
      <c r="R18" s="3">
        <f t="shared" si="1"/>
        <v>106.75</v>
      </c>
      <c r="S18" s="3">
        <f t="shared" si="1"/>
        <v>6522.34</v>
      </c>
      <c r="T18" s="3">
        <f t="shared" si="1"/>
        <v>0</v>
      </c>
      <c r="U18" s="3">
        <f t="shared" si="1"/>
        <v>657.8608650000001</v>
      </c>
      <c r="V18" s="3">
        <f t="shared" si="1"/>
        <v>8.8627080000000014</v>
      </c>
      <c r="W18" s="3">
        <f t="shared" si="1"/>
        <v>0</v>
      </c>
      <c r="X18" s="3">
        <f t="shared" si="1"/>
        <v>6472.78</v>
      </c>
      <c r="Y18" s="3">
        <f t="shared" si="1"/>
        <v>4360.0600000000004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230857.56</v>
      </c>
      <c r="AS18" s="3">
        <f t="shared" si="1"/>
        <v>202994.03</v>
      </c>
      <c r="AT18" s="3">
        <f t="shared" si="1"/>
        <v>18439.63</v>
      </c>
      <c r="AU18" s="3">
        <f t="shared" ref="AU18:BZ18" si="2">AU430</f>
        <v>9423.9</v>
      </c>
      <c r="AV18" s="3">
        <f t="shared" si="2"/>
        <v>211656.22</v>
      </c>
      <c r="AW18" s="3">
        <f t="shared" si="2"/>
        <v>211656.22</v>
      </c>
      <c r="AX18" s="3">
        <f t="shared" si="2"/>
        <v>0</v>
      </c>
      <c r="AY18" s="3">
        <f t="shared" si="2"/>
        <v>211656.22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CA430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DG430</f>
        <v>1709139.54</v>
      </c>
      <c r="DH18" s="4">
        <f t="shared" si="4"/>
        <v>1629752.98</v>
      </c>
      <c r="DI18" s="4">
        <f t="shared" si="4"/>
        <v>14215.36</v>
      </c>
      <c r="DJ18" s="4">
        <f t="shared" si="4"/>
        <v>821.98</v>
      </c>
      <c r="DK18" s="4">
        <f t="shared" si="4"/>
        <v>65171.199999999997</v>
      </c>
      <c r="DL18" s="4">
        <f t="shared" si="4"/>
        <v>0</v>
      </c>
      <c r="DM18" s="4">
        <f t="shared" si="4"/>
        <v>657.8608650000001</v>
      </c>
      <c r="DN18" s="4">
        <f t="shared" si="4"/>
        <v>8.8627080000000014</v>
      </c>
      <c r="DO18" s="4">
        <f t="shared" si="4"/>
        <v>0</v>
      </c>
      <c r="DP18" s="4">
        <f t="shared" si="4"/>
        <v>59557.440000000002</v>
      </c>
      <c r="DQ18" s="4">
        <f t="shared" si="4"/>
        <v>39552.080000000002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1808249.06</v>
      </c>
      <c r="EK18" s="4">
        <f t="shared" si="4"/>
        <v>1563054.49</v>
      </c>
      <c r="EL18" s="4">
        <f t="shared" si="4"/>
        <v>141984.6</v>
      </c>
      <c r="EM18" s="4">
        <f t="shared" ref="EM18:FR18" si="5">EM430</f>
        <v>103209.97</v>
      </c>
      <c r="EN18" s="4">
        <f t="shared" si="5"/>
        <v>1629752.98</v>
      </c>
      <c r="EO18" s="4">
        <f t="shared" si="5"/>
        <v>1629752.98</v>
      </c>
      <c r="EP18" s="4">
        <f t="shared" si="5"/>
        <v>0</v>
      </c>
      <c r="EQ18" s="4">
        <f t="shared" si="5"/>
        <v>1629752.98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FS430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ROW(A398)</f>
        <v>398</v>
      </c>
      <c r="E20" s="1"/>
      <c r="F20" s="1" t="s">
        <v>4</v>
      </c>
      <c r="G20" s="1" t="s">
        <v>4</v>
      </c>
      <c r="H20" s="1" t="s">
        <v>4</v>
      </c>
      <c r="I20" s="1">
        <v>0</v>
      </c>
      <c r="J20" s="1" t="s">
        <v>13</v>
      </c>
      <c r="K20" s="1">
        <v>1</v>
      </c>
      <c r="L20" s="1" t="s">
        <v>4</v>
      </c>
      <c r="M20" s="1"/>
      <c r="N20" s="1"/>
      <c r="O20" s="1"/>
      <c r="P20" s="1"/>
      <c r="Q20" s="1"/>
      <c r="R20" s="1"/>
      <c r="S20" s="1"/>
      <c r="T20" s="1"/>
      <c r="U20" s="1" t="s">
        <v>4</v>
      </c>
      <c r="V20" s="1">
        <v>0</v>
      </c>
      <c r="W20" s="1"/>
      <c r="X20" s="1"/>
      <c r="Y20" s="1"/>
      <c r="Z20" s="1"/>
      <c r="AA20" s="1"/>
      <c r="AB20" s="1" t="s">
        <v>4</v>
      </c>
      <c r="AC20" s="1" t="s">
        <v>4</v>
      </c>
      <c r="AD20" s="1" t="s">
        <v>4</v>
      </c>
      <c r="AE20" s="1" t="s">
        <v>4</v>
      </c>
      <c r="AF20" s="1" t="s">
        <v>4</v>
      </c>
      <c r="AG20" s="1" t="s">
        <v>4</v>
      </c>
      <c r="AH20" s="1"/>
      <c r="AI20" s="1"/>
      <c r="AJ20" s="1"/>
      <c r="AK20" s="1"/>
      <c r="AL20" s="1"/>
      <c r="AM20" s="1"/>
      <c r="AN20" s="1"/>
      <c r="AO20" s="1"/>
      <c r="AP20" s="1" t="s">
        <v>4</v>
      </c>
      <c r="AQ20" s="1" t="s">
        <v>4</v>
      </c>
      <c r="AR20" s="1" t="s">
        <v>4</v>
      </c>
      <c r="AS20" s="1"/>
      <c r="AT20" s="1"/>
      <c r="AU20" s="1"/>
      <c r="AV20" s="1"/>
      <c r="AW20" s="1"/>
      <c r="AX20" s="1"/>
      <c r="AY20" s="1"/>
      <c r="AZ20" s="1" t="s">
        <v>4</v>
      </c>
      <c r="BA20" s="1"/>
      <c r="BB20" s="1" t="s">
        <v>4</v>
      </c>
      <c r="BC20" s="1" t="s">
        <v>4</v>
      </c>
      <c r="BD20" s="1" t="s">
        <v>4</v>
      </c>
      <c r="BE20" s="1" t="s">
        <v>4</v>
      </c>
      <c r="BF20" s="1" t="s">
        <v>4</v>
      </c>
      <c r="BG20" s="1" t="s">
        <v>4</v>
      </c>
      <c r="BH20" s="1" t="s">
        <v>4</v>
      </c>
      <c r="BI20" s="1" t="s">
        <v>4</v>
      </c>
      <c r="BJ20" s="1" t="s">
        <v>4</v>
      </c>
      <c r="BK20" s="1" t="s">
        <v>4</v>
      </c>
      <c r="BL20" s="1" t="s">
        <v>4</v>
      </c>
      <c r="BM20" s="1" t="s">
        <v>4</v>
      </c>
      <c r="BN20" s="1" t="s">
        <v>4</v>
      </c>
      <c r="BO20" s="1" t="s">
        <v>4</v>
      </c>
      <c r="BP20" s="1" t="s">
        <v>4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4</v>
      </c>
      <c r="CJ20" s="1" t="s">
        <v>4</v>
      </c>
    </row>
    <row r="22" spans="1:255" x14ac:dyDescent="0.2">
      <c r="A22" s="3">
        <v>52</v>
      </c>
      <c r="B22" s="3">
        <f t="shared" ref="B22:G22" si="7">B398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/>
      </c>
      <c r="G22" s="3" t="str">
        <f t="shared" si="7"/>
        <v/>
      </c>
      <c r="H22" s="3"/>
      <c r="I22" s="3"/>
      <c r="J22" s="3"/>
      <c r="K22" s="3"/>
      <c r="L22" s="3"/>
      <c r="M22" s="3"/>
      <c r="N22" s="3"/>
      <c r="O22" s="3">
        <f t="shared" ref="O22:AT22" si="8">O398</f>
        <v>220024.72</v>
      </c>
      <c r="P22" s="3">
        <f t="shared" si="8"/>
        <v>211656.22</v>
      </c>
      <c r="Q22" s="3">
        <f t="shared" si="8"/>
        <v>1846.16</v>
      </c>
      <c r="R22" s="3">
        <f t="shared" si="8"/>
        <v>106.75</v>
      </c>
      <c r="S22" s="3">
        <f t="shared" si="8"/>
        <v>6522.34</v>
      </c>
      <c r="T22" s="3">
        <f t="shared" si="8"/>
        <v>0</v>
      </c>
      <c r="U22" s="3">
        <f t="shared" si="8"/>
        <v>657.8608650000001</v>
      </c>
      <c r="V22" s="3">
        <f t="shared" si="8"/>
        <v>8.8627080000000014</v>
      </c>
      <c r="W22" s="3">
        <f t="shared" si="8"/>
        <v>0</v>
      </c>
      <c r="X22" s="3">
        <f t="shared" si="8"/>
        <v>6472.78</v>
      </c>
      <c r="Y22" s="3">
        <f t="shared" si="8"/>
        <v>4360.0600000000004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230857.56</v>
      </c>
      <c r="AS22" s="3">
        <f t="shared" si="8"/>
        <v>202994.03</v>
      </c>
      <c r="AT22" s="3">
        <f t="shared" si="8"/>
        <v>18439.63</v>
      </c>
      <c r="AU22" s="3">
        <f t="shared" ref="AU22:BZ22" si="9">AU398</f>
        <v>9423.9</v>
      </c>
      <c r="AV22" s="3">
        <f t="shared" si="9"/>
        <v>211656.22</v>
      </c>
      <c r="AW22" s="3">
        <f t="shared" si="9"/>
        <v>211656.22</v>
      </c>
      <c r="AX22" s="3">
        <f t="shared" si="9"/>
        <v>0</v>
      </c>
      <c r="AY22" s="3">
        <f t="shared" si="9"/>
        <v>211656.22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CA398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DG398</f>
        <v>1709139.54</v>
      </c>
      <c r="DH22" s="4">
        <f t="shared" si="11"/>
        <v>1629752.98</v>
      </c>
      <c r="DI22" s="4">
        <f t="shared" si="11"/>
        <v>14215.36</v>
      </c>
      <c r="DJ22" s="4">
        <f t="shared" si="11"/>
        <v>821.98</v>
      </c>
      <c r="DK22" s="4">
        <f t="shared" si="11"/>
        <v>65171.199999999997</v>
      </c>
      <c r="DL22" s="4">
        <f t="shared" si="11"/>
        <v>0</v>
      </c>
      <c r="DM22" s="4">
        <f t="shared" si="11"/>
        <v>657.8608650000001</v>
      </c>
      <c r="DN22" s="4">
        <f t="shared" si="11"/>
        <v>8.8627080000000014</v>
      </c>
      <c r="DO22" s="4">
        <f t="shared" si="11"/>
        <v>0</v>
      </c>
      <c r="DP22" s="4">
        <f t="shared" si="11"/>
        <v>59557.440000000002</v>
      </c>
      <c r="DQ22" s="4">
        <f t="shared" si="11"/>
        <v>39552.080000000002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1808249.06</v>
      </c>
      <c r="EK22" s="4">
        <f t="shared" si="11"/>
        <v>1563054.49</v>
      </c>
      <c r="EL22" s="4">
        <f t="shared" si="11"/>
        <v>141984.6</v>
      </c>
      <c r="EM22" s="4">
        <f t="shared" ref="EM22:FR22" si="12">EM398</f>
        <v>103209.97</v>
      </c>
      <c r="EN22" s="4">
        <f t="shared" si="12"/>
        <v>1629752.98</v>
      </c>
      <c r="EO22" s="4">
        <f t="shared" si="12"/>
        <v>1629752.98</v>
      </c>
      <c r="EP22" s="4">
        <f t="shared" si="12"/>
        <v>0</v>
      </c>
      <c r="EQ22" s="4">
        <f t="shared" si="12"/>
        <v>1629752.98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FS398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ROW(A83)</f>
        <v>83</v>
      </c>
      <c r="E24" s="1"/>
      <c r="F24" s="1" t="s">
        <v>14</v>
      </c>
      <c r="G24" s="1" t="s">
        <v>14</v>
      </c>
      <c r="H24" s="1" t="s">
        <v>4</v>
      </c>
      <c r="I24" s="1">
        <v>0</v>
      </c>
      <c r="J24" s="1"/>
      <c r="K24" s="1">
        <v>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4</v>
      </c>
      <c r="V24" s="1">
        <v>0</v>
      </c>
      <c r="W24" s="1"/>
      <c r="X24" s="1"/>
      <c r="Y24" s="1"/>
      <c r="Z24" s="1"/>
      <c r="AA24" s="1"/>
      <c r="AB24" s="1" t="s">
        <v>4</v>
      </c>
      <c r="AC24" s="1" t="s">
        <v>4</v>
      </c>
      <c r="AD24" s="1" t="s">
        <v>4</v>
      </c>
      <c r="AE24" s="1" t="s">
        <v>4</v>
      </c>
      <c r="AF24" s="1" t="s">
        <v>4</v>
      </c>
      <c r="AG24" s="1" t="s">
        <v>4</v>
      </c>
      <c r="AH24" s="1"/>
      <c r="AI24" s="1"/>
      <c r="AJ24" s="1"/>
      <c r="AK24" s="1"/>
      <c r="AL24" s="1"/>
      <c r="AM24" s="1"/>
      <c r="AN24" s="1"/>
      <c r="AO24" s="1"/>
      <c r="AP24" s="1" t="s">
        <v>4</v>
      </c>
      <c r="AQ24" s="1" t="s">
        <v>4</v>
      </c>
      <c r="AR24" s="1" t="s">
        <v>4</v>
      </c>
      <c r="AS24" s="1"/>
      <c r="AT24" s="1"/>
      <c r="AU24" s="1"/>
      <c r="AV24" s="1"/>
      <c r="AW24" s="1"/>
      <c r="AX24" s="1"/>
      <c r="AY24" s="1"/>
      <c r="AZ24" s="1" t="s">
        <v>4</v>
      </c>
      <c r="BA24" s="1"/>
      <c r="BB24" s="1" t="s">
        <v>4</v>
      </c>
      <c r="BC24" s="1" t="s">
        <v>4</v>
      </c>
      <c r="BD24" s="1" t="s">
        <v>4</v>
      </c>
      <c r="BE24" s="1" t="s">
        <v>4</v>
      </c>
      <c r="BF24" s="1" t="s">
        <v>4</v>
      </c>
      <c r="BG24" s="1" t="s">
        <v>4</v>
      </c>
      <c r="BH24" s="1" t="s">
        <v>4</v>
      </c>
      <c r="BI24" s="1" t="s">
        <v>4</v>
      </c>
      <c r="BJ24" s="1" t="s">
        <v>4</v>
      </c>
      <c r="BK24" s="1" t="s">
        <v>4</v>
      </c>
      <c r="BL24" s="1" t="s">
        <v>4</v>
      </c>
      <c r="BM24" s="1" t="s">
        <v>4</v>
      </c>
      <c r="BN24" s="1" t="s">
        <v>4</v>
      </c>
      <c r="BO24" s="1" t="s">
        <v>4</v>
      </c>
      <c r="BP24" s="1" t="s">
        <v>4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B83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Дымоудаление</v>
      </c>
      <c r="G26" s="3" t="str">
        <f t="shared" si="14"/>
        <v>Дымоудаление</v>
      </c>
      <c r="H26" s="3"/>
      <c r="I26" s="3"/>
      <c r="J26" s="3"/>
      <c r="K26" s="3"/>
      <c r="L26" s="3"/>
      <c r="M26" s="3"/>
      <c r="N26" s="3"/>
      <c r="O26" s="3">
        <f t="shared" ref="O26:AT26" si="15">O83</f>
        <v>140410.35</v>
      </c>
      <c r="P26" s="3">
        <f t="shared" si="15"/>
        <v>135230.57</v>
      </c>
      <c r="Q26" s="3">
        <f t="shared" si="15"/>
        <v>1402.2</v>
      </c>
      <c r="R26" s="3">
        <f t="shared" si="15"/>
        <v>58.17</v>
      </c>
      <c r="S26" s="3">
        <f t="shared" si="15"/>
        <v>3777.58</v>
      </c>
      <c r="T26" s="3">
        <f t="shared" si="15"/>
        <v>0</v>
      </c>
      <c r="U26" s="3">
        <f t="shared" si="15"/>
        <v>409.14992100000001</v>
      </c>
      <c r="V26" s="3">
        <f t="shared" si="15"/>
        <v>4.9032600000000004</v>
      </c>
      <c r="W26" s="3">
        <f t="shared" si="15"/>
        <v>0</v>
      </c>
      <c r="X26" s="3">
        <f t="shared" si="15"/>
        <v>4107.1899999999996</v>
      </c>
      <c r="Y26" s="3">
        <f t="shared" si="15"/>
        <v>2804.9</v>
      </c>
      <c r="Z26" s="3">
        <f t="shared" si="15"/>
        <v>0</v>
      </c>
      <c r="AA26" s="3">
        <f t="shared" si="15"/>
        <v>0</v>
      </c>
      <c r="AB26" s="3">
        <f t="shared" si="15"/>
        <v>140410.35</v>
      </c>
      <c r="AC26" s="3">
        <f t="shared" si="15"/>
        <v>135230.57</v>
      </c>
      <c r="AD26" s="3">
        <f t="shared" si="15"/>
        <v>1402.2</v>
      </c>
      <c r="AE26" s="3">
        <f t="shared" si="15"/>
        <v>58.17</v>
      </c>
      <c r="AF26" s="3">
        <f t="shared" si="15"/>
        <v>3777.58</v>
      </c>
      <c r="AG26" s="3">
        <f t="shared" si="15"/>
        <v>0</v>
      </c>
      <c r="AH26" s="3">
        <f t="shared" si="15"/>
        <v>409.14992100000001</v>
      </c>
      <c r="AI26" s="3">
        <f t="shared" si="15"/>
        <v>4.9032600000000004</v>
      </c>
      <c r="AJ26" s="3">
        <f t="shared" si="15"/>
        <v>0</v>
      </c>
      <c r="AK26" s="3">
        <f t="shared" si="15"/>
        <v>4107.1899999999996</v>
      </c>
      <c r="AL26" s="3">
        <f t="shared" si="15"/>
        <v>2804.9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147322.44</v>
      </c>
      <c r="AS26" s="3">
        <f t="shared" si="15"/>
        <v>142651.4</v>
      </c>
      <c r="AT26" s="3">
        <f t="shared" si="15"/>
        <v>1169.49</v>
      </c>
      <c r="AU26" s="3">
        <f t="shared" ref="AU26:BZ26" si="16">AU83</f>
        <v>3501.55</v>
      </c>
      <c r="AV26" s="3">
        <f t="shared" si="16"/>
        <v>135230.57</v>
      </c>
      <c r="AW26" s="3">
        <f t="shared" si="16"/>
        <v>135230.57</v>
      </c>
      <c r="AX26" s="3">
        <f t="shared" si="16"/>
        <v>0</v>
      </c>
      <c r="AY26" s="3">
        <f t="shared" si="16"/>
        <v>135230.57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CA83</f>
        <v>147322.44</v>
      </c>
      <c r="CB26" s="3">
        <f t="shared" si="17"/>
        <v>142651.4</v>
      </c>
      <c r="CC26" s="3">
        <f t="shared" si="17"/>
        <v>1169.49</v>
      </c>
      <c r="CD26" s="3">
        <f t="shared" si="17"/>
        <v>3501.55</v>
      </c>
      <c r="CE26" s="3">
        <f t="shared" si="17"/>
        <v>135230.57</v>
      </c>
      <c r="CF26" s="3">
        <f t="shared" si="17"/>
        <v>135230.57</v>
      </c>
      <c r="CG26" s="3">
        <f t="shared" si="17"/>
        <v>0</v>
      </c>
      <c r="CH26" s="3">
        <f t="shared" si="17"/>
        <v>135230.57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DG83</f>
        <v>1081159.76</v>
      </c>
      <c r="DH26" s="4">
        <f t="shared" si="18"/>
        <v>1041275.51</v>
      </c>
      <c r="DI26" s="4">
        <f t="shared" si="18"/>
        <v>10796.89</v>
      </c>
      <c r="DJ26" s="4">
        <f t="shared" si="18"/>
        <v>447.99</v>
      </c>
      <c r="DK26" s="4">
        <f t="shared" si="18"/>
        <v>29087.360000000001</v>
      </c>
      <c r="DL26" s="4">
        <f t="shared" si="18"/>
        <v>0</v>
      </c>
      <c r="DM26" s="4">
        <f t="shared" si="18"/>
        <v>409.14992100000001</v>
      </c>
      <c r="DN26" s="4">
        <f t="shared" si="18"/>
        <v>4.9032600000000004</v>
      </c>
      <c r="DO26" s="4">
        <f t="shared" si="18"/>
        <v>0</v>
      </c>
      <c r="DP26" s="4">
        <f t="shared" si="18"/>
        <v>31625.58</v>
      </c>
      <c r="DQ26" s="4">
        <f t="shared" si="18"/>
        <v>21597.78</v>
      </c>
      <c r="DR26" s="4">
        <f t="shared" si="18"/>
        <v>0</v>
      </c>
      <c r="DS26" s="4">
        <f t="shared" si="18"/>
        <v>0</v>
      </c>
      <c r="DT26" s="4">
        <f t="shared" si="18"/>
        <v>1081159.76</v>
      </c>
      <c r="DU26" s="4">
        <f t="shared" si="18"/>
        <v>1041275.51</v>
      </c>
      <c r="DV26" s="4">
        <f t="shared" si="18"/>
        <v>10796.89</v>
      </c>
      <c r="DW26" s="4">
        <f t="shared" si="18"/>
        <v>447.99</v>
      </c>
      <c r="DX26" s="4">
        <f t="shared" si="18"/>
        <v>29087.360000000001</v>
      </c>
      <c r="DY26" s="4">
        <f t="shared" si="18"/>
        <v>0</v>
      </c>
      <c r="DZ26" s="4">
        <f t="shared" si="18"/>
        <v>409.14992100000001</v>
      </c>
      <c r="EA26" s="4">
        <f t="shared" si="18"/>
        <v>4.9032600000000004</v>
      </c>
      <c r="EB26" s="4">
        <f t="shared" si="18"/>
        <v>0</v>
      </c>
      <c r="EC26" s="4">
        <f t="shared" si="18"/>
        <v>31625.58</v>
      </c>
      <c r="ED26" s="4">
        <f t="shared" si="18"/>
        <v>21597.78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1134383.1200000001</v>
      </c>
      <c r="EK26" s="4">
        <f t="shared" si="18"/>
        <v>1098416.1399999999</v>
      </c>
      <c r="EL26" s="4">
        <f t="shared" si="18"/>
        <v>9005.0400000000009</v>
      </c>
      <c r="EM26" s="4">
        <f t="shared" ref="EM26:FR26" si="19">EM83</f>
        <v>26961.94</v>
      </c>
      <c r="EN26" s="4">
        <f t="shared" si="19"/>
        <v>1041275.51</v>
      </c>
      <c r="EO26" s="4">
        <f t="shared" si="19"/>
        <v>1041275.51</v>
      </c>
      <c r="EP26" s="4">
        <f t="shared" si="19"/>
        <v>0</v>
      </c>
      <c r="EQ26" s="4">
        <f t="shared" si="19"/>
        <v>1041275.51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FS83</f>
        <v>1134383.1200000001</v>
      </c>
      <c r="FT26" s="4">
        <f t="shared" si="20"/>
        <v>1098416.1399999999</v>
      </c>
      <c r="FU26" s="4">
        <f t="shared" si="20"/>
        <v>9005.0400000000009</v>
      </c>
      <c r="FV26" s="4">
        <f t="shared" si="20"/>
        <v>26961.94</v>
      </c>
      <c r="FW26" s="4">
        <f t="shared" si="20"/>
        <v>1041275.51</v>
      </c>
      <c r="FX26" s="4">
        <f t="shared" si="20"/>
        <v>1041275.51</v>
      </c>
      <c r="FY26" s="4">
        <f t="shared" si="20"/>
        <v>0</v>
      </c>
      <c r="FZ26" s="4">
        <f t="shared" si="20"/>
        <v>1041275.51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ROW(SmtRes!A7)</f>
        <v>7</v>
      </c>
      <c r="D28" s="2">
        <f>ROW(EtalonRes!A6)</f>
        <v>6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v>1</v>
      </c>
      <c r="J28" s="2">
        <v>0</v>
      </c>
      <c r="K28" s="2"/>
      <c r="L28" s="2"/>
      <c r="M28" s="2"/>
      <c r="N28" s="2"/>
      <c r="O28" s="2">
        <f t="shared" ref="O28:O59" si="21">ROUND(CP28,2)</f>
        <v>107.85</v>
      </c>
      <c r="P28" s="2">
        <f t="shared" ref="P28:P59" si="22">ROUND(CQ28*I28,2)</f>
        <v>0</v>
      </c>
      <c r="Q28" s="2">
        <f t="shared" ref="Q28:Q59" si="23">ROUND(CR28*I28,2)</f>
        <v>15.73</v>
      </c>
      <c r="R28" s="2">
        <f t="shared" ref="R28:R59" si="24">ROUND(CS28*I28,2)</f>
        <v>1.19</v>
      </c>
      <c r="S28" s="2">
        <f t="shared" ref="S28:S59" si="25">ROUND(CT28*I28,2)</f>
        <v>92.12</v>
      </c>
      <c r="T28" s="2">
        <f t="shared" ref="T28:T59" si="26">ROUND(CU28*I28,2)</f>
        <v>0</v>
      </c>
      <c r="U28" s="2">
        <f t="shared" ref="U28:U59" si="27">CV28*I28</f>
        <v>10.799999999999999</v>
      </c>
      <c r="V28" s="2">
        <f t="shared" ref="V28:V59" si="28">CW28*I28</f>
        <v>9.6000000000000002E-2</v>
      </c>
      <c r="W28" s="2">
        <f t="shared" ref="W28:W59" si="29">ROUND(CX28*I28,2)</f>
        <v>0</v>
      </c>
      <c r="X28" s="2">
        <f t="shared" ref="X28:X59" si="30">ROUND(CY28,2)</f>
        <v>119.44</v>
      </c>
      <c r="Y28" s="2">
        <f t="shared" ref="Y28:Y59" si="31">ROUND(CZ28,2)</f>
        <v>77.45</v>
      </c>
      <c r="Z28" s="2"/>
      <c r="AA28" s="2">
        <v>27795993</v>
      </c>
      <c r="AB28" s="2">
        <f t="shared" ref="AB28:AB59" si="32">ROUND((AC28+AD28+AF28),2)</f>
        <v>107.85</v>
      </c>
      <c r="AC28" s="2">
        <f t="shared" ref="AC28:AC59" si="33">ROUND((ES28),2)</f>
        <v>0</v>
      </c>
      <c r="AD28" s="2">
        <f>ROUND(((((ET28*1.2))-((EU28*1.2)))+AE28),2)</f>
        <v>15.73</v>
      </c>
      <c r="AE28" s="2">
        <f>ROUND(((EU28*1.2)),2)</f>
        <v>1.19</v>
      </c>
      <c r="AF28" s="2">
        <f>ROUND(((EV28*1.2)),2)</f>
        <v>92.12</v>
      </c>
      <c r="AG28" s="2">
        <f t="shared" ref="AG28:AG59" si="34">ROUND((AP28),2)</f>
        <v>0</v>
      </c>
      <c r="AH28" s="2">
        <f>((EW28*1.2))</f>
        <v>10.799999999999999</v>
      </c>
      <c r="AI28" s="2">
        <f>((EX28*1.2))</f>
        <v>9.6000000000000002E-2</v>
      </c>
      <c r="AJ28" s="2">
        <f t="shared" ref="AJ28:AJ59" si="35">ROUND((AS28),2)</f>
        <v>0</v>
      </c>
      <c r="AK28" s="2">
        <v>89.88</v>
      </c>
      <c r="AL28" s="2">
        <v>0</v>
      </c>
      <c r="AM28" s="2">
        <v>13.11</v>
      </c>
      <c r="AN28" s="2">
        <v>0.99</v>
      </c>
      <c r="AO28" s="2">
        <v>76.77</v>
      </c>
      <c r="AP28" s="2">
        <v>0</v>
      </c>
      <c r="AQ28" s="2">
        <v>9</v>
      </c>
      <c r="AR28" s="2">
        <v>0.08</v>
      </c>
      <c r="AS28" s="2">
        <v>0</v>
      </c>
      <c r="AT28" s="2">
        <v>128</v>
      </c>
      <c r="AU28" s="2">
        <v>83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4</v>
      </c>
      <c r="BE28" s="2" t="s">
        <v>4</v>
      </c>
      <c r="BF28" s="2" t="s">
        <v>4</v>
      </c>
      <c r="BG28" s="2" t="s">
        <v>4</v>
      </c>
      <c r="BH28" s="2">
        <v>0</v>
      </c>
      <c r="BI28" s="2">
        <v>1</v>
      </c>
      <c r="BJ28" s="2" t="s">
        <v>19</v>
      </c>
      <c r="BK28" s="2"/>
      <c r="BL28" s="2"/>
      <c r="BM28" s="2">
        <v>20001</v>
      </c>
      <c r="BN28" s="2">
        <v>0</v>
      </c>
      <c r="BO28" s="2" t="s">
        <v>4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4</v>
      </c>
      <c r="BZ28" s="2">
        <v>128</v>
      </c>
      <c r="CA28" s="2">
        <v>83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20</v>
      </c>
      <c r="CO28" s="2">
        <v>0</v>
      </c>
      <c r="CP28" s="2">
        <f t="shared" ref="CP28:CP59" si="36">(P28+Q28+S28)</f>
        <v>107.85000000000001</v>
      </c>
      <c r="CQ28" s="2">
        <f t="shared" ref="CQ28:CQ59" si="37">AC28*BC28</f>
        <v>0</v>
      </c>
      <c r="CR28" s="2">
        <f t="shared" ref="CR28:CR59" si="38">AD28*BB28</f>
        <v>15.73</v>
      </c>
      <c r="CS28" s="2">
        <f t="shared" ref="CS28:CS59" si="39">AE28*BS28</f>
        <v>1.19</v>
      </c>
      <c r="CT28" s="2">
        <f t="shared" ref="CT28:CT59" si="40">AF28*BA28</f>
        <v>92.12</v>
      </c>
      <c r="CU28" s="2">
        <f t="shared" ref="CU28:CU59" si="41">AG28</f>
        <v>0</v>
      </c>
      <c r="CV28" s="2">
        <f t="shared" ref="CV28:CV59" si="42">AH28</f>
        <v>10.799999999999999</v>
      </c>
      <c r="CW28" s="2">
        <f t="shared" ref="CW28:CW59" si="43">AI28</f>
        <v>9.6000000000000002E-2</v>
      </c>
      <c r="CX28" s="2">
        <f t="shared" ref="CX28:CX59" si="44">AJ28</f>
        <v>0</v>
      </c>
      <c r="CY28" s="2">
        <f t="shared" ref="CY28:CY59" si="45">(((S28+R28)*AT28)/100)</f>
        <v>119.43680000000001</v>
      </c>
      <c r="CZ28" s="2">
        <f t="shared" ref="CZ28:CZ59" si="46">(((S28+R28)*AU28)/100)</f>
        <v>77.447299999999998</v>
      </c>
      <c r="DA28" s="2"/>
      <c r="DB28" s="2"/>
      <c r="DC28" s="2" t="s">
        <v>4</v>
      </c>
      <c r="DD28" s="2" t="s">
        <v>4</v>
      </c>
      <c r="DE28" s="2" t="s">
        <v>21</v>
      </c>
      <c r="DF28" s="2" t="s">
        <v>21</v>
      </c>
      <c r="DG28" s="2" t="s">
        <v>21</v>
      </c>
      <c r="DH28" s="2" t="s">
        <v>4</v>
      </c>
      <c r="DI28" s="2" t="s">
        <v>21</v>
      </c>
      <c r="DJ28" s="2" t="s">
        <v>21</v>
      </c>
      <c r="DK28" s="2" t="s">
        <v>4</v>
      </c>
      <c r="DL28" s="2" t="s">
        <v>4</v>
      </c>
      <c r="DM28" s="2" t="s">
        <v>4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18</v>
      </c>
      <c r="DW28" s="2" t="s">
        <v>18</v>
      </c>
      <c r="DX28" s="2">
        <v>1</v>
      </c>
      <c r="DY28" s="2"/>
      <c r="DZ28" s="2"/>
      <c r="EA28" s="2"/>
      <c r="EB28" s="2"/>
      <c r="EC28" s="2"/>
      <c r="ED28" s="2"/>
      <c r="EE28" s="2">
        <v>27029054</v>
      </c>
      <c r="EF28" s="2">
        <v>2</v>
      </c>
      <c r="EG28" s="2" t="s">
        <v>22</v>
      </c>
      <c r="EH28" s="2">
        <v>0</v>
      </c>
      <c r="EI28" s="2" t="s">
        <v>4</v>
      </c>
      <c r="EJ28" s="2">
        <v>1</v>
      </c>
      <c r="EK28" s="2">
        <v>20001</v>
      </c>
      <c r="EL28" s="2" t="s">
        <v>23</v>
      </c>
      <c r="EM28" s="2" t="s">
        <v>24</v>
      </c>
      <c r="EN28" s="2"/>
      <c r="EO28" s="2" t="s">
        <v>25</v>
      </c>
      <c r="EP28" s="2"/>
      <c r="EQ28" s="2">
        <v>0</v>
      </c>
      <c r="ER28" s="2">
        <v>89.88</v>
      </c>
      <c r="ES28" s="2">
        <v>0</v>
      </c>
      <c r="ET28" s="2">
        <v>13.11</v>
      </c>
      <c r="EU28" s="2">
        <v>0.99</v>
      </c>
      <c r="EV28" s="2">
        <v>76.77</v>
      </c>
      <c r="EW28" s="2">
        <v>9</v>
      </c>
      <c r="EX28" s="2">
        <v>0.08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47">ROUND(IF(AND(BH28=3,BI28=3),P28,0),2)</f>
        <v>0</v>
      </c>
      <c r="FS28" s="2">
        <v>0</v>
      </c>
      <c r="FT28" s="2"/>
      <c r="FU28" s="2"/>
      <c r="FV28" s="2"/>
      <c r="FW28" s="2"/>
      <c r="FX28" s="2">
        <v>128</v>
      </c>
      <c r="FY28" s="2">
        <v>83</v>
      </c>
      <c r="FZ28" s="2"/>
      <c r="GA28" s="2" t="s">
        <v>4</v>
      </c>
      <c r="GB28" s="2"/>
      <c r="GC28" s="2"/>
      <c r="GD28" s="2">
        <v>0</v>
      </c>
      <c r="GE28" s="2"/>
      <c r="GF28" s="2">
        <v>-1768176583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59" si="48">ROUND(IF(AND(BH28=3,BI28=3,FS28&lt;&gt;0),P28,0),2)</f>
        <v>0</v>
      </c>
      <c r="GM28" s="2">
        <f t="shared" ref="GM28:GM59" si="49">ROUND(O28+X28+Y28+GK28,2)+GX28</f>
        <v>304.74</v>
      </c>
      <c r="GN28" s="2">
        <f t="shared" ref="GN28:GN59" si="50">IF(OR(BI28=0,BI28=1),ROUND(O28+X28+Y28+GK28,2),0)</f>
        <v>304.74</v>
      </c>
      <c r="GO28" s="2">
        <f t="shared" ref="GO28:GO59" si="51">IF(BI28=2,ROUND(O28+X28+Y28+GK28,2),0)</f>
        <v>0</v>
      </c>
      <c r="GP28" s="2">
        <f t="shared" ref="GP28:GP59" si="52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4</v>
      </c>
      <c r="GV28" s="2">
        <f t="shared" ref="GV28:GV59" si="53">ROUND(GT28,2)</f>
        <v>0</v>
      </c>
      <c r="GW28" s="2">
        <v>1</v>
      </c>
      <c r="GX28" s="2">
        <f t="shared" ref="GX28:GX59" si="54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ROW(SmtRes!A14)</f>
        <v>14</v>
      </c>
      <c r="D29">
        <f>ROW(EtalonRes!A12)</f>
        <v>12</v>
      </c>
      <c r="E29" t="s">
        <v>15</v>
      </c>
      <c r="F29" t="s">
        <v>16</v>
      </c>
      <c r="G29" t="s">
        <v>17</v>
      </c>
      <c r="H29" t="s">
        <v>18</v>
      </c>
      <c r="I29">
        <v>1</v>
      </c>
      <c r="J29">
        <v>0</v>
      </c>
      <c r="O29">
        <f t="shared" si="21"/>
        <v>830.44</v>
      </c>
      <c r="P29">
        <f t="shared" si="22"/>
        <v>0</v>
      </c>
      <c r="Q29">
        <f t="shared" si="23"/>
        <v>121.12</v>
      </c>
      <c r="R29">
        <f t="shared" si="24"/>
        <v>9.16</v>
      </c>
      <c r="S29">
        <f t="shared" si="25"/>
        <v>709.32</v>
      </c>
      <c r="T29">
        <f t="shared" si="26"/>
        <v>0</v>
      </c>
      <c r="U29">
        <f t="shared" si="27"/>
        <v>10.799999999999999</v>
      </c>
      <c r="V29">
        <f t="shared" si="28"/>
        <v>9.6000000000000002E-2</v>
      </c>
      <c r="W29">
        <f t="shared" si="29"/>
        <v>0</v>
      </c>
      <c r="X29">
        <f t="shared" si="30"/>
        <v>919.65</v>
      </c>
      <c r="Y29">
        <f t="shared" si="31"/>
        <v>596.34</v>
      </c>
      <c r="AA29">
        <v>27796868</v>
      </c>
      <c r="AB29">
        <f t="shared" si="32"/>
        <v>107.85</v>
      </c>
      <c r="AC29">
        <f t="shared" si="33"/>
        <v>0</v>
      </c>
      <c r="AD29">
        <f>ROUND(((((ET29*1.2))-((EU29*1.2)))+AE29),2)</f>
        <v>15.73</v>
      </c>
      <c r="AE29">
        <f>ROUND(((EU29*1.2)),2)</f>
        <v>1.19</v>
      </c>
      <c r="AF29">
        <f>ROUND(((EV29*1.2)),2)</f>
        <v>92.12</v>
      </c>
      <c r="AG29">
        <f t="shared" si="34"/>
        <v>0</v>
      </c>
      <c r="AH29">
        <f>((EW29*1.2))</f>
        <v>10.799999999999999</v>
      </c>
      <c r="AI29">
        <f>((EX29*1.2))</f>
        <v>9.6000000000000002E-2</v>
      </c>
      <c r="AJ29">
        <f t="shared" si="35"/>
        <v>0</v>
      </c>
      <c r="AK29">
        <v>89.88</v>
      </c>
      <c r="AL29">
        <v>0</v>
      </c>
      <c r="AM29">
        <v>13.11</v>
      </c>
      <c r="AN29">
        <v>0.99</v>
      </c>
      <c r="AO29">
        <v>76.77</v>
      </c>
      <c r="AP29">
        <v>0</v>
      </c>
      <c r="AQ29">
        <v>9</v>
      </c>
      <c r="AR29">
        <v>0.08</v>
      </c>
      <c r="AS29">
        <v>0</v>
      </c>
      <c r="AT29">
        <v>128</v>
      </c>
      <c r="AU29">
        <v>83</v>
      </c>
      <c r="AV29">
        <v>1</v>
      </c>
      <c r="AW29">
        <v>1</v>
      </c>
      <c r="AZ29">
        <v>7.7</v>
      </c>
      <c r="BA29">
        <v>7.7</v>
      </c>
      <c r="BB29">
        <v>7.7</v>
      </c>
      <c r="BC29">
        <v>7.7</v>
      </c>
      <c r="BD29" t="s">
        <v>4</v>
      </c>
      <c r="BE29" t="s">
        <v>4</v>
      </c>
      <c r="BF29" t="s">
        <v>4</v>
      </c>
      <c r="BG29" t="s">
        <v>4</v>
      </c>
      <c r="BH29">
        <v>0</v>
      </c>
      <c r="BI29">
        <v>1</v>
      </c>
      <c r="BJ29" t="s">
        <v>19</v>
      </c>
      <c r="BM29">
        <v>20001</v>
      </c>
      <c r="BN29">
        <v>0</v>
      </c>
      <c r="BO29" t="s">
        <v>4</v>
      </c>
      <c r="BP29">
        <v>0</v>
      </c>
      <c r="BQ29">
        <v>2</v>
      </c>
      <c r="BR29">
        <v>0</v>
      </c>
      <c r="BS29">
        <v>7.7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4</v>
      </c>
      <c r="BZ29">
        <v>128</v>
      </c>
      <c r="CA29">
        <v>83</v>
      </c>
      <c r="CF29">
        <v>0</v>
      </c>
      <c r="CG29">
        <v>0</v>
      </c>
      <c r="CM29">
        <v>0</v>
      </c>
      <c r="CN29" t="s">
        <v>20</v>
      </c>
      <c r="CO29">
        <v>0</v>
      </c>
      <c r="CP29">
        <f t="shared" si="36"/>
        <v>830.44</v>
      </c>
      <c r="CQ29">
        <f t="shared" si="37"/>
        <v>0</v>
      </c>
      <c r="CR29">
        <f t="shared" si="38"/>
        <v>121.12100000000001</v>
      </c>
      <c r="CS29">
        <f t="shared" si="39"/>
        <v>9.1630000000000003</v>
      </c>
      <c r="CT29">
        <f t="shared" si="40"/>
        <v>709.32400000000007</v>
      </c>
      <c r="CU29">
        <f t="shared" si="41"/>
        <v>0</v>
      </c>
      <c r="CV29">
        <f t="shared" si="42"/>
        <v>10.799999999999999</v>
      </c>
      <c r="CW29">
        <f t="shared" si="43"/>
        <v>9.6000000000000002E-2</v>
      </c>
      <c r="CX29">
        <f t="shared" si="44"/>
        <v>0</v>
      </c>
      <c r="CY29">
        <f t="shared" si="45"/>
        <v>919.65440000000001</v>
      </c>
      <c r="CZ29">
        <f t="shared" si="46"/>
        <v>596.33840000000009</v>
      </c>
      <c r="DC29" t="s">
        <v>4</v>
      </c>
      <c r="DD29" t="s">
        <v>4</v>
      </c>
      <c r="DE29" t="s">
        <v>21</v>
      </c>
      <c r="DF29" t="s">
        <v>21</v>
      </c>
      <c r="DG29" t="s">
        <v>21</v>
      </c>
      <c r="DH29" t="s">
        <v>4</v>
      </c>
      <c r="DI29" t="s">
        <v>21</v>
      </c>
      <c r="DJ29" t="s">
        <v>21</v>
      </c>
      <c r="DK29" t="s">
        <v>4</v>
      </c>
      <c r="DL29" t="s">
        <v>4</v>
      </c>
      <c r="DM29" t="s">
        <v>4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27029054</v>
      </c>
      <c r="EF29">
        <v>2</v>
      </c>
      <c r="EG29" t="s">
        <v>22</v>
      </c>
      <c r="EH29">
        <v>0</v>
      </c>
      <c r="EI29" t="s">
        <v>4</v>
      </c>
      <c r="EJ29">
        <v>1</v>
      </c>
      <c r="EK29">
        <v>20001</v>
      </c>
      <c r="EL29" t="s">
        <v>23</v>
      </c>
      <c r="EM29" t="s">
        <v>24</v>
      </c>
      <c r="EO29" t="s">
        <v>25</v>
      </c>
      <c r="EQ29">
        <v>0</v>
      </c>
      <c r="ER29">
        <v>89.88</v>
      </c>
      <c r="ES29">
        <v>0</v>
      </c>
      <c r="ET29">
        <v>13.11</v>
      </c>
      <c r="EU29">
        <v>0.99</v>
      </c>
      <c r="EV29">
        <v>76.77</v>
      </c>
      <c r="EW29">
        <v>9</v>
      </c>
      <c r="EX29">
        <v>0.08</v>
      </c>
      <c r="EY29">
        <v>0</v>
      </c>
      <c r="FQ29">
        <v>0</v>
      </c>
      <c r="FR29">
        <f t="shared" si="47"/>
        <v>0</v>
      </c>
      <c r="FS29">
        <v>0</v>
      </c>
      <c r="FX29">
        <v>128</v>
      </c>
      <c r="FY29">
        <v>83</v>
      </c>
      <c r="GA29" t="s">
        <v>4</v>
      </c>
      <c r="GD29">
        <v>0</v>
      </c>
      <c r="GF29">
        <v>-1768176583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8"/>
        <v>0</v>
      </c>
      <c r="GM29">
        <f t="shared" si="49"/>
        <v>2346.4299999999998</v>
      </c>
      <c r="GN29">
        <f t="shared" si="50"/>
        <v>2346.4299999999998</v>
      </c>
      <c r="GO29">
        <f t="shared" si="51"/>
        <v>0</v>
      </c>
      <c r="GP29">
        <f t="shared" si="52"/>
        <v>0</v>
      </c>
      <c r="GR29">
        <v>0</v>
      </c>
      <c r="GS29">
        <v>3</v>
      </c>
      <c r="GT29">
        <v>0</v>
      </c>
      <c r="GU29" t="s">
        <v>4</v>
      </c>
      <c r="GV29">
        <f t="shared" si="53"/>
        <v>0</v>
      </c>
      <c r="GW29">
        <v>1</v>
      </c>
      <c r="GX29">
        <f t="shared" si="54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6</v>
      </c>
      <c r="D30" s="2"/>
      <c r="E30" s="2" t="s">
        <v>26</v>
      </c>
      <c r="F30" s="2" t="s">
        <v>27</v>
      </c>
      <c r="G30" s="2" t="s">
        <v>28</v>
      </c>
      <c r="H30" s="2" t="s">
        <v>18</v>
      </c>
      <c r="I30" s="2">
        <f>I28*J30</f>
        <v>1</v>
      </c>
      <c r="J30" s="2">
        <v>1</v>
      </c>
      <c r="K30" s="2"/>
      <c r="L30" s="2"/>
      <c r="M30" s="2"/>
      <c r="N30" s="2"/>
      <c r="O30" s="2">
        <f t="shared" si="21"/>
        <v>21236.79</v>
      </c>
      <c r="P30" s="2">
        <f t="shared" si="22"/>
        <v>21236.79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27795993</v>
      </c>
      <c r="AB30" s="2">
        <f t="shared" si="32"/>
        <v>21236.79</v>
      </c>
      <c r="AC30" s="2">
        <f t="shared" si="33"/>
        <v>21236.79</v>
      </c>
      <c r="AD30" s="2">
        <f>ROUND((((ET30)-(EU30))+AE30),2)</f>
        <v>0</v>
      </c>
      <c r="AE30" s="2">
        <f t="shared" ref="AE30:AF33" si="55">ROUND((EU30),2)</f>
        <v>0</v>
      </c>
      <c r="AF30" s="2">
        <f t="shared" si="55"/>
        <v>0</v>
      </c>
      <c r="AG30" s="2">
        <f t="shared" si="34"/>
        <v>0</v>
      </c>
      <c r="AH30" s="2">
        <f t="shared" ref="AH30:AI33" si="56">(EW30)</f>
        <v>0</v>
      </c>
      <c r="AI30" s="2">
        <f t="shared" si="56"/>
        <v>0</v>
      </c>
      <c r="AJ30" s="2">
        <f t="shared" si="35"/>
        <v>0</v>
      </c>
      <c r="AK30" s="2">
        <v>21236.79</v>
      </c>
      <c r="AL30" s="2">
        <v>21236.79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122</v>
      </c>
      <c r="AU30" s="2">
        <v>80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4</v>
      </c>
      <c r="BE30" s="2" t="s">
        <v>4</v>
      </c>
      <c r="BF30" s="2" t="s">
        <v>4</v>
      </c>
      <c r="BG30" s="2" t="s">
        <v>4</v>
      </c>
      <c r="BH30" s="2">
        <v>3</v>
      </c>
      <c r="BI30" s="2">
        <v>1</v>
      </c>
      <c r="BJ30" s="2" t="s">
        <v>4</v>
      </c>
      <c r="BK30" s="2"/>
      <c r="BL30" s="2"/>
      <c r="BM30" s="2">
        <v>14</v>
      </c>
      <c r="BN30" s="2">
        <v>0</v>
      </c>
      <c r="BO30" s="2" t="s">
        <v>4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4</v>
      </c>
      <c r="BZ30" s="2">
        <v>122</v>
      </c>
      <c r="CA30" s="2">
        <v>80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4</v>
      </c>
      <c r="CO30" s="2">
        <v>0</v>
      </c>
      <c r="CP30" s="2">
        <f t="shared" si="36"/>
        <v>21236.79</v>
      </c>
      <c r="CQ30" s="2">
        <f t="shared" si="37"/>
        <v>21236.79</v>
      </c>
      <c r="CR30" s="2">
        <f t="shared" si="38"/>
        <v>0</v>
      </c>
      <c r="CS30" s="2">
        <f t="shared" si="39"/>
        <v>0</v>
      </c>
      <c r="CT30" s="2">
        <f t="shared" si="40"/>
        <v>0</v>
      </c>
      <c r="CU30" s="2">
        <f t="shared" si="41"/>
        <v>0</v>
      </c>
      <c r="CV30" s="2">
        <f t="shared" si="42"/>
        <v>0</v>
      </c>
      <c r="CW30" s="2">
        <f t="shared" si="43"/>
        <v>0</v>
      </c>
      <c r="CX30" s="2">
        <f t="shared" si="44"/>
        <v>0</v>
      </c>
      <c r="CY30" s="2">
        <f t="shared" si="45"/>
        <v>0</v>
      </c>
      <c r="CZ30" s="2">
        <f t="shared" si="46"/>
        <v>0</v>
      </c>
      <c r="DA30" s="2"/>
      <c r="DB30" s="2"/>
      <c r="DC30" s="2" t="s">
        <v>4</v>
      </c>
      <c r="DD30" s="2" t="s">
        <v>4</v>
      </c>
      <c r="DE30" s="2" t="s">
        <v>4</v>
      </c>
      <c r="DF30" s="2" t="s">
        <v>4</v>
      </c>
      <c r="DG30" s="2" t="s">
        <v>4</v>
      </c>
      <c r="DH30" s="2" t="s">
        <v>4</v>
      </c>
      <c r="DI30" s="2" t="s">
        <v>4</v>
      </c>
      <c r="DJ30" s="2" t="s">
        <v>4</v>
      </c>
      <c r="DK30" s="2" t="s">
        <v>4</v>
      </c>
      <c r="DL30" s="2" t="s">
        <v>4</v>
      </c>
      <c r="DM30" s="2" t="s">
        <v>4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18</v>
      </c>
      <c r="DW30" s="2" t="s">
        <v>18</v>
      </c>
      <c r="DX30" s="2">
        <v>1</v>
      </c>
      <c r="DY30" s="2"/>
      <c r="DZ30" s="2"/>
      <c r="EA30" s="2"/>
      <c r="EB30" s="2"/>
      <c r="EC30" s="2"/>
      <c r="ED30" s="2"/>
      <c r="EE30" s="2">
        <v>27028976</v>
      </c>
      <c r="EF30" s="2">
        <v>2</v>
      </c>
      <c r="EG30" s="2" t="s">
        <v>22</v>
      </c>
      <c r="EH30" s="2">
        <v>0</v>
      </c>
      <c r="EI30" s="2" t="s">
        <v>4</v>
      </c>
      <c r="EJ30" s="2">
        <v>1</v>
      </c>
      <c r="EK30" s="2">
        <v>14</v>
      </c>
      <c r="EL30" s="2" t="s">
        <v>29</v>
      </c>
      <c r="EM30" s="2" t="s">
        <v>30</v>
      </c>
      <c r="EN30" s="2"/>
      <c r="EO30" s="2" t="s">
        <v>4</v>
      </c>
      <c r="EP30" s="2"/>
      <c r="EQ30" s="2">
        <v>512</v>
      </c>
      <c r="ER30" s="2">
        <v>21236.79</v>
      </c>
      <c r="ES30" s="2">
        <v>21236.79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7"/>
        <v>0</v>
      </c>
      <c r="FS30" s="2">
        <v>0</v>
      </c>
      <c r="FT30" s="2"/>
      <c r="FU30" s="2"/>
      <c r="FV30" s="2"/>
      <c r="FW30" s="2"/>
      <c r="FX30" s="2">
        <v>122</v>
      </c>
      <c r="FY30" s="2">
        <v>80</v>
      </c>
      <c r="FZ30" s="2"/>
      <c r="GA30" s="2" t="s">
        <v>31</v>
      </c>
      <c r="GB30" s="2"/>
      <c r="GC30" s="2"/>
      <c r="GD30" s="2">
        <v>0</v>
      </c>
      <c r="GE30" s="2"/>
      <c r="GF30" s="2">
        <v>-662525012</v>
      </c>
      <c r="GG30" s="2">
        <v>2</v>
      </c>
      <c r="GH30" s="2">
        <v>0</v>
      </c>
      <c r="GI30" s="2">
        <v>-2</v>
      </c>
      <c r="GJ30" s="2">
        <v>0</v>
      </c>
      <c r="GK30" s="2">
        <f>ROUND(R30*(R12)/100,2)</f>
        <v>0</v>
      </c>
      <c r="GL30" s="2">
        <f t="shared" si="48"/>
        <v>0</v>
      </c>
      <c r="GM30" s="2">
        <f t="shared" si="49"/>
        <v>21236.79</v>
      </c>
      <c r="GN30" s="2">
        <f t="shared" si="50"/>
        <v>21236.79</v>
      </c>
      <c r="GO30" s="2">
        <f t="shared" si="51"/>
        <v>0</v>
      </c>
      <c r="GP30" s="2">
        <f t="shared" si="52"/>
        <v>0</v>
      </c>
      <c r="GQ30" s="2"/>
      <c r="GR30" s="2">
        <v>0</v>
      </c>
      <c r="GS30" s="2">
        <v>4</v>
      </c>
      <c r="GT30" s="2">
        <v>0</v>
      </c>
      <c r="GU30" s="2" t="s">
        <v>4</v>
      </c>
      <c r="GV30" s="2">
        <f t="shared" si="53"/>
        <v>0</v>
      </c>
      <c r="GW30" s="2">
        <v>1</v>
      </c>
      <c r="GX30" s="2">
        <f t="shared" si="54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13</v>
      </c>
      <c r="E31" t="s">
        <v>26</v>
      </c>
      <c r="F31" t="s">
        <v>27</v>
      </c>
      <c r="G31" t="s">
        <v>28</v>
      </c>
      <c r="H31" t="s">
        <v>18</v>
      </c>
      <c r="I31">
        <f>I29*J31</f>
        <v>1</v>
      </c>
      <c r="J31">
        <v>1</v>
      </c>
      <c r="O31">
        <f t="shared" si="21"/>
        <v>163523.28</v>
      </c>
      <c r="P31">
        <f t="shared" si="22"/>
        <v>163523.28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27796868</v>
      </c>
      <c r="AB31">
        <f t="shared" si="32"/>
        <v>21236.79</v>
      </c>
      <c r="AC31">
        <f t="shared" si="33"/>
        <v>21236.79</v>
      </c>
      <c r="AD31">
        <f>ROUND((((ET31)-(EU31))+AE31),2)</f>
        <v>0</v>
      </c>
      <c r="AE31">
        <f t="shared" si="55"/>
        <v>0</v>
      </c>
      <c r="AF31">
        <f t="shared" si="55"/>
        <v>0</v>
      </c>
      <c r="AG31">
        <f t="shared" si="34"/>
        <v>0</v>
      </c>
      <c r="AH31">
        <f t="shared" si="56"/>
        <v>0</v>
      </c>
      <c r="AI31">
        <f t="shared" si="56"/>
        <v>0</v>
      </c>
      <c r="AJ31">
        <f t="shared" si="35"/>
        <v>0</v>
      </c>
      <c r="AK31">
        <v>21236.79</v>
      </c>
      <c r="AL31">
        <v>21236.79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122</v>
      </c>
      <c r="AU31">
        <v>80</v>
      </c>
      <c r="AV31">
        <v>1</v>
      </c>
      <c r="AW31">
        <v>1</v>
      </c>
      <c r="AZ31">
        <v>7.7</v>
      </c>
      <c r="BA31">
        <v>1</v>
      </c>
      <c r="BB31">
        <v>1</v>
      </c>
      <c r="BC31">
        <v>7.7</v>
      </c>
      <c r="BD31" t="s">
        <v>4</v>
      </c>
      <c r="BE31" t="s">
        <v>4</v>
      </c>
      <c r="BF31" t="s">
        <v>4</v>
      </c>
      <c r="BG31" t="s">
        <v>4</v>
      </c>
      <c r="BH31">
        <v>3</v>
      </c>
      <c r="BI31">
        <v>1</v>
      </c>
      <c r="BJ31" t="s">
        <v>4</v>
      </c>
      <c r="BM31">
        <v>14</v>
      </c>
      <c r="BN31">
        <v>0</v>
      </c>
      <c r="BO31" t="s">
        <v>4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4</v>
      </c>
      <c r="BZ31">
        <v>122</v>
      </c>
      <c r="CA31">
        <v>80</v>
      </c>
      <c r="CF31">
        <v>0</v>
      </c>
      <c r="CG31">
        <v>0</v>
      </c>
      <c r="CM31">
        <v>0</v>
      </c>
      <c r="CN31" t="s">
        <v>4</v>
      </c>
      <c r="CO31">
        <v>0</v>
      </c>
      <c r="CP31">
        <f t="shared" si="36"/>
        <v>163523.28</v>
      </c>
      <c r="CQ31">
        <f t="shared" si="37"/>
        <v>163523.28300000002</v>
      </c>
      <c r="CR31">
        <f t="shared" si="38"/>
        <v>0</v>
      </c>
      <c r="CS31">
        <f t="shared" si="39"/>
        <v>0</v>
      </c>
      <c r="CT31">
        <f t="shared" si="40"/>
        <v>0</v>
      </c>
      <c r="CU31">
        <f t="shared" si="41"/>
        <v>0</v>
      </c>
      <c r="CV31">
        <f t="shared" si="42"/>
        <v>0</v>
      </c>
      <c r="CW31">
        <f t="shared" si="43"/>
        <v>0</v>
      </c>
      <c r="CX31">
        <f t="shared" si="44"/>
        <v>0</v>
      </c>
      <c r="CY31">
        <f t="shared" si="45"/>
        <v>0</v>
      </c>
      <c r="CZ31">
        <f t="shared" si="46"/>
        <v>0</v>
      </c>
      <c r="DC31" t="s">
        <v>4</v>
      </c>
      <c r="DD31" t="s">
        <v>4</v>
      </c>
      <c r="DE31" t="s">
        <v>4</v>
      </c>
      <c r="DF31" t="s">
        <v>4</v>
      </c>
      <c r="DG31" t="s">
        <v>4</v>
      </c>
      <c r="DH31" t="s">
        <v>4</v>
      </c>
      <c r="DI31" t="s">
        <v>4</v>
      </c>
      <c r="DJ31" t="s">
        <v>4</v>
      </c>
      <c r="DK31" t="s">
        <v>4</v>
      </c>
      <c r="DL31" t="s">
        <v>4</v>
      </c>
      <c r="DM31" t="s">
        <v>4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18</v>
      </c>
      <c r="DW31" t="s">
        <v>18</v>
      </c>
      <c r="DX31">
        <v>1</v>
      </c>
      <c r="EE31">
        <v>27028976</v>
      </c>
      <c r="EF31">
        <v>2</v>
      </c>
      <c r="EG31" t="s">
        <v>22</v>
      </c>
      <c r="EH31">
        <v>0</v>
      </c>
      <c r="EI31" t="s">
        <v>4</v>
      </c>
      <c r="EJ31">
        <v>1</v>
      </c>
      <c r="EK31">
        <v>14</v>
      </c>
      <c r="EL31" t="s">
        <v>29</v>
      </c>
      <c r="EM31" t="s">
        <v>30</v>
      </c>
      <c r="EO31" t="s">
        <v>4</v>
      </c>
      <c r="EQ31">
        <v>512</v>
      </c>
      <c r="ER31">
        <v>21236.79</v>
      </c>
      <c r="ES31">
        <v>21236.79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5</v>
      </c>
      <c r="FC31">
        <v>0</v>
      </c>
      <c r="FD31">
        <v>18</v>
      </c>
      <c r="FF31">
        <v>163523.26</v>
      </c>
      <c r="FQ31">
        <v>0</v>
      </c>
      <c r="FR31">
        <f t="shared" si="47"/>
        <v>0</v>
      </c>
      <c r="FS31">
        <v>0</v>
      </c>
      <c r="FX31">
        <v>122</v>
      </c>
      <c r="FY31">
        <v>80</v>
      </c>
      <c r="GA31" t="s">
        <v>32</v>
      </c>
      <c r="GD31">
        <v>0</v>
      </c>
      <c r="GF31">
        <v>-662525012</v>
      </c>
      <c r="GG31">
        <v>1</v>
      </c>
      <c r="GH31">
        <v>3</v>
      </c>
      <c r="GI31">
        <v>4</v>
      </c>
      <c r="GJ31">
        <v>0</v>
      </c>
      <c r="GK31">
        <f>ROUND(R31*(S12)/100,2)</f>
        <v>0</v>
      </c>
      <c r="GL31">
        <f t="shared" si="48"/>
        <v>0</v>
      </c>
      <c r="GM31">
        <f t="shared" si="49"/>
        <v>163523.28</v>
      </c>
      <c r="GN31">
        <f t="shared" si="50"/>
        <v>163523.28</v>
      </c>
      <c r="GO31">
        <f t="shared" si="51"/>
        <v>0</v>
      </c>
      <c r="GP31">
        <f t="shared" si="52"/>
        <v>0</v>
      </c>
      <c r="GR31">
        <v>1</v>
      </c>
      <c r="GS31">
        <v>1</v>
      </c>
      <c r="GT31">
        <v>0</v>
      </c>
      <c r="GU31" t="s">
        <v>4</v>
      </c>
      <c r="GV31">
        <f t="shared" si="53"/>
        <v>0</v>
      </c>
      <c r="GW31">
        <v>1</v>
      </c>
      <c r="GX31">
        <f t="shared" si="54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7</v>
      </c>
      <c r="D32" s="2"/>
      <c r="E32" s="2" t="s">
        <v>33</v>
      </c>
      <c r="F32" s="2" t="s">
        <v>27</v>
      </c>
      <c r="G32" s="2" t="s">
        <v>34</v>
      </c>
      <c r="H32" s="2" t="s">
        <v>35</v>
      </c>
      <c r="I32" s="2">
        <f>I28*J32</f>
        <v>1</v>
      </c>
      <c r="J32" s="2">
        <v>1</v>
      </c>
      <c r="K32" s="2"/>
      <c r="L32" s="2"/>
      <c r="M32" s="2"/>
      <c r="N32" s="2"/>
      <c r="O32" s="2">
        <f t="shared" si="21"/>
        <v>559.66999999999996</v>
      </c>
      <c r="P32" s="2">
        <f t="shared" si="22"/>
        <v>559.66999999999996</v>
      </c>
      <c r="Q32" s="2">
        <f t="shared" si="23"/>
        <v>0</v>
      </c>
      <c r="R32" s="2">
        <f t="shared" si="24"/>
        <v>0</v>
      </c>
      <c r="S32" s="2">
        <f t="shared" si="25"/>
        <v>0</v>
      </c>
      <c r="T32" s="2">
        <f t="shared" si="26"/>
        <v>0</v>
      </c>
      <c r="U32" s="2">
        <f t="shared" si="27"/>
        <v>0</v>
      </c>
      <c r="V32" s="2">
        <f t="shared" si="28"/>
        <v>0</v>
      </c>
      <c r="W32" s="2">
        <f t="shared" si="29"/>
        <v>0</v>
      </c>
      <c r="X32" s="2">
        <f t="shared" si="30"/>
        <v>0</v>
      </c>
      <c r="Y32" s="2">
        <f t="shared" si="31"/>
        <v>0</v>
      </c>
      <c r="Z32" s="2"/>
      <c r="AA32" s="2">
        <v>27795993</v>
      </c>
      <c r="AB32" s="2">
        <f t="shared" si="32"/>
        <v>559.66999999999996</v>
      </c>
      <c r="AC32" s="2">
        <f t="shared" si="33"/>
        <v>559.66999999999996</v>
      </c>
      <c r="AD32" s="2">
        <f>ROUND((((ET32)-(EU32))+AE32),2)</f>
        <v>0</v>
      </c>
      <c r="AE32" s="2">
        <f t="shared" si="55"/>
        <v>0</v>
      </c>
      <c r="AF32" s="2">
        <f t="shared" si="55"/>
        <v>0</v>
      </c>
      <c r="AG32" s="2">
        <f t="shared" si="34"/>
        <v>0</v>
      </c>
      <c r="AH32" s="2">
        <f t="shared" si="56"/>
        <v>0</v>
      </c>
      <c r="AI32" s="2">
        <f t="shared" si="56"/>
        <v>0</v>
      </c>
      <c r="AJ32" s="2">
        <f t="shared" si="35"/>
        <v>0</v>
      </c>
      <c r="AK32" s="2">
        <v>559.66999999999996</v>
      </c>
      <c r="AL32" s="2">
        <v>559.66999999999996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122</v>
      </c>
      <c r="AU32" s="2">
        <v>80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4</v>
      </c>
      <c r="BE32" s="2" t="s">
        <v>4</v>
      </c>
      <c r="BF32" s="2" t="s">
        <v>4</v>
      </c>
      <c r="BG32" s="2" t="s">
        <v>4</v>
      </c>
      <c r="BH32" s="2">
        <v>3</v>
      </c>
      <c r="BI32" s="2">
        <v>1</v>
      </c>
      <c r="BJ32" s="2" t="s">
        <v>4</v>
      </c>
      <c r="BK32" s="2"/>
      <c r="BL32" s="2"/>
      <c r="BM32" s="2">
        <v>14</v>
      </c>
      <c r="BN32" s="2">
        <v>0</v>
      </c>
      <c r="BO32" s="2" t="s">
        <v>4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4</v>
      </c>
      <c r="BZ32" s="2">
        <v>122</v>
      </c>
      <c r="CA32" s="2">
        <v>80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4</v>
      </c>
      <c r="CO32" s="2">
        <v>0</v>
      </c>
      <c r="CP32" s="2">
        <f t="shared" si="36"/>
        <v>559.66999999999996</v>
      </c>
      <c r="CQ32" s="2">
        <f t="shared" si="37"/>
        <v>559.66999999999996</v>
      </c>
      <c r="CR32" s="2">
        <f t="shared" si="38"/>
        <v>0</v>
      </c>
      <c r="CS32" s="2">
        <f t="shared" si="39"/>
        <v>0</v>
      </c>
      <c r="CT32" s="2">
        <f t="shared" si="40"/>
        <v>0</v>
      </c>
      <c r="CU32" s="2">
        <f t="shared" si="41"/>
        <v>0</v>
      </c>
      <c r="CV32" s="2">
        <f t="shared" si="42"/>
        <v>0</v>
      </c>
      <c r="CW32" s="2">
        <f t="shared" si="43"/>
        <v>0</v>
      </c>
      <c r="CX32" s="2">
        <f t="shared" si="44"/>
        <v>0</v>
      </c>
      <c r="CY32" s="2">
        <f t="shared" si="45"/>
        <v>0</v>
      </c>
      <c r="CZ32" s="2">
        <f t="shared" si="46"/>
        <v>0</v>
      </c>
      <c r="DA32" s="2"/>
      <c r="DB32" s="2"/>
      <c r="DC32" s="2" t="s">
        <v>4</v>
      </c>
      <c r="DD32" s="2" t="s">
        <v>4</v>
      </c>
      <c r="DE32" s="2" t="s">
        <v>4</v>
      </c>
      <c r="DF32" s="2" t="s">
        <v>4</v>
      </c>
      <c r="DG32" s="2" t="s">
        <v>4</v>
      </c>
      <c r="DH32" s="2" t="s">
        <v>4</v>
      </c>
      <c r="DI32" s="2" t="s">
        <v>4</v>
      </c>
      <c r="DJ32" s="2" t="s">
        <v>4</v>
      </c>
      <c r="DK32" s="2" t="s">
        <v>4</v>
      </c>
      <c r="DL32" s="2" t="s">
        <v>4</v>
      </c>
      <c r="DM32" s="2" t="s">
        <v>4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35</v>
      </c>
      <c r="DW32" s="2" t="s">
        <v>35</v>
      </c>
      <c r="DX32" s="2">
        <v>1</v>
      </c>
      <c r="DY32" s="2"/>
      <c r="DZ32" s="2"/>
      <c r="EA32" s="2"/>
      <c r="EB32" s="2"/>
      <c r="EC32" s="2"/>
      <c r="ED32" s="2"/>
      <c r="EE32" s="2">
        <v>27028976</v>
      </c>
      <c r="EF32" s="2">
        <v>2</v>
      </c>
      <c r="EG32" s="2" t="s">
        <v>22</v>
      </c>
      <c r="EH32" s="2">
        <v>0</v>
      </c>
      <c r="EI32" s="2" t="s">
        <v>4</v>
      </c>
      <c r="EJ32" s="2">
        <v>1</v>
      </c>
      <c r="EK32" s="2">
        <v>14</v>
      </c>
      <c r="EL32" s="2" t="s">
        <v>29</v>
      </c>
      <c r="EM32" s="2" t="s">
        <v>30</v>
      </c>
      <c r="EN32" s="2"/>
      <c r="EO32" s="2" t="s">
        <v>4</v>
      </c>
      <c r="EP32" s="2"/>
      <c r="EQ32" s="2">
        <v>512</v>
      </c>
      <c r="ER32" s="2">
        <v>559.66999999999996</v>
      </c>
      <c r="ES32" s="2">
        <v>559.66999999999996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7"/>
        <v>0</v>
      </c>
      <c r="FS32" s="2">
        <v>0</v>
      </c>
      <c r="FT32" s="2"/>
      <c r="FU32" s="2"/>
      <c r="FV32" s="2"/>
      <c r="FW32" s="2"/>
      <c r="FX32" s="2">
        <v>122</v>
      </c>
      <c r="FY32" s="2">
        <v>80</v>
      </c>
      <c r="FZ32" s="2"/>
      <c r="GA32" s="2" t="s">
        <v>31</v>
      </c>
      <c r="GB32" s="2"/>
      <c r="GC32" s="2"/>
      <c r="GD32" s="2">
        <v>0</v>
      </c>
      <c r="GE32" s="2"/>
      <c r="GF32" s="2">
        <v>-1247699383</v>
      </c>
      <c r="GG32" s="2">
        <v>2</v>
      </c>
      <c r="GH32" s="2">
        <v>0</v>
      </c>
      <c r="GI32" s="2">
        <v>-2</v>
      </c>
      <c r="GJ32" s="2">
        <v>0</v>
      </c>
      <c r="GK32" s="2">
        <f>ROUND(R32*(R12)/100,2)</f>
        <v>0</v>
      </c>
      <c r="GL32" s="2">
        <f t="shared" si="48"/>
        <v>0</v>
      </c>
      <c r="GM32" s="2">
        <f t="shared" si="49"/>
        <v>559.66999999999996</v>
      </c>
      <c r="GN32" s="2">
        <f t="shared" si="50"/>
        <v>559.66999999999996</v>
      </c>
      <c r="GO32" s="2">
        <f t="shared" si="51"/>
        <v>0</v>
      </c>
      <c r="GP32" s="2">
        <f t="shared" si="52"/>
        <v>0</v>
      </c>
      <c r="GQ32" s="2"/>
      <c r="GR32" s="2">
        <v>0</v>
      </c>
      <c r="GS32" s="2">
        <v>4</v>
      </c>
      <c r="GT32" s="2">
        <v>0</v>
      </c>
      <c r="GU32" s="2" t="s">
        <v>4</v>
      </c>
      <c r="GV32" s="2">
        <f t="shared" si="53"/>
        <v>0</v>
      </c>
      <c r="GW32" s="2">
        <v>1</v>
      </c>
      <c r="GX32" s="2">
        <f t="shared" si="54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14</v>
      </c>
      <c r="E33" t="s">
        <v>33</v>
      </c>
      <c r="F33" t="s">
        <v>27</v>
      </c>
      <c r="G33" t="s">
        <v>34</v>
      </c>
      <c r="H33" t="s">
        <v>35</v>
      </c>
      <c r="I33">
        <f>I29*J33</f>
        <v>1</v>
      </c>
      <c r="J33">
        <v>1</v>
      </c>
      <c r="O33">
        <f t="shared" si="21"/>
        <v>4309.46</v>
      </c>
      <c r="P33">
        <f t="shared" si="22"/>
        <v>4309.46</v>
      </c>
      <c r="Q33">
        <f t="shared" si="23"/>
        <v>0</v>
      </c>
      <c r="R33">
        <f t="shared" si="24"/>
        <v>0</v>
      </c>
      <c r="S33">
        <f t="shared" si="25"/>
        <v>0</v>
      </c>
      <c r="T33">
        <f t="shared" si="26"/>
        <v>0</v>
      </c>
      <c r="U33">
        <f t="shared" si="27"/>
        <v>0</v>
      </c>
      <c r="V33">
        <f t="shared" si="28"/>
        <v>0</v>
      </c>
      <c r="W33">
        <f t="shared" si="29"/>
        <v>0</v>
      </c>
      <c r="X33">
        <f t="shared" si="30"/>
        <v>0</v>
      </c>
      <c r="Y33">
        <f t="shared" si="31"/>
        <v>0</v>
      </c>
      <c r="AA33">
        <v>27796868</v>
      </c>
      <c r="AB33">
        <f t="shared" si="32"/>
        <v>559.66999999999996</v>
      </c>
      <c r="AC33">
        <f t="shared" si="33"/>
        <v>559.66999999999996</v>
      </c>
      <c r="AD33">
        <f>ROUND((((ET33)-(EU33))+AE33),2)</f>
        <v>0</v>
      </c>
      <c r="AE33">
        <f t="shared" si="55"/>
        <v>0</v>
      </c>
      <c r="AF33">
        <f t="shared" si="55"/>
        <v>0</v>
      </c>
      <c r="AG33">
        <f t="shared" si="34"/>
        <v>0</v>
      </c>
      <c r="AH33">
        <f t="shared" si="56"/>
        <v>0</v>
      </c>
      <c r="AI33">
        <f t="shared" si="56"/>
        <v>0</v>
      </c>
      <c r="AJ33">
        <f t="shared" si="35"/>
        <v>0</v>
      </c>
      <c r="AK33">
        <v>559.66999999999996</v>
      </c>
      <c r="AL33">
        <v>559.66999999999996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122</v>
      </c>
      <c r="AU33">
        <v>80</v>
      </c>
      <c r="AV33">
        <v>1</v>
      </c>
      <c r="AW33">
        <v>1</v>
      </c>
      <c r="AZ33">
        <v>7.7</v>
      </c>
      <c r="BA33">
        <v>1</v>
      </c>
      <c r="BB33">
        <v>1</v>
      </c>
      <c r="BC33">
        <v>7.7</v>
      </c>
      <c r="BD33" t="s">
        <v>4</v>
      </c>
      <c r="BE33" t="s">
        <v>4</v>
      </c>
      <c r="BF33" t="s">
        <v>4</v>
      </c>
      <c r="BG33" t="s">
        <v>4</v>
      </c>
      <c r="BH33">
        <v>3</v>
      </c>
      <c r="BI33">
        <v>1</v>
      </c>
      <c r="BJ33" t="s">
        <v>4</v>
      </c>
      <c r="BM33">
        <v>14</v>
      </c>
      <c r="BN33">
        <v>0</v>
      </c>
      <c r="BO33" t="s">
        <v>4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4</v>
      </c>
      <c r="BZ33">
        <v>122</v>
      </c>
      <c r="CA33">
        <v>80</v>
      </c>
      <c r="CF33">
        <v>0</v>
      </c>
      <c r="CG33">
        <v>0</v>
      </c>
      <c r="CM33">
        <v>0</v>
      </c>
      <c r="CN33" t="s">
        <v>4</v>
      </c>
      <c r="CO33">
        <v>0</v>
      </c>
      <c r="CP33">
        <f t="shared" si="36"/>
        <v>4309.46</v>
      </c>
      <c r="CQ33">
        <f t="shared" si="37"/>
        <v>4309.4589999999998</v>
      </c>
      <c r="CR33">
        <f t="shared" si="38"/>
        <v>0</v>
      </c>
      <c r="CS33">
        <f t="shared" si="39"/>
        <v>0</v>
      </c>
      <c r="CT33">
        <f t="shared" si="40"/>
        <v>0</v>
      </c>
      <c r="CU33">
        <f t="shared" si="41"/>
        <v>0</v>
      </c>
      <c r="CV33">
        <f t="shared" si="42"/>
        <v>0</v>
      </c>
      <c r="CW33">
        <f t="shared" si="43"/>
        <v>0</v>
      </c>
      <c r="CX33">
        <f t="shared" si="44"/>
        <v>0</v>
      </c>
      <c r="CY33">
        <f t="shared" si="45"/>
        <v>0</v>
      </c>
      <c r="CZ33">
        <f t="shared" si="46"/>
        <v>0</v>
      </c>
      <c r="DC33" t="s">
        <v>4</v>
      </c>
      <c r="DD33" t="s">
        <v>4</v>
      </c>
      <c r="DE33" t="s">
        <v>4</v>
      </c>
      <c r="DF33" t="s">
        <v>4</v>
      </c>
      <c r="DG33" t="s">
        <v>4</v>
      </c>
      <c r="DH33" t="s">
        <v>4</v>
      </c>
      <c r="DI33" t="s">
        <v>4</v>
      </c>
      <c r="DJ33" t="s">
        <v>4</v>
      </c>
      <c r="DK33" t="s">
        <v>4</v>
      </c>
      <c r="DL33" t="s">
        <v>4</v>
      </c>
      <c r="DM33" t="s">
        <v>4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35</v>
      </c>
      <c r="DW33" t="s">
        <v>35</v>
      </c>
      <c r="DX33">
        <v>1</v>
      </c>
      <c r="EE33">
        <v>27028976</v>
      </c>
      <c r="EF33">
        <v>2</v>
      </c>
      <c r="EG33" t="s">
        <v>22</v>
      </c>
      <c r="EH33">
        <v>0</v>
      </c>
      <c r="EI33" t="s">
        <v>4</v>
      </c>
      <c r="EJ33">
        <v>1</v>
      </c>
      <c r="EK33">
        <v>14</v>
      </c>
      <c r="EL33" t="s">
        <v>29</v>
      </c>
      <c r="EM33" t="s">
        <v>30</v>
      </c>
      <c r="EO33" t="s">
        <v>4</v>
      </c>
      <c r="EQ33">
        <v>512</v>
      </c>
      <c r="ER33">
        <v>559.66999999999996</v>
      </c>
      <c r="ES33">
        <v>559.66999999999996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0</v>
      </c>
      <c r="FD33">
        <v>18</v>
      </c>
      <c r="FF33">
        <v>4309.45</v>
      </c>
      <c r="FQ33">
        <v>0</v>
      </c>
      <c r="FR33">
        <f t="shared" si="47"/>
        <v>0</v>
      </c>
      <c r="FS33">
        <v>0</v>
      </c>
      <c r="FX33">
        <v>122</v>
      </c>
      <c r="FY33">
        <v>80</v>
      </c>
      <c r="GA33" t="s">
        <v>36</v>
      </c>
      <c r="GD33">
        <v>0</v>
      </c>
      <c r="GF33">
        <v>-1247699383</v>
      </c>
      <c r="GG33">
        <v>1</v>
      </c>
      <c r="GH33">
        <v>3</v>
      </c>
      <c r="GI33">
        <v>4</v>
      </c>
      <c r="GJ33">
        <v>0</v>
      </c>
      <c r="GK33">
        <f>ROUND(R33*(S12)/100,2)</f>
        <v>0</v>
      </c>
      <c r="GL33">
        <f t="shared" si="48"/>
        <v>0</v>
      </c>
      <c r="GM33">
        <f t="shared" si="49"/>
        <v>4309.46</v>
      </c>
      <c r="GN33">
        <f t="shared" si="50"/>
        <v>4309.46</v>
      </c>
      <c r="GO33">
        <f t="shared" si="51"/>
        <v>0</v>
      </c>
      <c r="GP33">
        <f t="shared" si="52"/>
        <v>0</v>
      </c>
      <c r="GR33">
        <v>1</v>
      </c>
      <c r="GS33">
        <v>1</v>
      </c>
      <c r="GT33">
        <v>0</v>
      </c>
      <c r="GU33" t="s">
        <v>4</v>
      </c>
      <c r="GV33">
        <f t="shared" si="53"/>
        <v>0</v>
      </c>
      <c r="GW33">
        <v>1</v>
      </c>
      <c r="GX33">
        <f t="shared" si="54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ROW(SmtRes!A20)</f>
        <v>20</v>
      </c>
      <c r="D34" s="2">
        <f>ROW(EtalonRes!A18)</f>
        <v>18</v>
      </c>
      <c r="E34" s="2" t="s">
        <v>37</v>
      </c>
      <c r="F34" s="2" t="s">
        <v>38</v>
      </c>
      <c r="G34" s="2" t="s">
        <v>39</v>
      </c>
      <c r="H34" s="2" t="s">
        <v>40</v>
      </c>
      <c r="I34" s="2">
        <v>2.0099999999999998</v>
      </c>
      <c r="J34" s="2">
        <v>0</v>
      </c>
      <c r="K34" s="2"/>
      <c r="L34" s="2"/>
      <c r="M34" s="2"/>
      <c r="N34" s="2"/>
      <c r="O34" s="2">
        <f t="shared" si="21"/>
        <v>130.16999999999999</v>
      </c>
      <c r="P34" s="2">
        <f t="shared" si="22"/>
        <v>7.36</v>
      </c>
      <c r="Q34" s="2">
        <f t="shared" si="23"/>
        <v>1.59</v>
      </c>
      <c r="R34" s="2">
        <f t="shared" si="24"/>
        <v>0.28000000000000003</v>
      </c>
      <c r="S34" s="2">
        <f t="shared" si="25"/>
        <v>121.22</v>
      </c>
      <c r="T34" s="2">
        <f t="shared" si="26"/>
        <v>0</v>
      </c>
      <c r="U34" s="2">
        <f t="shared" si="27"/>
        <v>13.868999999999998</v>
      </c>
      <c r="V34" s="2">
        <f t="shared" si="28"/>
        <v>2.4119999999999999E-2</v>
      </c>
      <c r="W34" s="2">
        <f t="shared" si="29"/>
        <v>0</v>
      </c>
      <c r="X34" s="2">
        <f t="shared" si="30"/>
        <v>155.52000000000001</v>
      </c>
      <c r="Y34" s="2">
        <f t="shared" si="31"/>
        <v>100.85</v>
      </c>
      <c r="Z34" s="2"/>
      <c r="AA34" s="2">
        <v>27795993</v>
      </c>
      <c r="AB34" s="2">
        <f t="shared" si="32"/>
        <v>64.760000000000005</v>
      </c>
      <c r="AC34" s="2">
        <f t="shared" si="33"/>
        <v>3.66</v>
      </c>
      <c r="AD34" s="2">
        <f>ROUND(((((ET34*1.2))-((EU34*1.2)))+AE34),2)</f>
        <v>0.79</v>
      </c>
      <c r="AE34" s="2">
        <f>ROUND(((EU34*1.2)),2)</f>
        <v>0.14000000000000001</v>
      </c>
      <c r="AF34" s="2">
        <f>ROUND(((EV34*1.2)),2)</f>
        <v>60.31</v>
      </c>
      <c r="AG34" s="2">
        <f t="shared" si="34"/>
        <v>0</v>
      </c>
      <c r="AH34" s="2">
        <f>((EW34*1.2))</f>
        <v>6.8999999999999995</v>
      </c>
      <c r="AI34" s="2">
        <f>((EX34*1.2))</f>
        <v>1.2E-2</v>
      </c>
      <c r="AJ34" s="2">
        <f t="shared" si="35"/>
        <v>0</v>
      </c>
      <c r="AK34" s="2">
        <v>54.58</v>
      </c>
      <c r="AL34" s="2">
        <v>3.66</v>
      </c>
      <c r="AM34" s="2">
        <v>0.66</v>
      </c>
      <c r="AN34" s="2">
        <v>0.12</v>
      </c>
      <c r="AO34" s="2">
        <v>50.26</v>
      </c>
      <c r="AP34" s="2">
        <v>0</v>
      </c>
      <c r="AQ34" s="2">
        <v>5.75</v>
      </c>
      <c r="AR34" s="2">
        <v>0.01</v>
      </c>
      <c r="AS34" s="2">
        <v>0</v>
      </c>
      <c r="AT34" s="2">
        <v>128</v>
      </c>
      <c r="AU34" s="2">
        <v>83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4</v>
      </c>
      <c r="BE34" s="2" t="s">
        <v>4</v>
      </c>
      <c r="BF34" s="2" t="s">
        <v>4</v>
      </c>
      <c r="BG34" s="2" t="s">
        <v>4</v>
      </c>
      <c r="BH34" s="2">
        <v>0</v>
      </c>
      <c r="BI34" s="2">
        <v>1</v>
      </c>
      <c r="BJ34" s="2" t="s">
        <v>41</v>
      </c>
      <c r="BK34" s="2"/>
      <c r="BL34" s="2"/>
      <c r="BM34" s="2">
        <v>20001</v>
      </c>
      <c r="BN34" s="2">
        <v>0</v>
      </c>
      <c r="BO34" s="2" t="s">
        <v>4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4</v>
      </c>
      <c r="BZ34" s="2">
        <v>128</v>
      </c>
      <c r="CA34" s="2">
        <v>83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20</v>
      </c>
      <c r="CO34" s="2">
        <v>0</v>
      </c>
      <c r="CP34" s="2">
        <f t="shared" si="36"/>
        <v>130.16999999999999</v>
      </c>
      <c r="CQ34" s="2">
        <f t="shared" si="37"/>
        <v>3.66</v>
      </c>
      <c r="CR34" s="2">
        <f t="shared" si="38"/>
        <v>0.79</v>
      </c>
      <c r="CS34" s="2">
        <f t="shared" si="39"/>
        <v>0.14000000000000001</v>
      </c>
      <c r="CT34" s="2">
        <f t="shared" si="40"/>
        <v>60.31</v>
      </c>
      <c r="CU34" s="2">
        <f t="shared" si="41"/>
        <v>0</v>
      </c>
      <c r="CV34" s="2">
        <f t="shared" si="42"/>
        <v>6.8999999999999995</v>
      </c>
      <c r="CW34" s="2">
        <f t="shared" si="43"/>
        <v>1.2E-2</v>
      </c>
      <c r="CX34" s="2">
        <f t="shared" si="44"/>
        <v>0</v>
      </c>
      <c r="CY34" s="2">
        <f t="shared" si="45"/>
        <v>155.52000000000001</v>
      </c>
      <c r="CZ34" s="2">
        <f t="shared" si="46"/>
        <v>100.845</v>
      </c>
      <c r="DA34" s="2"/>
      <c r="DB34" s="2"/>
      <c r="DC34" s="2" t="s">
        <v>4</v>
      </c>
      <c r="DD34" s="2" t="s">
        <v>4</v>
      </c>
      <c r="DE34" s="2" t="s">
        <v>21</v>
      </c>
      <c r="DF34" s="2" t="s">
        <v>21</v>
      </c>
      <c r="DG34" s="2" t="s">
        <v>21</v>
      </c>
      <c r="DH34" s="2" t="s">
        <v>4</v>
      </c>
      <c r="DI34" s="2" t="s">
        <v>21</v>
      </c>
      <c r="DJ34" s="2" t="s">
        <v>21</v>
      </c>
      <c r="DK34" s="2" t="s">
        <v>4</v>
      </c>
      <c r="DL34" s="2" t="s">
        <v>4</v>
      </c>
      <c r="DM34" s="2" t="s">
        <v>4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40</v>
      </c>
      <c r="DW34" s="2" t="s">
        <v>40</v>
      </c>
      <c r="DX34" s="2">
        <v>1</v>
      </c>
      <c r="DY34" s="2"/>
      <c r="DZ34" s="2"/>
      <c r="EA34" s="2"/>
      <c r="EB34" s="2"/>
      <c r="EC34" s="2"/>
      <c r="ED34" s="2"/>
      <c r="EE34" s="2">
        <v>27029054</v>
      </c>
      <c r="EF34" s="2">
        <v>2</v>
      </c>
      <c r="EG34" s="2" t="s">
        <v>22</v>
      </c>
      <c r="EH34" s="2">
        <v>0</v>
      </c>
      <c r="EI34" s="2" t="s">
        <v>4</v>
      </c>
      <c r="EJ34" s="2">
        <v>1</v>
      </c>
      <c r="EK34" s="2">
        <v>20001</v>
      </c>
      <c r="EL34" s="2" t="s">
        <v>23</v>
      </c>
      <c r="EM34" s="2" t="s">
        <v>24</v>
      </c>
      <c r="EN34" s="2"/>
      <c r="EO34" s="2" t="s">
        <v>25</v>
      </c>
      <c r="EP34" s="2"/>
      <c r="EQ34" s="2">
        <v>0</v>
      </c>
      <c r="ER34" s="2">
        <v>54.58</v>
      </c>
      <c r="ES34" s="2">
        <v>3.66</v>
      </c>
      <c r="ET34" s="2">
        <v>0.66</v>
      </c>
      <c r="EU34" s="2">
        <v>0.12</v>
      </c>
      <c r="EV34" s="2">
        <v>50.26</v>
      </c>
      <c r="EW34" s="2">
        <v>5.75</v>
      </c>
      <c r="EX34" s="2">
        <v>0.01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7"/>
        <v>0</v>
      </c>
      <c r="FS34" s="2">
        <v>0</v>
      </c>
      <c r="FT34" s="2"/>
      <c r="FU34" s="2"/>
      <c r="FV34" s="2"/>
      <c r="FW34" s="2"/>
      <c r="FX34" s="2">
        <v>128</v>
      </c>
      <c r="FY34" s="2">
        <v>83</v>
      </c>
      <c r="FZ34" s="2"/>
      <c r="GA34" s="2" t="s">
        <v>4</v>
      </c>
      <c r="GB34" s="2"/>
      <c r="GC34" s="2"/>
      <c r="GD34" s="2">
        <v>0</v>
      </c>
      <c r="GE34" s="2"/>
      <c r="GF34" s="2">
        <v>115509146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8"/>
        <v>0</v>
      </c>
      <c r="GM34" s="2">
        <f t="shared" si="49"/>
        <v>386.54</v>
      </c>
      <c r="GN34" s="2">
        <f t="shared" si="50"/>
        <v>386.54</v>
      </c>
      <c r="GO34" s="2">
        <f t="shared" si="51"/>
        <v>0</v>
      </c>
      <c r="GP34" s="2">
        <f t="shared" si="52"/>
        <v>0</v>
      </c>
      <c r="GQ34" s="2"/>
      <c r="GR34" s="2">
        <v>0</v>
      </c>
      <c r="GS34" s="2">
        <v>3</v>
      </c>
      <c r="GT34" s="2">
        <v>0</v>
      </c>
      <c r="GU34" s="2" t="s">
        <v>4</v>
      </c>
      <c r="GV34" s="2">
        <f t="shared" si="53"/>
        <v>0</v>
      </c>
      <c r="GW34" s="2">
        <v>1</v>
      </c>
      <c r="GX34" s="2">
        <f t="shared" si="54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ROW(SmtRes!A26)</f>
        <v>26</v>
      </c>
      <c r="D35">
        <f>ROW(EtalonRes!A24)</f>
        <v>24</v>
      </c>
      <c r="E35" t="s">
        <v>37</v>
      </c>
      <c r="F35" t="s">
        <v>38</v>
      </c>
      <c r="G35" t="s">
        <v>39</v>
      </c>
      <c r="H35" t="s">
        <v>40</v>
      </c>
      <c r="I35">
        <v>2.0099999999999998</v>
      </c>
      <c r="J35">
        <v>0</v>
      </c>
      <c r="O35">
        <f t="shared" si="21"/>
        <v>1002.3</v>
      </c>
      <c r="P35">
        <f t="shared" si="22"/>
        <v>56.65</v>
      </c>
      <c r="Q35">
        <f t="shared" si="23"/>
        <v>12.23</v>
      </c>
      <c r="R35">
        <f t="shared" si="24"/>
        <v>2.17</v>
      </c>
      <c r="S35">
        <f t="shared" si="25"/>
        <v>933.42</v>
      </c>
      <c r="T35">
        <f t="shared" si="26"/>
        <v>0</v>
      </c>
      <c r="U35">
        <f t="shared" si="27"/>
        <v>13.868999999999998</v>
      </c>
      <c r="V35">
        <f t="shared" si="28"/>
        <v>2.4119999999999999E-2</v>
      </c>
      <c r="W35">
        <f t="shared" si="29"/>
        <v>0</v>
      </c>
      <c r="X35">
        <f t="shared" si="30"/>
        <v>1197.56</v>
      </c>
      <c r="Y35">
        <f t="shared" si="31"/>
        <v>776.54</v>
      </c>
      <c r="AA35">
        <v>27796868</v>
      </c>
      <c r="AB35">
        <f t="shared" si="32"/>
        <v>64.760000000000005</v>
      </c>
      <c r="AC35">
        <f t="shared" si="33"/>
        <v>3.66</v>
      </c>
      <c r="AD35">
        <f>ROUND(((((ET35*1.2))-((EU35*1.2)))+AE35),2)</f>
        <v>0.79</v>
      </c>
      <c r="AE35">
        <f>ROUND(((EU35*1.2)),2)</f>
        <v>0.14000000000000001</v>
      </c>
      <c r="AF35">
        <f>ROUND(((EV35*1.2)),2)</f>
        <v>60.31</v>
      </c>
      <c r="AG35">
        <f t="shared" si="34"/>
        <v>0</v>
      </c>
      <c r="AH35">
        <f>((EW35*1.2))</f>
        <v>6.8999999999999995</v>
      </c>
      <c r="AI35">
        <f>((EX35*1.2))</f>
        <v>1.2E-2</v>
      </c>
      <c r="AJ35">
        <f t="shared" si="35"/>
        <v>0</v>
      </c>
      <c r="AK35">
        <v>54.58</v>
      </c>
      <c r="AL35">
        <v>3.66</v>
      </c>
      <c r="AM35">
        <v>0.66</v>
      </c>
      <c r="AN35">
        <v>0.12</v>
      </c>
      <c r="AO35">
        <v>50.26</v>
      </c>
      <c r="AP35">
        <v>0</v>
      </c>
      <c r="AQ35">
        <v>5.75</v>
      </c>
      <c r="AR35">
        <v>0.01</v>
      </c>
      <c r="AS35">
        <v>0</v>
      </c>
      <c r="AT35">
        <v>128</v>
      </c>
      <c r="AU35">
        <v>83</v>
      </c>
      <c r="AV35">
        <v>1</v>
      </c>
      <c r="AW35">
        <v>1</v>
      </c>
      <c r="AZ35">
        <v>7.7</v>
      </c>
      <c r="BA35">
        <v>7.7</v>
      </c>
      <c r="BB35">
        <v>7.7</v>
      </c>
      <c r="BC35">
        <v>7.7</v>
      </c>
      <c r="BD35" t="s">
        <v>4</v>
      </c>
      <c r="BE35" t="s">
        <v>4</v>
      </c>
      <c r="BF35" t="s">
        <v>4</v>
      </c>
      <c r="BG35" t="s">
        <v>4</v>
      </c>
      <c r="BH35">
        <v>0</v>
      </c>
      <c r="BI35">
        <v>1</v>
      </c>
      <c r="BJ35" t="s">
        <v>41</v>
      </c>
      <c r="BM35">
        <v>20001</v>
      </c>
      <c r="BN35">
        <v>0</v>
      </c>
      <c r="BO35" t="s">
        <v>4</v>
      </c>
      <c r="BP35">
        <v>0</v>
      </c>
      <c r="BQ35">
        <v>2</v>
      </c>
      <c r="BR35">
        <v>0</v>
      </c>
      <c r="BS35">
        <v>7.7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4</v>
      </c>
      <c r="BZ35">
        <v>128</v>
      </c>
      <c r="CA35">
        <v>83</v>
      </c>
      <c r="CF35">
        <v>0</v>
      </c>
      <c r="CG35">
        <v>0</v>
      </c>
      <c r="CM35">
        <v>0</v>
      </c>
      <c r="CN35" t="s">
        <v>20</v>
      </c>
      <c r="CO35">
        <v>0</v>
      </c>
      <c r="CP35">
        <f t="shared" si="36"/>
        <v>1002.3</v>
      </c>
      <c r="CQ35">
        <f t="shared" si="37"/>
        <v>28.182000000000002</v>
      </c>
      <c r="CR35">
        <f t="shared" si="38"/>
        <v>6.0830000000000002</v>
      </c>
      <c r="CS35">
        <f t="shared" si="39"/>
        <v>1.0780000000000001</v>
      </c>
      <c r="CT35">
        <f t="shared" si="40"/>
        <v>464.387</v>
      </c>
      <c r="CU35">
        <f t="shared" si="41"/>
        <v>0</v>
      </c>
      <c r="CV35">
        <f t="shared" si="42"/>
        <v>6.8999999999999995</v>
      </c>
      <c r="CW35">
        <f t="shared" si="43"/>
        <v>1.2E-2</v>
      </c>
      <c r="CX35">
        <f t="shared" si="44"/>
        <v>0</v>
      </c>
      <c r="CY35">
        <f t="shared" si="45"/>
        <v>1197.5551999999998</v>
      </c>
      <c r="CZ35">
        <f t="shared" si="46"/>
        <v>776.53969999999981</v>
      </c>
      <c r="DC35" t="s">
        <v>4</v>
      </c>
      <c r="DD35" t="s">
        <v>4</v>
      </c>
      <c r="DE35" t="s">
        <v>21</v>
      </c>
      <c r="DF35" t="s">
        <v>21</v>
      </c>
      <c r="DG35" t="s">
        <v>21</v>
      </c>
      <c r="DH35" t="s">
        <v>4</v>
      </c>
      <c r="DI35" t="s">
        <v>21</v>
      </c>
      <c r="DJ35" t="s">
        <v>21</v>
      </c>
      <c r="DK35" t="s">
        <v>4</v>
      </c>
      <c r="DL35" t="s">
        <v>4</v>
      </c>
      <c r="DM35" t="s">
        <v>4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40</v>
      </c>
      <c r="DW35" t="s">
        <v>40</v>
      </c>
      <c r="DX35">
        <v>1</v>
      </c>
      <c r="EE35">
        <v>27029054</v>
      </c>
      <c r="EF35">
        <v>2</v>
      </c>
      <c r="EG35" t="s">
        <v>22</v>
      </c>
      <c r="EH35">
        <v>0</v>
      </c>
      <c r="EI35" t="s">
        <v>4</v>
      </c>
      <c r="EJ35">
        <v>1</v>
      </c>
      <c r="EK35">
        <v>20001</v>
      </c>
      <c r="EL35" t="s">
        <v>23</v>
      </c>
      <c r="EM35" t="s">
        <v>24</v>
      </c>
      <c r="EO35" t="s">
        <v>25</v>
      </c>
      <c r="EQ35">
        <v>0</v>
      </c>
      <c r="ER35">
        <v>54.58</v>
      </c>
      <c r="ES35">
        <v>3.66</v>
      </c>
      <c r="ET35">
        <v>0.66</v>
      </c>
      <c r="EU35">
        <v>0.12</v>
      </c>
      <c r="EV35">
        <v>50.26</v>
      </c>
      <c r="EW35">
        <v>5.75</v>
      </c>
      <c r="EX35">
        <v>0.01</v>
      </c>
      <c r="EY35">
        <v>0</v>
      </c>
      <c r="FQ35">
        <v>0</v>
      </c>
      <c r="FR35">
        <f t="shared" si="47"/>
        <v>0</v>
      </c>
      <c r="FS35">
        <v>0</v>
      </c>
      <c r="FX35">
        <v>128</v>
      </c>
      <c r="FY35">
        <v>83</v>
      </c>
      <c r="GA35" t="s">
        <v>4</v>
      </c>
      <c r="GD35">
        <v>0</v>
      </c>
      <c r="GF35">
        <v>115509146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8"/>
        <v>0</v>
      </c>
      <c r="GM35">
        <f t="shared" si="49"/>
        <v>2976.4</v>
      </c>
      <c r="GN35">
        <f t="shared" si="50"/>
        <v>2976.4</v>
      </c>
      <c r="GO35">
        <f t="shared" si="51"/>
        <v>0</v>
      </c>
      <c r="GP35">
        <f t="shared" si="52"/>
        <v>0</v>
      </c>
      <c r="GR35">
        <v>0</v>
      </c>
      <c r="GS35">
        <v>3</v>
      </c>
      <c r="GT35">
        <v>0</v>
      </c>
      <c r="GU35" t="s">
        <v>4</v>
      </c>
      <c r="GV35">
        <f t="shared" si="53"/>
        <v>0</v>
      </c>
      <c r="GW35">
        <v>1</v>
      </c>
      <c r="GX35">
        <f t="shared" si="54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20</v>
      </c>
      <c r="D36" s="2"/>
      <c r="E36" s="2" t="s">
        <v>42</v>
      </c>
      <c r="F36" s="2" t="s">
        <v>27</v>
      </c>
      <c r="G36" s="2" t="s">
        <v>43</v>
      </c>
      <c r="H36" s="2" t="s">
        <v>18</v>
      </c>
      <c r="I36" s="2">
        <f>I34*J36</f>
        <v>1</v>
      </c>
      <c r="J36" s="2">
        <v>0.49751243781094534</v>
      </c>
      <c r="K36" s="2"/>
      <c r="L36" s="2"/>
      <c r="M36" s="2"/>
      <c r="N36" s="2"/>
      <c r="O36" s="2">
        <f t="shared" si="21"/>
        <v>1139.0999999999999</v>
      </c>
      <c r="P36" s="2">
        <f t="shared" si="22"/>
        <v>1139.0999999999999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27795993</v>
      </c>
      <c r="AB36" s="2">
        <f t="shared" si="32"/>
        <v>1139.0999999999999</v>
      </c>
      <c r="AC36" s="2">
        <f t="shared" si="33"/>
        <v>1139.0999999999999</v>
      </c>
      <c r="AD36" s="2">
        <f>ROUND((((ET36)-(EU36))+AE36),2)</f>
        <v>0</v>
      </c>
      <c r="AE36" s="2">
        <f>ROUND((EU36),2)</f>
        <v>0</v>
      </c>
      <c r="AF36" s="2">
        <f>ROUND((EV36),2)</f>
        <v>0</v>
      </c>
      <c r="AG36" s="2">
        <f t="shared" si="34"/>
        <v>0</v>
      </c>
      <c r="AH36" s="2">
        <f>(EW36)</f>
        <v>0</v>
      </c>
      <c r="AI36" s="2">
        <f>(EX36)</f>
        <v>0</v>
      </c>
      <c r="AJ36" s="2">
        <f t="shared" si="35"/>
        <v>0</v>
      </c>
      <c r="AK36" s="2">
        <v>1139.0999999999999</v>
      </c>
      <c r="AL36" s="2">
        <v>1139.0999999999999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95</v>
      </c>
      <c r="AU36" s="2">
        <v>50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4</v>
      </c>
      <c r="BE36" s="2" t="s">
        <v>4</v>
      </c>
      <c r="BF36" s="2" t="s">
        <v>4</v>
      </c>
      <c r="BG36" s="2" t="s">
        <v>4</v>
      </c>
      <c r="BH36" s="2">
        <v>3</v>
      </c>
      <c r="BI36" s="2">
        <v>1</v>
      </c>
      <c r="BJ36" s="2" t="s">
        <v>4</v>
      </c>
      <c r="BK36" s="2"/>
      <c r="BL36" s="2"/>
      <c r="BM36" s="2">
        <v>1</v>
      </c>
      <c r="BN36" s="2">
        <v>0</v>
      </c>
      <c r="BO36" s="2" t="s">
        <v>4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4</v>
      </c>
      <c r="BZ36" s="2">
        <v>95</v>
      </c>
      <c r="CA36" s="2">
        <v>50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4</v>
      </c>
      <c r="CO36" s="2">
        <v>0</v>
      </c>
      <c r="CP36" s="2">
        <f t="shared" si="36"/>
        <v>1139.0999999999999</v>
      </c>
      <c r="CQ36" s="2">
        <f t="shared" si="37"/>
        <v>1139.0999999999999</v>
      </c>
      <c r="CR36" s="2">
        <f t="shared" si="38"/>
        <v>0</v>
      </c>
      <c r="CS36" s="2">
        <f t="shared" si="39"/>
        <v>0</v>
      </c>
      <c r="CT36" s="2">
        <f t="shared" si="40"/>
        <v>0</v>
      </c>
      <c r="CU36" s="2">
        <f t="shared" si="41"/>
        <v>0</v>
      </c>
      <c r="CV36" s="2">
        <f t="shared" si="42"/>
        <v>0</v>
      </c>
      <c r="CW36" s="2">
        <f t="shared" si="43"/>
        <v>0</v>
      </c>
      <c r="CX36" s="2">
        <f t="shared" si="44"/>
        <v>0</v>
      </c>
      <c r="CY36" s="2">
        <f t="shared" si="45"/>
        <v>0</v>
      </c>
      <c r="CZ36" s="2">
        <f t="shared" si="46"/>
        <v>0</v>
      </c>
      <c r="DA36" s="2"/>
      <c r="DB36" s="2"/>
      <c r="DC36" s="2" t="s">
        <v>4</v>
      </c>
      <c r="DD36" s="2" t="s">
        <v>4</v>
      </c>
      <c r="DE36" s="2" t="s">
        <v>4</v>
      </c>
      <c r="DF36" s="2" t="s">
        <v>4</v>
      </c>
      <c r="DG36" s="2" t="s">
        <v>4</v>
      </c>
      <c r="DH36" s="2" t="s">
        <v>4</v>
      </c>
      <c r="DI36" s="2" t="s">
        <v>4</v>
      </c>
      <c r="DJ36" s="2" t="s">
        <v>4</v>
      </c>
      <c r="DK36" s="2" t="s">
        <v>4</v>
      </c>
      <c r="DL36" s="2" t="s">
        <v>4</v>
      </c>
      <c r="DM36" s="2" t="s">
        <v>4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1013</v>
      </c>
      <c r="DV36" s="2" t="s">
        <v>18</v>
      </c>
      <c r="DW36" s="2" t="s">
        <v>18</v>
      </c>
      <c r="DX36" s="2">
        <v>1</v>
      </c>
      <c r="DY36" s="2"/>
      <c r="DZ36" s="2"/>
      <c r="EA36" s="2"/>
      <c r="EB36" s="2"/>
      <c r="EC36" s="2"/>
      <c r="ED36" s="2"/>
      <c r="EE36" s="2">
        <v>27029165</v>
      </c>
      <c r="EF36" s="2">
        <v>2</v>
      </c>
      <c r="EG36" s="2" t="s">
        <v>22</v>
      </c>
      <c r="EH36" s="2">
        <v>0</v>
      </c>
      <c r="EI36" s="2" t="s">
        <v>4</v>
      </c>
      <c r="EJ36" s="2">
        <v>1</v>
      </c>
      <c r="EK36" s="2">
        <v>1</v>
      </c>
      <c r="EL36" s="2" t="s">
        <v>44</v>
      </c>
      <c r="EM36" s="2" t="s">
        <v>45</v>
      </c>
      <c r="EN36" s="2"/>
      <c r="EO36" s="2" t="s">
        <v>4</v>
      </c>
      <c r="EP36" s="2"/>
      <c r="EQ36" s="2">
        <v>512</v>
      </c>
      <c r="ER36" s="2">
        <v>1139.0999999999999</v>
      </c>
      <c r="ES36" s="2">
        <v>1139.0999999999999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7"/>
        <v>0</v>
      </c>
      <c r="FS36" s="2">
        <v>0</v>
      </c>
      <c r="FT36" s="2"/>
      <c r="FU36" s="2"/>
      <c r="FV36" s="2"/>
      <c r="FW36" s="2"/>
      <c r="FX36" s="2">
        <v>95</v>
      </c>
      <c r="FY36" s="2">
        <v>50</v>
      </c>
      <c r="FZ36" s="2"/>
      <c r="GA36" s="2" t="s">
        <v>31</v>
      </c>
      <c r="GB36" s="2"/>
      <c r="GC36" s="2"/>
      <c r="GD36" s="2">
        <v>0</v>
      </c>
      <c r="GE36" s="2"/>
      <c r="GF36" s="2">
        <v>-1161653191</v>
      </c>
      <c r="GG36" s="2">
        <v>2</v>
      </c>
      <c r="GH36" s="2">
        <v>0</v>
      </c>
      <c r="GI36" s="2">
        <v>-2</v>
      </c>
      <c r="GJ36" s="2">
        <v>0</v>
      </c>
      <c r="GK36" s="2">
        <f>ROUND(R36*(R12)/100,2)</f>
        <v>0</v>
      </c>
      <c r="GL36" s="2">
        <f t="shared" si="48"/>
        <v>0</v>
      </c>
      <c r="GM36" s="2">
        <f t="shared" si="49"/>
        <v>1139.0999999999999</v>
      </c>
      <c r="GN36" s="2">
        <f t="shared" si="50"/>
        <v>1139.0999999999999</v>
      </c>
      <c r="GO36" s="2">
        <f t="shared" si="51"/>
        <v>0</v>
      </c>
      <c r="GP36" s="2">
        <f t="shared" si="52"/>
        <v>0</v>
      </c>
      <c r="GQ36" s="2"/>
      <c r="GR36" s="2">
        <v>0</v>
      </c>
      <c r="GS36" s="2">
        <v>4</v>
      </c>
      <c r="GT36" s="2">
        <v>0</v>
      </c>
      <c r="GU36" s="2" t="s">
        <v>4</v>
      </c>
      <c r="GV36" s="2">
        <f t="shared" si="53"/>
        <v>0</v>
      </c>
      <c r="GW36" s="2">
        <v>1</v>
      </c>
      <c r="GX36" s="2">
        <f t="shared" si="54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26</v>
      </c>
      <c r="E37" t="s">
        <v>42</v>
      </c>
      <c r="F37" t="s">
        <v>27</v>
      </c>
      <c r="G37" t="s">
        <v>43</v>
      </c>
      <c r="H37" t="s">
        <v>18</v>
      </c>
      <c r="I37">
        <f>I35*J37</f>
        <v>1</v>
      </c>
      <c r="J37">
        <v>0.49751243781094534</v>
      </c>
      <c r="O37">
        <f t="shared" si="21"/>
        <v>8771.07</v>
      </c>
      <c r="P37">
        <f t="shared" si="22"/>
        <v>8771.07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27796868</v>
      </c>
      <c r="AB37">
        <f t="shared" si="32"/>
        <v>1139.0999999999999</v>
      </c>
      <c r="AC37">
        <f t="shared" si="33"/>
        <v>1139.0999999999999</v>
      </c>
      <c r="AD37">
        <f>ROUND((((ET37)-(EU37))+AE37),2)</f>
        <v>0</v>
      </c>
      <c r="AE37">
        <f>ROUND((EU37),2)</f>
        <v>0</v>
      </c>
      <c r="AF37">
        <f>ROUND((EV37),2)</f>
        <v>0</v>
      </c>
      <c r="AG37">
        <f t="shared" si="34"/>
        <v>0</v>
      </c>
      <c r="AH37">
        <f>(EW37)</f>
        <v>0</v>
      </c>
      <c r="AI37">
        <f>(EX37)</f>
        <v>0</v>
      </c>
      <c r="AJ37">
        <f t="shared" si="35"/>
        <v>0</v>
      </c>
      <c r="AK37">
        <v>1139.0999999999999</v>
      </c>
      <c r="AL37">
        <v>1139.0999999999999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50</v>
      </c>
      <c r="AV37">
        <v>1</v>
      </c>
      <c r="AW37">
        <v>1</v>
      </c>
      <c r="AZ37">
        <v>7.7</v>
      </c>
      <c r="BA37">
        <v>1</v>
      </c>
      <c r="BB37">
        <v>1</v>
      </c>
      <c r="BC37">
        <v>7.7</v>
      </c>
      <c r="BD37" t="s">
        <v>4</v>
      </c>
      <c r="BE37" t="s">
        <v>4</v>
      </c>
      <c r="BF37" t="s">
        <v>4</v>
      </c>
      <c r="BG37" t="s">
        <v>4</v>
      </c>
      <c r="BH37">
        <v>3</v>
      </c>
      <c r="BI37">
        <v>1</v>
      </c>
      <c r="BJ37" t="s">
        <v>4</v>
      </c>
      <c r="BM37">
        <v>1</v>
      </c>
      <c r="BN37">
        <v>0</v>
      </c>
      <c r="BO37" t="s">
        <v>4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4</v>
      </c>
      <c r="BZ37">
        <v>95</v>
      </c>
      <c r="CA37">
        <v>50</v>
      </c>
      <c r="CF37">
        <v>0</v>
      </c>
      <c r="CG37">
        <v>0</v>
      </c>
      <c r="CM37">
        <v>0</v>
      </c>
      <c r="CN37" t="s">
        <v>4</v>
      </c>
      <c r="CO37">
        <v>0</v>
      </c>
      <c r="CP37">
        <f t="shared" si="36"/>
        <v>8771.07</v>
      </c>
      <c r="CQ37">
        <f t="shared" si="37"/>
        <v>8771.07</v>
      </c>
      <c r="CR37">
        <f t="shared" si="38"/>
        <v>0</v>
      </c>
      <c r="CS37">
        <f t="shared" si="39"/>
        <v>0</v>
      </c>
      <c r="CT37">
        <f t="shared" si="40"/>
        <v>0</v>
      </c>
      <c r="CU37">
        <f t="shared" si="41"/>
        <v>0</v>
      </c>
      <c r="CV37">
        <f t="shared" si="42"/>
        <v>0</v>
      </c>
      <c r="CW37">
        <f t="shared" si="43"/>
        <v>0</v>
      </c>
      <c r="CX37">
        <f t="shared" si="44"/>
        <v>0</v>
      </c>
      <c r="CY37">
        <f t="shared" si="45"/>
        <v>0</v>
      </c>
      <c r="CZ37">
        <f t="shared" si="46"/>
        <v>0</v>
      </c>
      <c r="DC37" t="s">
        <v>4</v>
      </c>
      <c r="DD37" t="s">
        <v>4</v>
      </c>
      <c r="DE37" t="s">
        <v>4</v>
      </c>
      <c r="DF37" t="s">
        <v>4</v>
      </c>
      <c r="DG37" t="s">
        <v>4</v>
      </c>
      <c r="DH37" t="s">
        <v>4</v>
      </c>
      <c r="DI37" t="s">
        <v>4</v>
      </c>
      <c r="DJ37" t="s">
        <v>4</v>
      </c>
      <c r="DK37" t="s">
        <v>4</v>
      </c>
      <c r="DL37" t="s">
        <v>4</v>
      </c>
      <c r="DM37" t="s">
        <v>4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18</v>
      </c>
      <c r="DW37" t="s">
        <v>18</v>
      </c>
      <c r="DX37">
        <v>1</v>
      </c>
      <c r="EE37">
        <v>27029165</v>
      </c>
      <c r="EF37">
        <v>2</v>
      </c>
      <c r="EG37" t="s">
        <v>22</v>
      </c>
      <c r="EH37">
        <v>0</v>
      </c>
      <c r="EI37" t="s">
        <v>4</v>
      </c>
      <c r="EJ37">
        <v>1</v>
      </c>
      <c r="EK37">
        <v>1</v>
      </c>
      <c r="EL37" t="s">
        <v>44</v>
      </c>
      <c r="EM37" t="s">
        <v>45</v>
      </c>
      <c r="EO37" t="s">
        <v>4</v>
      </c>
      <c r="EQ37">
        <v>512</v>
      </c>
      <c r="ER37">
        <v>1139.0999999999999</v>
      </c>
      <c r="ES37">
        <v>1139.0999999999999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5</v>
      </c>
      <c r="FC37">
        <v>0</v>
      </c>
      <c r="FD37">
        <v>18</v>
      </c>
      <c r="FF37">
        <v>8771.06</v>
      </c>
      <c r="FQ37">
        <v>0</v>
      </c>
      <c r="FR37">
        <f t="shared" si="47"/>
        <v>0</v>
      </c>
      <c r="FS37">
        <v>0</v>
      </c>
      <c r="FX37">
        <v>95</v>
      </c>
      <c r="FY37">
        <v>50</v>
      </c>
      <c r="GA37" t="s">
        <v>46</v>
      </c>
      <c r="GD37">
        <v>0</v>
      </c>
      <c r="GF37">
        <v>-1161653191</v>
      </c>
      <c r="GG37">
        <v>1</v>
      </c>
      <c r="GH37">
        <v>3</v>
      </c>
      <c r="GI37">
        <v>4</v>
      </c>
      <c r="GJ37">
        <v>0</v>
      </c>
      <c r="GK37">
        <f>ROUND(R37*(S12)/100,2)</f>
        <v>0</v>
      </c>
      <c r="GL37">
        <f t="shared" si="48"/>
        <v>0</v>
      </c>
      <c r="GM37">
        <f t="shared" si="49"/>
        <v>8771.07</v>
      </c>
      <c r="GN37">
        <f t="shared" si="50"/>
        <v>8771.07</v>
      </c>
      <c r="GO37">
        <f t="shared" si="51"/>
        <v>0</v>
      </c>
      <c r="GP37">
        <f t="shared" si="52"/>
        <v>0</v>
      </c>
      <c r="GR37">
        <v>1</v>
      </c>
      <c r="GS37">
        <v>1</v>
      </c>
      <c r="GT37">
        <v>0</v>
      </c>
      <c r="GU37" t="s">
        <v>4</v>
      </c>
      <c r="GV37">
        <f t="shared" si="53"/>
        <v>0</v>
      </c>
      <c r="GW37">
        <v>1</v>
      </c>
      <c r="GX37">
        <f t="shared" si="54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ROW(SmtRes!A35)</f>
        <v>35</v>
      </c>
      <c r="D38" s="2">
        <f>ROW(EtalonRes!A32)</f>
        <v>32</v>
      </c>
      <c r="E38" s="2" t="s">
        <v>47</v>
      </c>
      <c r="F38" s="2" t="s">
        <v>48</v>
      </c>
      <c r="G38" s="2" t="s">
        <v>49</v>
      </c>
      <c r="H38" s="2" t="s">
        <v>18</v>
      </c>
      <c r="I38" s="2">
        <v>1</v>
      </c>
      <c r="J38" s="2">
        <v>0</v>
      </c>
      <c r="K38" s="2"/>
      <c r="L38" s="2"/>
      <c r="M38" s="2"/>
      <c r="N38" s="2"/>
      <c r="O38" s="2">
        <f t="shared" si="21"/>
        <v>67.930000000000007</v>
      </c>
      <c r="P38" s="2">
        <f t="shared" si="22"/>
        <v>25.76</v>
      </c>
      <c r="Q38" s="2">
        <f t="shared" si="23"/>
        <v>5.46</v>
      </c>
      <c r="R38" s="2">
        <f t="shared" si="24"/>
        <v>0.44</v>
      </c>
      <c r="S38" s="2">
        <f t="shared" si="25"/>
        <v>36.71</v>
      </c>
      <c r="T38" s="2">
        <f t="shared" si="26"/>
        <v>0</v>
      </c>
      <c r="U38" s="2">
        <f t="shared" si="27"/>
        <v>4.0919999999999996</v>
      </c>
      <c r="V38" s="2">
        <f t="shared" si="28"/>
        <v>3.5999999999999997E-2</v>
      </c>
      <c r="W38" s="2">
        <f t="shared" si="29"/>
        <v>0</v>
      </c>
      <c r="X38" s="2">
        <f t="shared" si="30"/>
        <v>47.55</v>
      </c>
      <c r="Y38" s="2">
        <f t="shared" si="31"/>
        <v>30.83</v>
      </c>
      <c r="Z38" s="2"/>
      <c r="AA38" s="2">
        <v>27795993</v>
      </c>
      <c r="AB38" s="2">
        <f t="shared" si="32"/>
        <v>67.930000000000007</v>
      </c>
      <c r="AC38" s="2">
        <f t="shared" si="33"/>
        <v>25.76</v>
      </c>
      <c r="AD38" s="2">
        <f>ROUND(((((ET38*1.2))-((EU38*1.2)))+AE38),2)</f>
        <v>5.46</v>
      </c>
      <c r="AE38" s="2">
        <f>ROUND(((EU38*1.2)),2)</f>
        <v>0.44</v>
      </c>
      <c r="AF38" s="2">
        <f>ROUND(((EV38*1.2)),2)</f>
        <v>36.71</v>
      </c>
      <c r="AG38" s="2">
        <f t="shared" si="34"/>
        <v>0</v>
      </c>
      <c r="AH38" s="2">
        <f>((EW38*1.2))</f>
        <v>4.0919999999999996</v>
      </c>
      <c r="AI38" s="2">
        <f>((EX38*1.2))</f>
        <v>3.5999999999999997E-2</v>
      </c>
      <c r="AJ38" s="2">
        <f t="shared" si="35"/>
        <v>0</v>
      </c>
      <c r="AK38" s="2">
        <v>60.9</v>
      </c>
      <c r="AL38" s="2">
        <v>25.76</v>
      </c>
      <c r="AM38" s="2">
        <v>4.55</v>
      </c>
      <c r="AN38" s="2">
        <v>0.37</v>
      </c>
      <c r="AO38" s="2">
        <v>30.59</v>
      </c>
      <c r="AP38" s="2">
        <v>0</v>
      </c>
      <c r="AQ38" s="2">
        <v>3.41</v>
      </c>
      <c r="AR38" s="2">
        <v>0.03</v>
      </c>
      <c r="AS38" s="2">
        <v>0</v>
      </c>
      <c r="AT38" s="2">
        <v>128</v>
      </c>
      <c r="AU38" s="2">
        <v>83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4</v>
      </c>
      <c r="BE38" s="2" t="s">
        <v>4</v>
      </c>
      <c r="BF38" s="2" t="s">
        <v>4</v>
      </c>
      <c r="BG38" s="2" t="s">
        <v>4</v>
      </c>
      <c r="BH38" s="2">
        <v>0</v>
      </c>
      <c r="BI38" s="2">
        <v>1</v>
      </c>
      <c r="BJ38" s="2" t="s">
        <v>50</v>
      </c>
      <c r="BK38" s="2"/>
      <c r="BL38" s="2"/>
      <c r="BM38" s="2">
        <v>20001</v>
      </c>
      <c r="BN38" s="2">
        <v>0</v>
      </c>
      <c r="BO38" s="2" t="s">
        <v>4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4</v>
      </c>
      <c r="BZ38" s="2">
        <v>128</v>
      </c>
      <c r="CA38" s="2">
        <v>83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20</v>
      </c>
      <c r="CO38" s="2">
        <v>0</v>
      </c>
      <c r="CP38" s="2">
        <f t="shared" si="36"/>
        <v>67.930000000000007</v>
      </c>
      <c r="CQ38" s="2">
        <f t="shared" si="37"/>
        <v>25.76</v>
      </c>
      <c r="CR38" s="2">
        <f t="shared" si="38"/>
        <v>5.46</v>
      </c>
      <c r="CS38" s="2">
        <f t="shared" si="39"/>
        <v>0.44</v>
      </c>
      <c r="CT38" s="2">
        <f t="shared" si="40"/>
        <v>36.71</v>
      </c>
      <c r="CU38" s="2">
        <f t="shared" si="41"/>
        <v>0</v>
      </c>
      <c r="CV38" s="2">
        <f t="shared" si="42"/>
        <v>4.0919999999999996</v>
      </c>
      <c r="CW38" s="2">
        <f t="shared" si="43"/>
        <v>3.5999999999999997E-2</v>
      </c>
      <c r="CX38" s="2">
        <f t="shared" si="44"/>
        <v>0</v>
      </c>
      <c r="CY38" s="2">
        <f t="shared" si="45"/>
        <v>47.552</v>
      </c>
      <c r="CZ38" s="2">
        <f t="shared" si="46"/>
        <v>30.834499999999998</v>
      </c>
      <c r="DA38" s="2"/>
      <c r="DB38" s="2"/>
      <c r="DC38" s="2" t="s">
        <v>4</v>
      </c>
      <c r="DD38" s="2" t="s">
        <v>4</v>
      </c>
      <c r="DE38" s="2" t="s">
        <v>21</v>
      </c>
      <c r="DF38" s="2" t="s">
        <v>21</v>
      </c>
      <c r="DG38" s="2" t="s">
        <v>21</v>
      </c>
      <c r="DH38" s="2" t="s">
        <v>4</v>
      </c>
      <c r="DI38" s="2" t="s">
        <v>21</v>
      </c>
      <c r="DJ38" s="2" t="s">
        <v>21</v>
      </c>
      <c r="DK38" s="2" t="s">
        <v>4</v>
      </c>
      <c r="DL38" s="2" t="s">
        <v>4</v>
      </c>
      <c r="DM38" s="2" t="s">
        <v>4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18</v>
      </c>
      <c r="DW38" s="2" t="s">
        <v>18</v>
      </c>
      <c r="DX38" s="2">
        <v>1</v>
      </c>
      <c r="DY38" s="2"/>
      <c r="DZ38" s="2"/>
      <c r="EA38" s="2"/>
      <c r="EB38" s="2"/>
      <c r="EC38" s="2"/>
      <c r="ED38" s="2"/>
      <c r="EE38" s="2">
        <v>27029054</v>
      </c>
      <c r="EF38" s="2">
        <v>2</v>
      </c>
      <c r="EG38" s="2" t="s">
        <v>22</v>
      </c>
      <c r="EH38" s="2">
        <v>0</v>
      </c>
      <c r="EI38" s="2" t="s">
        <v>4</v>
      </c>
      <c r="EJ38" s="2">
        <v>1</v>
      </c>
      <c r="EK38" s="2">
        <v>20001</v>
      </c>
      <c r="EL38" s="2" t="s">
        <v>23</v>
      </c>
      <c r="EM38" s="2" t="s">
        <v>24</v>
      </c>
      <c r="EN38" s="2"/>
      <c r="EO38" s="2" t="s">
        <v>25</v>
      </c>
      <c r="EP38" s="2"/>
      <c r="EQ38" s="2">
        <v>0</v>
      </c>
      <c r="ER38" s="2">
        <v>60.9</v>
      </c>
      <c r="ES38" s="2">
        <v>25.76</v>
      </c>
      <c r="ET38" s="2">
        <v>4.55</v>
      </c>
      <c r="EU38" s="2">
        <v>0.37</v>
      </c>
      <c r="EV38" s="2">
        <v>30.59</v>
      </c>
      <c r="EW38" s="2">
        <v>3.41</v>
      </c>
      <c r="EX38" s="2">
        <v>0.03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7"/>
        <v>0</v>
      </c>
      <c r="FS38" s="2">
        <v>0</v>
      </c>
      <c r="FT38" s="2"/>
      <c r="FU38" s="2"/>
      <c r="FV38" s="2"/>
      <c r="FW38" s="2"/>
      <c r="FX38" s="2">
        <v>128</v>
      </c>
      <c r="FY38" s="2">
        <v>83</v>
      </c>
      <c r="FZ38" s="2"/>
      <c r="GA38" s="2" t="s">
        <v>4</v>
      </c>
      <c r="GB38" s="2"/>
      <c r="GC38" s="2"/>
      <c r="GD38" s="2">
        <v>0</v>
      </c>
      <c r="GE38" s="2"/>
      <c r="GF38" s="2">
        <v>-732246212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8"/>
        <v>0</v>
      </c>
      <c r="GM38" s="2">
        <f t="shared" si="49"/>
        <v>146.31</v>
      </c>
      <c r="GN38" s="2">
        <f t="shared" si="50"/>
        <v>146.31</v>
      </c>
      <c r="GO38" s="2">
        <f t="shared" si="51"/>
        <v>0</v>
      </c>
      <c r="GP38" s="2">
        <f t="shared" si="52"/>
        <v>0</v>
      </c>
      <c r="GQ38" s="2"/>
      <c r="GR38" s="2">
        <v>0</v>
      </c>
      <c r="GS38" s="2">
        <v>3</v>
      </c>
      <c r="GT38" s="2">
        <v>0</v>
      </c>
      <c r="GU38" s="2" t="s">
        <v>4</v>
      </c>
      <c r="GV38" s="2">
        <f t="shared" si="53"/>
        <v>0</v>
      </c>
      <c r="GW38" s="2">
        <v>1</v>
      </c>
      <c r="GX38" s="2">
        <f t="shared" si="54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ROW(SmtRes!A44)</f>
        <v>44</v>
      </c>
      <c r="D39">
        <f>ROW(EtalonRes!A40)</f>
        <v>40</v>
      </c>
      <c r="E39" t="s">
        <v>47</v>
      </c>
      <c r="F39" t="s">
        <v>48</v>
      </c>
      <c r="G39" t="s">
        <v>49</v>
      </c>
      <c r="H39" t="s">
        <v>18</v>
      </c>
      <c r="I39">
        <v>1</v>
      </c>
      <c r="J39">
        <v>0</v>
      </c>
      <c r="O39">
        <f t="shared" si="21"/>
        <v>523.05999999999995</v>
      </c>
      <c r="P39">
        <f t="shared" si="22"/>
        <v>198.35</v>
      </c>
      <c r="Q39">
        <f t="shared" si="23"/>
        <v>42.04</v>
      </c>
      <c r="R39">
        <f t="shared" si="24"/>
        <v>3.39</v>
      </c>
      <c r="S39">
        <f t="shared" si="25"/>
        <v>282.67</v>
      </c>
      <c r="T39">
        <f t="shared" si="26"/>
        <v>0</v>
      </c>
      <c r="U39">
        <f t="shared" si="27"/>
        <v>4.0919999999999996</v>
      </c>
      <c r="V39">
        <f t="shared" si="28"/>
        <v>3.5999999999999997E-2</v>
      </c>
      <c r="W39">
        <f t="shared" si="29"/>
        <v>0</v>
      </c>
      <c r="X39">
        <f t="shared" si="30"/>
        <v>366.16</v>
      </c>
      <c r="Y39">
        <f t="shared" si="31"/>
        <v>237.43</v>
      </c>
      <c r="AA39">
        <v>27796868</v>
      </c>
      <c r="AB39">
        <f t="shared" si="32"/>
        <v>67.930000000000007</v>
      </c>
      <c r="AC39">
        <f t="shared" si="33"/>
        <v>25.76</v>
      </c>
      <c r="AD39">
        <f>ROUND(((((ET39*1.2))-((EU39*1.2)))+AE39),2)</f>
        <v>5.46</v>
      </c>
      <c r="AE39">
        <f>ROUND(((EU39*1.2)),2)</f>
        <v>0.44</v>
      </c>
      <c r="AF39">
        <f>ROUND(((EV39*1.2)),2)</f>
        <v>36.71</v>
      </c>
      <c r="AG39">
        <f t="shared" si="34"/>
        <v>0</v>
      </c>
      <c r="AH39">
        <f>((EW39*1.2))</f>
        <v>4.0919999999999996</v>
      </c>
      <c r="AI39">
        <f>((EX39*1.2))</f>
        <v>3.5999999999999997E-2</v>
      </c>
      <c r="AJ39">
        <f t="shared" si="35"/>
        <v>0</v>
      </c>
      <c r="AK39">
        <v>60.9</v>
      </c>
      <c r="AL39">
        <v>25.76</v>
      </c>
      <c r="AM39">
        <v>4.55</v>
      </c>
      <c r="AN39">
        <v>0.37</v>
      </c>
      <c r="AO39">
        <v>30.59</v>
      </c>
      <c r="AP39">
        <v>0</v>
      </c>
      <c r="AQ39">
        <v>3.41</v>
      </c>
      <c r="AR39">
        <v>0.03</v>
      </c>
      <c r="AS39">
        <v>0</v>
      </c>
      <c r="AT39">
        <v>128</v>
      </c>
      <c r="AU39">
        <v>83</v>
      </c>
      <c r="AV39">
        <v>1</v>
      </c>
      <c r="AW39">
        <v>1</v>
      </c>
      <c r="AZ39">
        <v>7.7</v>
      </c>
      <c r="BA39">
        <v>7.7</v>
      </c>
      <c r="BB39">
        <v>7.7</v>
      </c>
      <c r="BC39">
        <v>7.7</v>
      </c>
      <c r="BD39" t="s">
        <v>4</v>
      </c>
      <c r="BE39" t="s">
        <v>4</v>
      </c>
      <c r="BF39" t="s">
        <v>4</v>
      </c>
      <c r="BG39" t="s">
        <v>4</v>
      </c>
      <c r="BH39">
        <v>0</v>
      </c>
      <c r="BI39">
        <v>1</v>
      </c>
      <c r="BJ39" t="s">
        <v>50</v>
      </c>
      <c r="BM39">
        <v>20001</v>
      </c>
      <c r="BN39">
        <v>0</v>
      </c>
      <c r="BO39" t="s">
        <v>4</v>
      </c>
      <c r="BP39">
        <v>0</v>
      </c>
      <c r="BQ39">
        <v>2</v>
      </c>
      <c r="BR39">
        <v>0</v>
      </c>
      <c r="BS39">
        <v>7.7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4</v>
      </c>
      <c r="BZ39">
        <v>128</v>
      </c>
      <c r="CA39">
        <v>83</v>
      </c>
      <c r="CF39">
        <v>0</v>
      </c>
      <c r="CG39">
        <v>0</v>
      </c>
      <c r="CM39">
        <v>0</v>
      </c>
      <c r="CN39" t="s">
        <v>20</v>
      </c>
      <c r="CO39">
        <v>0</v>
      </c>
      <c r="CP39">
        <f t="shared" si="36"/>
        <v>523.05999999999995</v>
      </c>
      <c r="CQ39">
        <f t="shared" si="37"/>
        <v>198.352</v>
      </c>
      <c r="CR39">
        <f t="shared" si="38"/>
        <v>42.042000000000002</v>
      </c>
      <c r="CS39">
        <f t="shared" si="39"/>
        <v>3.3879999999999999</v>
      </c>
      <c r="CT39">
        <f t="shared" si="40"/>
        <v>282.66700000000003</v>
      </c>
      <c r="CU39">
        <f t="shared" si="41"/>
        <v>0</v>
      </c>
      <c r="CV39">
        <f t="shared" si="42"/>
        <v>4.0919999999999996</v>
      </c>
      <c r="CW39">
        <f t="shared" si="43"/>
        <v>3.5999999999999997E-2</v>
      </c>
      <c r="CX39">
        <f t="shared" si="44"/>
        <v>0</v>
      </c>
      <c r="CY39">
        <f t="shared" si="45"/>
        <v>366.15679999999998</v>
      </c>
      <c r="CZ39">
        <f t="shared" si="46"/>
        <v>237.4298</v>
      </c>
      <c r="DC39" t="s">
        <v>4</v>
      </c>
      <c r="DD39" t="s">
        <v>4</v>
      </c>
      <c r="DE39" t="s">
        <v>21</v>
      </c>
      <c r="DF39" t="s">
        <v>21</v>
      </c>
      <c r="DG39" t="s">
        <v>21</v>
      </c>
      <c r="DH39" t="s">
        <v>4</v>
      </c>
      <c r="DI39" t="s">
        <v>21</v>
      </c>
      <c r="DJ39" t="s">
        <v>21</v>
      </c>
      <c r="DK39" t="s">
        <v>4</v>
      </c>
      <c r="DL39" t="s">
        <v>4</v>
      </c>
      <c r="DM39" t="s">
        <v>4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18</v>
      </c>
      <c r="DW39" t="s">
        <v>18</v>
      </c>
      <c r="DX39">
        <v>1</v>
      </c>
      <c r="EE39">
        <v>27029054</v>
      </c>
      <c r="EF39">
        <v>2</v>
      </c>
      <c r="EG39" t="s">
        <v>22</v>
      </c>
      <c r="EH39">
        <v>0</v>
      </c>
      <c r="EI39" t="s">
        <v>4</v>
      </c>
      <c r="EJ39">
        <v>1</v>
      </c>
      <c r="EK39">
        <v>20001</v>
      </c>
      <c r="EL39" t="s">
        <v>23</v>
      </c>
      <c r="EM39" t="s">
        <v>24</v>
      </c>
      <c r="EO39" t="s">
        <v>25</v>
      </c>
      <c r="EQ39">
        <v>0</v>
      </c>
      <c r="ER39">
        <v>60.9</v>
      </c>
      <c r="ES39">
        <v>25.76</v>
      </c>
      <c r="ET39">
        <v>4.55</v>
      </c>
      <c r="EU39">
        <v>0.37</v>
      </c>
      <c r="EV39">
        <v>30.59</v>
      </c>
      <c r="EW39">
        <v>3.41</v>
      </c>
      <c r="EX39">
        <v>0.03</v>
      </c>
      <c r="EY39">
        <v>0</v>
      </c>
      <c r="FQ39">
        <v>0</v>
      </c>
      <c r="FR39">
        <f t="shared" si="47"/>
        <v>0</v>
      </c>
      <c r="FS39">
        <v>0</v>
      </c>
      <c r="FX39">
        <v>128</v>
      </c>
      <c r="FY39">
        <v>83</v>
      </c>
      <c r="GA39" t="s">
        <v>4</v>
      </c>
      <c r="GD39">
        <v>0</v>
      </c>
      <c r="GF39">
        <v>-732246212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8"/>
        <v>0</v>
      </c>
      <c r="GM39">
        <f t="shared" si="49"/>
        <v>1126.6500000000001</v>
      </c>
      <c r="GN39">
        <f t="shared" si="50"/>
        <v>1126.6500000000001</v>
      </c>
      <c r="GO39">
        <f t="shared" si="51"/>
        <v>0</v>
      </c>
      <c r="GP39">
        <f t="shared" si="52"/>
        <v>0</v>
      </c>
      <c r="GR39">
        <v>0</v>
      </c>
      <c r="GS39">
        <v>3</v>
      </c>
      <c r="GT39">
        <v>0</v>
      </c>
      <c r="GU39" t="s">
        <v>4</v>
      </c>
      <c r="GV39">
        <f t="shared" si="53"/>
        <v>0</v>
      </c>
      <c r="GW39">
        <v>1</v>
      </c>
      <c r="GX39">
        <f t="shared" si="54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34</v>
      </c>
      <c r="D40" s="2"/>
      <c r="E40" s="2" t="s">
        <v>51</v>
      </c>
      <c r="F40" s="2" t="s">
        <v>27</v>
      </c>
      <c r="G40" s="2" t="s">
        <v>52</v>
      </c>
      <c r="H40" s="2" t="s">
        <v>18</v>
      </c>
      <c r="I40" s="2">
        <f>I38*J40</f>
        <v>1</v>
      </c>
      <c r="J40" s="2">
        <v>1</v>
      </c>
      <c r="K40" s="2"/>
      <c r="L40" s="2"/>
      <c r="M40" s="2"/>
      <c r="N40" s="2"/>
      <c r="O40" s="2">
        <f t="shared" si="21"/>
        <v>524.65</v>
      </c>
      <c r="P40" s="2">
        <f t="shared" si="22"/>
        <v>524.65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27795993</v>
      </c>
      <c r="AB40" s="2">
        <f t="shared" si="32"/>
        <v>524.65</v>
      </c>
      <c r="AC40" s="2">
        <f t="shared" si="33"/>
        <v>524.65</v>
      </c>
      <c r="AD40" s="2">
        <f>ROUND((((ET40)-(EU40))+AE40),2)</f>
        <v>0</v>
      </c>
      <c r="AE40" s="2">
        <f t="shared" ref="AE40:AF43" si="57">ROUND((EU40),2)</f>
        <v>0</v>
      </c>
      <c r="AF40" s="2">
        <f t="shared" si="57"/>
        <v>0</v>
      </c>
      <c r="AG40" s="2">
        <f t="shared" si="34"/>
        <v>0</v>
      </c>
      <c r="AH40" s="2">
        <f t="shared" ref="AH40:AI43" si="58">(EW40)</f>
        <v>0</v>
      </c>
      <c r="AI40" s="2">
        <f t="shared" si="58"/>
        <v>0</v>
      </c>
      <c r="AJ40" s="2">
        <f t="shared" si="35"/>
        <v>0</v>
      </c>
      <c r="AK40" s="2">
        <v>524.65</v>
      </c>
      <c r="AL40" s="2">
        <v>524.65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122</v>
      </c>
      <c r="AU40" s="2">
        <v>80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4</v>
      </c>
      <c r="BE40" s="2" t="s">
        <v>4</v>
      </c>
      <c r="BF40" s="2" t="s">
        <v>4</v>
      </c>
      <c r="BG40" s="2" t="s">
        <v>4</v>
      </c>
      <c r="BH40" s="2">
        <v>3</v>
      </c>
      <c r="BI40" s="2">
        <v>1</v>
      </c>
      <c r="BJ40" s="2" t="s">
        <v>4</v>
      </c>
      <c r="BK40" s="2"/>
      <c r="BL40" s="2"/>
      <c r="BM40" s="2">
        <v>14</v>
      </c>
      <c r="BN40" s="2">
        <v>0</v>
      </c>
      <c r="BO40" s="2" t="s">
        <v>4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4</v>
      </c>
      <c r="BZ40" s="2">
        <v>122</v>
      </c>
      <c r="CA40" s="2">
        <v>80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4</v>
      </c>
      <c r="CO40" s="2">
        <v>0</v>
      </c>
      <c r="CP40" s="2">
        <f t="shared" si="36"/>
        <v>524.65</v>
      </c>
      <c r="CQ40" s="2">
        <f t="shared" si="37"/>
        <v>524.65</v>
      </c>
      <c r="CR40" s="2">
        <f t="shared" si="38"/>
        <v>0</v>
      </c>
      <c r="CS40" s="2">
        <f t="shared" si="39"/>
        <v>0</v>
      </c>
      <c r="CT40" s="2">
        <f t="shared" si="40"/>
        <v>0</v>
      </c>
      <c r="CU40" s="2">
        <f t="shared" si="41"/>
        <v>0</v>
      </c>
      <c r="CV40" s="2">
        <f t="shared" si="42"/>
        <v>0</v>
      </c>
      <c r="CW40" s="2">
        <f t="shared" si="43"/>
        <v>0</v>
      </c>
      <c r="CX40" s="2">
        <f t="shared" si="44"/>
        <v>0</v>
      </c>
      <c r="CY40" s="2">
        <f t="shared" si="45"/>
        <v>0</v>
      </c>
      <c r="CZ40" s="2">
        <f t="shared" si="46"/>
        <v>0</v>
      </c>
      <c r="DA40" s="2"/>
      <c r="DB40" s="2"/>
      <c r="DC40" s="2" t="s">
        <v>4</v>
      </c>
      <c r="DD40" s="2" t="s">
        <v>4</v>
      </c>
      <c r="DE40" s="2" t="s">
        <v>4</v>
      </c>
      <c r="DF40" s="2" t="s">
        <v>4</v>
      </c>
      <c r="DG40" s="2" t="s">
        <v>4</v>
      </c>
      <c r="DH40" s="2" t="s">
        <v>4</v>
      </c>
      <c r="DI40" s="2" t="s">
        <v>4</v>
      </c>
      <c r="DJ40" s="2" t="s">
        <v>4</v>
      </c>
      <c r="DK40" s="2" t="s">
        <v>4</v>
      </c>
      <c r="DL40" s="2" t="s">
        <v>4</v>
      </c>
      <c r="DM40" s="2" t="s">
        <v>4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1013</v>
      </c>
      <c r="DV40" s="2" t="s">
        <v>18</v>
      </c>
      <c r="DW40" s="2" t="s">
        <v>18</v>
      </c>
      <c r="DX40" s="2">
        <v>1</v>
      </c>
      <c r="DY40" s="2"/>
      <c r="DZ40" s="2"/>
      <c r="EA40" s="2"/>
      <c r="EB40" s="2"/>
      <c r="EC40" s="2"/>
      <c r="ED40" s="2"/>
      <c r="EE40" s="2">
        <v>27028976</v>
      </c>
      <c r="EF40" s="2">
        <v>2</v>
      </c>
      <c r="EG40" s="2" t="s">
        <v>22</v>
      </c>
      <c r="EH40" s="2">
        <v>0</v>
      </c>
      <c r="EI40" s="2" t="s">
        <v>4</v>
      </c>
      <c r="EJ40" s="2">
        <v>1</v>
      </c>
      <c r="EK40" s="2">
        <v>14</v>
      </c>
      <c r="EL40" s="2" t="s">
        <v>29</v>
      </c>
      <c r="EM40" s="2" t="s">
        <v>30</v>
      </c>
      <c r="EN40" s="2"/>
      <c r="EO40" s="2" t="s">
        <v>4</v>
      </c>
      <c r="EP40" s="2"/>
      <c r="EQ40" s="2">
        <v>512</v>
      </c>
      <c r="ER40" s="2">
        <v>524.65</v>
      </c>
      <c r="ES40" s="2">
        <v>524.65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7"/>
        <v>0</v>
      </c>
      <c r="FS40" s="2">
        <v>0</v>
      </c>
      <c r="FT40" s="2"/>
      <c r="FU40" s="2"/>
      <c r="FV40" s="2"/>
      <c r="FW40" s="2"/>
      <c r="FX40" s="2">
        <v>122</v>
      </c>
      <c r="FY40" s="2">
        <v>80</v>
      </c>
      <c r="FZ40" s="2"/>
      <c r="GA40" s="2" t="s">
        <v>31</v>
      </c>
      <c r="GB40" s="2"/>
      <c r="GC40" s="2"/>
      <c r="GD40" s="2">
        <v>0</v>
      </c>
      <c r="GE40" s="2"/>
      <c r="GF40" s="2">
        <v>-2019111836</v>
      </c>
      <c r="GG40" s="2">
        <v>2</v>
      </c>
      <c r="GH40" s="2">
        <v>0</v>
      </c>
      <c r="GI40" s="2">
        <v>-2</v>
      </c>
      <c r="GJ40" s="2">
        <v>0</v>
      </c>
      <c r="GK40" s="2">
        <f>ROUND(R40*(R12)/100,2)</f>
        <v>0</v>
      </c>
      <c r="GL40" s="2">
        <f t="shared" si="48"/>
        <v>0</v>
      </c>
      <c r="GM40" s="2">
        <f t="shared" si="49"/>
        <v>524.65</v>
      </c>
      <c r="GN40" s="2">
        <f t="shared" si="50"/>
        <v>524.65</v>
      </c>
      <c r="GO40" s="2">
        <f t="shared" si="51"/>
        <v>0</v>
      </c>
      <c r="GP40" s="2">
        <f t="shared" si="52"/>
        <v>0</v>
      </c>
      <c r="GQ40" s="2"/>
      <c r="GR40" s="2">
        <v>0</v>
      </c>
      <c r="GS40" s="2">
        <v>4</v>
      </c>
      <c r="GT40" s="2">
        <v>0</v>
      </c>
      <c r="GU40" s="2" t="s">
        <v>4</v>
      </c>
      <c r="GV40" s="2">
        <f t="shared" si="53"/>
        <v>0</v>
      </c>
      <c r="GW40" s="2">
        <v>1</v>
      </c>
      <c r="GX40" s="2">
        <f t="shared" si="54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43</v>
      </c>
      <c r="E41" t="s">
        <v>51</v>
      </c>
      <c r="F41" t="s">
        <v>27</v>
      </c>
      <c r="G41" t="s">
        <v>52</v>
      </c>
      <c r="H41" t="s">
        <v>18</v>
      </c>
      <c r="I41">
        <f>I39*J41</f>
        <v>1</v>
      </c>
      <c r="J41">
        <v>1</v>
      </c>
      <c r="O41">
        <f t="shared" si="21"/>
        <v>4039.81</v>
      </c>
      <c r="P41">
        <f t="shared" si="22"/>
        <v>4039.81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27796868</v>
      </c>
      <c r="AB41">
        <f t="shared" si="32"/>
        <v>524.65</v>
      </c>
      <c r="AC41">
        <f t="shared" si="33"/>
        <v>524.65</v>
      </c>
      <c r="AD41">
        <f>ROUND((((ET41)-(EU41))+AE41),2)</f>
        <v>0</v>
      </c>
      <c r="AE41">
        <f t="shared" si="57"/>
        <v>0</v>
      </c>
      <c r="AF41">
        <f t="shared" si="57"/>
        <v>0</v>
      </c>
      <c r="AG41">
        <f t="shared" si="34"/>
        <v>0</v>
      </c>
      <c r="AH41">
        <f t="shared" si="58"/>
        <v>0</v>
      </c>
      <c r="AI41">
        <f t="shared" si="58"/>
        <v>0</v>
      </c>
      <c r="AJ41">
        <f t="shared" si="35"/>
        <v>0</v>
      </c>
      <c r="AK41">
        <v>524.65</v>
      </c>
      <c r="AL41">
        <v>524.65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122</v>
      </c>
      <c r="AU41">
        <v>80</v>
      </c>
      <c r="AV41">
        <v>1</v>
      </c>
      <c r="AW41">
        <v>1</v>
      </c>
      <c r="AZ41">
        <v>7.7</v>
      </c>
      <c r="BA41">
        <v>1</v>
      </c>
      <c r="BB41">
        <v>1</v>
      </c>
      <c r="BC41">
        <v>7.7</v>
      </c>
      <c r="BD41" t="s">
        <v>4</v>
      </c>
      <c r="BE41" t="s">
        <v>4</v>
      </c>
      <c r="BF41" t="s">
        <v>4</v>
      </c>
      <c r="BG41" t="s">
        <v>4</v>
      </c>
      <c r="BH41">
        <v>3</v>
      </c>
      <c r="BI41">
        <v>1</v>
      </c>
      <c r="BJ41" t="s">
        <v>4</v>
      </c>
      <c r="BM41">
        <v>14</v>
      </c>
      <c r="BN41">
        <v>0</v>
      </c>
      <c r="BO41" t="s">
        <v>4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4</v>
      </c>
      <c r="BZ41">
        <v>122</v>
      </c>
      <c r="CA41">
        <v>80</v>
      </c>
      <c r="CF41">
        <v>0</v>
      </c>
      <c r="CG41">
        <v>0</v>
      </c>
      <c r="CM41">
        <v>0</v>
      </c>
      <c r="CN41" t="s">
        <v>4</v>
      </c>
      <c r="CO41">
        <v>0</v>
      </c>
      <c r="CP41">
        <f t="shared" si="36"/>
        <v>4039.81</v>
      </c>
      <c r="CQ41">
        <f t="shared" si="37"/>
        <v>4039.8049999999998</v>
      </c>
      <c r="CR41">
        <f t="shared" si="38"/>
        <v>0</v>
      </c>
      <c r="CS41">
        <f t="shared" si="39"/>
        <v>0</v>
      </c>
      <c r="CT41">
        <f t="shared" si="40"/>
        <v>0</v>
      </c>
      <c r="CU41">
        <f t="shared" si="41"/>
        <v>0</v>
      </c>
      <c r="CV41">
        <f t="shared" si="42"/>
        <v>0</v>
      </c>
      <c r="CW41">
        <f t="shared" si="43"/>
        <v>0</v>
      </c>
      <c r="CX41">
        <f t="shared" si="44"/>
        <v>0</v>
      </c>
      <c r="CY41">
        <f t="shared" si="45"/>
        <v>0</v>
      </c>
      <c r="CZ41">
        <f t="shared" si="46"/>
        <v>0</v>
      </c>
      <c r="DC41" t="s">
        <v>4</v>
      </c>
      <c r="DD41" t="s">
        <v>4</v>
      </c>
      <c r="DE41" t="s">
        <v>4</v>
      </c>
      <c r="DF41" t="s">
        <v>4</v>
      </c>
      <c r="DG41" t="s">
        <v>4</v>
      </c>
      <c r="DH41" t="s">
        <v>4</v>
      </c>
      <c r="DI41" t="s">
        <v>4</v>
      </c>
      <c r="DJ41" t="s">
        <v>4</v>
      </c>
      <c r="DK41" t="s">
        <v>4</v>
      </c>
      <c r="DL41" t="s">
        <v>4</v>
      </c>
      <c r="DM41" t="s">
        <v>4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18</v>
      </c>
      <c r="DW41" t="s">
        <v>18</v>
      </c>
      <c r="DX41">
        <v>1</v>
      </c>
      <c r="EE41">
        <v>27028976</v>
      </c>
      <c r="EF41">
        <v>2</v>
      </c>
      <c r="EG41" t="s">
        <v>22</v>
      </c>
      <c r="EH41">
        <v>0</v>
      </c>
      <c r="EI41" t="s">
        <v>4</v>
      </c>
      <c r="EJ41">
        <v>1</v>
      </c>
      <c r="EK41">
        <v>14</v>
      </c>
      <c r="EL41" t="s">
        <v>29</v>
      </c>
      <c r="EM41" t="s">
        <v>30</v>
      </c>
      <c r="EO41" t="s">
        <v>4</v>
      </c>
      <c r="EQ41">
        <v>512</v>
      </c>
      <c r="ER41">
        <v>524.65</v>
      </c>
      <c r="ES41">
        <v>524.65</v>
      </c>
      <c r="ET41">
        <v>0</v>
      </c>
      <c r="EU41">
        <v>0</v>
      </c>
      <c r="EV41">
        <v>0</v>
      </c>
      <c r="EW41">
        <v>0</v>
      </c>
      <c r="EX41">
        <v>0</v>
      </c>
      <c r="EZ41">
        <v>5</v>
      </c>
      <c r="FC41">
        <v>0</v>
      </c>
      <c r="FD41">
        <v>18</v>
      </c>
      <c r="FF41">
        <v>4039.83</v>
      </c>
      <c r="FQ41">
        <v>0</v>
      </c>
      <c r="FR41">
        <f t="shared" si="47"/>
        <v>0</v>
      </c>
      <c r="FS41">
        <v>0</v>
      </c>
      <c r="FX41">
        <v>122</v>
      </c>
      <c r="FY41">
        <v>80</v>
      </c>
      <c r="GA41" t="s">
        <v>53</v>
      </c>
      <c r="GD41">
        <v>0</v>
      </c>
      <c r="GF41">
        <v>-2019111836</v>
      </c>
      <c r="GG41">
        <v>1</v>
      </c>
      <c r="GH41">
        <v>3</v>
      </c>
      <c r="GI41">
        <v>3</v>
      </c>
      <c r="GJ41">
        <v>0</v>
      </c>
      <c r="GK41">
        <f>ROUND(R41*(S12)/100,2)</f>
        <v>0</v>
      </c>
      <c r="GL41">
        <f t="shared" si="48"/>
        <v>0</v>
      </c>
      <c r="GM41">
        <f t="shared" si="49"/>
        <v>4039.81</v>
      </c>
      <c r="GN41">
        <f t="shared" si="50"/>
        <v>4039.81</v>
      </c>
      <c r="GO41">
        <f t="shared" si="51"/>
        <v>0</v>
      </c>
      <c r="GP41">
        <f t="shared" si="52"/>
        <v>0</v>
      </c>
      <c r="GR41">
        <v>1</v>
      </c>
      <c r="GS41">
        <v>1</v>
      </c>
      <c r="GT41">
        <v>0</v>
      </c>
      <c r="GU41" t="s">
        <v>4</v>
      </c>
      <c r="GV41">
        <f t="shared" si="53"/>
        <v>0</v>
      </c>
      <c r="GW41">
        <v>1</v>
      </c>
      <c r="GX41">
        <f t="shared" si="54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35</v>
      </c>
      <c r="D42" s="2"/>
      <c r="E42" s="2" t="s">
        <v>54</v>
      </c>
      <c r="F42" s="2" t="s">
        <v>27</v>
      </c>
      <c r="G42" s="2" t="s">
        <v>55</v>
      </c>
      <c r="H42" s="2" t="s">
        <v>35</v>
      </c>
      <c r="I42" s="2">
        <f>I38*J42</f>
        <v>1</v>
      </c>
      <c r="J42" s="2">
        <v>1</v>
      </c>
      <c r="K42" s="2"/>
      <c r="L42" s="2"/>
      <c r="M42" s="2"/>
      <c r="N42" s="2"/>
      <c r="O42" s="2">
        <f t="shared" si="21"/>
        <v>369.68</v>
      </c>
      <c r="P42" s="2">
        <f t="shared" si="22"/>
        <v>369.68</v>
      </c>
      <c r="Q42" s="2">
        <f t="shared" si="23"/>
        <v>0</v>
      </c>
      <c r="R42" s="2">
        <f t="shared" si="24"/>
        <v>0</v>
      </c>
      <c r="S42" s="2">
        <f t="shared" si="25"/>
        <v>0</v>
      </c>
      <c r="T42" s="2">
        <f t="shared" si="26"/>
        <v>0</v>
      </c>
      <c r="U42" s="2">
        <f t="shared" si="27"/>
        <v>0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27795993</v>
      </c>
      <c r="AB42" s="2">
        <f t="shared" si="32"/>
        <v>369.68</v>
      </c>
      <c r="AC42" s="2">
        <f t="shared" si="33"/>
        <v>369.68</v>
      </c>
      <c r="AD42" s="2">
        <f>ROUND((((ET42)-(EU42))+AE42),2)</f>
        <v>0</v>
      </c>
      <c r="AE42" s="2">
        <f t="shared" si="57"/>
        <v>0</v>
      </c>
      <c r="AF42" s="2">
        <f t="shared" si="57"/>
        <v>0</v>
      </c>
      <c r="AG42" s="2">
        <f t="shared" si="34"/>
        <v>0</v>
      </c>
      <c r="AH42" s="2">
        <f t="shared" si="58"/>
        <v>0</v>
      </c>
      <c r="AI42" s="2">
        <f t="shared" si="58"/>
        <v>0</v>
      </c>
      <c r="AJ42" s="2">
        <f t="shared" si="35"/>
        <v>0</v>
      </c>
      <c r="AK42" s="2">
        <v>369.68</v>
      </c>
      <c r="AL42" s="2">
        <v>369.68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122</v>
      </c>
      <c r="AU42" s="2">
        <v>80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4</v>
      </c>
      <c r="BE42" s="2" t="s">
        <v>4</v>
      </c>
      <c r="BF42" s="2" t="s">
        <v>4</v>
      </c>
      <c r="BG42" s="2" t="s">
        <v>4</v>
      </c>
      <c r="BH42" s="2">
        <v>3</v>
      </c>
      <c r="BI42" s="2">
        <v>1</v>
      </c>
      <c r="BJ42" s="2" t="s">
        <v>4</v>
      </c>
      <c r="BK42" s="2"/>
      <c r="BL42" s="2"/>
      <c r="BM42" s="2">
        <v>14</v>
      </c>
      <c r="BN42" s="2">
        <v>0</v>
      </c>
      <c r="BO42" s="2" t="s">
        <v>4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4</v>
      </c>
      <c r="BZ42" s="2">
        <v>122</v>
      </c>
      <c r="CA42" s="2">
        <v>80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4</v>
      </c>
      <c r="CO42" s="2">
        <v>0</v>
      </c>
      <c r="CP42" s="2">
        <f t="shared" si="36"/>
        <v>369.68</v>
      </c>
      <c r="CQ42" s="2">
        <f t="shared" si="37"/>
        <v>369.68</v>
      </c>
      <c r="CR42" s="2">
        <f t="shared" si="38"/>
        <v>0</v>
      </c>
      <c r="CS42" s="2">
        <f t="shared" si="39"/>
        <v>0</v>
      </c>
      <c r="CT42" s="2">
        <f t="shared" si="40"/>
        <v>0</v>
      </c>
      <c r="CU42" s="2">
        <f t="shared" si="41"/>
        <v>0</v>
      </c>
      <c r="CV42" s="2">
        <f t="shared" si="42"/>
        <v>0</v>
      </c>
      <c r="CW42" s="2">
        <f t="shared" si="43"/>
        <v>0</v>
      </c>
      <c r="CX42" s="2">
        <f t="shared" si="44"/>
        <v>0</v>
      </c>
      <c r="CY42" s="2">
        <f t="shared" si="45"/>
        <v>0</v>
      </c>
      <c r="CZ42" s="2">
        <f t="shared" si="46"/>
        <v>0</v>
      </c>
      <c r="DA42" s="2"/>
      <c r="DB42" s="2"/>
      <c r="DC42" s="2" t="s">
        <v>4</v>
      </c>
      <c r="DD42" s="2" t="s">
        <v>4</v>
      </c>
      <c r="DE42" s="2" t="s">
        <v>4</v>
      </c>
      <c r="DF42" s="2" t="s">
        <v>4</v>
      </c>
      <c r="DG42" s="2" t="s">
        <v>4</v>
      </c>
      <c r="DH42" s="2" t="s">
        <v>4</v>
      </c>
      <c r="DI42" s="2" t="s">
        <v>4</v>
      </c>
      <c r="DJ42" s="2" t="s">
        <v>4</v>
      </c>
      <c r="DK42" s="2" t="s">
        <v>4</v>
      </c>
      <c r="DL42" s="2" t="s">
        <v>4</v>
      </c>
      <c r="DM42" s="2" t="s">
        <v>4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1013</v>
      </c>
      <c r="DV42" s="2" t="s">
        <v>35</v>
      </c>
      <c r="DW42" s="2" t="s">
        <v>35</v>
      </c>
      <c r="DX42" s="2">
        <v>1</v>
      </c>
      <c r="DY42" s="2"/>
      <c r="DZ42" s="2"/>
      <c r="EA42" s="2"/>
      <c r="EB42" s="2"/>
      <c r="EC42" s="2"/>
      <c r="ED42" s="2"/>
      <c r="EE42" s="2">
        <v>27028976</v>
      </c>
      <c r="EF42" s="2">
        <v>2</v>
      </c>
      <c r="EG42" s="2" t="s">
        <v>22</v>
      </c>
      <c r="EH42" s="2">
        <v>0</v>
      </c>
      <c r="EI42" s="2" t="s">
        <v>4</v>
      </c>
      <c r="EJ42" s="2">
        <v>1</v>
      </c>
      <c r="EK42" s="2">
        <v>14</v>
      </c>
      <c r="EL42" s="2" t="s">
        <v>29</v>
      </c>
      <c r="EM42" s="2" t="s">
        <v>30</v>
      </c>
      <c r="EN42" s="2"/>
      <c r="EO42" s="2" t="s">
        <v>4</v>
      </c>
      <c r="EP42" s="2"/>
      <c r="EQ42" s="2">
        <v>512</v>
      </c>
      <c r="ER42" s="2">
        <v>369.68</v>
      </c>
      <c r="ES42" s="2">
        <v>369.68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7"/>
        <v>0</v>
      </c>
      <c r="FS42" s="2">
        <v>0</v>
      </c>
      <c r="FT42" s="2"/>
      <c r="FU42" s="2"/>
      <c r="FV42" s="2"/>
      <c r="FW42" s="2"/>
      <c r="FX42" s="2">
        <v>122</v>
      </c>
      <c r="FY42" s="2">
        <v>80</v>
      </c>
      <c r="FZ42" s="2"/>
      <c r="GA42" s="2" t="s">
        <v>31</v>
      </c>
      <c r="GB42" s="2"/>
      <c r="GC42" s="2"/>
      <c r="GD42" s="2">
        <v>0</v>
      </c>
      <c r="GE42" s="2"/>
      <c r="GF42" s="2">
        <v>96706656</v>
      </c>
      <c r="GG42" s="2">
        <v>2</v>
      </c>
      <c r="GH42" s="2">
        <v>0</v>
      </c>
      <c r="GI42" s="2">
        <v>-2</v>
      </c>
      <c r="GJ42" s="2">
        <v>0</v>
      </c>
      <c r="GK42" s="2">
        <f>ROUND(R42*(R12)/100,2)</f>
        <v>0</v>
      </c>
      <c r="GL42" s="2">
        <f t="shared" si="48"/>
        <v>0</v>
      </c>
      <c r="GM42" s="2">
        <f t="shared" si="49"/>
        <v>369.68</v>
      </c>
      <c r="GN42" s="2">
        <f t="shared" si="50"/>
        <v>369.68</v>
      </c>
      <c r="GO42" s="2">
        <f t="shared" si="51"/>
        <v>0</v>
      </c>
      <c r="GP42" s="2">
        <f t="shared" si="52"/>
        <v>0</v>
      </c>
      <c r="GQ42" s="2"/>
      <c r="GR42" s="2">
        <v>0</v>
      </c>
      <c r="GS42" s="2">
        <v>4</v>
      </c>
      <c r="GT42" s="2">
        <v>0</v>
      </c>
      <c r="GU42" s="2" t="s">
        <v>4</v>
      </c>
      <c r="GV42" s="2">
        <f t="shared" si="53"/>
        <v>0</v>
      </c>
      <c r="GW42" s="2">
        <v>1</v>
      </c>
      <c r="GX42" s="2">
        <f t="shared" si="54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44</v>
      </c>
      <c r="E43" t="s">
        <v>54</v>
      </c>
      <c r="F43" t="s">
        <v>27</v>
      </c>
      <c r="G43" t="s">
        <v>55</v>
      </c>
      <c r="H43" t="s">
        <v>35</v>
      </c>
      <c r="I43">
        <f>I39*J43</f>
        <v>1</v>
      </c>
      <c r="J43">
        <v>1</v>
      </c>
      <c r="O43">
        <f t="shared" si="21"/>
        <v>2846.54</v>
      </c>
      <c r="P43">
        <f t="shared" si="22"/>
        <v>2846.54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27796868</v>
      </c>
      <c r="AB43">
        <f t="shared" si="32"/>
        <v>369.68</v>
      </c>
      <c r="AC43">
        <f t="shared" si="33"/>
        <v>369.68</v>
      </c>
      <c r="AD43">
        <f>ROUND((((ET43)-(EU43))+AE43),2)</f>
        <v>0</v>
      </c>
      <c r="AE43">
        <f t="shared" si="57"/>
        <v>0</v>
      </c>
      <c r="AF43">
        <f t="shared" si="57"/>
        <v>0</v>
      </c>
      <c r="AG43">
        <f t="shared" si="34"/>
        <v>0</v>
      </c>
      <c r="AH43">
        <f t="shared" si="58"/>
        <v>0</v>
      </c>
      <c r="AI43">
        <f t="shared" si="58"/>
        <v>0</v>
      </c>
      <c r="AJ43">
        <f t="shared" si="35"/>
        <v>0</v>
      </c>
      <c r="AK43">
        <v>369.68</v>
      </c>
      <c r="AL43">
        <v>369.68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122</v>
      </c>
      <c r="AU43">
        <v>80</v>
      </c>
      <c r="AV43">
        <v>1</v>
      </c>
      <c r="AW43">
        <v>1</v>
      </c>
      <c r="AZ43">
        <v>7.7</v>
      </c>
      <c r="BA43">
        <v>1</v>
      </c>
      <c r="BB43">
        <v>1</v>
      </c>
      <c r="BC43">
        <v>7.7</v>
      </c>
      <c r="BD43" t="s">
        <v>4</v>
      </c>
      <c r="BE43" t="s">
        <v>4</v>
      </c>
      <c r="BF43" t="s">
        <v>4</v>
      </c>
      <c r="BG43" t="s">
        <v>4</v>
      </c>
      <c r="BH43">
        <v>3</v>
      </c>
      <c r="BI43">
        <v>1</v>
      </c>
      <c r="BJ43" t="s">
        <v>4</v>
      </c>
      <c r="BM43">
        <v>14</v>
      </c>
      <c r="BN43">
        <v>0</v>
      </c>
      <c r="BO43" t="s">
        <v>4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4</v>
      </c>
      <c r="BZ43">
        <v>122</v>
      </c>
      <c r="CA43">
        <v>80</v>
      </c>
      <c r="CF43">
        <v>0</v>
      </c>
      <c r="CG43">
        <v>0</v>
      </c>
      <c r="CM43">
        <v>0</v>
      </c>
      <c r="CN43" t="s">
        <v>4</v>
      </c>
      <c r="CO43">
        <v>0</v>
      </c>
      <c r="CP43">
        <f t="shared" si="36"/>
        <v>2846.54</v>
      </c>
      <c r="CQ43">
        <f t="shared" si="37"/>
        <v>2846.5360000000001</v>
      </c>
      <c r="CR43">
        <f t="shared" si="38"/>
        <v>0</v>
      </c>
      <c r="CS43">
        <f t="shared" si="39"/>
        <v>0</v>
      </c>
      <c r="CT43">
        <f t="shared" si="40"/>
        <v>0</v>
      </c>
      <c r="CU43">
        <f t="shared" si="41"/>
        <v>0</v>
      </c>
      <c r="CV43">
        <f t="shared" si="42"/>
        <v>0</v>
      </c>
      <c r="CW43">
        <f t="shared" si="43"/>
        <v>0</v>
      </c>
      <c r="CX43">
        <f t="shared" si="44"/>
        <v>0</v>
      </c>
      <c r="CY43">
        <f t="shared" si="45"/>
        <v>0</v>
      </c>
      <c r="CZ43">
        <f t="shared" si="46"/>
        <v>0</v>
      </c>
      <c r="DC43" t="s">
        <v>4</v>
      </c>
      <c r="DD43" t="s">
        <v>4</v>
      </c>
      <c r="DE43" t="s">
        <v>4</v>
      </c>
      <c r="DF43" t="s">
        <v>4</v>
      </c>
      <c r="DG43" t="s">
        <v>4</v>
      </c>
      <c r="DH43" t="s">
        <v>4</v>
      </c>
      <c r="DI43" t="s">
        <v>4</v>
      </c>
      <c r="DJ43" t="s">
        <v>4</v>
      </c>
      <c r="DK43" t="s">
        <v>4</v>
      </c>
      <c r="DL43" t="s">
        <v>4</v>
      </c>
      <c r="DM43" t="s">
        <v>4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35</v>
      </c>
      <c r="DW43" t="s">
        <v>35</v>
      </c>
      <c r="DX43">
        <v>1</v>
      </c>
      <c r="EE43">
        <v>27028976</v>
      </c>
      <c r="EF43">
        <v>2</v>
      </c>
      <c r="EG43" t="s">
        <v>22</v>
      </c>
      <c r="EH43">
        <v>0</v>
      </c>
      <c r="EI43" t="s">
        <v>4</v>
      </c>
      <c r="EJ43">
        <v>1</v>
      </c>
      <c r="EK43">
        <v>14</v>
      </c>
      <c r="EL43" t="s">
        <v>29</v>
      </c>
      <c r="EM43" t="s">
        <v>30</v>
      </c>
      <c r="EO43" t="s">
        <v>4</v>
      </c>
      <c r="EQ43">
        <v>512</v>
      </c>
      <c r="ER43">
        <v>369.68</v>
      </c>
      <c r="ES43">
        <v>369.68</v>
      </c>
      <c r="ET43">
        <v>0</v>
      </c>
      <c r="EU43">
        <v>0</v>
      </c>
      <c r="EV43">
        <v>0</v>
      </c>
      <c r="EW43">
        <v>0</v>
      </c>
      <c r="EX43">
        <v>0</v>
      </c>
      <c r="EZ43">
        <v>5</v>
      </c>
      <c r="FC43">
        <v>0</v>
      </c>
      <c r="FD43">
        <v>18</v>
      </c>
      <c r="FF43">
        <v>2846.57</v>
      </c>
      <c r="FQ43">
        <v>0</v>
      </c>
      <c r="FR43">
        <f t="shared" si="47"/>
        <v>0</v>
      </c>
      <c r="FS43">
        <v>0</v>
      </c>
      <c r="FX43">
        <v>122</v>
      </c>
      <c r="FY43">
        <v>80</v>
      </c>
      <c r="GA43" t="s">
        <v>56</v>
      </c>
      <c r="GD43">
        <v>0</v>
      </c>
      <c r="GF43">
        <v>96706656</v>
      </c>
      <c r="GG43">
        <v>1</v>
      </c>
      <c r="GH43">
        <v>3</v>
      </c>
      <c r="GI43">
        <v>4</v>
      </c>
      <c r="GJ43">
        <v>0</v>
      </c>
      <c r="GK43">
        <f>ROUND(R43*(S12)/100,2)</f>
        <v>0</v>
      </c>
      <c r="GL43">
        <f t="shared" si="48"/>
        <v>0</v>
      </c>
      <c r="GM43">
        <f t="shared" si="49"/>
        <v>2846.54</v>
      </c>
      <c r="GN43">
        <f t="shared" si="50"/>
        <v>2846.54</v>
      </c>
      <c r="GO43">
        <f t="shared" si="51"/>
        <v>0</v>
      </c>
      <c r="GP43">
        <f t="shared" si="52"/>
        <v>0</v>
      </c>
      <c r="GR43">
        <v>1</v>
      </c>
      <c r="GS43">
        <v>1</v>
      </c>
      <c r="GT43">
        <v>0</v>
      </c>
      <c r="GU43" t="s">
        <v>4</v>
      </c>
      <c r="GV43">
        <f t="shared" si="53"/>
        <v>0</v>
      </c>
      <c r="GW43">
        <v>1</v>
      </c>
      <c r="GX43">
        <f t="shared" si="54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ROW(SmtRes!A55)</f>
        <v>55</v>
      </c>
      <c r="D44" s="2">
        <f>ROW(EtalonRes!A50)</f>
        <v>50</v>
      </c>
      <c r="E44" s="2" t="s">
        <v>57</v>
      </c>
      <c r="F44" s="2" t="s">
        <v>58</v>
      </c>
      <c r="G44" s="2" t="s">
        <v>59</v>
      </c>
      <c r="H44" s="2" t="s">
        <v>60</v>
      </c>
      <c r="I44" s="2">
        <v>1</v>
      </c>
      <c r="J44" s="2">
        <v>0</v>
      </c>
      <c r="K44" s="2"/>
      <c r="L44" s="2"/>
      <c r="M44" s="2"/>
      <c r="N44" s="2"/>
      <c r="O44" s="2">
        <f t="shared" si="21"/>
        <v>435.37</v>
      </c>
      <c r="P44" s="2">
        <f t="shared" si="22"/>
        <v>96.23</v>
      </c>
      <c r="Q44" s="2">
        <f t="shared" si="23"/>
        <v>170.6</v>
      </c>
      <c r="R44" s="2">
        <f t="shared" si="24"/>
        <v>24.1</v>
      </c>
      <c r="S44" s="2">
        <f t="shared" si="25"/>
        <v>168.54</v>
      </c>
      <c r="T44" s="2">
        <f t="shared" si="26"/>
        <v>0</v>
      </c>
      <c r="U44" s="2">
        <f t="shared" si="27"/>
        <v>17.52</v>
      </c>
      <c r="V44" s="2">
        <f t="shared" si="28"/>
        <v>1.92</v>
      </c>
      <c r="W44" s="2">
        <f t="shared" si="29"/>
        <v>0</v>
      </c>
      <c r="X44" s="2">
        <f t="shared" si="30"/>
        <v>183.01</v>
      </c>
      <c r="Y44" s="2">
        <f t="shared" si="31"/>
        <v>125.22</v>
      </c>
      <c r="Z44" s="2"/>
      <c r="AA44" s="2">
        <v>27795993</v>
      </c>
      <c r="AB44" s="2">
        <f t="shared" si="32"/>
        <v>435.37</v>
      </c>
      <c r="AC44" s="2">
        <f t="shared" si="33"/>
        <v>96.23</v>
      </c>
      <c r="AD44" s="2">
        <f>ROUND(((((ET44*1.2))-((EU44*1.2)))+AE44),2)</f>
        <v>170.6</v>
      </c>
      <c r="AE44" s="2">
        <f>ROUND(((EU44*1.2)),2)</f>
        <v>24.1</v>
      </c>
      <c r="AF44" s="2">
        <f>ROUND(((EV44*1.2)),2)</f>
        <v>168.54</v>
      </c>
      <c r="AG44" s="2">
        <f t="shared" si="34"/>
        <v>0</v>
      </c>
      <c r="AH44" s="2">
        <f>((EW44*1.2))</f>
        <v>17.52</v>
      </c>
      <c r="AI44" s="2">
        <f>((EX44*1.2))</f>
        <v>1.92</v>
      </c>
      <c r="AJ44" s="2">
        <f t="shared" si="35"/>
        <v>0</v>
      </c>
      <c r="AK44" s="2">
        <v>378.84</v>
      </c>
      <c r="AL44" s="2">
        <v>96.23</v>
      </c>
      <c r="AM44" s="2">
        <v>142.16</v>
      </c>
      <c r="AN44" s="2">
        <v>20.079999999999998</v>
      </c>
      <c r="AO44" s="2">
        <v>140.44999999999999</v>
      </c>
      <c r="AP44" s="2">
        <v>0</v>
      </c>
      <c r="AQ44" s="2">
        <v>14.6</v>
      </c>
      <c r="AR44" s="2">
        <v>1.6</v>
      </c>
      <c r="AS44" s="2">
        <v>0</v>
      </c>
      <c r="AT44" s="2">
        <v>95</v>
      </c>
      <c r="AU44" s="2">
        <v>65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4</v>
      </c>
      <c r="BE44" s="2" t="s">
        <v>4</v>
      </c>
      <c r="BF44" s="2" t="s">
        <v>4</v>
      </c>
      <c r="BG44" s="2" t="s">
        <v>4</v>
      </c>
      <c r="BH44" s="2">
        <v>0</v>
      </c>
      <c r="BI44" s="2">
        <v>2</v>
      </c>
      <c r="BJ44" s="2" t="s">
        <v>61</v>
      </c>
      <c r="BK44" s="2"/>
      <c r="BL44" s="2"/>
      <c r="BM44" s="2">
        <v>108001</v>
      </c>
      <c r="BN44" s="2">
        <v>0</v>
      </c>
      <c r="BO44" s="2" t="s">
        <v>4</v>
      </c>
      <c r="BP44" s="2">
        <v>0</v>
      </c>
      <c r="BQ44" s="2">
        <v>3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4</v>
      </c>
      <c r="BZ44" s="2">
        <v>95</v>
      </c>
      <c r="CA44" s="2">
        <v>65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62</v>
      </c>
      <c r="CO44" s="2">
        <v>0</v>
      </c>
      <c r="CP44" s="2">
        <f t="shared" si="36"/>
        <v>435.37</v>
      </c>
      <c r="CQ44" s="2">
        <f t="shared" si="37"/>
        <v>96.23</v>
      </c>
      <c r="CR44" s="2">
        <f t="shared" si="38"/>
        <v>170.6</v>
      </c>
      <c r="CS44" s="2">
        <f t="shared" si="39"/>
        <v>24.1</v>
      </c>
      <c r="CT44" s="2">
        <f t="shared" si="40"/>
        <v>168.54</v>
      </c>
      <c r="CU44" s="2">
        <f t="shared" si="41"/>
        <v>0</v>
      </c>
      <c r="CV44" s="2">
        <f t="shared" si="42"/>
        <v>17.52</v>
      </c>
      <c r="CW44" s="2">
        <f t="shared" si="43"/>
        <v>1.92</v>
      </c>
      <c r="CX44" s="2">
        <f t="shared" si="44"/>
        <v>0</v>
      </c>
      <c r="CY44" s="2">
        <f t="shared" si="45"/>
        <v>183.00799999999998</v>
      </c>
      <c r="CZ44" s="2">
        <f t="shared" si="46"/>
        <v>125.21599999999998</v>
      </c>
      <c r="DA44" s="2"/>
      <c r="DB44" s="2"/>
      <c r="DC44" s="2" t="s">
        <v>4</v>
      </c>
      <c r="DD44" s="2" t="s">
        <v>4</v>
      </c>
      <c r="DE44" s="2" t="s">
        <v>21</v>
      </c>
      <c r="DF44" s="2" t="s">
        <v>21</v>
      </c>
      <c r="DG44" s="2" t="s">
        <v>21</v>
      </c>
      <c r="DH44" s="2" t="s">
        <v>4</v>
      </c>
      <c r="DI44" s="2" t="s">
        <v>21</v>
      </c>
      <c r="DJ44" s="2" t="s">
        <v>21</v>
      </c>
      <c r="DK44" s="2" t="s">
        <v>4</v>
      </c>
      <c r="DL44" s="2" t="s">
        <v>4</v>
      </c>
      <c r="DM44" s="2" t="s">
        <v>4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60</v>
      </c>
      <c r="DW44" s="2" t="s">
        <v>60</v>
      </c>
      <c r="DX44" s="2">
        <v>1</v>
      </c>
      <c r="DY44" s="2"/>
      <c r="DZ44" s="2"/>
      <c r="EA44" s="2"/>
      <c r="EB44" s="2"/>
      <c r="EC44" s="2"/>
      <c r="ED44" s="2"/>
      <c r="EE44" s="2">
        <v>27028906</v>
      </c>
      <c r="EF44" s="2">
        <v>3</v>
      </c>
      <c r="EG44" s="2" t="s">
        <v>63</v>
      </c>
      <c r="EH44" s="2">
        <v>0</v>
      </c>
      <c r="EI44" s="2" t="s">
        <v>4</v>
      </c>
      <c r="EJ44" s="2">
        <v>2</v>
      </c>
      <c r="EK44" s="2">
        <v>108001</v>
      </c>
      <c r="EL44" s="2" t="s">
        <v>64</v>
      </c>
      <c r="EM44" s="2" t="s">
        <v>65</v>
      </c>
      <c r="EN44" s="2"/>
      <c r="EO44" s="2" t="s">
        <v>66</v>
      </c>
      <c r="EP44" s="2"/>
      <c r="EQ44" s="2">
        <v>0</v>
      </c>
      <c r="ER44" s="2">
        <v>378.84</v>
      </c>
      <c r="ES44" s="2">
        <v>96.23</v>
      </c>
      <c r="ET44" s="2">
        <v>142.16</v>
      </c>
      <c r="EU44" s="2">
        <v>20.079999999999998</v>
      </c>
      <c r="EV44" s="2">
        <v>140.44999999999999</v>
      </c>
      <c r="EW44" s="2">
        <v>14.6</v>
      </c>
      <c r="EX44" s="2">
        <v>1.6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7"/>
        <v>0</v>
      </c>
      <c r="FS44" s="2">
        <v>0</v>
      </c>
      <c r="FT44" s="2"/>
      <c r="FU44" s="2"/>
      <c r="FV44" s="2"/>
      <c r="FW44" s="2"/>
      <c r="FX44" s="2">
        <v>95</v>
      </c>
      <c r="FY44" s="2">
        <v>65</v>
      </c>
      <c r="FZ44" s="2"/>
      <c r="GA44" s="2" t="s">
        <v>4</v>
      </c>
      <c r="GB44" s="2"/>
      <c r="GC44" s="2"/>
      <c r="GD44" s="2">
        <v>0</v>
      </c>
      <c r="GE44" s="2"/>
      <c r="GF44" s="2">
        <v>399785800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8"/>
        <v>0</v>
      </c>
      <c r="GM44" s="2">
        <f t="shared" si="49"/>
        <v>743.6</v>
      </c>
      <c r="GN44" s="2">
        <f t="shared" si="50"/>
        <v>0</v>
      </c>
      <c r="GO44" s="2">
        <f t="shared" si="51"/>
        <v>743.6</v>
      </c>
      <c r="GP44" s="2">
        <f t="shared" si="52"/>
        <v>0</v>
      </c>
      <c r="GQ44" s="2"/>
      <c r="GR44" s="2">
        <v>0</v>
      </c>
      <c r="GS44" s="2">
        <v>3</v>
      </c>
      <c r="GT44" s="2">
        <v>0</v>
      </c>
      <c r="GU44" s="2" t="s">
        <v>4</v>
      </c>
      <c r="GV44" s="2">
        <f t="shared" si="53"/>
        <v>0</v>
      </c>
      <c r="GW44" s="2">
        <v>1</v>
      </c>
      <c r="GX44" s="2">
        <f t="shared" si="54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ROW(SmtRes!A66)</f>
        <v>66</v>
      </c>
      <c r="D45">
        <f>ROW(EtalonRes!A60)</f>
        <v>60</v>
      </c>
      <c r="E45" t="s">
        <v>57</v>
      </c>
      <c r="F45" t="s">
        <v>58</v>
      </c>
      <c r="G45" t="s">
        <v>59</v>
      </c>
      <c r="H45" t="s">
        <v>60</v>
      </c>
      <c r="I45">
        <v>1</v>
      </c>
      <c r="J45">
        <v>0</v>
      </c>
      <c r="O45">
        <f t="shared" si="21"/>
        <v>3352.35</v>
      </c>
      <c r="P45">
        <f t="shared" si="22"/>
        <v>740.97</v>
      </c>
      <c r="Q45">
        <f t="shared" si="23"/>
        <v>1313.62</v>
      </c>
      <c r="R45">
        <f t="shared" si="24"/>
        <v>185.57</v>
      </c>
      <c r="S45">
        <f t="shared" si="25"/>
        <v>1297.76</v>
      </c>
      <c r="T45">
        <f t="shared" si="26"/>
        <v>0</v>
      </c>
      <c r="U45">
        <f t="shared" si="27"/>
        <v>17.52</v>
      </c>
      <c r="V45">
        <f t="shared" si="28"/>
        <v>1.92</v>
      </c>
      <c r="W45">
        <f t="shared" si="29"/>
        <v>0</v>
      </c>
      <c r="X45">
        <f t="shared" si="30"/>
        <v>1409.16</v>
      </c>
      <c r="Y45">
        <f t="shared" si="31"/>
        <v>964.16</v>
      </c>
      <c r="AA45">
        <v>27796868</v>
      </c>
      <c r="AB45">
        <f t="shared" si="32"/>
        <v>435.37</v>
      </c>
      <c r="AC45">
        <f t="shared" si="33"/>
        <v>96.23</v>
      </c>
      <c r="AD45">
        <f>ROUND(((((ET45*1.2))-((EU45*1.2)))+AE45),2)</f>
        <v>170.6</v>
      </c>
      <c r="AE45">
        <f>ROUND(((EU45*1.2)),2)</f>
        <v>24.1</v>
      </c>
      <c r="AF45">
        <f>ROUND(((EV45*1.2)),2)</f>
        <v>168.54</v>
      </c>
      <c r="AG45">
        <f t="shared" si="34"/>
        <v>0</v>
      </c>
      <c r="AH45">
        <f>((EW45*1.2))</f>
        <v>17.52</v>
      </c>
      <c r="AI45">
        <f>((EX45*1.2))</f>
        <v>1.92</v>
      </c>
      <c r="AJ45">
        <f t="shared" si="35"/>
        <v>0</v>
      </c>
      <c r="AK45">
        <v>378.84</v>
      </c>
      <c r="AL45">
        <v>96.23</v>
      </c>
      <c r="AM45">
        <v>142.16</v>
      </c>
      <c r="AN45">
        <v>20.079999999999998</v>
      </c>
      <c r="AO45">
        <v>140.44999999999999</v>
      </c>
      <c r="AP45">
        <v>0</v>
      </c>
      <c r="AQ45">
        <v>14.6</v>
      </c>
      <c r="AR45">
        <v>1.6</v>
      </c>
      <c r="AS45">
        <v>0</v>
      </c>
      <c r="AT45">
        <v>95</v>
      </c>
      <c r="AU45">
        <v>65</v>
      </c>
      <c r="AV45">
        <v>1</v>
      </c>
      <c r="AW45">
        <v>1</v>
      </c>
      <c r="AZ45">
        <v>7.7</v>
      </c>
      <c r="BA45">
        <v>7.7</v>
      </c>
      <c r="BB45">
        <v>7.7</v>
      </c>
      <c r="BC45">
        <v>7.7</v>
      </c>
      <c r="BD45" t="s">
        <v>4</v>
      </c>
      <c r="BE45" t="s">
        <v>4</v>
      </c>
      <c r="BF45" t="s">
        <v>4</v>
      </c>
      <c r="BG45" t="s">
        <v>4</v>
      </c>
      <c r="BH45">
        <v>0</v>
      </c>
      <c r="BI45">
        <v>2</v>
      </c>
      <c r="BJ45" t="s">
        <v>61</v>
      </c>
      <c r="BM45">
        <v>108001</v>
      </c>
      <c r="BN45">
        <v>0</v>
      </c>
      <c r="BO45" t="s">
        <v>4</v>
      </c>
      <c r="BP45">
        <v>0</v>
      </c>
      <c r="BQ45">
        <v>3</v>
      </c>
      <c r="BR45">
        <v>0</v>
      </c>
      <c r="BS45">
        <v>7.7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4</v>
      </c>
      <c r="BZ45">
        <v>95</v>
      </c>
      <c r="CA45">
        <v>65</v>
      </c>
      <c r="CF45">
        <v>0</v>
      </c>
      <c r="CG45">
        <v>0</v>
      </c>
      <c r="CM45">
        <v>0</v>
      </c>
      <c r="CN45" t="s">
        <v>62</v>
      </c>
      <c r="CO45">
        <v>0</v>
      </c>
      <c r="CP45">
        <f t="shared" si="36"/>
        <v>3352.3500000000004</v>
      </c>
      <c r="CQ45">
        <f t="shared" si="37"/>
        <v>740.971</v>
      </c>
      <c r="CR45">
        <f t="shared" si="38"/>
        <v>1313.62</v>
      </c>
      <c r="CS45">
        <f t="shared" si="39"/>
        <v>185.57000000000002</v>
      </c>
      <c r="CT45">
        <f t="shared" si="40"/>
        <v>1297.758</v>
      </c>
      <c r="CU45">
        <f t="shared" si="41"/>
        <v>0</v>
      </c>
      <c r="CV45">
        <f t="shared" si="42"/>
        <v>17.52</v>
      </c>
      <c r="CW45">
        <f t="shared" si="43"/>
        <v>1.92</v>
      </c>
      <c r="CX45">
        <f t="shared" si="44"/>
        <v>0</v>
      </c>
      <c r="CY45">
        <f t="shared" si="45"/>
        <v>1409.1635000000001</v>
      </c>
      <c r="CZ45">
        <f t="shared" si="46"/>
        <v>964.16449999999998</v>
      </c>
      <c r="DC45" t="s">
        <v>4</v>
      </c>
      <c r="DD45" t="s">
        <v>4</v>
      </c>
      <c r="DE45" t="s">
        <v>21</v>
      </c>
      <c r="DF45" t="s">
        <v>21</v>
      </c>
      <c r="DG45" t="s">
        <v>21</v>
      </c>
      <c r="DH45" t="s">
        <v>4</v>
      </c>
      <c r="DI45" t="s">
        <v>21</v>
      </c>
      <c r="DJ45" t="s">
        <v>21</v>
      </c>
      <c r="DK45" t="s">
        <v>4</v>
      </c>
      <c r="DL45" t="s">
        <v>4</v>
      </c>
      <c r="DM45" t="s">
        <v>4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60</v>
      </c>
      <c r="DW45" t="s">
        <v>60</v>
      </c>
      <c r="DX45">
        <v>1</v>
      </c>
      <c r="EE45">
        <v>27028906</v>
      </c>
      <c r="EF45">
        <v>3</v>
      </c>
      <c r="EG45" t="s">
        <v>63</v>
      </c>
      <c r="EH45">
        <v>0</v>
      </c>
      <c r="EI45" t="s">
        <v>4</v>
      </c>
      <c r="EJ45">
        <v>2</v>
      </c>
      <c r="EK45">
        <v>108001</v>
      </c>
      <c r="EL45" t="s">
        <v>64</v>
      </c>
      <c r="EM45" t="s">
        <v>65</v>
      </c>
      <c r="EO45" t="s">
        <v>66</v>
      </c>
      <c r="EQ45">
        <v>0</v>
      </c>
      <c r="ER45">
        <v>378.84</v>
      </c>
      <c r="ES45">
        <v>96.23</v>
      </c>
      <c r="ET45">
        <v>142.16</v>
      </c>
      <c r="EU45">
        <v>20.079999999999998</v>
      </c>
      <c r="EV45">
        <v>140.44999999999999</v>
      </c>
      <c r="EW45">
        <v>14.6</v>
      </c>
      <c r="EX45">
        <v>1.6</v>
      </c>
      <c r="EY45">
        <v>0</v>
      </c>
      <c r="FQ45">
        <v>0</v>
      </c>
      <c r="FR45">
        <f t="shared" si="47"/>
        <v>0</v>
      </c>
      <c r="FS45">
        <v>0</v>
      </c>
      <c r="FX45">
        <v>95</v>
      </c>
      <c r="FY45">
        <v>65</v>
      </c>
      <c r="GA45" t="s">
        <v>4</v>
      </c>
      <c r="GD45">
        <v>0</v>
      </c>
      <c r="GF45">
        <v>399785800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8"/>
        <v>0</v>
      </c>
      <c r="GM45">
        <f t="shared" si="49"/>
        <v>5725.67</v>
      </c>
      <c r="GN45">
        <f t="shared" si="50"/>
        <v>0</v>
      </c>
      <c r="GO45">
        <f t="shared" si="51"/>
        <v>5725.67</v>
      </c>
      <c r="GP45">
        <f t="shared" si="52"/>
        <v>0</v>
      </c>
      <c r="GR45">
        <v>0</v>
      </c>
      <c r="GS45">
        <v>3</v>
      </c>
      <c r="GT45">
        <v>0</v>
      </c>
      <c r="GU45" t="s">
        <v>4</v>
      </c>
      <c r="GV45">
        <f t="shared" si="53"/>
        <v>0</v>
      </c>
      <c r="GW45">
        <v>1</v>
      </c>
      <c r="GX45">
        <f t="shared" si="54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55</v>
      </c>
      <c r="D46" s="2"/>
      <c r="E46" s="2" t="s">
        <v>67</v>
      </c>
      <c r="F46" s="2" t="s">
        <v>27</v>
      </c>
      <c r="G46" s="2" t="s">
        <v>68</v>
      </c>
      <c r="H46" s="2" t="s">
        <v>18</v>
      </c>
      <c r="I46" s="2">
        <f>I44*J46</f>
        <v>1</v>
      </c>
      <c r="J46" s="2">
        <v>1</v>
      </c>
      <c r="K46" s="2"/>
      <c r="L46" s="2"/>
      <c r="M46" s="2"/>
      <c r="N46" s="2"/>
      <c r="O46" s="2">
        <f t="shared" si="21"/>
        <v>8601.16</v>
      </c>
      <c r="P46" s="2">
        <f t="shared" si="22"/>
        <v>8601.16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27795993</v>
      </c>
      <c r="AB46" s="2">
        <f t="shared" si="32"/>
        <v>8601.16</v>
      </c>
      <c r="AC46" s="2">
        <f t="shared" si="33"/>
        <v>8601.16</v>
      </c>
      <c r="AD46" s="2">
        <f>ROUND((((ET46)-(EU46))+AE46),2)</f>
        <v>0</v>
      </c>
      <c r="AE46" s="2">
        <f>ROUND((EU46),2)</f>
        <v>0</v>
      </c>
      <c r="AF46" s="2">
        <f>ROUND((EV46),2)</f>
        <v>0</v>
      </c>
      <c r="AG46" s="2">
        <f t="shared" si="34"/>
        <v>0</v>
      </c>
      <c r="AH46" s="2">
        <f>(EW46)</f>
        <v>0</v>
      </c>
      <c r="AI46" s="2">
        <f>(EX46)</f>
        <v>0</v>
      </c>
      <c r="AJ46" s="2">
        <f t="shared" si="35"/>
        <v>0</v>
      </c>
      <c r="AK46" s="2">
        <v>8601.16</v>
      </c>
      <c r="AL46" s="2">
        <v>8601.16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122</v>
      </c>
      <c r="AU46" s="2">
        <v>80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4</v>
      </c>
      <c r="BE46" s="2" t="s">
        <v>4</v>
      </c>
      <c r="BF46" s="2" t="s">
        <v>4</v>
      </c>
      <c r="BG46" s="2" t="s">
        <v>4</v>
      </c>
      <c r="BH46" s="2">
        <v>3</v>
      </c>
      <c r="BI46" s="2">
        <v>1</v>
      </c>
      <c r="BJ46" s="2" t="s">
        <v>4</v>
      </c>
      <c r="BK46" s="2"/>
      <c r="BL46" s="2"/>
      <c r="BM46" s="2">
        <v>14</v>
      </c>
      <c r="BN46" s="2">
        <v>0</v>
      </c>
      <c r="BO46" s="2" t="s">
        <v>4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4</v>
      </c>
      <c r="BZ46" s="2">
        <v>122</v>
      </c>
      <c r="CA46" s="2">
        <v>80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4</v>
      </c>
      <c r="CO46" s="2">
        <v>0</v>
      </c>
      <c r="CP46" s="2">
        <f t="shared" si="36"/>
        <v>8601.16</v>
      </c>
      <c r="CQ46" s="2">
        <f t="shared" si="37"/>
        <v>8601.16</v>
      </c>
      <c r="CR46" s="2">
        <f t="shared" si="38"/>
        <v>0</v>
      </c>
      <c r="CS46" s="2">
        <f t="shared" si="39"/>
        <v>0</v>
      </c>
      <c r="CT46" s="2">
        <f t="shared" si="40"/>
        <v>0</v>
      </c>
      <c r="CU46" s="2">
        <f t="shared" si="41"/>
        <v>0</v>
      </c>
      <c r="CV46" s="2">
        <f t="shared" si="42"/>
        <v>0</v>
      </c>
      <c r="CW46" s="2">
        <f t="shared" si="43"/>
        <v>0</v>
      </c>
      <c r="CX46" s="2">
        <f t="shared" si="44"/>
        <v>0</v>
      </c>
      <c r="CY46" s="2">
        <f t="shared" si="45"/>
        <v>0</v>
      </c>
      <c r="CZ46" s="2">
        <f t="shared" si="46"/>
        <v>0</v>
      </c>
      <c r="DA46" s="2"/>
      <c r="DB46" s="2"/>
      <c r="DC46" s="2" t="s">
        <v>4</v>
      </c>
      <c r="DD46" s="2" t="s">
        <v>4</v>
      </c>
      <c r="DE46" s="2" t="s">
        <v>4</v>
      </c>
      <c r="DF46" s="2" t="s">
        <v>4</v>
      </c>
      <c r="DG46" s="2" t="s">
        <v>4</v>
      </c>
      <c r="DH46" s="2" t="s">
        <v>4</v>
      </c>
      <c r="DI46" s="2" t="s">
        <v>4</v>
      </c>
      <c r="DJ46" s="2" t="s">
        <v>4</v>
      </c>
      <c r="DK46" s="2" t="s">
        <v>4</v>
      </c>
      <c r="DL46" s="2" t="s">
        <v>4</v>
      </c>
      <c r="DM46" s="2" t="s">
        <v>4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1013</v>
      </c>
      <c r="DV46" s="2" t="s">
        <v>18</v>
      </c>
      <c r="DW46" s="2" t="s">
        <v>18</v>
      </c>
      <c r="DX46" s="2">
        <v>1</v>
      </c>
      <c r="DY46" s="2"/>
      <c r="DZ46" s="2"/>
      <c r="EA46" s="2"/>
      <c r="EB46" s="2"/>
      <c r="EC46" s="2"/>
      <c r="ED46" s="2"/>
      <c r="EE46" s="2">
        <v>27028976</v>
      </c>
      <c r="EF46" s="2">
        <v>2</v>
      </c>
      <c r="EG46" s="2" t="s">
        <v>22</v>
      </c>
      <c r="EH46" s="2">
        <v>0</v>
      </c>
      <c r="EI46" s="2" t="s">
        <v>4</v>
      </c>
      <c r="EJ46" s="2">
        <v>1</v>
      </c>
      <c r="EK46" s="2">
        <v>14</v>
      </c>
      <c r="EL46" s="2" t="s">
        <v>29</v>
      </c>
      <c r="EM46" s="2" t="s">
        <v>30</v>
      </c>
      <c r="EN46" s="2"/>
      <c r="EO46" s="2" t="s">
        <v>4</v>
      </c>
      <c r="EP46" s="2"/>
      <c r="EQ46" s="2">
        <v>512</v>
      </c>
      <c r="ER46" s="2">
        <v>8601.16</v>
      </c>
      <c r="ES46" s="2">
        <v>8601.16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7"/>
        <v>0</v>
      </c>
      <c r="FS46" s="2">
        <v>0</v>
      </c>
      <c r="FT46" s="2"/>
      <c r="FU46" s="2"/>
      <c r="FV46" s="2"/>
      <c r="FW46" s="2"/>
      <c r="FX46" s="2">
        <v>122</v>
      </c>
      <c r="FY46" s="2">
        <v>80</v>
      </c>
      <c r="FZ46" s="2"/>
      <c r="GA46" s="2" t="s">
        <v>31</v>
      </c>
      <c r="GB46" s="2"/>
      <c r="GC46" s="2"/>
      <c r="GD46" s="2">
        <v>0</v>
      </c>
      <c r="GE46" s="2"/>
      <c r="GF46" s="2">
        <v>-1442760405</v>
      </c>
      <c r="GG46" s="2">
        <v>2</v>
      </c>
      <c r="GH46" s="2">
        <v>0</v>
      </c>
      <c r="GI46" s="2">
        <v>-2</v>
      </c>
      <c r="GJ46" s="2">
        <v>0</v>
      </c>
      <c r="GK46" s="2">
        <f>ROUND(R46*(R12)/100,2)</f>
        <v>0</v>
      </c>
      <c r="GL46" s="2">
        <f t="shared" si="48"/>
        <v>0</v>
      </c>
      <c r="GM46" s="2">
        <f t="shared" si="49"/>
        <v>8601.16</v>
      </c>
      <c r="GN46" s="2">
        <f t="shared" si="50"/>
        <v>8601.16</v>
      </c>
      <c r="GO46" s="2">
        <f t="shared" si="51"/>
        <v>0</v>
      </c>
      <c r="GP46" s="2">
        <f t="shared" si="52"/>
        <v>0</v>
      </c>
      <c r="GQ46" s="2"/>
      <c r="GR46" s="2">
        <v>0</v>
      </c>
      <c r="GS46" s="2">
        <v>4</v>
      </c>
      <c r="GT46" s="2">
        <v>0</v>
      </c>
      <c r="GU46" s="2" t="s">
        <v>4</v>
      </c>
      <c r="GV46" s="2">
        <f t="shared" si="53"/>
        <v>0</v>
      </c>
      <c r="GW46" s="2">
        <v>1</v>
      </c>
      <c r="GX46" s="2">
        <f t="shared" si="54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66</v>
      </c>
      <c r="E47" t="s">
        <v>67</v>
      </c>
      <c r="F47" t="s">
        <v>27</v>
      </c>
      <c r="G47" t="s">
        <v>68</v>
      </c>
      <c r="H47" t="s">
        <v>18</v>
      </c>
      <c r="I47">
        <f>I45*J47</f>
        <v>1</v>
      </c>
      <c r="J47">
        <v>1</v>
      </c>
      <c r="O47">
        <f t="shared" si="21"/>
        <v>66228.929999999993</v>
      </c>
      <c r="P47">
        <f t="shared" si="22"/>
        <v>66228.929999999993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27796868</v>
      </c>
      <c r="AB47">
        <f t="shared" si="32"/>
        <v>8601.16</v>
      </c>
      <c r="AC47">
        <f t="shared" si="33"/>
        <v>8601.16</v>
      </c>
      <c r="AD47">
        <f>ROUND((((ET47)-(EU47))+AE47),2)</f>
        <v>0</v>
      </c>
      <c r="AE47">
        <f>ROUND((EU47),2)</f>
        <v>0</v>
      </c>
      <c r="AF47">
        <f>ROUND((EV47),2)</f>
        <v>0</v>
      </c>
      <c r="AG47">
        <f t="shared" si="34"/>
        <v>0</v>
      </c>
      <c r="AH47">
        <f>(EW47)</f>
        <v>0</v>
      </c>
      <c r="AI47">
        <f>(EX47)</f>
        <v>0</v>
      </c>
      <c r="AJ47">
        <f t="shared" si="35"/>
        <v>0</v>
      </c>
      <c r="AK47">
        <v>8601.16</v>
      </c>
      <c r="AL47">
        <v>8601.16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122</v>
      </c>
      <c r="AU47">
        <v>80</v>
      </c>
      <c r="AV47">
        <v>1</v>
      </c>
      <c r="AW47">
        <v>1</v>
      </c>
      <c r="AZ47">
        <v>7.7</v>
      </c>
      <c r="BA47">
        <v>1</v>
      </c>
      <c r="BB47">
        <v>1</v>
      </c>
      <c r="BC47">
        <v>7.7</v>
      </c>
      <c r="BD47" t="s">
        <v>4</v>
      </c>
      <c r="BE47" t="s">
        <v>4</v>
      </c>
      <c r="BF47" t="s">
        <v>4</v>
      </c>
      <c r="BG47" t="s">
        <v>4</v>
      </c>
      <c r="BH47">
        <v>3</v>
      </c>
      <c r="BI47">
        <v>1</v>
      </c>
      <c r="BJ47" t="s">
        <v>4</v>
      </c>
      <c r="BM47">
        <v>14</v>
      </c>
      <c r="BN47">
        <v>0</v>
      </c>
      <c r="BO47" t="s">
        <v>4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4</v>
      </c>
      <c r="BZ47">
        <v>122</v>
      </c>
      <c r="CA47">
        <v>80</v>
      </c>
      <c r="CF47">
        <v>0</v>
      </c>
      <c r="CG47">
        <v>0</v>
      </c>
      <c r="CM47">
        <v>0</v>
      </c>
      <c r="CN47" t="s">
        <v>4</v>
      </c>
      <c r="CO47">
        <v>0</v>
      </c>
      <c r="CP47">
        <f t="shared" si="36"/>
        <v>66228.929999999993</v>
      </c>
      <c r="CQ47">
        <f t="shared" si="37"/>
        <v>66228.932000000001</v>
      </c>
      <c r="CR47">
        <f t="shared" si="38"/>
        <v>0</v>
      </c>
      <c r="CS47">
        <f t="shared" si="39"/>
        <v>0</v>
      </c>
      <c r="CT47">
        <f t="shared" si="40"/>
        <v>0</v>
      </c>
      <c r="CU47">
        <f t="shared" si="41"/>
        <v>0</v>
      </c>
      <c r="CV47">
        <f t="shared" si="42"/>
        <v>0</v>
      </c>
      <c r="CW47">
        <f t="shared" si="43"/>
        <v>0</v>
      </c>
      <c r="CX47">
        <f t="shared" si="44"/>
        <v>0</v>
      </c>
      <c r="CY47">
        <f t="shared" si="45"/>
        <v>0</v>
      </c>
      <c r="CZ47">
        <f t="shared" si="46"/>
        <v>0</v>
      </c>
      <c r="DC47" t="s">
        <v>4</v>
      </c>
      <c r="DD47" t="s">
        <v>4</v>
      </c>
      <c r="DE47" t="s">
        <v>4</v>
      </c>
      <c r="DF47" t="s">
        <v>4</v>
      </c>
      <c r="DG47" t="s">
        <v>4</v>
      </c>
      <c r="DH47" t="s">
        <v>4</v>
      </c>
      <c r="DI47" t="s">
        <v>4</v>
      </c>
      <c r="DJ47" t="s">
        <v>4</v>
      </c>
      <c r="DK47" t="s">
        <v>4</v>
      </c>
      <c r="DL47" t="s">
        <v>4</v>
      </c>
      <c r="DM47" t="s">
        <v>4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18</v>
      </c>
      <c r="DW47" t="s">
        <v>18</v>
      </c>
      <c r="DX47">
        <v>1</v>
      </c>
      <c r="EE47">
        <v>27028976</v>
      </c>
      <c r="EF47">
        <v>2</v>
      </c>
      <c r="EG47" t="s">
        <v>22</v>
      </c>
      <c r="EH47">
        <v>0</v>
      </c>
      <c r="EI47" t="s">
        <v>4</v>
      </c>
      <c r="EJ47">
        <v>1</v>
      </c>
      <c r="EK47">
        <v>14</v>
      </c>
      <c r="EL47" t="s">
        <v>29</v>
      </c>
      <c r="EM47" t="s">
        <v>30</v>
      </c>
      <c r="EO47" t="s">
        <v>4</v>
      </c>
      <c r="EQ47">
        <v>512</v>
      </c>
      <c r="ER47">
        <v>8601.16</v>
      </c>
      <c r="ES47">
        <v>8601.16</v>
      </c>
      <c r="ET47">
        <v>0</v>
      </c>
      <c r="EU47">
        <v>0</v>
      </c>
      <c r="EV47">
        <v>0</v>
      </c>
      <c r="EW47">
        <v>0</v>
      </c>
      <c r="EX47">
        <v>0</v>
      </c>
      <c r="EZ47">
        <v>5</v>
      </c>
      <c r="FC47">
        <v>0</v>
      </c>
      <c r="FD47">
        <v>18</v>
      </c>
      <c r="FF47">
        <v>66228.94</v>
      </c>
      <c r="FQ47">
        <v>0</v>
      </c>
      <c r="FR47">
        <f t="shared" si="47"/>
        <v>0</v>
      </c>
      <c r="FS47">
        <v>0</v>
      </c>
      <c r="FX47">
        <v>122</v>
      </c>
      <c r="FY47">
        <v>80</v>
      </c>
      <c r="GA47" t="s">
        <v>69</v>
      </c>
      <c r="GD47">
        <v>0</v>
      </c>
      <c r="GF47">
        <v>-1442760405</v>
      </c>
      <c r="GG47">
        <v>1</v>
      </c>
      <c r="GH47">
        <v>3</v>
      </c>
      <c r="GI47">
        <v>4</v>
      </c>
      <c r="GJ47">
        <v>0</v>
      </c>
      <c r="GK47">
        <f>ROUND(R47*(S12)/100,2)</f>
        <v>0</v>
      </c>
      <c r="GL47">
        <f t="shared" si="48"/>
        <v>0</v>
      </c>
      <c r="GM47">
        <f t="shared" si="49"/>
        <v>66228.929999999993</v>
      </c>
      <c r="GN47">
        <f t="shared" si="50"/>
        <v>66228.929999999993</v>
      </c>
      <c r="GO47">
        <f t="shared" si="51"/>
        <v>0</v>
      </c>
      <c r="GP47">
        <f t="shared" si="52"/>
        <v>0</v>
      </c>
      <c r="GR47">
        <v>1</v>
      </c>
      <c r="GS47">
        <v>1</v>
      </c>
      <c r="GT47">
        <v>0</v>
      </c>
      <c r="GU47" t="s">
        <v>4</v>
      </c>
      <c r="GV47">
        <f t="shared" si="53"/>
        <v>0</v>
      </c>
      <c r="GW47">
        <v>1</v>
      </c>
      <c r="GX47">
        <f t="shared" si="54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ROW(SmtRes!A83)</f>
        <v>83</v>
      </c>
      <c r="D48" s="2">
        <f>ROW(EtalonRes!A77)</f>
        <v>77</v>
      </c>
      <c r="E48" s="2" t="s">
        <v>70</v>
      </c>
      <c r="F48" s="2" t="s">
        <v>71</v>
      </c>
      <c r="G48" s="2" t="s">
        <v>72</v>
      </c>
      <c r="H48" s="2" t="s">
        <v>18</v>
      </c>
      <c r="I48" s="2">
        <v>1</v>
      </c>
      <c r="J48" s="2">
        <v>0</v>
      </c>
      <c r="K48" s="2"/>
      <c r="L48" s="2"/>
      <c r="M48" s="2"/>
      <c r="N48" s="2"/>
      <c r="O48" s="2">
        <f t="shared" si="21"/>
        <v>230.27</v>
      </c>
      <c r="P48" s="2">
        <f t="shared" si="22"/>
        <v>48.34</v>
      </c>
      <c r="Q48" s="2">
        <f t="shared" si="23"/>
        <v>47.52</v>
      </c>
      <c r="R48" s="2">
        <f t="shared" si="24"/>
        <v>5.32</v>
      </c>
      <c r="S48" s="2">
        <f t="shared" si="25"/>
        <v>134.41</v>
      </c>
      <c r="T48" s="2">
        <f t="shared" si="26"/>
        <v>0</v>
      </c>
      <c r="U48" s="2">
        <f t="shared" si="27"/>
        <v>12.12</v>
      </c>
      <c r="V48" s="2">
        <f t="shared" si="28"/>
        <v>0.52800000000000002</v>
      </c>
      <c r="W48" s="2">
        <f t="shared" si="29"/>
        <v>0</v>
      </c>
      <c r="X48" s="2">
        <f t="shared" si="30"/>
        <v>111.78</v>
      </c>
      <c r="Y48" s="2">
        <f t="shared" si="31"/>
        <v>83.84</v>
      </c>
      <c r="Z48" s="2"/>
      <c r="AA48" s="2">
        <v>27795993</v>
      </c>
      <c r="AB48" s="2">
        <f t="shared" si="32"/>
        <v>230.27</v>
      </c>
      <c r="AC48" s="2">
        <f t="shared" si="33"/>
        <v>48.34</v>
      </c>
      <c r="AD48" s="2">
        <f>ROUND(((((ET48*1.2))-((EU48*1.2)))+AE48),2)</f>
        <v>47.52</v>
      </c>
      <c r="AE48" s="2">
        <f>ROUND(((EU48*1.2)),2)</f>
        <v>5.32</v>
      </c>
      <c r="AF48" s="2">
        <f>ROUND(((EV48*1.2)),2)</f>
        <v>134.41</v>
      </c>
      <c r="AG48" s="2">
        <f t="shared" si="34"/>
        <v>0</v>
      </c>
      <c r="AH48" s="2">
        <f>((EW48*1.2))</f>
        <v>12.12</v>
      </c>
      <c r="AI48" s="2">
        <f>((EX48*1.2))</f>
        <v>0.52800000000000002</v>
      </c>
      <c r="AJ48" s="2">
        <f t="shared" si="35"/>
        <v>0</v>
      </c>
      <c r="AK48" s="2">
        <v>199.95</v>
      </c>
      <c r="AL48" s="2">
        <v>48.34</v>
      </c>
      <c r="AM48" s="2">
        <v>39.6</v>
      </c>
      <c r="AN48" s="2">
        <v>4.43</v>
      </c>
      <c r="AO48" s="2">
        <v>112.01</v>
      </c>
      <c r="AP48" s="2">
        <v>0</v>
      </c>
      <c r="AQ48" s="2">
        <v>10.1</v>
      </c>
      <c r="AR48" s="2">
        <v>0.44</v>
      </c>
      <c r="AS48" s="2">
        <v>0</v>
      </c>
      <c r="AT48" s="2">
        <v>80</v>
      </c>
      <c r="AU48" s="2">
        <v>60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4</v>
      </c>
      <c r="BE48" s="2" t="s">
        <v>4</v>
      </c>
      <c r="BF48" s="2" t="s">
        <v>4</v>
      </c>
      <c r="BG48" s="2" t="s">
        <v>4</v>
      </c>
      <c r="BH48" s="2">
        <v>0</v>
      </c>
      <c r="BI48" s="2">
        <v>2</v>
      </c>
      <c r="BJ48" s="2" t="s">
        <v>73</v>
      </c>
      <c r="BK48" s="2"/>
      <c r="BL48" s="2"/>
      <c r="BM48" s="2">
        <v>110001</v>
      </c>
      <c r="BN48" s="2">
        <v>0</v>
      </c>
      <c r="BO48" s="2" t="s">
        <v>4</v>
      </c>
      <c r="BP48" s="2">
        <v>0</v>
      </c>
      <c r="BQ48" s="2">
        <v>3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4</v>
      </c>
      <c r="BZ48" s="2">
        <v>80</v>
      </c>
      <c r="CA48" s="2">
        <v>60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62</v>
      </c>
      <c r="CO48" s="2">
        <v>0</v>
      </c>
      <c r="CP48" s="2">
        <f t="shared" si="36"/>
        <v>230.27</v>
      </c>
      <c r="CQ48" s="2">
        <f t="shared" si="37"/>
        <v>48.34</v>
      </c>
      <c r="CR48" s="2">
        <f t="shared" si="38"/>
        <v>47.52</v>
      </c>
      <c r="CS48" s="2">
        <f t="shared" si="39"/>
        <v>5.32</v>
      </c>
      <c r="CT48" s="2">
        <f t="shared" si="40"/>
        <v>134.41</v>
      </c>
      <c r="CU48" s="2">
        <f t="shared" si="41"/>
        <v>0</v>
      </c>
      <c r="CV48" s="2">
        <f t="shared" si="42"/>
        <v>12.12</v>
      </c>
      <c r="CW48" s="2">
        <f t="shared" si="43"/>
        <v>0.52800000000000002</v>
      </c>
      <c r="CX48" s="2">
        <f t="shared" si="44"/>
        <v>0</v>
      </c>
      <c r="CY48" s="2">
        <f t="shared" si="45"/>
        <v>111.78399999999999</v>
      </c>
      <c r="CZ48" s="2">
        <f t="shared" si="46"/>
        <v>83.837999999999994</v>
      </c>
      <c r="DA48" s="2"/>
      <c r="DB48" s="2"/>
      <c r="DC48" s="2" t="s">
        <v>4</v>
      </c>
      <c r="DD48" s="2" t="s">
        <v>4</v>
      </c>
      <c r="DE48" s="2" t="s">
        <v>21</v>
      </c>
      <c r="DF48" s="2" t="s">
        <v>21</v>
      </c>
      <c r="DG48" s="2" t="s">
        <v>21</v>
      </c>
      <c r="DH48" s="2" t="s">
        <v>4</v>
      </c>
      <c r="DI48" s="2" t="s">
        <v>21</v>
      </c>
      <c r="DJ48" s="2" t="s">
        <v>21</v>
      </c>
      <c r="DK48" s="2" t="s">
        <v>4</v>
      </c>
      <c r="DL48" s="2" t="s">
        <v>4</v>
      </c>
      <c r="DM48" s="2" t="s">
        <v>4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1013</v>
      </c>
      <c r="DV48" s="2" t="s">
        <v>18</v>
      </c>
      <c r="DW48" s="2" t="s">
        <v>18</v>
      </c>
      <c r="DX48" s="2">
        <v>1</v>
      </c>
      <c r="DY48" s="2"/>
      <c r="DZ48" s="2"/>
      <c r="EA48" s="2"/>
      <c r="EB48" s="2"/>
      <c r="EC48" s="2"/>
      <c r="ED48" s="2"/>
      <c r="EE48" s="2">
        <v>27028909</v>
      </c>
      <c r="EF48" s="2">
        <v>3</v>
      </c>
      <c r="EG48" s="2" t="s">
        <v>63</v>
      </c>
      <c r="EH48" s="2">
        <v>0</v>
      </c>
      <c r="EI48" s="2" t="s">
        <v>4</v>
      </c>
      <c r="EJ48" s="2">
        <v>2</v>
      </c>
      <c r="EK48" s="2">
        <v>110001</v>
      </c>
      <c r="EL48" s="2" t="s">
        <v>74</v>
      </c>
      <c r="EM48" s="2" t="s">
        <v>75</v>
      </c>
      <c r="EN48" s="2"/>
      <c r="EO48" s="2" t="s">
        <v>66</v>
      </c>
      <c r="EP48" s="2"/>
      <c r="EQ48" s="2">
        <v>0</v>
      </c>
      <c r="ER48" s="2">
        <v>199.95</v>
      </c>
      <c r="ES48" s="2">
        <v>48.34</v>
      </c>
      <c r="ET48" s="2">
        <v>39.6</v>
      </c>
      <c r="EU48" s="2">
        <v>4.43</v>
      </c>
      <c r="EV48" s="2">
        <v>112.01</v>
      </c>
      <c r="EW48" s="2">
        <v>10.1</v>
      </c>
      <c r="EX48" s="2">
        <v>0.44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7"/>
        <v>0</v>
      </c>
      <c r="FS48" s="2">
        <v>0</v>
      </c>
      <c r="FT48" s="2"/>
      <c r="FU48" s="2"/>
      <c r="FV48" s="2"/>
      <c r="FW48" s="2"/>
      <c r="FX48" s="2">
        <v>80</v>
      </c>
      <c r="FY48" s="2">
        <v>60</v>
      </c>
      <c r="FZ48" s="2"/>
      <c r="GA48" s="2" t="s">
        <v>4</v>
      </c>
      <c r="GB48" s="2"/>
      <c r="GC48" s="2"/>
      <c r="GD48" s="2">
        <v>0</v>
      </c>
      <c r="GE48" s="2"/>
      <c r="GF48" s="2">
        <v>1110635560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8"/>
        <v>0</v>
      </c>
      <c r="GM48" s="2">
        <f t="shared" si="49"/>
        <v>425.89</v>
      </c>
      <c r="GN48" s="2">
        <f t="shared" si="50"/>
        <v>0</v>
      </c>
      <c r="GO48" s="2">
        <f t="shared" si="51"/>
        <v>425.89</v>
      </c>
      <c r="GP48" s="2">
        <f t="shared" si="52"/>
        <v>0</v>
      </c>
      <c r="GQ48" s="2"/>
      <c r="GR48" s="2">
        <v>0</v>
      </c>
      <c r="GS48" s="2">
        <v>3</v>
      </c>
      <c r="GT48" s="2">
        <v>0</v>
      </c>
      <c r="GU48" s="2" t="s">
        <v>4</v>
      </c>
      <c r="GV48" s="2">
        <f t="shared" si="53"/>
        <v>0</v>
      </c>
      <c r="GW48" s="2">
        <v>1</v>
      </c>
      <c r="GX48" s="2">
        <f t="shared" si="54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ROW(SmtRes!A100)</f>
        <v>100</v>
      </c>
      <c r="D49">
        <f>ROW(EtalonRes!A94)</f>
        <v>94</v>
      </c>
      <c r="E49" t="s">
        <v>70</v>
      </c>
      <c r="F49" t="s">
        <v>71</v>
      </c>
      <c r="G49" t="s">
        <v>72</v>
      </c>
      <c r="H49" t="s">
        <v>18</v>
      </c>
      <c r="I49">
        <v>1</v>
      </c>
      <c r="J49">
        <v>0</v>
      </c>
      <c r="O49">
        <f t="shared" si="21"/>
        <v>1773.08</v>
      </c>
      <c r="P49">
        <f t="shared" si="22"/>
        <v>372.22</v>
      </c>
      <c r="Q49">
        <f t="shared" si="23"/>
        <v>365.9</v>
      </c>
      <c r="R49">
        <f t="shared" si="24"/>
        <v>40.96</v>
      </c>
      <c r="S49">
        <f t="shared" si="25"/>
        <v>1034.96</v>
      </c>
      <c r="T49">
        <f t="shared" si="26"/>
        <v>0</v>
      </c>
      <c r="U49">
        <f t="shared" si="27"/>
        <v>12.12</v>
      </c>
      <c r="V49">
        <f t="shared" si="28"/>
        <v>0.52800000000000002</v>
      </c>
      <c r="W49">
        <f t="shared" si="29"/>
        <v>0</v>
      </c>
      <c r="X49">
        <f t="shared" si="30"/>
        <v>860.74</v>
      </c>
      <c r="Y49">
        <f t="shared" si="31"/>
        <v>645.54999999999995</v>
      </c>
      <c r="AA49">
        <v>27796868</v>
      </c>
      <c r="AB49">
        <f t="shared" si="32"/>
        <v>230.27</v>
      </c>
      <c r="AC49">
        <f t="shared" si="33"/>
        <v>48.34</v>
      </c>
      <c r="AD49">
        <f>ROUND(((((ET49*1.2))-((EU49*1.2)))+AE49),2)</f>
        <v>47.52</v>
      </c>
      <c r="AE49">
        <f>ROUND(((EU49*1.2)),2)</f>
        <v>5.32</v>
      </c>
      <c r="AF49">
        <f>ROUND(((EV49*1.2)),2)</f>
        <v>134.41</v>
      </c>
      <c r="AG49">
        <f t="shared" si="34"/>
        <v>0</v>
      </c>
      <c r="AH49">
        <f>((EW49*1.2))</f>
        <v>12.12</v>
      </c>
      <c r="AI49">
        <f>((EX49*1.2))</f>
        <v>0.52800000000000002</v>
      </c>
      <c r="AJ49">
        <f t="shared" si="35"/>
        <v>0</v>
      </c>
      <c r="AK49">
        <v>199.95</v>
      </c>
      <c r="AL49">
        <v>48.34</v>
      </c>
      <c r="AM49">
        <v>39.6</v>
      </c>
      <c r="AN49">
        <v>4.43</v>
      </c>
      <c r="AO49">
        <v>112.01</v>
      </c>
      <c r="AP49">
        <v>0</v>
      </c>
      <c r="AQ49">
        <v>10.1</v>
      </c>
      <c r="AR49">
        <v>0.44</v>
      </c>
      <c r="AS49">
        <v>0</v>
      </c>
      <c r="AT49">
        <v>80</v>
      </c>
      <c r="AU49">
        <v>60</v>
      </c>
      <c r="AV49">
        <v>1</v>
      </c>
      <c r="AW49">
        <v>1</v>
      </c>
      <c r="AZ49">
        <v>7.7</v>
      </c>
      <c r="BA49">
        <v>7.7</v>
      </c>
      <c r="BB49">
        <v>7.7</v>
      </c>
      <c r="BC49">
        <v>7.7</v>
      </c>
      <c r="BD49" t="s">
        <v>4</v>
      </c>
      <c r="BE49" t="s">
        <v>4</v>
      </c>
      <c r="BF49" t="s">
        <v>4</v>
      </c>
      <c r="BG49" t="s">
        <v>4</v>
      </c>
      <c r="BH49">
        <v>0</v>
      </c>
      <c r="BI49">
        <v>2</v>
      </c>
      <c r="BJ49" t="s">
        <v>73</v>
      </c>
      <c r="BM49">
        <v>110001</v>
      </c>
      <c r="BN49">
        <v>0</v>
      </c>
      <c r="BO49" t="s">
        <v>4</v>
      </c>
      <c r="BP49">
        <v>0</v>
      </c>
      <c r="BQ49">
        <v>3</v>
      </c>
      <c r="BR49">
        <v>0</v>
      </c>
      <c r="BS49">
        <v>7.7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4</v>
      </c>
      <c r="BZ49">
        <v>80</v>
      </c>
      <c r="CA49">
        <v>60</v>
      </c>
      <c r="CF49">
        <v>0</v>
      </c>
      <c r="CG49">
        <v>0</v>
      </c>
      <c r="CM49">
        <v>0</v>
      </c>
      <c r="CN49" t="s">
        <v>62</v>
      </c>
      <c r="CO49">
        <v>0</v>
      </c>
      <c r="CP49">
        <f t="shared" si="36"/>
        <v>1773.08</v>
      </c>
      <c r="CQ49">
        <f t="shared" si="37"/>
        <v>372.21800000000002</v>
      </c>
      <c r="CR49">
        <f t="shared" si="38"/>
        <v>365.90400000000005</v>
      </c>
      <c r="CS49">
        <f t="shared" si="39"/>
        <v>40.964000000000006</v>
      </c>
      <c r="CT49">
        <f t="shared" si="40"/>
        <v>1034.9570000000001</v>
      </c>
      <c r="CU49">
        <f t="shared" si="41"/>
        <v>0</v>
      </c>
      <c r="CV49">
        <f t="shared" si="42"/>
        <v>12.12</v>
      </c>
      <c r="CW49">
        <f t="shared" si="43"/>
        <v>0.52800000000000002</v>
      </c>
      <c r="CX49">
        <f t="shared" si="44"/>
        <v>0</v>
      </c>
      <c r="CY49">
        <f t="shared" si="45"/>
        <v>860.7360000000001</v>
      </c>
      <c r="CZ49">
        <f t="shared" si="46"/>
        <v>645.55200000000002</v>
      </c>
      <c r="DC49" t="s">
        <v>4</v>
      </c>
      <c r="DD49" t="s">
        <v>4</v>
      </c>
      <c r="DE49" t="s">
        <v>21</v>
      </c>
      <c r="DF49" t="s">
        <v>21</v>
      </c>
      <c r="DG49" t="s">
        <v>21</v>
      </c>
      <c r="DH49" t="s">
        <v>4</v>
      </c>
      <c r="DI49" t="s">
        <v>21</v>
      </c>
      <c r="DJ49" t="s">
        <v>21</v>
      </c>
      <c r="DK49" t="s">
        <v>4</v>
      </c>
      <c r="DL49" t="s">
        <v>4</v>
      </c>
      <c r="DM49" t="s">
        <v>4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18</v>
      </c>
      <c r="DW49" t="s">
        <v>18</v>
      </c>
      <c r="DX49">
        <v>1</v>
      </c>
      <c r="EE49">
        <v>27028909</v>
      </c>
      <c r="EF49">
        <v>3</v>
      </c>
      <c r="EG49" t="s">
        <v>63</v>
      </c>
      <c r="EH49">
        <v>0</v>
      </c>
      <c r="EI49" t="s">
        <v>4</v>
      </c>
      <c r="EJ49">
        <v>2</v>
      </c>
      <c r="EK49">
        <v>110001</v>
      </c>
      <c r="EL49" t="s">
        <v>74</v>
      </c>
      <c r="EM49" t="s">
        <v>75</v>
      </c>
      <c r="EO49" t="s">
        <v>66</v>
      </c>
      <c r="EQ49">
        <v>0</v>
      </c>
      <c r="ER49">
        <v>199.95</v>
      </c>
      <c r="ES49">
        <v>48.34</v>
      </c>
      <c r="ET49">
        <v>39.6</v>
      </c>
      <c r="EU49">
        <v>4.43</v>
      </c>
      <c r="EV49">
        <v>112.01</v>
      </c>
      <c r="EW49">
        <v>10.1</v>
      </c>
      <c r="EX49">
        <v>0.44</v>
      </c>
      <c r="EY49">
        <v>0</v>
      </c>
      <c r="FQ49">
        <v>0</v>
      </c>
      <c r="FR49">
        <f t="shared" si="47"/>
        <v>0</v>
      </c>
      <c r="FS49">
        <v>0</v>
      </c>
      <c r="FX49">
        <v>80</v>
      </c>
      <c r="FY49">
        <v>60</v>
      </c>
      <c r="GA49" t="s">
        <v>4</v>
      </c>
      <c r="GD49">
        <v>0</v>
      </c>
      <c r="GF49">
        <v>1110635560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8"/>
        <v>0</v>
      </c>
      <c r="GM49">
        <f t="shared" si="49"/>
        <v>3279.37</v>
      </c>
      <c r="GN49">
        <f t="shared" si="50"/>
        <v>0</v>
      </c>
      <c r="GO49">
        <f t="shared" si="51"/>
        <v>3279.37</v>
      </c>
      <c r="GP49">
        <f t="shared" si="52"/>
        <v>0</v>
      </c>
      <c r="GR49">
        <v>0</v>
      </c>
      <c r="GS49">
        <v>3</v>
      </c>
      <c r="GT49">
        <v>0</v>
      </c>
      <c r="GU49" t="s">
        <v>4</v>
      </c>
      <c r="GV49">
        <f t="shared" si="53"/>
        <v>0</v>
      </c>
      <c r="GW49">
        <v>1</v>
      </c>
      <c r="GX49">
        <f t="shared" si="54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83</v>
      </c>
      <c r="D50" s="2"/>
      <c r="E50" s="2" t="s">
        <v>76</v>
      </c>
      <c r="F50" s="2" t="s">
        <v>27</v>
      </c>
      <c r="G50" s="2" t="s">
        <v>77</v>
      </c>
      <c r="H50" s="2" t="s">
        <v>18</v>
      </c>
      <c r="I50" s="2">
        <f>I48*J50</f>
        <v>1</v>
      </c>
      <c r="J50" s="2">
        <v>1</v>
      </c>
      <c r="K50" s="2"/>
      <c r="L50" s="2"/>
      <c r="M50" s="2"/>
      <c r="N50" s="2"/>
      <c r="O50" s="2">
        <f t="shared" si="21"/>
        <v>19894.150000000001</v>
      </c>
      <c r="P50" s="2">
        <f t="shared" si="22"/>
        <v>19894.150000000001</v>
      </c>
      <c r="Q50" s="2">
        <f t="shared" si="23"/>
        <v>0</v>
      </c>
      <c r="R50" s="2">
        <f t="shared" si="24"/>
        <v>0</v>
      </c>
      <c r="S50" s="2">
        <f t="shared" si="25"/>
        <v>0</v>
      </c>
      <c r="T50" s="2">
        <f t="shared" si="26"/>
        <v>0</v>
      </c>
      <c r="U50" s="2">
        <f t="shared" si="27"/>
        <v>0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27795993</v>
      </c>
      <c r="AB50" s="2">
        <f t="shared" si="32"/>
        <v>19894.150000000001</v>
      </c>
      <c r="AC50" s="2">
        <f t="shared" si="33"/>
        <v>19894.150000000001</v>
      </c>
      <c r="AD50" s="2">
        <f>ROUND((((ET50)-(EU50))+AE50),2)</f>
        <v>0</v>
      </c>
      <c r="AE50" s="2">
        <f>ROUND((EU50),2)</f>
        <v>0</v>
      </c>
      <c r="AF50" s="2">
        <f>ROUND((EV50),2)</f>
        <v>0</v>
      </c>
      <c r="AG50" s="2">
        <f t="shared" si="34"/>
        <v>0</v>
      </c>
      <c r="AH50" s="2">
        <f>(EW50)</f>
        <v>0</v>
      </c>
      <c r="AI50" s="2">
        <f>(EX50)</f>
        <v>0</v>
      </c>
      <c r="AJ50" s="2">
        <f t="shared" si="35"/>
        <v>0</v>
      </c>
      <c r="AK50" s="2">
        <v>19894.150000000001</v>
      </c>
      <c r="AL50" s="2">
        <v>19894.150000000001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122</v>
      </c>
      <c r="AU50" s="2">
        <v>80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4</v>
      </c>
      <c r="BE50" s="2" t="s">
        <v>4</v>
      </c>
      <c r="BF50" s="2" t="s">
        <v>4</v>
      </c>
      <c r="BG50" s="2" t="s">
        <v>4</v>
      </c>
      <c r="BH50" s="2">
        <v>3</v>
      </c>
      <c r="BI50" s="2">
        <v>1</v>
      </c>
      <c r="BJ50" s="2" t="s">
        <v>4</v>
      </c>
      <c r="BK50" s="2"/>
      <c r="BL50" s="2"/>
      <c r="BM50" s="2">
        <v>14</v>
      </c>
      <c r="BN50" s="2">
        <v>0</v>
      </c>
      <c r="BO50" s="2" t="s">
        <v>4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4</v>
      </c>
      <c r="BZ50" s="2">
        <v>122</v>
      </c>
      <c r="CA50" s="2">
        <v>80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4</v>
      </c>
      <c r="CO50" s="2">
        <v>0</v>
      </c>
      <c r="CP50" s="2">
        <f t="shared" si="36"/>
        <v>19894.150000000001</v>
      </c>
      <c r="CQ50" s="2">
        <f t="shared" si="37"/>
        <v>19894.150000000001</v>
      </c>
      <c r="CR50" s="2">
        <f t="shared" si="38"/>
        <v>0</v>
      </c>
      <c r="CS50" s="2">
        <f t="shared" si="39"/>
        <v>0</v>
      </c>
      <c r="CT50" s="2">
        <f t="shared" si="40"/>
        <v>0</v>
      </c>
      <c r="CU50" s="2">
        <f t="shared" si="41"/>
        <v>0</v>
      </c>
      <c r="CV50" s="2">
        <f t="shared" si="42"/>
        <v>0</v>
      </c>
      <c r="CW50" s="2">
        <f t="shared" si="43"/>
        <v>0</v>
      </c>
      <c r="CX50" s="2">
        <f t="shared" si="44"/>
        <v>0</v>
      </c>
      <c r="CY50" s="2">
        <f t="shared" si="45"/>
        <v>0</v>
      </c>
      <c r="CZ50" s="2">
        <f t="shared" si="46"/>
        <v>0</v>
      </c>
      <c r="DA50" s="2"/>
      <c r="DB50" s="2"/>
      <c r="DC50" s="2" t="s">
        <v>4</v>
      </c>
      <c r="DD50" s="2" t="s">
        <v>4</v>
      </c>
      <c r="DE50" s="2" t="s">
        <v>4</v>
      </c>
      <c r="DF50" s="2" t="s">
        <v>4</v>
      </c>
      <c r="DG50" s="2" t="s">
        <v>4</v>
      </c>
      <c r="DH50" s="2" t="s">
        <v>4</v>
      </c>
      <c r="DI50" s="2" t="s">
        <v>4</v>
      </c>
      <c r="DJ50" s="2" t="s">
        <v>4</v>
      </c>
      <c r="DK50" s="2" t="s">
        <v>4</v>
      </c>
      <c r="DL50" s="2" t="s">
        <v>4</v>
      </c>
      <c r="DM50" s="2" t="s">
        <v>4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1013</v>
      </c>
      <c r="DV50" s="2" t="s">
        <v>18</v>
      </c>
      <c r="DW50" s="2" t="s">
        <v>18</v>
      </c>
      <c r="DX50" s="2">
        <v>1</v>
      </c>
      <c r="DY50" s="2"/>
      <c r="DZ50" s="2"/>
      <c r="EA50" s="2"/>
      <c r="EB50" s="2"/>
      <c r="EC50" s="2"/>
      <c r="ED50" s="2"/>
      <c r="EE50" s="2">
        <v>27028976</v>
      </c>
      <c r="EF50" s="2">
        <v>2</v>
      </c>
      <c r="EG50" s="2" t="s">
        <v>22</v>
      </c>
      <c r="EH50" s="2">
        <v>0</v>
      </c>
      <c r="EI50" s="2" t="s">
        <v>4</v>
      </c>
      <c r="EJ50" s="2">
        <v>1</v>
      </c>
      <c r="EK50" s="2">
        <v>14</v>
      </c>
      <c r="EL50" s="2" t="s">
        <v>29</v>
      </c>
      <c r="EM50" s="2" t="s">
        <v>30</v>
      </c>
      <c r="EN50" s="2"/>
      <c r="EO50" s="2" t="s">
        <v>4</v>
      </c>
      <c r="EP50" s="2"/>
      <c r="EQ50" s="2">
        <v>512</v>
      </c>
      <c r="ER50" s="2">
        <v>19894.150000000001</v>
      </c>
      <c r="ES50" s="2">
        <v>19894.150000000001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7"/>
        <v>0</v>
      </c>
      <c r="FS50" s="2">
        <v>0</v>
      </c>
      <c r="FT50" s="2"/>
      <c r="FU50" s="2"/>
      <c r="FV50" s="2"/>
      <c r="FW50" s="2"/>
      <c r="FX50" s="2">
        <v>122</v>
      </c>
      <c r="FY50" s="2">
        <v>80</v>
      </c>
      <c r="FZ50" s="2"/>
      <c r="GA50" s="2" t="s">
        <v>31</v>
      </c>
      <c r="GB50" s="2"/>
      <c r="GC50" s="2"/>
      <c r="GD50" s="2">
        <v>0</v>
      </c>
      <c r="GE50" s="2"/>
      <c r="GF50" s="2">
        <v>-2106615000</v>
      </c>
      <c r="GG50" s="2">
        <v>2</v>
      </c>
      <c r="GH50" s="2">
        <v>0</v>
      </c>
      <c r="GI50" s="2">
        <v>-2</v>
      </c>
      <c r="GJ50" s="2">
        <v>0</v>
      </c>
      <c r="GK50" s="2">
        <f>ROUND(R50*(R12)/100,2)</f>
        <v>0</v>
      </c>
      <c r="GL50" s="2">
        <f t="shared" si="48"/>
        <v>0</v>
      </c>
      <c r="GM50" s="2">
        <f t="shared" si="49"/>
        <v>19894.150000000001</v>
      </c>
      <c r="GN50" s="2">
        <f t="shared" si="50"/>
        <v>19894.150000000001</v>
      </c>
      <c r="GO50" s="2">
        <f t="shared" si="51"/>
        <v>0</v>
      </c>
      <c r="GP50" s="2">
        <f t="shared" si="52"/>
        <v>0</v>
      </c>
      <c r="GQ50" s="2"/>
      <c r="GR50" s="2">
        <v>0</v>
      </c>
      <c r="GS50" s="2">
        <v>4</v>
      </c>
      <c r="GT50" s="2">
        <v>0</v>
      </c>
      <c r="GU50" s="2" t="s">
        <v>4</v>
      </c>
      <c r="GV50" s="2">
        <f t="shared" si="53"/>
        <v>0</v>
      </c>
      <c r="GW50" s="2">
        <v>1</v>
      </c>
      <c r="GX50" s="2">
        <f t="shared" si="54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100</v>
      </c>
      <c r="E51" t="s">
        <v>76</v>
      </c>
      <c r="F51" t="s">
        <v>27</v>
      </c>
      <c r="G51" t="s">
        <v>77</v>
      </c>
      <c r="H51" t="s">
        <v>18</v>
      </c>
      <c r="I51">
        <f>I49*J51</f>
        <v>1</v>
      </c>
      <c r="J51">
        <v>1</v>
      </c>
      <c r="O51">
        <f t="shared" si="21"/>
        <v>153184.95999999999</v>
      </c>
      <c r="P51">
        <f t="shared" si="22"/>
        <v>153184.95999999999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27796868</v>
      </c>
      <c r="AB51">
        <f t="shared" si="32"/>
        <v>19894.150000000001</v>
      </c>
      <c r="AC51">
        <f t="shared" si="33"/>
        <v>19894.150000000001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4"/>
        <v>0</v>
      </c>
      <c r="AH51">
        <f>(EW51)</f>
        <v>0</v>
      </c>
      <c r="AI51">
        <f>(EX51)</f>
        <v>0</v>
      </c>
      <c r="AJ51">
        <f t="shared" si="35"/>
        <v>0</v>
      </c>
      <c r="AK51">
        <v>19894.150000000001</v>
      </c>
      <c r="AL51">
        <v>19894.150000000001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122</v>
      </c>
      <c r="AU51">
        <v>80</v>
      </c>
      <c r="AV51">
        <v>1</v>
      </c>
      <c r="AW51">
        <v>1</v>
      </c>
      <c r="AZ51">
        <v>7.7</v>
      </c>
      <c r="BA51">
        <v>1</v>
      </c>
      <c r="BB51">
        <v>1</v>
      </c>
      <c r="BC51">
        <v>7.7</v>
      </c>
      <c r="BD51" t="s">
        <v>4</v>
      </c>
      <c r="BE51" t="s">
        <v>4</v>
      </c>
      <c r="BF51" t="s">
        <v>4</v>
      </c>
      <c r="BG51" t="s">
        <v>4</v>
      </c>
      <c r="BH51">
        <v>3</v>
      </c>
      <c r="BI51">
        <v>1</v>
      </c>
      <c r="BJ51" t="s">
        <v>4</v>
      </c>
      <c r="BM51">
        <v>14</v>
      </c>
      <c r="BN51">
        <v>0</v>
      </c>
      <c r="BO51" t="s">
        <v>4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4</v>
      </c>
      <c r="BZ51">
        <v>122</v>
      </c>
      <c r="CA51">
        <v>80</v>
      </c>
      <c r="CF51">
        <v>0</v>
      </c>
      <c r="CG51">
        <v>0</v>
      </c>
      <c r="CM51">
        <v>0</v>
      </c>
      <c r="CN51" t="s">
        <v>4</v>
      </c>
      <c r="CO51">
        <v>0</v>
      </c>
      <c r="CP51">
        <f t="shared" si="36"/>
        <v>153184.95999999999</v>
      </c>
      <c r="CQ51">
        <f t="shared" si="37"/>
        <v>153184.95500000002</v>
      </c>
      <c r="CR51">
        <f t="shared" si="38"/>
        <v>0</v>
      </c>
      <c r="CS51">
        <f t="shared" si="39"/>
        <v>0</v>
      </c>
      <c r="CT51">
        <f t="shared" si="40"/>
        <v>0</v>
      </c>
      <c r="CU51">
        <f t="shared" si="41"/>
        <v>0</v>
      </c>
      <c r="CV51">
        <f t="shared" si="42"/>
        <v>0</v>
      </c>
      <c r="CW51">
        <f t="shared" si="43"/>
        <v>0</v>
      </c>
      <c r="CX51">
        <f t="shared" si="44"/>
        <v>0</v>
      </c>
      <c r="CY51">
        <f t="shared" si="45"/>
        <v>0</v>
      </c>
      <c r="CZ51">
        <f t="shared" si="46"/>
        <v>0</v>
      </c>
      <c r="DC51" t="s">
        <v>4</v>
      </c>
      <c r="DD51" t="s">
        <v>4</v>
      </c>
      <c r="DE51" t="s">
        <v>4</v>
      </c>
      <c r="DF51" t="s">
        <v>4</v>
      </c>
      <c r="DG51" t="s">
        <v>4</v>
      </c>
      <c r="DH51" t="s">
        <v>4</v>
      </c>
      <c r="DI51" t="s">
        <v>4</v>
      </c>
      <c r="DJ51" t="s">
        <v>4</v>
      </c>
      <c r="DK51" t="s">
        <v>4</v>
      </c>
      <c r="DL51" t="s">
        <v>4</v>
      </c>
      <c r="DM51" t="s">
        <v>4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18</v>
      </c>
      <c r="DW51" t="s">
        <v>18</v>
      </c>
      <c r="DX51">
        <v>1</v>
      </c>
      <c r="EE51">
        <v>27028976</v>
      </c>
      <c r="EF51">
        <v>2</v>
      </c>
      <c r="EG51" t="s">
        <v>22</v>
      </c>
      <c r="EH51">
        <v>0</v>
      </c>
      <c r="EI51" t="s">
        <v>4</v>
      </c>
      <c r="EJ51">
        <v>1</v>
      </c>
      <c r="EK51">
        <v>14</v>
      </c>
      <c r="EL51" t="s">
        <v>29</v>
      </c>
      <c r="EM51" t="s">
        <v>30</v>
      </c>
      <c r="EO51" t="s">
        <v>4</v>
      </c>
      <c r="EQ51">
        <v>512</v>
      </c>
      <c r="ER51">
        <v>19894.150000000001</v>
      </c>
      <c r="ES51">
        <v>19894.150000000001</v>
      </c>
      <c r="ET51">
        <v>0</v>
      </c>
      <c r="EU51">
        <v>0</v>
      </c>
      <c r="EV51">
        <v>0</v>
      </c>
      <c r="EW51">
        <v>0</v>
      </c>
      <c r="EX51">
        <v>0</v>
      </c>
      <c r="EZ51">
        <v>5</v>
      </c>
      <c r="FC51">
        <v>0</v>
      </c>
      <c r="FD51">
        <v>18</v>
      </c>
      <c r="FF51">
        <v>153184.95999999999</v>
      </c>
      <c r="FQ51">
        <v>0</v>
      </c>
      <c r="FR51">
        <f t="shared" si="47"/>
        <v>0</v>
      </c>
      <c r="FS51">
        <v>0</v>
      </c>
      <c r="FX51">
        <v>122</v>
      </c>
      <c r="FY51">
        <v>80</v>
      </c>
      <c r="GA51" t="s">
        <v>78</v>
      </c>
      <c r="GD51">
        <v>0</v>
      </c>
      <c r="GF51">
        <v>-2106615000</v>
      </c>
      <c r="GG51">
        <v>1</v>
      </c>
      <c r="GH51">
        <v>3</v>
      </c>
      <c r="GI51">
        <v>4</v>
      </c>
      <c r="GJ51">
        <v>0</v>
      </c>
      <c r="GK51">
        <f>ROUND(R51*(S12)/100,2)</f>
        <v>0</v>
      </c>
      <c r="GL51">
        <f t="shared" si="48"/>
        <v>0</v>
      </c>
      <c r="GM51">
        <f t="shared" si="49"/>
        <v>153184.95999999999</v>
      </c>
      <c r="GN51">
        <f t="shared" si="50"/>
        <v>153184.95999999999</v>
      </c>
      <c r="GO51">
        <f t="shared" si="51"/>
        <v>0</v>
      </c>
      <c r="GP51">
        <f t="shared" si="52"/>
        <v>0</v>
      </c>
      <c r="GR51">
        <v>1</v>
      </c>
      <c r="GS51">
        <v>1</v>
      </c>
      <c r="GT51">
        <v>0</v>
      </c>
      <c r="GU51" t="s">
        <v>4</v>
      </c>
      <c r="GV51">
        <f t="shared" si="53"/>
        <v>0</v>
      </c>
      <c r="GW51">
        <v>1</v>
      </c>
      <c r="GX51">
        <f t="shared" si="54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ROW(SmtRes!A110)</f>
        <v>110</v>
      </c>
      <c r="D52" s="2">
        <f>ROW(EtalonRes!A106)</f>
        <v>106</v>
      </c>
      <c r="E52" s="2" t="s">
        <v>79</v>
      </c>
      <c r="F52" s="2" t="s">
        <v>80</v>
      </c>
      <c r="G52" s="2" t="s">
        <v>81</v>
      </c>
      <c r="H52" s="2" t="s">
        <v>18</v>
      </c>
      <c r="I52" s="2">
        <v>2</v>
      </c>
      <c r="J52" s="2">
        <v>0</v>
      </c>
      <c r="K52" s="2"/>
      <c r="L52" s="2"/>
      <c r="M52" s="2"/>
      <c r="N52" s="2"/>
      <c r="O52" s="2">
        <f t="shared" si="21"/>
        <v>204.58</v>
      </c>
      <c r="P52" s="2">
        <f t="shared" si="22"/>
        <v>62.18</v>
      </c>
      <c r="Q52" s="2">
        <f t="shared" si="23"/>
        <v>17.600000000000001</v>
      </c>
      <c r="R52" s="2">
        <f t="shared" si="24"/>
        <v>1.18</v>
      </c>
      <c r="S52" s="2">
        <f t="shared" si="25"/>
        <v>124.8</v>
      </c>
      <c r="T52" s="2">
        <f t="shared" si="26"/>
        <v>0</v>
      </c>
      <c r="U52" s="2">
        <f t="shared" si="27"/>
        <v>14.28</v>
      </c>
      <c r="V52" s="2">
        <f t="shared" si="28"/>
        <v>9.6000000000000002E-2</v>
      </c>
      <c r="W52" s="2">
        <f t="shared" si="29"/>
        <v>0</v>
      </c>
      <c r="X52" s="2">
        <f t="shared" si="30"/>
        <v>161.25</v>
      </c>
      <c r="Y52" s="2">
        <f t="shared" si="31"/>
        <v>104.56</v>
      </c>
      <c r="Z52" s="2"/>
      <c r="AA52" s="2">
        <v>27795993</v>
      </c>
      <c r="AB52" s="2">
        <f t="shared" si="32"/>
        <v>102.29</v>
      </c>
      <c r="AC52" s="2">
        <f t="shared" si="33"/>
        <v>31.09</v>
      </c>
      <c r="AD52" s="2">
        <f>ROUND(((((ET52*1.2))-((EU52*1.2)))+AE52),2)</f>
        <v>8.8000000000000007</v>
      </c>
      <c r="AE52" s="2">
        <f>ROUND(((EU52*1.2)),2)</f>
        <v>0.59</v>
      </c>
      <c r="AF52" s="2">
        <f>ROUND(((EV52*1.2)),2)</f>
        <v>62.4</v>
      </c>
      <c r="AG52" s="2">
        <f t="shared" si="34"/>
        <v>0</v>
      </c>
      <c r="AH52" s="2">
        <f>((EW52*1.2))</f>
        <v>7.14</v>
      </c>
      <c r="AI52" s="2">
        <f>((EX52*1.2))</f>
        <v>4.8000000000000001E-2</v>
      </c>
      <c r="AJ52" s="2">
        <f t="shared" si="35"/>
        <v>0</v>
      </c>
      <c r="AK52" s="2">
        <v>90.42</v>
      </c>
      <c r="AL52" s="2">
        <v>31.09</v>
      </c>
      <c r="AM52" s="2">
        <v>7.33</v>
      </c>
      <c r="AN52" s="2">
        <v>0.49</v>
      </c>
      <c r="AO52" s="2">
        <v>52</v>
      </c>
      <c r="AP52" s="2">
        <v>0</v>
      </c>
      <c r="AQ52" s="2">
        <v>5.95</v>
      </c>
      <c r="AR52" s="2">
        <v>0.04</v>
      </c>
      <c r="AS52" s="2">
        <v>0</v>
      </c>
      <c r="AT52" s="2">
        <v>128</v>
      </c>
      <c r="AU52" s="2">
        <v>83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4</v>
      </c>
      <c r="BE52" s="2" t="s">
        <v>4</v>
      </c>
      <c r="BF52" s="2" t="s">
        <v>4</v>
      </c>
      <c r="BG52" s="2" t="s">
        <v>4</v>
      </c>
      <c r="BH52" s="2">
        <v>0</v>
      </c>
      <c r="BI52" s="2">
        <v>1</v>
      </c>
      <c r="BJ52" s="2" t="s">
        <v>82</v>
      </c>
      <c r="BK52" s="2"/>
      <c r="BL52" s="2"/>
      <c r="BM52" s="2">
        <v>20001</v>
      </c>
      <c r="BN52" s="2">
        <v>0</v>
      </c>
      <c r="BO52" s="2" t="s">
        <v>4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4</v>
      </c>
      <c r="BZ52" s="2">
        <v>128</v>
      </c>
      <c r="CA52" s="2">
        <v>83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20</v>
      </c>
      <c r="CO52" s="2">
        <v>0</v>
      </c>
      <c r="CP52" s="2">
        <f t="shared" si="36"/>
        <v>204.57999999999998</v>
      </c>
      <c r="CQ52" s="2">
        <f t="shared" si="37"/>
        <v>31.09</v>
      </c>
      <c r="CR52" s="2">
        <f t="shared" si="38"/>
        <v>8.8000000000000007</v>
      </c>
      <c r="CS52" s="2">
        <f t="shared" si="39"/>
        <v>0.59</v>
      </c>
      <c r="CT52" s="2">
        <f t="shared" si="40"/>
        <v>62.4</v>
      </c>
      <c r="CU52" s="2">
        <f t="shared" si="41"/>
        <v>0</v>
      </c>
      <c r="CV52" s="2">
        <f t="shared" si="42"/>
        <v>7.14</v>
      </c>
      <c r="CW52" s="2">
        <f t="shared" si="43"/>
        <v>4.8000000000000001E-2</v>
      </c>
      <c r="CX52" s="2">
        <f t="shared" si="44"/>
        <v>0</v>
      </c>
      <c r="CY52" s="2">
        <f t="shared" si="45"/>
        <v>161.2544</v>
      </c>
      <c r="CZ52" s="2">
        <f t="shared" si="46"/>
        <v>104.5634</v>
      </c>
      <c r="DA52" s="2"/>
      <c r="DB52" s="2"/>
      <c r="DC52" s="2" t="s">
        <v>4</v>
      </c>
      <c r="DD52" s="2" t="s">
        <v>4</v>
      </c>
      <c r="DE52" s="2" t="s">
        <v>21</v>
      </c>
      <c r="DF52" s="2" t="s">
        <v>21</v>
      </c>
      <c r="DG52" s="2" t="s">
        <v>21</v>
      </c>
      <c r="DH52" s="2" t="s">
        <v>4</v>
      </c>
      <c r="DI52" s="2" t="s">
        <v>21</v>
      </c>
      <c r="DJ52" s="2" t="s">
        <v>21</v>
      </c>
      <c r="DK52" s="2" t="s">
        <v>4</v>
      </c>
      <c r="DL52" s="2" t="s">
        <v>4</v>
      </c>
      <c r="DM52" s="2" t="s">
        <v>4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18</v>
      </c>
      <c r="DW52" s="2" t="s">
        <v>18</v>
      </c>
      <c r="DX52" s="2">
        <v>1</v>
      </c>
      <c r="DY52" s="2"/>
      <c r="DZ52" s="2"/>
      <c r="EA52" s="2"/>
      <c r="EB52" s="2"/>
      <c r="EC52" s="2"/>
      <c r="ED52" s="2"/>
      <c r="EE52" s="2">
        <v>27029054</v>
      </c>
      <c r="EF52" s="2">
        <v>2</v>
      </c>
      <c r="EG52" s="2" t="s">
        <v>22</v>
      </c>
      <c r="EH52" s="2">
        <v>0</v>
      </c>
      <c r="EI52" s="2" t="s">
        <v>4</v>
      </c>
      <c r="EJ52" s="2">
        <v>1</v>
      </c>
      <c r="EK52" s="2">
        <v>20001</v>
      </c>
      <c r="EL52" s="2" t="s">
        <v>23</v>
      </c>
      <c r="EM52" s="2" t="s">
        <v>24</v>
      </c>
      <c r="EN52" s="2"/>
      <c r="EO52" s="2" t="s">
        <v>25</v>
      </c>
      <c r="EP52" s="2"/>
      <c r="EQ52" s="2">
        <v>0</v>
      </c>
      <c r="ER52" s="2">
        <v>90.42</v>
      </c>
      <c r="ES52" s="2">
        <v>31.09</v>
      </c>
      <c r="ET52" s="2">
        <v>7.33</v>
      </c>
      <c r="EU52" s="2">
        <v>0.49</v>
      </c>
      <c r="EV52" s="2">
        <v>52</v>
      </c>
      <c r="EW52" s="2">
        <v>5.95</v>
      </c>
      <c r="EX52" s="2">
        <v>0.04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7"/>
        <v>0</v>
      </c>
      <c r="FS52" s="2">
        <v>0</v>
      </c>
      <c r="FT52" s="2"/>
      <c r="FU52" s="2"/>
      <c r="FV52" s="2"/>
      <c r="FW52" s="2"/>
      <c r="FX52" s="2">
        <v>128</v>
      </c>
      <c r="FY52" s="2">
        <v>83</v>
      </c>
      <c r="FZ52" s="2"/>
      <c r="GA52" s="2" t="s">
        <v>4</v>
      </c>
      <c r="GB52" s="2"/>
      <c r="GC52" s="2"/>
      <c r="GD52" s="2">
        <v>0</v>
      </c>
      <c r="GE52" s="2"/>
      <c r="GF52" s="2">
        <v>-971270805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8"/>
        <v>0</v>
      </c>
      <c r="GM52" s="2">
        <f t="shared" si="49"/>
        <v>470.39</v>
      </c>
      <c r="GN52" s="2">
        <f t="shared" si="50"/>
        <v>470.39</v>
      </c>
      <c r="GO52" s="2">
        <f t="shared" si="51"/>
        <v>0</v>
      </c>
      <c r="GP52" s="2">
        <f t="shared" si="52"/>
        <v>0</v>
      </c>
      <c r="GQ52" s="2"/>
      <c r="GR52" s="2">
        <v>0</v>
      </c>
      <c r="GS52" s="2">
        <v>3</v>
      </c>
      <c r="GT52" s="2">
        <v>0</v>
      </c>
      <c r="GU52" s="2" t="s">
        <v>4</v>
      </c>
      <c r="GV52" s="2">
        <f t="shared" si="53"/>
        <v>0</v>
      </c>
      <c r="GW52" s="2">
        <v>1</v>
      </c>
      <c r="GX52" s="2">
        <f t="shared" si="54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ROW(SmtRes!A120)</f>
        <v>120</v>
      </c>
      <c r="D53">
        <f>ROW(EtalonRes!A118)</f>
        <v>118</v>
      </c>
      <c r="E53" t="s">
        <v>79</v>
      </c>
      <c r="F53" t="s">
        <v>80</v>
      </c>
      <c r="G53" t="s">
        <v>81</v>
      </c>
      <c r="H53" t="s">
        <v>18</v>
      </c>
      <c r="I53">
        <v>2</v>
      </c>
      <c r="J53">
        <v>0</v>
      </c>
      <c r="O53">
        <f t="shared" si="21"/>
        <v>1575.27</v>
      </c>
      <c r="P53">
        <f t="shared" si="22"/>
        <v>478.79</v>
      </c>
      <c r="Q53">
        <f t="shared" si="23"/>
        <v>135.52000000000001</v>
      </c>
      <c r="R53">
        <f t="shared" si="24"/>
        <v>9.09</v>
      </c>
      <c r="S53">
        <f t="shared" si="25"/>
        <v>960.96</v>
      </c>
      <c r="T53">
        <f t="shared" si="26"/>
        <v>0</v>
      </c>
      <c r="U53">
        <f t="shared" si="27"/>
        <v>14.28</v>
      </c>
      <c r="V53">
        <f t="shared" si="28"/>
        <v>9.6000000000000002E-2</v>
      </c>
      <c r="W53">
        <f t="shared" si="29"/>
        <v>0</v>
      </c>
      <c r="X53">
        <f t="shared" si="30"/>
        <v>1241.6600000000001</v>
      </c>
      <c r="Y53">
        <f t="shared" si="31"/>
        <v>805.14</v>
      </c>
      <c r="AA53">
        <v>27796868</v>
      </c>
      <c r="AB53">
        <f t="shared" si="32"/>
        <v>102.29</v>
      </c>
      <c r="AC53">
        <f t="shared" si="33"/>
        <v>31.09</v>
      </c>
      <c r="AD53">
        <f>ROUND(((((ET53*1.2))-((EU53*1.2)))+AE53),2)</f>
        <v>8.8000000000000007</v>
      </c>
      <c r="AE53">
        <f>ROUND(((EU53*1.2)),2)</f>
        <v>0.59</v>
      </c>
      <c r="AF53">
        <f>ROUND(((EV53*1.2)),2)</f>
        <v>62.4</v>
      </c>
      <c r="AG53">
        <f t="shared" si="34"/>
        <v>0</v>
      </c>
      <c r="AH53">
        <f>((EW53*1.2))</f>
        <v>7.14</v>
      </c>
      <c r="AI53">
        <f>((EX53*1.2))</f>
        <v>4.8000000000000001E-2</v>
      </c>
      <c r="AJ53">
        <f t="shared" si="35"/>
        <v>0</v>
      </c>
      <c r="AK53">
        <v>90.42</v>
      </c>
      <c r="AL53">
        <v>31.09</v>
      </c>
      <c r="AM53">
        <v>7.33</v>
      </c>
      <c r="AN53">
        <v>0.49</v>
      </c>
      <c r="AO53">
        <v>52</v>
      </c>
      <c r="AP53">
        <v>0</v>
      </c>
      <c r="AQ53">
        <v>5.95</v>
      </c>
      <c r="AR53">
        <v>0.04</v>
      </c>
      <c r="AS53">
        <v>0</v>
      </c>
      <c r="AT53">
        <v>128</v>
      </c>
      <c r="AU53">
        <v>83</v>
      </c>
      <c r="AV53">
        <v>1</v>
      </c>
      <c r="AW53">
        <v>1</v>
      </c>
      <c r="AZ53">
        <v>7.7</v>
      </c>
      <c r="BA53">
        <v>7.7</v>
      </c>
      <c r="BB53">
        <v>7.7</v>
      </c>
      <c r="BC53">
        <v>7.7</v>
      </c>
      <c r="BD53" t="s">
        <v>4</v>
      </c>
      <c r="BE53" t="s">
        <v>4</v>
      </c>
      <c r="BF53" t="s">
        <v>4</v>
      </c>
      <c r="BG53" t="s">
        <v>4</v>
      </c>
      <c r="BH53">
        <v>0</v>
      </c>
      <c r="BI53">
        <v>1</v>
      </c>
      <c r="BJ53" t="s">
        <v>82</v>
      </c>
      <c r="BM53">
        <v>20001</v>
      </c>
      <c r="BN53">
        <v>0</v>
      </c>
      <c r="BO53" t="s">
        <v>4</v>
      </c>
      <c r="BP53">
        <v>0</v>
      </c>
      <c r="BQ53">
        <v>2</v>
      </c>
      <c r="BR53">
        <v>0</v>
      </c>
      <c r="BS53">
        <v>7.7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4</v>
      </c>
      <c r="BZ53">
        <v>128</v>
      </c>
      <c r="CA53">
        <v>83</v>
      </c>
      <c r="CF53">
        <v>0</v>
      </c>
      <c r="CG53">
        <v>0</v>
      </c>
      <c r="CM53">
        <v>0</v>
      </c>
      <c r="CN53" t="s">
        <v>20</v>
      </c>
      <c r="CO53">
        <v>0</v>
      </c>
      <c r="CP53">
        <f t="shared" si="36"/>
        <v>1575.27</v>
      </c>
      <c r="CQ53">
        <f t="shared" si="37"/>
        <v>239.393</v>
      </c>
      <c r="CR53">
        <f t="shared" si="38"/>
        <v>67.760000000000005</v>
      </c>
      <c r="CS53">
        <f t="shared" si="39"/>
        <v>4.5430000000000001</v>
      </c>
      <c r="CT53">
        <f t="shared" si="40"/>
        <v>480.48</v>
      </c>
      <c r="CU53">
        <f t="shared" si="41"/>
        <v>0</v>
      </c>
      <c r="CV53">
        <f t="shared" si="42"/>
        <v>7.14</v>
      </c>
      <c r="CW53">
        <f t="shared" si="43"/>
        <v>4.8000000000000001E-2</v>
      </c>
      <c r="CX53">
        <f t="shared" si="44"/>
        <v>0</v>
      </c>
      <c r="CY53">
        <f t="shared" si="45"/>
        <v>1241.664</v>
      </c>
      <c r="CZ53">
        <f t="shared" si="46"/>
        <v>805.14150000000006</v>
      </c>
      <c r="DC53" t="s">
        <v>4</v>
      </c>
      <c r="DD53" t="s">
        <v>4</v>
      </c>
      <c r="DE53" t="s">
        <v>21</v>
      </c>
      <c r="DF53" t="s">
        <v>21</v>
      </c>
      <c r="DG53" t="s">
        <v>21</v>
      </c>
      <c r="DH53" t="s">
        <v>4</v>
      </c>
      <c r="DI53" t="s">
        <v>21</v>
      </c>
      <c r="DJ53" t="s">
        <v>21</v>
      </c>
      <c r="DK53" t="s">
        <v>4</v>
      </c>
      <c r="DL53" t="s">
        <v>4</v>
      </c>
      <c r="DM53" t="s">
        <v>4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18</v>
      </c>
      <c r="DW53" t="s">
        <v>18</v>
      </c>
      <c r="DX53">
        <v>1</v>
      </c>
      <c r="EE53">
        <v>27029054</v>
      </c>
      <c r="EF53">
        <v>2</v>
      </c>
      <c r="EG53" t="s">
        <v>22</v>
      </c>
      <c r="EH53">
        <v>0</v>
      </c>
      <c r="EI53" t="s">
        <v>4</v>
      </c>
      <c r="EJ53">
        <v>1</v>
      </c>
      <c r="EK53">
        <v>20001</v>
      </c>
      <c r="EL53" t="s">
        <v>23</v>
      </c>
      <c r="EM53" t="s">
        <v>24</v>
      </c>
      <c r="EO53" t="s">
        <v>25</v>
      </c>
      <c r="EQ53">
        <v>0</v>
      </c>
      <c r="ER53">
        <v>90.42</v>
      </c>
      <c r="ES53">
        <v>31.09</v>
      </c>
      <c r="ET53">
        <v>7.33</v>
      </c>
      <c r="EU53">
        <v>0.49</v>
      </c>
      <c r="EV53">
        <v>52</v>
      </c>
      <c r="EW53">
        <v>5.95</v>
      </c>
      <c r="EX53">
        <v>0.04</v>
      </c>
      <c r="EY53">
        <v>0</v>
      </c>
      <c r="FQ53">
        <v>0</v>
      </c>
      <c r="FR53">
        <f t="shared" si="47"/>
        <v>0</v>
      </c>
      <c r="FS53">
        <v>0</v>
      </c>
      <c r="FX53">
        <v>128</v>
      </c>
      <c r="FY53">
        <v>83</v>
      </c>
      <c r="GA53" t="s">
        <v>4</v>
      </c>
      <c r="GD53">
        <v>0</v>
      </c>
      <c r="GF53">
        <v>-971270805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8"/>
        <v>0</v>
      </c>
      <c r="GM53">
        <f t="shared" si="49"/>
        <v>3622.07</v>
      </c>
      <c r="GN53">
        <f t="shared" si="50"/>
        <v>3622.07</v>
      </c>
      <c r="GO53">
        <f t="shared" si="51"/>
        <v>0</v>
      </c>
      <c r="GP53">
        <f t="shared" si="52"/>
        <v>0</v>
      </c>
      <c r="GR53">
        <v>0</v>
      </c>
      <c r="GS53">
        <v>3</v>
      </c>
      <c r="GT53">
        <v>0</v>
      </c>
      <c r="GU53" t="s">
        <v>4</v>
      </c>
      <c r="GV53">
        <f t="shared" si="53"/>
        <v>0</v>
      </c>
      <c r="GW53">
        <v>1</v>
      </c>
      <c r="GX53">
        <f t="shared" si="54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110</v>
      </c>
      <c r="D54" s="2"/>
      <c r="E54" s="2" t="s">
        <v>83</v>
      </c>
      <c r="F54" s="2" t="s">
        <v>27</v>
      </c>
      <c r="G54" s="2" t="s">
        <v>84</v>
      </c>
      <c r="H54" s="2" t="s">
        <v>18</v>
      </c>
      <c r="I54" s="2">
        <f>I52*J54</f>
        <v>2</v>
      </c>
      <c r="J54" s="2">
        <v>1</v>
      </c>
      <c r="K54" s="2"/>
      <c r="L54" s="2"/>
      <c r="M54" s="2"/>
      <c r="N54" s="2"/>
      <c r="O54" s="2">
        <f t="shared" si="21"/>
        <v>4102.7</v>
      </c>
      <c r="P54" s="2">
        <f t="shared" si="22"/>
        <v>4102.7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27795993</v>
      </c>
      <c r="AB54" s="2">
        <f t="shared" si="32"/>
        <v>2051.35</v>
      </c>
      <c r="AC54" s="2">
        <f t="shared" si="33"/>
        <v>2051.35</v>
      </c>
      <c r="AD54" s="2">
        <f>ROUND((((ET54)-(EU54))+AE54),2)</f>
        <v>0</v>
      </c>
      <c r="AE54" s="2">
        <f>ROUND((EU54),2)</f>
        <v>0</v>
      </c>
      <c r="AF54" s="2">
        <f>ROUND((EV54),2)</f>
        <v>0</v>
      </c>
      <c r="AG54" s="2">
        <f t="shared" si="34"/>
        <v>0</v>
      </c>
      <c r="AH54" s="2">
        <f>(EW54)</f>
        <v>0</v>
      </c>
      <c r="AI54" s="2">
        <f>(EX54)</f>
        <v>0</v>
      </c>
      <c r="AJ54" s="2">
        <f t="shared" si="35"/>
        <v>0</v>
      </c>
      <c r="AK54" s="2">
        <v>2051.35</v>
      </c>
      <c r="AL54" s="2">
        <v>2051.35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122</v>
      </c>
      <c r="AU54" s="2">
        <v>80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4</v>
      </c>
      <c r="BE54" s="2" t="s">
        <v>4</v>
      </c>
      <c r="BF54" s="2" t="s">
        <v>4</v>
      </c>
      <c r="BG54" s="2" t="s">
        <v>4</v>
      </c>
      <c r="BH54" s="2">
        <v>3</v>
      </c>
      <c r="BI54" s="2">
        <v>1</v>
      </c>
      <c r="BJ54" s="2" t="s">
        <v>4</v>
      </c>
      <c r="BK54" s="2"/>
      <c r="BL54" s="2"/>
      <c r="BM54" s="2">
        <v>14</v>
      </c>
      <c r="BN54" s="2">
        <v>0</v>
      </c>
      <c r="BO54" s="2" t="s">
        <v>4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4</v>
      </c>
      <c r="BZ54" s="2">
        <v>122</v>
      </c>
      <c r="CA54" s="2">
        <v>80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4</v>
      </c>
      <c r="CO54" s="2">
        <v>0</v>
      </c>
      <c r="CP54" s="2">
        <f t="shared" si="36"/>
        <v>4102.7</v>
      </c>
      <c r="CQ54" s="2">
        <f t="shared" si="37"/>
        <v>2051.35</v>
      </c>
      <c r="CR54" s="2">
        <f t="shared" si="38"/>
        <v>0</v>
      </c>
      <c r="CS54" s="2">
        <f t="shared" si="39"/>
        <v>0</v>
      </c>
      <c r="CT54" s="2">
        <f t="shared" si="40"/>
        <v>0</v>
      </c>
      <c r="CU54" s="2">
        <f t="shared" si="41"/>
        <v>0</v>
      </c>
      <c r="CV54" s="2">
        <f t="shared" si="42"/>
        <v>0</v>
      </c>
      <c r="CW54" s="2">
        <f t="shared" si="43"/>
        <v>0</v>
      </c>
      <c r="CX54" s="2">
        <f t="shared" si="44"/>
        <v>0</v>
      </c>
      <c r="CY54" s="2">
        <f t="shared" si="45"/>
        <v>0</v>
      </c>
      <c r="CZ54" s="2">
        <f t="shared" si="46"/>
        <v>0</v>
      </c>
      <c r="DA54" s="2"/>
      <c r="DB54" s="2"/>
      <c r="DC54" s="2" t="s">
        <v>4</v>
      </c>
      <c r="DD54" s="2" t="s">
        <v>4</v>
      </c>
      <c r="DE54" s="2" t="s">
        <v>4</v>
      </c>
      <c r="DF54" s="2" t="s">
        <v>4</v>
      </c>
      <c r="DG54" s="2" t="s">
        <v>4</v>
      </c>
      <c r="DH54" s="2" t="s">
        <v>4</v>
      </c>
      <c r="DI54" s="2" t="s">
        <v>4</v>
      </c>
      <c r="DJ54" s="2" t="s">
        <v>4</v>
      </c>
      <c r="DK54" s="2" t="s">
        <v>4</v>
      </c>
      <c r="DL54" s="2" t="s">
        <v>4</v>
      </c>
      <c r="DM54" s="2" t="s">
        <v>4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1013</v>
      </c>
      <c r="DV54" s="2" t="s">
        <v>18</v>
      </c>
      <c r="DW54" s="2" t="s">
        <v>18</v>
      </c>
      <c r="DX54" s="2">
        <v>1</v>
      </c>
      <c r="DY54" s="2"/>
      <c r="DZ54" s="2"/>
      <c r="EA54" s="2"/>
      <c r="EB54" s="2"/>
      <c r="EC54" s="2"/>
      <c r="ED54" s="2"/>
      <c r="EE54" s="2">
        <v>27028976</v>
      </c>
      <c r="EF54" s="2">
        <v>2</v>
      </c>
      <c r="EG54" s="2" t="s">
        <v>22</v>
      </c>
      <c r="EH54" s="2">
        <v>0</v>
      </c>
      <c r="EI54" s="2" t="s">
        <v>4</v>
      </c>
      <c r="EJ54" s="2">
        <v>1</v>
      </c>
      <c r="EK54" s="2">
        <v>14</v>
      </c>
      <c r="EL54" s="2" t="s">
        <v>29</v>
      </c>
      <c r="EM54" s="2" t="s">
        <v>30</v>
      </c>
      <c r="EN54" s="2"/>
      <c r="EO54" s="2" t="s">
        <v>4</v>
      </c>
      <c r="EP54" s="2"/>
      <c r="EQ54" s="2">
        <v>512</v>
      </c>
      <c r="ER54" s="2">
        <v>2051.35</v>
      </c>
      <c r="ES54" s="2">
        <v>2051.35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7"/>
        <v>0</v>
      </c>
      <c r="FS54" s="2">
        <v>0</v>
      </c>
      <c r="FT54" s="2"/>
      <c r="FU54" s="2"/>
      <c r="FV54" s="2"/>
      <c r="FW54" s="2"/>
      <c r="FX54" s="2">
        <v>122</v>
      </c>
      <c r="FY54" s="2">
        <v>80</v>
      </c>
      <c r="FZ54" s="2"/>
      <c r="GA54" s="2" t="s">
        <v>31</v>
      </c>
      <c r="GB54" s="2"/>
      <c r="GC54" s="2"/>
      <c r="GD54" s="2">
        <v>0</v>
      </c>
      <c r="GE54" s="2"/>
      <c r="GF54" s="2">
        <v>-1481260767</v>
      </c>
      <c r="GG54" s="2">
        <v>2</v>
      </c>
      <c r="GH54" s="2">
        <v>0</v>
      </c>
      <c r="GI54" s="2">
        <v>-2</v>
      </c>
      <c r="GJ54" s="2">
        <v>0</v>
      </c>
      <c r="GK54" s="2">
        <f>ROUND(R54*(R12)/100,2)</f>
        <v>0</v>
      </c>
      <c r="GL54" s="2">
        <f t="shared" si="48"/>
        <v>0</v>
      </c>
      <c r="GM54" s="2">
        <f t="shared" si="49"/>
        <v>4102.7</v>
      </c>
      <c r="GN54" s="2">
        <f t="shared" si="50"/>
        <v>4102.7</v>
      </c>
      <c r="GO54" s="2">
        <f t="shared" si="51"/>
        <v>0</v>
      </c>
      <c r="GP54" s="2">
        <f t="shared" si="52"/>
        <v>0</v>
      </c>
      <c r="GQ54" s="2"/>
      <c r="GR54" s="2">
        <v>0</v>
      </c>
      <c r="GS54" s="2">
        <v>4</v>
      </c>
      <c r="GT54" s="2">
        <v>0</v>
      </c>
      <c r="GU54" s="2" t="s">
        <v>4</v>
      </c>
      <c r="GV54" s="2">
        <f t="shared" si="53"/>
        <v>0</v>
      </c>
      <c r="GW54" s="2">
        <v>1</v>
      </c>
      <c r="GX54" s="2">
        <f t="shared" si="54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120</v>
      </c>
      <c r="E55" t="s">
        <v>83</v>
      </c>
      <c r="F55" t="s">
        <v>27</v>
      </c>
      <c r="G55" t="s">
        <v>84</v>
      </c>
      <c r="H55" t="s">
        <v>18</v>
      </c>
      <c r="I55">
        <f>I53*J55</f>
        <v>2</v>
      </c>
      <c r="J55">
        <v>1</v>
      </c>
      <c r="O55">
        <f t="shared" si="21"/>
        <v>31590.79</v>
      </c>
      <c r="P55">
        <f t="shared" si="22"/>
        <v>31590.79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27796868</v>
      </c>
      <c r="AB55">
        <f t="shared" si="32"/>
        <v>2051.35</v>
      </c>
      <c r="AC55">
        <f t="shared" si="33"/>
        <v>2051.35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34"/>
        <v>0</v>
      </c>
      <c r="AH55">
        <f>(EW55)</f>
        <v>0</v>
      </c>
      <c r="AI55">
        <f>(EX55)</f>
        <v>0</v>
      </c>
      <c r="AJ55">
        <f t="shared" si="35"/>
        <v>0</v>
      </c>
      <c r="AK55">
        <v>2051.35</v>
      </c>
      <c r="AL55">
        <v>2051.35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122</v>
      </c>
      <c r="AU55">
        <v>80</v>
      </c>
      <c r="AV55">
        <v>1</v>
      </c>
      <c r="AW55">
        <v>1</v>
      </c>
      <c r="AZ55">
        <v>7.7</v>
      </c>
      <c r="BA55">
        <v>1</v>
      </c>
      <c r="BB55">
        <v>1</v>
      </c>
      <c r="BC55">
        <v>7.7</v>
      </c>
      <c r="BD55" t="s">
        <v>4</v>
      </c>
      <c r="BE55" t="s">
        <v>4</v>
      </c>
      <c r="BF55" t="s">
        <v>4</v>
      </c>
      <c r="BG55" t="s">
        <v>4</v>
      </c>
      <c r="BH55">
        <v>3</v>
      </c>
      <c r="BI55">
        <v>1</v>
      </c>
      <c r="BJ55" t="s">
        <v>4</v>
      </c>
      <c r="BM55">
        <v>14</v>
      </c>
      <c r="BN55">
        <v>0</v>
      </c>
      <c r="BO55" t="s">
        <v>4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4</v>
      </c>
      <c r="BZ55">
        <v>122</v>
      </c>
      <c r="CA55">
        <v>80</v>
      </c>
      <c r="CF55">
        <v>0</v>
      </c>
      <c r="CG55">
        <v>0</v>
      </c>
      <c r="CM55">
        <v>0</v>
      </c>
      <c r="CN55" t="s">
        <v>4</v>
      </c>
      <c r="CO55">
        <v>0</v>
      </c>
      <c r="CP55">
        <f t="shared" si="36"/>
        <v>31590.79</v>
      </c>
      <c r="CQ55">
        <f t="shared" si="37"/>
        <v>15795.395</v>
      </c>
      <c r="CR55">
        <f t="shared" si="38"/>
        <v>0</v>
      </c>
      <c r="CS55">
        <f t="shared" si="39"/>
        <v>0</v>
      </c>
      <c r="CT55">
        <f t="shared" si="40"/>
        <v>0</v>
      </c>
      <c r="CU55">
        <f t="shared" si="41"/>
        <v>0</v>
      </c>
      <c r="CV55">
        <f t="shared" si="42"/>
        <v>0</v>
      </c>
      <c r="CW55">
        <f t="shared" si="43"/>
        <v>0</v>
      </c>
      <c r="CX55">
        <f t="shared" si="44"/>
        <v>0</v>
      </c>
      <c r="CY55">
        <f t="shared" si="45"/>
        <v>0</v>
      </c>
      <c r="CZ55">
        <f t="shared" si="46"/>
        <v>0</v>
      </c>
      <c r="DC55" t="s">
        <v>4</v>
      </c>
      <c r="DD55" t="s">
        <v>4</v>
      </c>
      <c r="DE55" t="s">
        <v>4</v>
      </c>
      <c r="DF55" t="s">
        <v>4</v>
      </c>
      <c r="DG55" t="s">
        <v>4</v>
      </c>
      <c r="DH55" t="s">
        <v>4</v>
      </c>
      <c r="DI55" t="s">
        <v>4</v>
      </c>
      <c r="DJ55" t="s">
        <v>4</v>
      </c>
      <c r="DK55" t="s">
        <v>4</v>
      </c>
      <c r="DL55" t="s">
        <v>4</v>
      </c>
      <c r="DM55" t="s">
        <v>4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18</v>
      </c>
      <c r="DW55" t="s">
        <v>18</v>
      </c>
      <c r="DX55">
        <v>1</v>
      </c>
      <c r="EE55">
        <v>27028976</v>
      </c>
      <c r="EF55">
        <v>2</v>
      </c>
      <c r="EG55" t="s">
        <v>22</v>
      </c>
      <c r="EH55">
        <v>0</v>
      </c>
      <c r="EI55" t="s">
        <v>4</v>
      </c>
      <c r="EJ55">
        <v>1</v>
      </c>
      <c r="EK55">
        <v>14</v>
      </c>
      <c r="EL55" t="s">
        <v>29</v>
      </c>
      <c r="EM55" t="s">
        <v>30</v>
      </c>
      <c r="EO55" t="s">
        <v>4</v>
      </c>
      <c r="EQ55">
        <v>512</v>
      </c>
      <c r="ER55">
        <v>2051.35</v>
      </c>
      <c r="ES55">
        <v>2051.35</v>
      </c>
      <c r="ET55">
        <v>0</v>
      </c>
      <c r="EU55">
        <v>0</v>
      </c>
      <c r="EV55">
        <v>0</v>
      </c>
      <c r="EW55">
        <v>0</v>
      </c>
      <c r="EX55">
        <v>0</v>
      </c>
      <c r="EZ55">
        <v>5</v>
      </c>
      <c r="FC55">
        <v>0</v>
      </c>
      <c r="FD55">
        <v>18</v>
      </c>
      <c r="FF55">
        <v>15795.38</v>
      </c>
      <c r="FQ55">
        <v>0</v>
      </c>
      <c r="FR55">
        <f t="shared" si="47"/>
        <v>0</v>
      </c>
      <c r="FS55">
        <v>0</v>
      </c>
      <c r="FX55">
        <v>122</v>
      </c>
      <c r="FY55">
        <v>80</v>
      </c>
      <c r="GA55" t="s">
        <v>85</v>
      </c>
      <c r="GD55">
        <v>0</v>
      </c>
      <c r="GF55">
        <v>-1481260767</v>
      </c>
      <c r="GG55">
        <v>1</v>
      </c>
      <c r="GH55">
        <v>3</v>
      </c>
      <c r="GI55">
        <v>4</v>
      </c>
      <c r="GJ55">
        <v>0</v>
      </c>
      <c r="GK55">
        <f>ROUND(R55*(S12)/100,2)</f>
        <v>0</v>
      </c>
      <c r="GL55">
        <f t="shared" si="48"/>
        <v>0</v>
      </c>
      <c r="GM55">
        <f t="shared" si="49"/>
        <v>31590.79</v>
      </c>
      <c r="GN55">
        <f t="shared" si="50"/>
        <v>31590.79</v>
      </c>
      <c r="GO55">
        <f t="shared" si="51"/>
        <v>0</v>
      </c>
      <c r="GP55">
        <f t="shared" si="52"/>
        <v>0</v>
      </c>
      <c r="GR55">
        <v>1</v>
      </c>
      <c r="GS55">
        <v>1</v>
      </c>
      <c r="GT55">
        <v>0</v>
      </c>
      <c r="GU55" t="s">
        <v>4</v>
      </c>
      <c r="GV55">
        <f t="shared" si="53"/>
        <v>0</v>
      </c>
      <c r="GW55">
        <v>1</v>
      </c>
      <c r="GX55">
        <f t="shared" si="54"/>
        <v>0</v>
      </c>
      <c r="HA55">
        <v>0</v>
      </c>
      <c r="HB55"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ROW(SmtRes!A132)</f>
        <v>132</v>
      </c>
      <c r="D56" s="2">
        <f>ROW(EtalonRes!A134)</f>
        <v>134</v>
      </c>
      <c r="E56" s="2" t="s">
        <v>86</v>
      </c>
      <c r="F56" s="2" t="s">
        <v>87</v>
      </c>
      <c r="G56" s="2" t="s">
        <v>88</v>
      </c>
      <c r="H56" s="2" t="s">
        <v>89</v>
      </c>
      <c r="I56" s="2">
        <v>4.4999999999999998E-2</v>
      </c>
      <c r="J56" s="2">
        <v>0</v>
      </c>
      <c r="K56" s="2"/>
      <c r="L56" s="2"/>
      <c r="M56" s="2"/>
      <c r="N56" s="2"/>
      <c r="O56" s="2">
        <f t="shared" si="21"/>
        <v>78.92</v>
      </c>
      <c r="P56" s="2">
        <f t="shared" si="22"/>
        <v>26.14</v>
      </c>
      <c r="Q56" s="2">
        <f t="shared" si="23"/>
        <v>5.56</v>
      </c>
      <c r="R56" s="2">
        <f t="shared" si="24"/>
        <v>0.47</v>
      </c>
      <c r="S56" s="2">
        <f t="shared" si="25"/>
        <v>47.22</v>
      </c>
      <c r="T56" s="2">
        <f t="shared" si="26"/>
        <v>0</v>
      </c>
      <c r="U56" s="2">
        <f t="shared" si="27"/>
        <v>5.4032400000000003</v>
      </c>
      <c r="V56" s="2">
        <f t="shared" si="28"/>
        <v>3.8339999999999999E-2</v>
      </c>
      <c r="W56" s="2">
        <f t="shared" si="29"/>
        <v>0</v>
      </c>
      <c r="X56" s="2">
        <f t="shared" si="30"/>
        <v>61.04</v>
      </c>
      <c r="Y56" s="2">
        <f t="shared" si="31"/>
        <v>39.58</v>
      </c>
      <c r="Z56" s="2"/>
      <c r="AA56" s="2">
        <v>27795993</v>
      </c>
      <c r="AB56" s="2">
        <f t="shared" si="32"/>
        <v>1753.74</v>
      </c>
      <c r="AC56" s="2">
        <f t="shared" si="33"/>
        <v>580.82000000000005</v>
      </c>
      <c r="AD56" s="2">
        <f>ROUND(((((ET56*1.2))-((EU56*1.2)))+AE56),2)</f>
        <v>123.5</v>
      </c>
      <c r="AE56" s="2">
        <f>ROUND(((EU56*1.2)),2)</f>
        <v>10.52</v>
      </c>
      <c r="AF56" s="2">
        <f>ROUND(((EV56*1.2)),2)</f>
        <v>1049.42</v>
      </c>
      <c r="AG56" s="2">
        <f t="shared" si="34"/>
        <v>0</v>
      </c>
      <c r="AH56" s="2">
        <f>((EW56*1.2))</f>
        <v>120.072</v>
      </c>
      <c r="AI56" s="2">
        <f>((EX56*1.2))</f>
        <v>0.85199999999999998</v>
      </c>
      <c r="AJ56" s="2">
        <f t="shared" si="35"/>
        <v>0</v>
      </c>
      <c r="AK56" s="2">
        <v>1558.26</v>
      </c>
      <c r="AL56" s="2">
        <v>580.82000000000005</v>
      </c>
      <c r="AM56" s="2">
        <v>102.92</v>
      </c>
      <c r="AN56" s="2">
        <v>8.77</v>
      </c>
      <c r="AO56" s="2">
        <v>874.52</v>
      </c>
      <c r="AP56" s="2">
        <v>0</v>
      </c>
      <c r="AQ56" s="2">
        <v>100.06</v>
      </c>
      <c r="AR56" s="2">
        <v>0.71</v>
      </c>
      <c r="AS56" s="2">
        <v>0</v>
      </c>
      <c r="AT56" s="2">
        <v>128</v>
      </c>
      <c r="AU56" s="2">
        <v>83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4</v>
      </c>
      <c r="BE56" s="2" t="s">
        <v>4</v>
      </c>
      <c r="BF56" s="2" t="s">
        <v>4</v>
      </c>
      <c r="BG56" s="2" t="s">
        <v>4</v>
      </c>
      <c r="BH56" s="2">
        <v>0</v>
      </c>
      <c r="BI56" s="2">
        <v>1</v>
      </c>
      <c r="BJ56" s="2" t="s">
        <v>90</v>
      </c>
      <c r="BK56" s="2"/>
      <c r="BL56" s="2"/>
      <c r="BM56" s="2">
        <v>20001</v>
      </c>
      <c r="BN56" s="2">
        <v>0</v>
      </c>
      <c r="BO56" s="2" t="s">
        <v>4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4</v>
      </c>
      <c r="BZ56" s="2">
        <v>128</v>
      </c>
      <c r="CA56" s="2">
        <v>83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20</v>
      </c>
      <c r="CO56" s="2">
        <v>0</v>
      </c>
      <c r="CP56" s="2">
        <f t="shared" si="36"/>
        <v>78.92</v>
      </c>
      <c r="CQ56" s="2">
        <f t="shared" si="37"/>
        <v>580.82000000000005</v>
      </c>
      <c r="CR56" s="2">
        <f t="shared" si="38"/>
        <v>123.5</v>
      </c>
      <c r="CS56" s="2">
        <f t="shared" si="39"/>
        <v>10.52</v>
      </c>
      <c r="CT56" s="2">
        <f t="shared" si="40"/>
        <v>1049.42</v>
      </c>
      <c r="CU56" s="2">
        <f t="shared" si="41"/>
        <v>0</v>
      </c>
      <c r="CV56" s="2">
        <f t="shared" si="42"/>
        <v>120.072</v>
      </c>
      <c r="CW56" s="2">
        <f t="shared" si="43"/>
        <v>0.85199999999999998</v>
      </c>
      <c r="CX56" s="2">
        <f t="shared" si="44"/>
        <v>0</v>
      </c>
      <c r="CY56" s="2">
        <f t="shared" si="45"/>
        <v>61.043199999999999</v>
      </c>
      <c r="CZ56" s="2">
        <f t="shared" si="46"/>
        <v>39.582700000000003</v>
      </c>
      <c r="DA56" s="2"/>
      <c r="DB56" s="2"/>
      <c r="DC56" s="2" t="s">
        <v>4</v>
      </c>
      <c r="DD56" s="2" t="s">
        <v>4</v>
      </c>
      <c r="DE56" s="2" t="s">
        <v>21</v>
      </c>
      <c r="DF56" s="2" t="s">
        <v>21</v>
      </c>
      <c r="DG56" s="2" t="s">
        <v>21</v>
      </c>
      <c r="DH56" s="2" t="s">
        <v>4</v>
      </c>
      <c r="DI56" s="2" t="s">
        <v>21</v>
      </c>
      <c r="DJ56" s="2" t="s">
        <v>21</v>
      </c>
      <c r="DK56" s="2" t="s">
        <v>4</v>
      </c>
      <c r="DL56" s="2" t="s">
        <v>4</v>
      </c>
      <c r="DM56" s="2" t="s">
        <v>4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89</v>
      </c>
      <c r="DW56" s="2" t="s">
        <v>89</v>
      </c>
      <c r="DX56" s="2">
        <v>100</v>
      </c>
      <c r="DY56" s="2"/>
      <c r="DZ56" s="2"/>
      <c r="EA56" s="2"/>
      <c r="EB56" s="2"/>
      <c r="EC56" s="2"/>
      <c r="ED56" s="2"/>
      <c r="EE56" s="2">
        <v>27029054</v>
      </c>
      <c r="EF56" s="2">
        <v>2</v>
      </c>
      <c r="EG56" s="2" t="s">
        <v>22</v>
      </c>
      <c r="EH56" s="2">
        <v>0</v>
      </c>
      <c r="EI56" s="2" t="s">
        <v>4</v>
      </c>
      <c r="EJ56" s="2">
        <v>1</v>
      </c>
      <c r="EK56" s="2">
        <v>20001</v>
      </c>
      <c r="EL56" s="2" t="s">
        <v>23</v>
      </c>
      <c r="EM56" s="2" t="s">
        <v>24</v>
      </c>
      <c r="EN56" s="2"/>
      <c r="EO56" s="2" t="s">
        <v>25</v>
      </c>
      <c r="EP56" s="2"/>
      <c r="EQ56" s="2">
        <v>0</v>
      </c>
      <c r="ER56" s="2">
        <v>1558.26</v>
      </c>
      <c r="ES56" s="2">
        <v>580.82000000000005</v>
      </c>
      <c r="ET56" s="2">
        <v>102.92</v>
      </c>
      <c r="EU56" s="2">
        <v>8.77</v>
      </c>
      <c r="EV56" s="2">
        <v>874.52</v>
      </c>
      <c r="EW56" s="2">
        <v>100.06</v>
      </c>
      <c r="EX56" s="2">
        <v>0.71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7"/>
        <v>0</v>
      </c>
      <c r="FS56" s="2">
        <v>0</v>
      </c>
      <c r="FT56" s="2"/>
      <c r="FU56" s="2"/>
      <c r="FV56" s="2"/>
      <c r="FW56" s="2"/>
      <c r="FX56" s="2">
        <v>128</v>
      </c>
      <c r="FY56" s="2">
        <v>83</v>
      </c>
      <c r="FZ56" s="2"/>
      <c r="GA56" s="2" t="s">
        <v>4</v>
      </c>
      <c r="GB56" s="2"/>
      <c r="GC56" s="2"/>
      <c r="GD56" s="2">
        <v>0</v>
      </c>
      <c r="GE56" s="2"/>
      <c r="GF56" s="2">
        <v>1394249478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8"/>
        <v>0</v>
      </c>
      <c r="GM56" s="2">
        <f t="shared" si="49"/>
        <v>179.54</v>
      </c>
      <c r="GN56" s="2">
        <f t="shared" si="50"/>
        <v>179.54</v>
      </c>
      <c r="GO56" s="2">
        <f t="shared" si="51"/>
        <v>0</v>
      </c>
      <c r="GP56" s="2">
        <f t="shared" si="52"/>
        <v>0</v>
      </c>
      <c r="GQ56" s="2"/>
      <c r="GR56" s="2">
        <v>0</v>
      </c>
      <c r="GS56" s="2">
        <v>3</v>
      </c>
      <c r="GT56" s="2">
        <v>0</v>
      </c>
      <c r="GU56" s="2" t="s">
        <v>4</v>
      </c>
      <c r="GV56" s="2">
        <f t="shared" si="53"/>
        <v>0</v>
      </c>
      <c r="GW56" s="2">
        <v>1</v>
      </c>
      <c r="GX56" s="2">
        <f t="shared" si="54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ROW(SmtRes!A144)</f>
        <v>144</v>
      </c>
      <c r="D57">
        <f>ROW(EtalonRes!A150)</f>
        <v>150</v>
      </c>
      <c r="E57" t="s">
        <v>86</v>
      </c>
      <c r="F57" t="s">
        <v>87</v>
      </c>
      <c r="G57" t="s">
        <v>88</v>
      </c>
      <c r="H57" t="s">
        <v>89</v>
      </c>
      <c r="I57">
        <v>4.4999999999999998E-2</v>
      </c>
      <c r="J57">
        <v>0</v>
      </c>
      <c r="O57">
        <f t="shared" si="21"/>
        <v>607.66</v>
      </c>
      <c r="P57">
        <f t="shared" si="22"/>
        <v>201.25</v>
      </c>
      <c r="Q57">
        <f t="shared" si="23"/>
        <v>42.79</v>
      </c>
      <c r="R57">
        <f t="shared" si="24"/>
        <v>3.65</v>
      </c>
      <c r="S57">
        <f t="shared" si="25"/>
        <v>363.62</v>
      </c>
      <c r="T57">
        <f t="shared" si="26"/>
        <v>0</v>
      </c>
      <c r="U57">
        <f t="shared" si="27"/>
        <v>5.4032400000000003</v>
      </c>
      <c r="V57">
        <f t="shared" si="28"/>
        <v>3.8339999999999999E-2</v>
      </c>
      <c r="W57">
        <f t="shared" si="29"/>
        <v>0</v>
      </c>
      <c r="X57">
        <f t="shared" si="30"/>
        <v>470.11</v>
      </c>
      <c r="Y57">
        <f t="shared" si="31"/>
        <v>304.83</v>
      </c>
      <c r="AA57">
        <v>27796868</v>
      </c>
      <c r="AB57">
        <f t="shared" si="32"/>
        <v>1753.74</v>
      </c>
      <c r="AC57">
        <f t="shared" si="33"/>
        <v>580.82000000000005</v>
      </c>
      <c r="AD57">
        <f>ROUND(((((ET57*1.2))-((EU57*1.2)))+AE57),2)</f>
        <v>123.5</v>
      </c>
      <c r="AE57">
        <f>ROUND(((EU57*1.2)),2)</f>
        <v>10.52</v>
      </c>
      <c r="AF57">
        <f>ROUND(((EV57*1.2)),2)</f>
        <v>1049.42</v>
      </c>
      <c r="AG57">
        <f t="shared" si="34"/>
        <v>0</v>
      </c>
      <c r="AH57">
        <f>((EW57*1.2))</f>
        <v>120.072</v>
      </c>
      <c r="AI57">
        <f>((EX57*1.2))</f>
        <v>0.85199999999999998</v>
      </c>
      <c r="AJ57">
        <f t="shared" si="35"/>
        <v>0</v>
      </c>
      <c r="AK57">
        <v>1558.26</v>
      </c>
      <c r="AL57">
        <v>580.82000000000005</v>
      </c>
      <c r="AM57">
        <v>102.92</v>
      </c>
      <c r="AN57">
        <v>8.77</v>
      </c>
      <c r="AO57">
        <v>874.52</v>
      </c>
      <c r="AP57">
        <v>0</v>
      </c>
      <c r="AQ57">
        <v>100.06</v>
      </c>
      <c r="AR57">
        <v>0.71</v>
      </c>
      <c r="AS57">
        <v>0</v>
      </c>
      <c r="AT57">
        <v>128</v>
      </c>
      <c r="AU57">
        <v>83</v>
      </c>
      <c r="AV57">
        <v>1</v>
      </c>
      <c r="AW57">
        <v>1</v>
      </c>
      <c r="AZ57">
        <v>7.7</v>
      </c>
      <c r="BA57">
        <v>7.7</v>
      </c>
      <c r="BB57">
        <v>7.7</v>
      </c>
      <c r="BC57">
        <v>7.7</v>
      </c>
      <c r="BD57" t="s">
        <v>4</v>
      </c>
      <c r="BE57" t="s">
        <v>4</v>
      </c>
      <c r="BF57" t="s">
        <v>4</v>
      </c>
      <c r="BG57" t="s">
        <v>4</v>
      </c>
      <c r="BH57">
        <v>0</v>
      </c>
      <c r="BI57">
        <v>1</v>
      </c>
      <c r="BJ57" t="s">
        <v>90</v>
      </c>
      <c r="BM57">
        <v>20001</v>
      </c>
      <c r="BN57">
        <v>0</v>
      </c>
      <c r="BO57" t="s">
        <v>4</v>
      </c>
      <c r="BP57">
        <v>0</v>
      </c>
      <c r="BQ57">
        <v>2</v>
      </c>
      <c r="BR57">
        <v>0</v>
      </c>
      <c r="BS57">
        <v>7.7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4</v>
      </c>
      <c r="BZ57">
        <v>128</v>
      </c>
      <c r="CA57">
        <v>83</v>
      </c>
      <c r="CF57">
        <v>0</v>
      </c>
      <c r="CG57">
        <v>0</v>
      </c>
      <c r="CM57">
        <v>0</v>
      </c>
      <c r="CN57" t="s">
        <v>20</v>
      </c>
      <c r="CO57">
        <v>0</v>
      </c>
      <c r="CP57">
        <f t="shared" si="36"/>
        <v>607.66</v>
      </c>
      <c r="CQ57">
        <f t="shared" si="37"/>
        <v>4472.3140000000003</v>
      </c>
      <c r="CR57">
        <f t="shared" si="38"/>
        <v>950.95</v>
      </c>
      <c r="CS57">
        <f t="shared" si="39"/>
        <v>81.004000000000005</v>
      </c>
      <c r="CT57">
        <f t="shared" si="40"/>
        <v>8080.5340000000006</v>
      </c>
      <c r="CU57">
        <f t="shared" si="41"/>
        <v>0</v>
      </c>
      <c r="CV57">
        <f t="shared" si="42"/>
        <v>120.072</v>
      </c>
      <c r="CW57">
        <f t="shared" si="43"/>
        <v>0.85199999999999998</v>
      </c>
      <c r="CX57">
        <f t="shared" si="44"/>
        <v>0</v>
      </c>
      <c r="CY57">
        <f t="shared" si="45"/>
        <v>470.10559999999998</v>
      </c>
      <c r="CZ57">
        <f t="shared" si="46"/>
        <v>304.83409999999998</v>
      </c>
      <c r="DC57" t="s">
        <v>4</v>
      </c>
      <c r="DD57" t="s">
        <v>4</v>
      </c>
      <c r="DE57" t="s">
        <v>21</v>
      </c>
      <c r="DF57" t="s">
        <v>21</v>
      </c>
      <c r="DG57" t="s">
        <v>21</v>
      </c>
      <c r="DH57" t="s">
        <v>4</v>
      </c>
      <c r="DI57" t="s">
        <v>21</v>
      </c>
      <c r="DJ57" t="s">
        <v>21</v>
      </c>
      <c r="DK57" t="s">
        <v>4</v>
      </c>
      <c r="DL57" t="s">
        <v>4</v>
      </c>
      <c r="DM57" t="s">
        <v>4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89</v>
      </c>
      <c r="DW57" t="s">
        <v>89</v>
      </c>
      <c r="DX57">
        <v>100</v>
      </c>
      <c r="EE57">
        <v>27029054</v>
      </c>
      <c r="EF57">
        <v>2</v>
      </c>
      <c r="EG57" t="s">
        <v>22</v>
      </c>
      <c r="EH57">
        <v>0</v>
      </c>
      <c r="EI57" t="s">
        <v>4</v>
      </c>
      <c r="EJ57">
        <v>1</v>
      </c>
      <c r="EK57">
        <v>20001</v>
      </c>
      <c r="EL57" t="s">
        <v>23</v>
      </c>
      <c r="EM57" t="s">
        <v>24</v>
      </c>
      <c r="EO57" t="s">
        <v>25</v>
      </c>
      <c r="EQ57">
        <v>0</v>
      </c>
      <c r="ER57">
        <v>1558.26</v>
      </c>
      <c r="ES57">
        <v>580.82000000000005</v>
      </c>
      <c r="ET57">
        <v>102.92</v>
      </c>
      <c r="EU57">
        <v>8.77</v>
      </c>
      <c r="EV57">
        <v>874.52</v>
      </c>
      <c r="EW57">
        <v>100.06</v>
      </c>
      <c r="EX57">
        <v>0.71</v>
      </c>
      <c r="EY57">
        <v>0</v>
      </c>
      <c r="FQ57">
        <v>0</v>
      </c>
      <c r="FR57">
        <f t="shared" si="47"/>
        <v>0</v>
      </c>
      <c r="FS57">
        <v>0</v>
      </c>
      <c r="FX57">
        <v>128</v>
      </c>
      <c r="FY57">
        <v>83</v>
      </c>
      <c r="GA57" t="s">
        <v>4</v>
      </c>
      <c r="GD57">
        <v>0</v>
      </c>
      <c r="GF57">
        <v>1394249478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48"/>
        <v>0</v>
      </c>
      <c r="GM57">
        <f t="shared" si="49"/>
        <v>1382.6</v>
      </c>
      <c r="GN57">
        <f t="shared" si="50"/>
        <v>1382.6</v>
      </c>
      <c r="GO57">
        <f t="shared" si="51"/>
        <v>0</v>
      </c>
      <c r="GP57">
        <f t="shared" si="52"/>
        <v>0</v>
      </c>
      <c r="GR57">
        <v>0</v>
      </c>
      <c r="GS57">
        <v>3</v>
      </c>
      <c r="GT57">
        <v>0</v>
      </c>
      <c r="GU57" t="s">
        <v>4</v>
      </c>
      <c r="GV57">
        <f t="shared" si="53"/>
        <v>0</v>
      </c>
      <c r="GW57">
        <v>1</v>
      </c>
      <c r="GX57">
        <f t="shared" si="54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132</v>
      </c>
      <c r="D58" s="2"/>
      <c r="E58" s="2" t="s">
        <v>91</v>
      </c>
      <c r="F58" s="2" t="s">
        <v>92</v>
      </c>
      <c r="G58" s="2" t="s">
        <v>93</v>
      </c>
      <c r="H58" s="2" t="s">
        <v>40</v>
      </c>
      <c r="I58" s="2">
        <f>I56*J58</f>
        <v>4.5</v>
      </c>
      <c r="J58" s="2">
        <v>100</v>
      </c>
      <c r="K58" s="2"/>
      <c r="L58" s="2"/>
      <c r="M58" s="2"/>
      <c r="N58" s="2"/>
      <c r="O58" s="2">
        <f t="shared" si="21"/>
        <v>490.91</v>
      </c>
      <c r="P58" s="2">
        <f t="shared" si="22"/>
        <v>490.91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27795993</v>
      </c>
      <c r="AB58" s="2">
        <f t="shared" si="32"/>
        <v>109.09</v>
      </c>
      <c r="AC58" s="2">
        <f t="shared" si="33"/>
        <v>109.09</v>
      </c>
      <c r="AD58" s="2">
        <f>ROUND((((ET58)-(EU58))+AE58),2)</f>
        <v>0</v>
      </c>
      <c r="AE58" s="2">
        <f>ROUND((EU58),2)</f>
        <v>0</v>
      </c>
      <c r="AF58" s="2">
        <f>ROUND((EV58),2)</f>
        <v>0</v>
      </c>
      <c r="AG58" s="2">
        <f t="shared" si="34"/>
        <v>0</v>
      </c>
      <c r="AH58" s="2">
        <f>(EW58)</f>
        <v>0</v>
      </c>
      <c r="AI58" s="2">
        <f>(EX58)</f>
        <v>0</v>
      </c>
      <c r="AJ58" s="2">
        <f t="shared" si="35"/>
        <v>0</v>
      </c>
      <c r="AK58" s="2">
        <v>109.09</v>
      </c>
      <c r="AL58" s="2">
        <v>109.09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128</v>
      </c>
      <c r="AU58" s="2">
        <v>83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4</v>
      </c>
      <c r="BE58" s="2" t="s">
        <v>4</v>
      </c>
      <c r="BF58" s="2" t="s">
        <v>4</v>
      </c>
      <c r="BG58" s="2" t="s">
        <v>4</v>
      </c>
      <c r="BH58" s="2">
        <v>3</v>
      </c>
      <c r="BI58" s="2">
        <v>1</v>
      </c>
      <c r="BJ58" s="2" t="s">
        <v>94</v>
      </c>
      <c r="BK58" s="2"/>
      <c r="BL58" s="2"/>
      <c r="BM58" s="2">
        <v>20001</v>
      </c>
      <c r="BN58" s="2">
        <v>0</v>
      </c>
      <c r="BO58" s="2" t="s">
        <v>4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4</v>
      </c>
      <c r="BZ58" s="2">
        <v>128</v>
      </c>
      <c r="CA58" s="2">
        <v>83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4</v>
      </c>
      <c r="CO58" s="2">
        <v>0</v>
      </c>
      <c r="CP58" s="2">
        <f t="shared" si="36"/>
        <v>490.91</v>
      </c>
      <c r="CQ58" s="2">
        <f t="shared" si="37"/>
        <v>109.09</v>
      </c>
      <c r="CR58" s="2">
        <f t="shared" si="38"/>
        <v>0</v>
      </c>
      <c r="CS58" s="2">
        <f t="shared" si="39"/>
        <v>0</v>
      </c>
      <c r="CT58" s="2">
        <f t="shared" si="40"/>
        <v>0</v>
      </c>
      <c r="CU58" s="2">
        <f t="shared" si="41"/>
        <v>0</v>
      </c>
      <c r="CV58" s="2">
        <f t="shared" si="42"/>
        <v>0</v>
      </c>
      <c r="CW58" s="2">
        <f t="shared" si="43"/>
        <v>0</v>
      </c>
      <c r="CX58" s="2">
        <f t="shared" si="44"/>
        <v>0</v>
      </c>
      <c r="CY58" s="2">
        <f t="shared" si="45"/>
        <v>0</v>
      </c>
      <c r="CZ58" s="2">
        <f t="shared" si="46"/>
        <v>0</v>
      </c>
      <c r="DA58" s="2"/>
      <c r="DB58" s="2"/>
      <c r="DC58" s="2" t="s">
        <v>4</v>
      </c>
      <c r="DD58" s="2" t="s">
        <v>4</v>
      </c>
      <c r="DE58" s="2" t="s">
        <v>4</v>
      </c>
      <c r="DF58" s="2" t="s">
        <v>4</v>
      </c>
      <c r="DG58" s="2" t="s">
        <v>4</v>
      </c>
      <c r="DH58" s="2" t="s">
        <v>4</v>
      </c>
      <c r="DI58" s="2" t="s">
        <v>4</v>
      </c>
      <c r="DJ58" s="2" t="s">
        <v>4</v>
      </c>
      <c r="DK58" s="2" t="s">
        <v>4</v>
      </c>
      <c r="DL58" s="2" t="s">
        <v>4</v>
      </c>
      <c r="DM58" s="2" t="s">
        <v>4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40</v>
      </c>
      <c r="DW58" s="2" t="s">
        <v>40</v>
      </c>
      <c r="DX58" s="2">
        <v>1</v>
      </c>
      <c r="DY58" s="2"/>
      <c r="DZ58" s="2"/>
      <c r="EA58" s="2"/>
      <c r="EB58" s="2"/>
      <c r="EC58" s="2"/>
      <c r="ED58" s="2"/>
      <c r="EE58" s="2">
        <v>27029054</v>
      </c>
      <c r="EF58" s="2">
        <v>2</v>
      </c>
      <c r="EG58" s="2" t="s">
        <v>22</v>
      </c>
      <c r="EH58" s="2">
        <v>0</v>
      </c>
      <c r="EI58" s="2" t="s">
        <v>4</v>
      </c>
      <c r="EJ58" s="2">
        <v>1</v>
      </c>
      <c r="EK58" s="2">
        <v>20001</v>
      </c>
      <c r="EL58" s="2" t="s">
        <v>23</v>
      </c>
      <c r="EM58" s="2" t="s">
        <v>24</v>
      </c>
      <c r="EN58" s="2"/>
      <c r="EO58" s="2" t="s">
        <v>4</v>
      </c>
      <c r="EP58" s="2"/>
      <c r="EQ58" s="2">
        <v>0</v>
      </c>
      <c r="ER58" s="2">
        <v>109.09</v>
      </c>
      <c r="ES58" s="2">
        <v>109.09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7"/>
        <v>0</v>
      </c>
      <c r="FS58" s="2">
        <v>0</v>
      </c>
      <c r="FT58" s="2"/>
      <c r="FU58" s="2"/>
      <c r="FV58" s="2"/>
      <c r="FW58" s="2"/>
      <c r="FX58" s="2">
        <v>128</v>
      </c>
      <c r="FY58" s="2">
        <v>83</v>
      </c>
      <c r="FZ58" s="2"/>
      <c r="GA58" s="2" t="s">
        <v>4</v>
      </c>
      <c r="GB58" s="2"/>
      <c r="GC58" s="2"/>
      <c r="GD58" s="2">
        <v>0</v>
      </c>
      <c r="GE58" s="2"/>
      <c r="GF58" s="2">
        <v>-834182631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8"/>
        <v>0</v>
      </c>
      <c r="GM58" s="2">
        <f t="shared" si="49"/>
        <v>490.91</v>
      </c>
      <c r="GN58" s="2">
        <f t="shared" si="50"/>
        <v>490.91</v>
      </c>
      <c r="GO58" s="2">
        <f t="shared" si="51"/>
        <v>0</v>
      </c>
      <c r="GP58" s="2">
        <f t="shared" si="52"/>
        <v>0</v>
      </c>
      <c r="GQ58" s="2"/>
      <c r="GR58" s="2">
        <v>0</v>
      </c>
      <c r="GS58" s="2">
        <v>3</v>
      </c>
      <c r="GT58" s="2">
        <v>0</v>
      </c>
      <c r="GU58" s="2" t="s">
        <v>4</v>
      </c>
      <c r="GV58" s="2">
        <f t="shared" si="53"/>
        <v>0</v>
      </c>
      <c r="GW58" s="2">
        <v>1</v>
      </c>
      <c r="GX58" s="2">
        <f t="shared" si="54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144</v>
      </c>
      <c r="E59" t="s">
        <v>91</v>
      </c>
      <c r="F59" t="s">
        <v>92</v>
      </c>
      <c r="G59" t="s">
        <v>93</v>
      </c>
      <c r="H59" t="s">
        <v>40</v>
      </c>
      <c r="I59">
        <f>I57*J59</f>
        <v>4.5</v>
      </c>
      <c r="J59">
        <v>100</v>
      </c>
      <c r="O59">
        <f t="shared" si="21"/>
        <v>3779.97</v>
      </c>
      <c r="P59">
        <f t="shared" si="22"/>
        <v>3779.97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27796868</v>
      </c>
      <c r="AB59">
        <f t="shared" si="32"/>
        <v>109.09</v>
      </c>
      <c r="AC59">
        <f t="shared" si="33"/>
        <v>109.09</v>
      </c>
      <c r="AD59">
        <f>ROUND((((ET59)-(EU59))+AE59),2)</f>
        <v>0</v>
      </c>
      <c r="AE59">
        <f>ROUND((EU59),2)</f>
        <v>0</v>
      </c>
      <c r="AF59">
        <f>ROUND((EV59),2)</f>
        <v>0</v>
      </c>
      <c r="AG59">
        <f t="shared" si="34"/>
        <v>0</v>
      </c>
      <c r="AH59">
        <f>(EW59)</f>
        <v>0</v>
      </c>
      <c r="AI59">
        <f>(EX59)</f>
        <v>0</v>
      </c>
      <c r="AJ59">
        <f t="shared" si="35"/>
        <v>0</v>
      </c>
      <c r="AK59">
        <v>109.09</v>
      </c>
      <c r="AL59">
        <v>109.09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128</v>
      </c>
      <c r="AU59">
        <v>83</v>
      </c>
      <c r="AV59">
        <v>1</v>
      </c>
      <c r="AW59">
        <v>1</v>
      </c>
      <c r="AZ59">
        <v>7.7</v>
      </c>
      <c r="BA59">
        <v>1</v>
      </c>
      <c r="BB59">
        <v>1</v>
      </c>
      <c r="BC59">
        <v>7.7</v>
      </c>
      <c r="BD59" t="s">
        <v>4</v>
      </c>
      <c r="BE59" t="s">
        <v>4</v>
      </c>
      <c r="BF59" t="s">
        <v>4</v>
      </c>
      <c r="BG59" t="s">
        <v>4</v>
      </c>
      <c r="BH59">
        <v>3</v>
      </c>
      <c r="BI59">
        <v>1</v>
      </c>
      <c r="BJ59" t="s">
        <v>94</v>
      </c>
      <c r="BM59">
        <v>20001</v>
      </c>
      <c r="BN59">
        <v>0</v>
      </c>
      <c r="BO59" t="s">
        <v>4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4</v>
      </c>
      <c r="BZ59">
        <v>128</v>
      </c>
      <c r="CA59">
        <v>83</v>
      </c>
      <c r="CF59">
        <v>0</v>
      </c>
      <c r="CG59">
        <v>0</v>
      </c>
      <c r="CM59">
        <v>0</v>
      </c>
      <c r="CN59" t="s">
        <v>4</v>
      </c>
      <c r="CO59">
        <v>0</v>
      </c>
      <c r="CP59">
        <f t="shared" si="36"/>
        <v>3779.97</v>
      </c>
      <c r="CQ59">
        <f t="shared" si="37"/>
        <v>839.99300000000005</v>
      </c>
      <c r="CR59">
        <f t="shared" si="38"/>
        <v>0</v>
      </c>
      <c r="CS59">
        <f t="shared" si="39"/>
        <v>0</v>
      </c>
      <c r="CT59">
        <f t="shared" si="40"/>
        <v>0</v>
      </c>
      <c r="CU59">
        <f t="shared" si="41"/>
        <v>0</v>
      </c>
      <c r="CV59">
        <f t="shared" si="42"/>
        <v>0</v>
      </c>
      <c r="CW59">
        <f t="shared" si="43"/>
        <v>0</v>
      </c>
      <c r="CX59">
        <f t="shared" si="44"/>
        <v>0</v>
      </c>
      <c r="CY59">
        <f t="shared" si="45"/>
        <v>0</v>
      </c>
      <c r="CZ59">
        <f t="shared" si="46"/>
        <v>0</v>
      </c>
      <c r="DC59" t="s">
        <v>4</v>
      </c>
      <c r="DD59" t="s">
        <v>4</v>
      </c>
      <c r="DE59" t="s">
        <v>4</v>
      </c>
      <c r="DF59" t="s">
        <v>4</v>
      </c>
      <c r="DG59" t="s">
        <v>4</v>
      </c>
      <c r="DH59" t="s">
        <v>4</v>
      </c>
      <c r="DI59" t="s">
        <v>4</v>
      </c>
      <c r="DJ59" t="s">
        <v>4</v>
      </c>
      <c r="DK59" t="s">
        <v>4</v>
      </c>
      <c r="DL59" t="s">
        <v>4</v>
      </c>
      <c r="DM59" t="s">
        <v>4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40</v>
      </c>
      <c r="DW59" t="s">
        <v>40</v>
      </c>
      <c r="DX59">
        <v>1</v>
      </c>
      <c r="EE59">
        <v>27029054</v>
      </c>
      <c r="EF59">
        <v>2</v>
      </c>
      <c r="EG59" t="s">
        <v>22</v>
      </c>
      <c r="EH59">
        <v>0</v>
      </c>
      <c r="EI59" t="s">
        <v>4</v>
      </c>
      <c r="EJ59">
        <v>1</v>
      </c>
      <c r="EK59">
        <v>20001</v>
      </c>
      <c r="EL59" t="s">
        <v>23</v>
      </c>
      <c r="EM59" t="s">
        <v>24</v>
      </c>
      <c r="EO59" t="s">
        <v>4</v>
      </c>
      <c r="EQ59">
        <v>0</v>
      </c>
      <c r="ER59">
        <v>109.09</v>
      </c>
      <c r="ES59">
        <v>109.09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7"/>
        <v>0</v>
      </c>
      <c r="FS59">
        <v>0</v>
      </c>
      <c r="FX59">
        <v>128</v>
      </c>
      <c r="FY59">
        <v>83</v>
      </c>
      <c r="GA59" t="s">
        <v>4</v>
      </c>
      <c r="GD59">
        <v>0</v>
      </c>
      <c r="GF59">
        <v>-834182631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48"/>
        <v>0</v>
      </c>
      <c r="GM59">
        <f t="shared" si="49"/>
        <v>3779.97</v>
      </c>
      <c r="GN59">
        <f t="shared" si="50"/>
        <v>3779.97</v>
      </c>
      <c r="GO59">
        <f t="shared" si="51"/>
        <v>0</v>
      </c>
      <c r="GP59">
        <f t="shared" si="52"/>
        <v>0</v>
      </c>
      <c r="GR59">
        <v>0</v>
      </c>
      <c r="GS59">
        <v>3</v>
      </c>
      <c r="GT59">
        <v>0</v>
      </c>
      <c r="GU59" t="s">
        <v>4</v>
      </c>
      <c r="GV59">
        <f t="shared" si="53"/>
        <v>0</v>
      </c>
      <c r="GW59">
        <v>1</v>
      </c>
      <c r="GX59">
        <f t="shared" si="54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ROW(SmtRes!A161)</f>
        <v>161</v>
      </c>
      <c r="D60" s="2">
        <f>ROW(EtalonRes!A166)</f>
        <v>166</v>
      </c>
      <c r="E60" s="2" t="s">
        <v>95</v>
      </c>
      <c r="F60" s="2" t="s">
        <v>96</v>
      </c>
      <c r="G60" s="2" t="s">
        <v>97</v>
      </c>
      <c r="H60" s="2" t="s">
        <v>89</v>
      </c>
      <c r="I60" s="2">
        <v>0.85599999999999998</v>
      </c>
      <c r="J60" s="2">
        <v>0</v>
      </c>
      <c r="K60" s="2"/>
      <c r="L60" s="2"/>
      <c r="M60" s="2"/>
      <c r="N60" s="2"/>
      <c r="O60" s="2">
        <f t="shared" ref="O60:O81" si="59">ROUND(CP60,2)</f>
        <v>1333.1</v>
      </c>
      <c r="P60" s="2">
        <f t="shared" ref="P60:P81" si="60">ROUND(CQ60*I60,2)</f>
        <v>554.53</v>
      </c>
      <c r="Q60" s="2">
        <f t="shared" ref="Q60:Q81" si="61">ROUND(CR60*I60,2)</f>
        <v>110.18</v>
      </c>
      <c r="R60" s="2">
        <f t="shared" ref="R60:R81" si="62">ROUND(CS60*I60,2)</f>
        <v>9.66</v>
      </c>
      <c r="S60" s="2">
        <f t="shared" ref="S60:S81" si="63">ROUND(CT60*I60,2)</f>
        <v>668.39</v>
      </c>
      <c r="T60" s="2">
        <f t="shared" ref="T60:T81" si="64">ROUND(CU60*I60,2)</f>
        <v>0</v>
      </c>
      <c r="U60" s="2">
        <f t="shared" ref="U60:U81" si="65">CV60*I60</f>
        <v>76.475040000000007</v>
      </c>
      <c r="V60" s="2">
        <f t="shared" ref="V60:V81" si="66">CW60*I60</f>
        <v>0.78067199999999992</v>
      </c>
      <c r="W60" s="2">
        <f t="shared" ref="W60:W81" si="67">ROUND(CX60*I60,2)</f>
        <v>0</v>
      </c>
      <c r="X60" s="2">
        <f t="shared" ref="X60:X81" si="68">ROUND(CY60,2)</f>
        <v>867.9</v>
      </c>
      <c r="Y60" s="2">
        <f t="shared" ref="Y60:Y81" si="69">ROUND(CZ60,2)</f>
        <v>562.78</v>
      </c>
      <c r="Z60" s="2"/>
      <c r="AA60" s="2">
        <v>27795993</v>
      </c>
      <c r="AB60" s="2">
        <f t="shared" ref="AB60:AB81" si="70">ROUND((AC60+AD60+AF60),2)</f>
        <v>1557.36</v>
      </c>
      <c r="AC60" s="2">
        <f t="shared" ref="AC60:AC77" si="71">ROUND((ES60),2)</f>
        <v>647.82000000000005</v>
      </c>
      <c r="AD60" s="2">
        <f>ROUND(((((ET60*1.2))-((EU60*1.2)))+AE60),2)</f>
        <v>128.71</v>
      </c>
      <c r="AE60" s="2">
        <f>ROUND(((EU60*1.2)),2)</f>
        <v>11.29</v>
      </c>
      <c r="AF60" s="2">
        <f>ROUND(((EV60*1.2)),2)</f>
        <v>780.83</v>
      </c>
      <c r="AG60" s="2">
        <f t="shared" ref="AG60:AG81" si="72">ROUND((AP60),2)</f>
        <v>0</v>
      </c>
      <c r="AH60" s="2">
        <f>((EW60*1.2))</f>
        <v>89.34</v>
      </c>
      <c r="AI60" s="2">
        <f>((EX60*1.2))</f>
        <v>0.91199999999999992</v>
      </c>
      <c r="AJ60" s="2">
        <f t="shared" ref="AJ60:AJ81" si="73">ROUND((AS60),2)</f>
        <v>0</v>
      </c>
      <c r="AK60" s="2">
        <v>1405.77</v>
      </c>
      <c r="AL60" s="2">
        <v>647.82000000000005</v>
      </c>
      <c r="AM60" s="2">
        <v>107.26</v>
      </c>
      <c r="AN60" s="2">
        <v>9.41</v>
      </c>
      <c r="AO60" s="2">
        <v>650.69000000000005</v>
      </c>
      <c r="AP60" s="2">
        <v>0</v>
      </c>
      <c r="AQ60" s="2">
        <v>74.45</v>
      </c>
      <c r="AR60" s="2">
        <v>0.76</v>
      </c>
      <c r="AS60" s="2">
        <v>0</v>
      </c>
      <c r="AT60" s="2">
        <v>128</v>
      </c>
      <c r="AU60" s="2">
        <v>83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4</v>
      </c>
      <c r="BE60" s="2" t="s">
        <v>4</v>
      </c>
      <c r="BF60" s="2" t="s">
        <v>4</v>
      </c>
      <c r="BG60" s="2" t="s">
        <v>4</v>
      </c>
      <c r="BH60" s="2">
        <v>0</v>
      </c>
      <c r="BI60" s="2">
        <v>1</v>
      </c>
      <c r="BJ60" s="2" t="s">
        <v>98</v>
      </c>
      <c r="BK60" s="2"/>
      <c r="BL60" s="2"/>
      <c r="BM60" s="2">
        <v>20001</v>
      </c>
      <c r="BN60" s="2">
        <v>0</v>
      </c>
      <c r="BO60" s="2" t="s">
        <v>4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4</v>
      </c>
      <c r="BZ60" s="2">
        <v>128</v>
      </c>
      <c r="CA60" s="2">
        <v>83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20</v>
      </c>
      <c r="CO60" s="2">
        <v>0</v>
      </c>
      <c r="CP60" s="2">
        <f t="shared" ref="CP60:CP81" si="74">(P60+Q60+S60)</f>
        <v>1333.1</v>
      </c>
      <c r="CQ60" s="2">
        <f t="shared" ref="CQ60:CQ81" si="75">AC60*BC60</f>
        <v>647.82000000000005</v>
      </c>
      <c r="CR60" s="2">
        <f t="shared" ref="CR60:CR81" si="76">AD60*BB60</f>
        <v>128.71</v>
      </c>
      <c r="CS60" s="2">
        <f t="shared" ref="CS60:CS81" si="77">AE60*BS60</f>
        <v>11.29</v>
      </c>
      <c r="CT60" s="2">
        <f t="shared" ref="CT60:CT81" si="78">AF60*BA60</f>
        <v>780.83</v>
      </c>
      <c r="CU60" s="2">
        <f t="shared" ref="CU60:CU81" si="79">AG60</f>
        <v>0</v>
      </c>
      <c r="CV60" s="2">
        <f t="shared" ref="CV60:CV81" si="80">AH60</f>
        <v>89.34</v>
      </c>
      <c r="CW60" s="2">
        <f t="shared" ref="CW60:CW81" si="81">AI60</f>
        <v>0.91199999999999992</v>
      </c>
      <c r="CX60" s="2">
        <f t="shared" ref="CX60:CX81" si="82">AJ60</f>
        <v>0</v>
      </c>
      <c r="CY60" s="2">
        <f t="shared" ref="CY60:CY81" si="83">(((S60+R60)*AT60)/100)</f>
        <v>867.904</v>
      </c>
      <c r="CZ60" s="2">
        <f t="shared" ref="CZ60:CZ81" si="84">(((S60+R60)*AU60)/100)</f>
        <v>562.78149999999994</v>
      </c>
      <c r="DA60" s="2"/>
      <c r="DB60" s="2"/>
      <c r="DC60" s="2" t="s">
        <v>4</v>
      </c>
      <c r="DD60" s="2" t="s">
        <v>4</v>
      </c>
      <c r="DE60" s="2" t="s">
        <v>21</v>
      </c>
      <c r="DF60" s="2" t="s">
        <v>21</v>
      </c>
      <c r="DG60" s="2" t="s">
        <v>21</v>
      </c>
      <c r="DH60" s="2" t="s">
        <v>4</v>
      </c>
      <c r="DI60" s="2" t="s">
        <v>21</v>
      </c>
      <c r="DJ60" s="2" t="s">
        <v>21</v>
      </c>
      <c r="DK60" s="2" t="s">
        <v>4</v>
      </c>
      <c r="DL60" s="2" t="s">
        <v>4</v>
      </c>
      <c r="DM60" s="2" t="s">
        <v>4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1005</v>
      </c>
      <c r="DV60" s="2" t="s">
        <v>89</v>
      </c>
      <c r="DW60" s="2" t="s">
        <v>89</v>
      </c>
      <c r="DX60" s="2">
        <v>100</v>
      </c>
      <c r="DY60" s="2"/>
      <c r="DZ60" s="2"/>
      <c r="EA60" s="2"/>
      <c r="EB60" s="2"/>
      <c r="EC60" s="2"/>
      <c r="ED60" s="2"/>
      <c r="EE60" s="2">
        <v>27029054</v>
      </c>
      <c r="EF60" s="2">
        <v>2</v>
      </c>
      <c r="EG60" s="2" t="s">
        <v>22</v>
      </c>
      <c r="EH60" s="2">
        <v>0</v>
      </c>
      <c r="EI60" s="2" t="s">
        <v>4</v>
      </c>
      <c r="EJ60" s="2">
        <v>1</v>
      </c>
      <c r="EK60" s="2">
        <v>20001</v>
      </c>
      <c r="EL60" s="2" t="s">
        <v>23</v>
      </c>
      <c r="EM60" s="2" t="s">
        <v>24</v>
      </c>
      <c r="EN60" s="2"/>
      <c r="EO60" s="2" t="s">
        <v>25</v>
      </c>
      <c r="EP60" s="2"/>
      <c r="EQ60" s="2">
        <v>0</v>
      </c>
      <c r="ER60" s="2">
        <v>1405.77</v>
      </c>
      <c r="ES60" s="2">
        <v>647.82000000000005</v>
      </c>
      <c r="ET60" s="2">
        <v>107.26</v>
      </c>
      <c r="EU60" s="2">
        <v>9.41</v>
      </c>
      <c r="EV60" s="2">
        <v>650.69000000000005</v>
      </c>
      <c r="EW60" s="2">
        <v>74.45</v>
      </c>
      <c r="EX60" s="2">
        <v>0.76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81" si="85">ROUND(IF(AND(BH60=3,BI60=3),P60,0),2)</f>
        <v>0</v>
      </c>
      <c r="FS60" s="2">
        <v>0</v>
      </c>
      <c r="FT60" s="2"/>
      <c r="FU60" s="2"/>
      <c r="FV60" s="2"/>
      <c r="FW60" s="2"/>
      <c r="FX60" s="2">
        <v>128</v>
      </c>
      <c r="FY60" s="2">
        <v>83</v>
      </c>
      <c r="FZ60" s="2"/>
      <c r="GA60" s="2" t="s">
        <v>4</v>
      </c>
      <c r="GB60" s="2"/>
      <c r="GC60" s="2"/>
      <c r="GD60" s="2">
        <v>0</v>
      </c>
      <c r="GE60" s="2"/>
      <c r="GF60" s="2">
        <v>-2095831010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ref="GL60:GL81" si="86">ROUND(IF(AND(BH60=3,BI60=3,FS60&lt;&gt;0),P60,0),2)</f>
        <v>0</v>
      </c>
      <c r="GM60" s="2">
        <f t="shared" ref="GM60:GM81" si="87">ROUND(O60+X60+Y60+GK60,2)+GX60</f>
        <v>2763.78</v>
      </c>
      <c r="GN60" s="2">
        <f t="shared" ref="GN60:GN81" si="88">IF(OR(BI60=0,BI60=1),ROUND(O60+X60+Y60+GK60,2),0)</f>
        <v>2763.78</v>
      </c>
      <c r="GO60" s="2">
        <f t="shared" ref="GO60:GO81" si="89">IF(BI60=2,ROUND(O60+X60+Y60+GK60,2),0)</f>
        <v>0</v>
      </c>
      <c r="GP60" s="2">
        <f t="shared" ref="GP60:GP81" si="90">IF(BI60=4,ROUND(O60+X60+Y60+GK60,2)+GX60,0)</f>
        <v>0</v>
      </c>
      <c r="GQ60" s="2"/>
      <c r="GR60" s="2">
        <v>0</v>
      </c>
      <c r="GS60" s="2">
        <v>3</v>
      </c>
      <c r="GT60" s="2">
        <v>0</v>
      </c>
      <c r="GU60" s="2" t="s">
        <v>4</v>
      </c>
      <c r="GV60" s="2">
        <f t="shared" ref="GV60:GV81" si="91">ROUND(GT60,2)</f>
        <v>0</v>
      </c>
      <c r="GW60" s="2">
        <v>1</v>
      </c>
      <c r="GX60" s="2">
        <f t="shared" ref="GX60:GX81" si="92">ROUND(GV60*GW60*I60,2)</f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ROW(SmtRes!A178)</f>
        <v>178</v>
      </c>
      <c r="D61">
        <f>ROW(EtalonRes!A182)</f>
        <v>182</v>
      </c>
      <c r="E61" t="s">
        <v>95</v>
      </c>
      <c r="F61" t="s">
        <v>96</v>
      </c>
      <c r="G61" t="s">
        <v>97</v>
      </c>
      <c r="H61" t="s">
        <v>89</v>
      </c>
      <c r="I61">
        <v>0.85599999999999998</v>
      </c>
      <c r="J61">
        <v>0</v>
      </c>
      <c r="O61">
        <f t="shared" si="59"/>
        <v>10264.870000000001</v>
      </c>
      <c r="P61">
        <f t="shared" si="60"/>
        <v>4269.91</v>
      </c>
      <c r="Q61">
        <f t="shared" si="61"/>
        <v>848.35</v>
      </c>
      <c r="R61">
        <f t="shared" si="62"/>
        <v>74.41</v>
      </c>
      <c r="S61">
        <f t="shared" si="63"/>
        <v>5146.6099999999997</v>
      </c>
      <c r="T61">
        <f t="shared" si="64"/>
        <v>0</v>
      </c>
      <c r="U61">
        <f t="shared" si="65"/>
        <v>76.475040000000007</v>
      </c>
      <c r="V61">
        <f t="shared" si="66"/>
        <v>0.78067199999999992</v>
      </c>
      <c r="W61">
        <f t="shared" si="67"/>
        <v>0</v>
      </c>
      <c r="X61">
        <f t="shared" si="68"/>
        <v>6682.91</v>
      </c>
      <c r="Y61">
        <f t="shared" si="69"/>
        <v>4333.45</v>
      </c>
      <c r="AA61">
        <v>27796868</v>
      </c>
      <c r="AB61">
        <f t="shared" si="70"/>
        <v>1557.36</v>
      </c>
      <c r="AC61">
        <f t="shared" si="71"/>
        <v>647.82000000000005</v>
      </c>
      <c r="AD61">
        <f>ROUND(((((ET61*1.2))-((EU61*1.2)))+AE61),2)</f>
        <v>128.71</v>
      </c>
      <c r="AE61">
        <f>ROUND(((EU61*1.2)),2)</f>
        <v>11.29</v>
      </c>
      <c r="AF61">
        <f>ROUND(((EV61*1.2)),2)</f>
        <v>780.83</v>
      </c>
      <c r="AG61">
        <f t="shared" si="72"/>
        <v>0</v>
      </c>
      <c r="AH61">
        <f>((EW61*1.2))</f>
        <v>89.34</v>
      </c>
      <c r="AI61">
        <f>((EX61*1.2))</f>
        <v>0.91199999999999992</v>
      </c>
      <c r="AJ61">
        <f t="shared" si="73"/>
        <v>0</v>
      </c>
      <c r="AK61">
        <v>1405.77</v>
      </c>
      <c r="AL61">
        <v>647.82000000000005</v>
      </c>
      <c r="AM61">
        <v>107.26</v>
      </c>
      <c r="AN61">
        <v>9.41</v>
      </c>
      <c r="AO61">
        <v>650.69000000000005</v>
      </c>
      <c r="AP61">
        <v>0</v>
      </c>
      <c r="AQ61">
        <v>74.45</v>
      </c>
      <c r="AR61">
        <v>0.76</v>
      </c>
      <c r="AS61">
        <v>0</v>
      </c>
      <c r="AT61">
        <v>128</v>
      </c>
      <c r="AU61">
        <v>83</v>
      </c>
      <c r="AV61">
        <v>1</v>
      </c>
      <c r="AW61">
        <v>1</v>
      </c>
      <c r="AZ61">
        <v>7.7</v>
      </c>
      <c r="BA61">
        <v>7.7</v>
      </c>
      <c r="BB61">
        <v>7.7</v>
      </c>
      <c r="BC61">
        <v>7.7</v>
      </c>
      <c r="BD61" t="s">
        <v>4</v>
      </c>
      <c r="BE61" t="s">
        <v>4</v>
      </c>
      <c r="BF61" t="s">
        <v>4</v>
      </c>
      <c r="BG61" t="s">
        <v>4</v>
      </c>
      <c r="BH61">
        <v>0</v>
      </c>
      <c r="BI61">
        <v>1</v>
      </c>
      <c r="BJ61" t="s">
        <v>98</v>
      </c>
      <c r="BM61">
        <v>20001</v>
      </c>
      <c r="BN61">
        <v>0</v>
      </c>
      <c r="BO61" t="s">
        <v>4</v>
      </c>
      <c r="BP61">
        <v>0</v>
      </c>
      <c r="BQ61">
        <v>2</v>
      </c>
      <c r="BR61">
        <v>0</v>
      </c>
      <c r="BS61">
        <v>7.7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4</v>
      </c>
      <c r="BZ61">
        <v>128</v>
      </c>
      <c r="CA61">
        <v>83</v>
      </c>
      <c r="CF61">
        <v>0</v>
      </c>
      <c r="CG61">
        <v>0</v>
      </c>
      <c r="CM61">
        <v>0</v>
      </c>
      <c r="CN61" t="s">
        <v>20</v>
      </c>
      <c r="CO61">
        <v>0</v>
      </c>
      <c r="CP61">
        <f t="shared" si="74"/>
        <v>10264.869999999999</v>
      </c>
      <c r="CQ61">
        <f t="shared" si="75"/>
        <v>4988.2140000000009</v>
      </c>
      <c r="CR61">
        <f t="shared" si="76"/>
        <v>991.06700000000012</v>
      </c>
      <c r="CS61">
        <f t="shared" si="77"/>
        <v>86.932999999999993</v>
      </c>
      <c r="CT61">
        <f t="shared" si="78"/>
        <v>6012.3910000000005</v>
      </c>
      <c r="CU61">
        <f t="shared" si="79"/>
        <v>0</v>
      </c>
      <c r="CV61">
        <f t="shared" si="80"/>
        <v>89.34</v>
      </c>
      <c r="CW61">
        <f t="shared" si="81"/>
        <v>0.91199999999999992</v>
      </c>
      <c r="CX61">
        <f t="shared" si="82"/>
        <v>0</v>
      </c>
      <c r="CY61">
        <f t="shared" si="83"/>
        <v>6682.9055999999991</v>
      </c>
      <c r="CZ61">
        <f t="shared" si="84"/>
        <v>4333.4465999999993</v>
      </c>
      <c r="DC61" t="s">
        <v>4</v>
      </c>
      <c r="DD61" t="s">
        <v>4</v>
      </c>
      <c r="DE61" t="s">
        <v>21</v>
      </c>
      <c r="DF61" t="s">
        <v>21</v>
      </c>
      <c r="DG61" t="s">
        <v>21</v>
      </c>
      <c r="DH61" t="s">
        <v>4</v>
      </c>
      <c r="DI61" t="s">
        <v>21</v>
      </c>
      <c r="DJ61" t="s">
        <v>21</v>
      </c>
      <c r="DK61" t="s">
        <v>4</v>
      </c>
      <c r="DL61" t="s">
        <v>4</v>
      </c>
      <c r="DM61" t="s">
        <v>4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89</v>
      </c>
      <c r="DW61" t="s">
        <v>89</v>
      </c>
      <c r="DX61">
        <v>100</v>
      </c>
      <c r="EE61">
        <v>27029054</v>
      </c>
      <c r="EF61">
        <v>2</v>
      </c>
      <c r="EG61" t="s">
        <v>22</v>
      </c>
      <c r="EH61">
        <v>0</v>
      </c>
      <c r="EI61" t="s">
        <v>4</v>
      </c>
      <c r="EJ61">
        <v>1</v>
      </c>
      <c r="EK61">
        <v>20001</v>
      </c>
      <c r="EL61" t="s">
        <v>23</v>
      </c>
      <c r="EM61" t="s">
        <v>24</v>
      </c>
      <c r="EO61" t="s">
        <v>25</v>
      </c>
      <c r="EQ61">
        <v>0</v>
      </c>
      <c r="ER61">
        <v>1405.77</v>
      </c>
      <c r="ES61">
        <v>647.82000000000005</v>
      </c>
      <c r="ET61">
        <v>107.26</v>
      </c>
      <c r="EU61">
        <v>9.41</v>
      </c>
      <c r="EV61">
        <v>650.69000000000005</v>
      </c>
      <c r="EW61">
        <v>74.45</v>
      </c>
      <c r="EX61">
        <v>0.76</v>
      </c>
      <c r="EY61">
        <v>0</v>
      </c>
      <c r="FQ61">
        <v>0</v>
      </c>
      <c r="FR61">
        <f t="shared" si="85"/>
        <v>0</v>
      </c>
      <c r="FS61">
        <v>0</v>
      </c>
      <c r="FX61">
        <v>128</v>
      </c>
      <c r="FY61">
        <v>83</v>
      </c>
      <c r="GA61" t="s">
        <v>4</v>
      </c>
      <c r="GD61">
        <v>0</v>
      </c>
      <c r="GF61">
        <v>-2095831010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6"/>
        <v>0</v>
      </c>
      <c r="GM61">
        <f t="shared" si="87"/>
        <v>21281.23</v>
      </c>
      <c r="GN61">
        <f t="shared" si="88"/>
        <v>21281.23</v>
      </c>
      <c r="GO61">
        <f t="shared" si="89"/>
        <v>0</v>
      </c>
      <c r="GP61">
        <f t="shared" si="90"/>
        <v>0</v>
      </c>
      <c r="GR61">
        <v>0</v>
      </c>
      <c r="GS61">
        <v>3</v>
      </c>
      <c r="GT61">
        <v>0</v>
      </c>
      <c r="GU61" t="s">
        <v>4</v>
      </c>
      <c r="GV61">
        <f t="shared" si="91"/>
        <v>0</v>
      </c>
      <c r="GW61">
        <v>1</v>
      </c>
      <c r="GX61">
        <f t="shared" si="92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156</v>
      </c>
      <c r="D62" s="2"/>
      <c r="E62" s="2" t="s">
        <v>99</v>
      </c>
      <c r="F62" s="2" t="s">
        <v>92</v>
      </c>
      <c r="G62" s="2" t="s">
        <v>100</v>
      </c>
      <c r="H62" s="2" t="s">
        <v>40</v>
      </c>
      <c r="I62" s="2">
        <f>I60*J62</f>
        <v>85.6</v>
      </c>
      <c r="J62" s="2">
        <v>100</v>
      </c>
      <c r="K62" s="2"/>
      <c r="L62" s="2"/>
      <c r="M62" s="2"/>
      <c r="N62" s="2"/>
      <c r="O62" s="2">
        <f t="shared" si="59"/>
        <v>9338.1</v>
      </c>
      <c r="P62" s="2">
        <f t="shared" si="60"/>
        <v>9338.1</v>
      </c>
      <c r="Q62" s="2">
        <f t="shared" si="61"/>
        <v>0</v>
      </c>
      <c r="R62" s="2">
        <f t="shared" si="62"/>
        <v>0</v>
      </c>
      <c r="S62" s="2">
        <f t="shared" si="63"/>
        <v>0</v>
      </c>
      <c r="T62" s="2">
        <f t="shared" si="64"/>
        <v>0</v>
      </c>
      <c r="U62" s="2">
        <f t="shared" si="65"/>
        <v>0</v>
      </c>
      <c r="V62" s="2">
        <f t="shared" si="66"/>
        <v>0</v>
      </c>
      <c r="W62" s="2">
        <f t="shared" si="67"/>
        <v>0</v>
      </c>
      <c r="X62" s="2">
        <f t="shared" si="68"/>
        <v>0</v>
      </c>
      <c r="Y62" s="2">
        <f t="shared" si="69"/>
        <v>0</v>
      </c>
      <c r="Z62" s="2"/>
      <c r="AA62" s="2">
        <v>27795993</v>
      </c>
      <c r="AB62" s="2">
        <f t="shared" si="70"/>
        <v>109.09</v>
      </c>
      <c r="AC62" s="2">
        <f t="shared" si="71"/>
        <v>109.09</v>
      </c>
      <c r="AD62" s="2">
        <f t="shared" ref="AD62:AD73" si="93">ROUND((((ET62)-(EU62))+AE62),2)</f>
        <v>0</v>
      </c>
      <c r="AE62" s="2">
        <f t="shared" ref="AE62:AE73" si="94">ROUND((EU62),2)</f>
        <v>0</v>
      </c>
      <c r="AF62" s="2">
        <f t="shared" ref="AF62:AF73" si="95">ROUND((EV62),2)</f>
        <v>0</v>
      </c>
      <c r="AG62" s="2">
        <f t="shared" si="72"/>
        <v>0</v>
      </c>
      <c r="AH62" s="2">
        <f t="shared" ref="AH62:AH73" si="96">(EW62)</f>
        <v>0</v>
      </c>
      <c r="AI62" s="2">
        <f t="shared" ref="AI62:AI73" si="97">(EX62)</f>
        <v>0</v>
      </c>
      <c r="AJ62" s="2">
        <f t="shared" si="73"/>
        <v>0</v>
      </c>
      <c r="AK62" s="2">
        <v>109.09</v>
      </c>
      <c r="AL62" s="2">
        <v>109.09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128</v>
      </c>
      <c r="AU62" s="2">
        <v>83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4</v>
      </c>
      <c r="BE62" s="2" t="s">
        <v>4</v>
      </c>
      <c r="BF62" s="2" t="s">
        <v>4</v>
      </c>
      <c r="BG62" s="2" t="s">
        <v>4</v>
      </c>
      <c r="BH62" s="2">
        <v>3</v>
      </c>
      <c r="BI62" s="2">
        <v>1</v>
      </c>
      <c r="BJ62" s="2" t="s">
        <v>94</v>
      </c>
      <c r="BK62" s="2"/>
      <c r="BL62" s="2"/>
      <c r="BM62" s="2">
        <v>20001</v>
      </c>
      <c r="BN62" s="2">
        <v>0</v>
      </c>
      <c r="BO62" s="2" t="s">
        <v>4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4</v>
      </c>
      <c r="BZ62" s="2">
        <v>128</v>
      </c>
      <c r="CA62" s="2">
        <v>83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4</v>
      </c>
      <c r="CO62" s="2">
        <v>0</v>
      </c>
      <c r="CP62" s="2">
        <f t="shared" si="74"/>
        <v>9338.1</v>
      </c>
      <c r="CQ62" s="2">
        <f t="shared" si="75"/>
        <v>109.09</v>
      </c>
      <c r="CR62" s="2">
        <f t="shared" si="76"/>
        <v>0</v>
      </c>
      <c r="CS62" s="2">
        <f t="shared" si="77"/>
        <v>0</v>
      </c>
      <c r="CT62" s="2">
        <f t="shared" si="78"/>
        <v>0</v>
      </c>
      <c r="CU62" s="2">
        <f t="shared" si="79"/>
        <v>0</v>
      </c>
      <c r="CV62" s="2">
        <f t="shared" si="80"/>
        <v>0</v>
      </c>
      <c r="CW62" s="2">
        <f t="shared" si="81"/>
        <v>0</v>
      </c>
      <c r="CX62" s="2">
        <f t="shared" si="82"/>
        <v>0</v>
      </c>
      <c r="CY62" s="2">
        <f t="shared" si="83"/>
        <v>0</v>
      </c>
      <c r="CZ62" s="2">
        <f t="shared" si="84"/>
        <v>0</v>
      </c>
      <c r="DA62" s="2"/>
      <c r="DB62" s="2"/>
      <c r="DC62" s="2" t="s">
        <v>4</v>
      </c>
      <c r="DD62" s="2" t="s">
        <v>4</v>
      </c>
      <c r="DE62" s="2" t="s">
        <v>4</v>
      </c>
      <c r="DF62" s="2" t="s">
        <v>4</v>
      </c>
      <c r="DG62" s="2" t="s">
        <v>4</v>
      </c>
      <c r="DH62" s="2" t="s">
        <v>4</v>
      </c>
      <c r="DI62" s="2" t="s">
        <v>4</v>
      </c>
      <c r="DJ62" s="2" t="s">
        <v>4</v>
      </c>
      <c r="DK62" s="2" t="s">
        <v>4</v>
      </c>
      <c r="DL62" s="2" t="s">
        <v>4</v>
      </c>
      <c r="DM62" s="2" t="s">
        <v>4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40</v>
      </c>
      <c r="DW62" s="2" t="s">
        <v>40</v>
      </c>
      <c r="DX62" s="2">
        <v>1</v>
      </c>
      <c r="DY62" s="2"/>
      <c r="DZ62" s="2"/>
      <c r="EA62" s="2"/>
      <c r="EB62" s="2"/>
      <c r="EC62" s="2"/>
      <c r="ED62" s="2"/>
      <c r="EE62" s="2">
        <v>27029054</v>
      </c>
      <c r="EF62" s="2">
        <v>2</v>
      </c>
      <c r="EG62" s="2" t="s">
        <v>22</v>
      </c>
      <c r="EH62" s="2">
        <v>0</v>
      </c>
      <c r="EI62" s="2" t="s">
        <v>4</v>
      </c>
      <c r="EJ62" s="2">
        <v>1</v>
      </c>
      <c r="EK62" s="2">
        <v>20001</v>
      </c>
      <c r="EL62" s="2" t="s">
        <v>23</v>
      </c>
      <c r="EM62" s="2" t="s">
        <v>24</v>
      </c>
      <c r="EN62" s="2"/>
      <c r="EO62" s="2" t="s">
        <v>4</v>
      </c>
      <c r="EP62" s="2"/>
      <c r="EQ62" s="2">
        <v>0</v>
      </c>
      <c r="ER62" s="2">
        <v>109.09</v>
      </c>
      <c r="ES62" s="2">
        <v>109.09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5"/>
        <v>0</v>
      </c>
      <c r="FS62" s="2">
        <v>0</v>
      </c>
      <c r="FT62" s="2"/>
      <c r="FU62" s="2"/>
      <c r="FV62" s="2"/>
      <c r="FW62" s="2"/>
      <c r="FX62" s="2">
        <v>128</v>
      </c>
      <c r="FY62" s="2">
        <v>83</v>
      </c>
      <c r="FZ62" s="2"/>
      <c r="GA62" s="2" t="s">
        <v>4</v>
      </c>
      <c r="GB62" s="2"/>
      <c r="GC62" s="2"/>
      <c r="GD62" s="2">
        <v>0</v>
      </c>
      <c r="GE62" s="2"/>
      <c r="GF62" s="2">
        <v>431544196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6"/>
        <v>0</v>
      </c>
      <c r="GM62" s="2">
        <f t="shared" si="87"/>
        <v>9338.1</v>
      </c>
      <c r="GN62" s="2">
        <f t="shared" si="88"/>
        <v>9338.1</v>
      </c>
      <c r="GO62" s="2">
        <f t="shared" si="89"/>
        <v>0</v>
      </c>
      <c r="GP62" s="2">
        <f t="shared" si="90"/>
        <v>0</v>
      </c>
      <c r="GQ62" s="2"/>
      <c r="GR62" s="2">
        <v>0</v>
      </c>
      <c r="GS62" s="2">
        <v>3</v>
      </c>
      <c r="GT62" s="2">
        <v>0</v>
      </c>
      <c r="GU62" s="2" t="s">
        <v>4</v>
      </c>
      <c r="GV62" s="2">
        <f t="shared" si="91"/>
        <v>0</v>
      </c>
      <c r="GW62" s="2">
        <v>1</v>
      </c>
      <c r="GX62" s="2">
        <f t="shared" si="92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173</v>
      </c>
      <c r="E63" t="s">
        <v>99</v>
      </c>
      <c r="F63" t="s">
        <v>92</v>
      </c>
      <c r="G63" t="s">
        <v>100</v>
      </c>
      <c r="H63" t="s">
        <v>40</v>
      </c>
      <c r="I63">
        <f>I61*J63</f>
        <v>85.6</v>
      </c>
      <c r="J63">
        <v>100</v>
      </c>
      <c r="O63">
        <f t="shared" si="59"/>
        <v>71903.399999999994</v>
      </c>
      <c r="P63">
        <f t="shared" si="60"/>
        <v>71903.399999999994</v>
      </c>
      <c r="Q63">
        <f t="shared" si="61"/>
        <v>0</v>
      </c>
      <c r="R63">
        <f t="shared" si="62"/>
        <v>0</v>
      </c>
      <c r="S63">
        <f t="shared" si="63"/>
        <v>0</v>
      </c>
      <c r="T63">
        <f t="shared" si="64"/>
        <v>0</v>
      </c>
      <c r="U63">
        <f t="shared" si="65"/>
        <v>0</v>
      </c>
      <c r="V63">
        <f t="shared" si="66"/>
        <v>0</v>
      </c>
      <c r="W63">
        <f t="shared" si="67"/>
        <v>0</v>
      </c>
      <c r="X63">
        <f t="shared" si="68"/>
        <v>0</v>
      </c>
      <c r="Y63">
        <f t="shared" si="69"/>
        <v>0</v>
      </c>
      <c r="AA63">
        <v>27796868</v>
      </c>
      <c r="AB63">
        <f t="shared" si="70"/>
        <v>109.09</v>
      </c>
      <c r="AC63">
        <f t="shared" si="71"/>
        <v>109.09</v>
      </c>
      <c r="AD63">
        <f t="shared" si="93"/>
        <v>0</v>
      </c>
      <c r="AE63">
        <f t="shared" si="94"/>
        <v>0</v>
      </c>
      <c r="AF63">
        <f t="shared" si="95"/>
        <v>0</v>
      </c>
      <c r="AG63">
        <f t="shared" si="72"/>
        <v>0</v>
      </c>
      <c r="AH63">
        <f t="shared" si="96"/>
        <v>0</v>
      </c>
      <c r="AI63">
        <f t="shared" si="97"/>
        <v>0</v>
      </c>
      <c r="AJ63">
        <f t="shared" si="73"/>
        <v>0</v>
      </c>
      <c r="AK63">
        <v>109.09</v>
      </c>
      <c r="AL63">
        <v>109.09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128</v>
      </c>
      <c r="AU63">
        <v>83</v>
      </c>
      <c r="AV63">
        <v>1</v>
      </c>
      <c r="AW63">
        <v>1</v>
      </c>
      <c r="AZ63">
        <v>7.7</v>
      </c>
      <c r="BA63">
        <v>1</v>
      </c>
      <c r="BB63">
        <v>1</v>
      </c>
      <c r="BC63">
        <v>7.7</v>
      </c>
      <c r="BD63" t="s">
        <v>4</v>
      </c>
      <c r="BE63" t="s">
        <v>4</v>
      </c>
      <c r="BF63" t="s">
        <v>4</v>
      </c>
      <c r="BG63" t="s">
        <v>4</v>
      </c>
      <c r="BH63">
        <v>3</v>
      </c>
      <c r="BI63">
        <v>1</v>
      </c>
      <c r="BJ63" t="s">
        <v>94</v>
      </c>
      <c r="BM63">
        <v>20001</v>
      </c>
      <c r="BN63">
        <v>0</v>
      </c>
      <c r="BO63" t="s">
        <v>4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4</v>
      </c>
      <c r="BZ63">
        <v>128</v>
      </c>
      <c r="CA63">
        <v>83</v>
      </c>
      <c r="CF63">
        <v>0</v>
      </c>
      <c r="CG63">
        <v>0</v>
      </c>
      <c r="CM63">
        <v>0</v>
      </c>
      <c r="CN63" t="s">
        <v>4</v>
      </c>
      <c r="CO63">
        <v>0</v>
      </c>
      <c r="CP63">
        <f t="shared" si="74"/>
        <v>71903.399999999994</v>
      </c>
      <c r="CQ63">
        <f t="shared" si="75"/>
        <v>839.99300000000005</v>
      </c>
      <c r="CR63">
        <f t="shared" si="76"/>
        <v>0</v>
      </c>
      <c r="CS63">
        <f t="shared" si="77"/>
        <v>0</v>
      </c>
      <c r="CT63">
        <f t="shared" si="78"/>
        <v>0</v>
      </c>
      <c r="CU63">
        <f t="shared" si="79"/>
        <v>0</v>
      </c>
      <c r="CV63">
        <f t="shared" si="80"/>
        <v>0</v>
      </c>
      <c r="CW63">
        <f t="shared" si="81"/>
        <v>0</v>
      </c>
      <c r="CX63">
        <f t="shared" si="82"/>
        <v>0</v>
      </c>
      <c r="CY63">
        <f t="shared" si="83"/>
        <v>0</v>
      </c>
      <c r="CZ63">
        <f t="shared" si="84"/>
        <v>0</v>
      </c>
      <c r="DC63" t="s">
        <v>4</v>
      </c>
      <c r="DD63" t="s">
        <v>4</v>
      </c>
      <c r="DE63" t="s">
        <v>4</v>
      </c>
      <c r="DF63" t="s">
        <v>4</v>
      </c>
      <c r="DG63" t="s">
        <v>4</v>
      </c>
      <c r="DH63" t="s">
        <v>4</v>
      </c>
      <c r="DI63" t="s">
        <v>4</v>
      </c>
      <c r="DJ63" t="s">
        <v>4</v>
      </c>
      <c r="DK63" t="s">
        <v>4</v>
      </c>
      <c r="DL63" t="s">
        <v>4</v>
      </c>
      <c r="DM63" t="s">
        <v>4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40</v>
      </c>
      <c r="DW63" t="s">
        <v>40</v>
      </c>
      <c r="DX63">
        <v>1</v>
      </c>
      <c r="EE63">
        <v>27029054</v>
      </c>
      <c r="EF63">
        <v>2</v>
      </c>
      <c r="EG63" t="s">
        <v>22</v>
      </c>
      <c r="EH63">
        <v>0</v>
      </c>
      <c r="EI63" t="s">
        <v>4</v>
      </c>
      <c r="EJ63">
        <v>1</v>
      </c>
      <c r="EK63">
        <v>20001</v>
      </c>
      <c r="EL63" t="s">
        <v>23</v>
      </c>
      <c r="EM63" t="s">
        <v>24</v>
      </c>
      <c r="EO63" t="s">
        <v>4</v>
      </c>
      <c r="EQ63">
        <v>0</v>
      </c>
      <c r="ER63">
        <v>109.09</v>
      </c>
      <c r="ES63">
        <v>109.09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5"/>
        <v>0</v>
      </c>
      <c r="FS63">
        <v>0</v>
      </c>
      <c r="FX63">
        <v>128</v>
      </c>
      <c r="FY63">
        <v>83</v>
      </c>
      <c r="GA63" t="s">
        <v>4</v>
      </c>
      <c r="GD63">
        <v>0</v>
      </c>
      <c r="GF63">
        <v>431544196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6"/>
        <v>0</v>
      </c>
      <c r="GM63">
        <f t="shared" si="87"/>
        <v>71903.399999999994</v>
      </c>
      <c r="GN63">
        <f t="shared" si="88"/>
        <v>71903.399999999994</v>
      </c>
      <c r="GO63">
        <f t="shared" si="89"/>
        <v>0</v>
      </c>
      <c r="GP63">
        <f t="shared" si="90"/>
        <v>0</v>
      </c>
      <c r="GR63">
        <v>0</v>
      </c>
      <c r="GS63">
        <v>3</v>
      </c>
      <c r="GT63">
        <v>0</v>
      </c>
      <c r="GU63" t="s">
        <v>4</v>
      </c>
      <c r="GV63">
        <f t="shared" si="91"/>
        <v>0</v>
      </c>
      <c r="GW63">
        <v>1</v>
      </c>
      <c r="GX63">
        <f t="shared" si="92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158</v>
      </c>
      <c r="D64" s="2"/>
      <c r="E64" s="2" t="s">
        <v>101</v>
      </c>
      <c r="F64" s="2" t="s">
        <v>27</v>
      </c>
      <c r="G64" s="2" t="s">
        <v>102</v>
      </c>
      <c r="H64" s="2" t="s">
        <v>18</v>
      </c>
      <c r="I64" s="2">
        <f>I60*J64</f>
        <v>1</v>
      </c>
      <c r="J64" s="2">
        <v>1.1682242990654206</v>
      </c>
      <c r="K64" s="2"/>
      <c r="L64" s="2"/>
      <c r="M64" s="2"/>
      <c r="N64" s="2"/>
      <c r="O64" s="2">
        <f t="shared" si="59"/>
        <v>346.69</v>
      </c>
      <c r="P64" s="2">
        <f t="shared" si="60"/>
        <v>346.69</v>
      </c>
      <c r="Q64" s="2">
        <f t="shared" si="61"/>
        <v>0</v>
      </c>
      <c r="R64" s="2">
        <f t="shared" si="62"/>
        <v>0</v>
      </c>
      <c r="S64" s="2">
        <f t="shared" si="63"/>
        <v>0</v>
      </c>
      <c r="T64" s="2">
        <f t="shared" si="64"/>
        <v>0</v>
      </c>
      <c r="U64" s="2">
        <f t="shared" si="65"/>
        <v>0</v>
      </c>
      <c r="V64" s="2">
        <f t="shared" si="66"/>
        <v>0</v>
      </c>
      <c r="W64" s="2">
        <f t="shared" si="67"/>
        <v>0</v>
      </c>
      <c r="X64" s="2">
        <f t="shared" si="68"/>
        <v>0</v>
      </c>
      <c r="Y64" s="2">
        <f t="shared" si="69"/>
        <v>0</v>
      </c>
      <c r="Z64" s="2"/>
      <c r="AA64" s="2">
        <v>27795993</v>
      </c>
      <c r="AB64" s="2">
        <f t="shared" si="70"/>
        <v>346.69</v>
      </c>
      <c r="AC64" s="2">
        <f t="shared" si="71"/>
        <v>346.69</v>
      </c>
      <c r="AD64" s="2">
        <f t="shared" si="93"/>
        <v>0</v>
      </c>
      <c r="AE64" s="2">
        <f t="shared" si="94"/>
        <v>0</v>
      </c>
      <c r="AF64" s="2">
        <f t="shared" si="95"/>
        <v>0</v>
      </c>
      <c r="AG64" s="2">
        <f t="shared" si="72"/>
        <v>0</v>
      </c>
      <c r="AH64" s="2">
        <f t="shared" si="96"/>
        <v>0</v>
      </c>
      <c r="AI64" s="2">
        <f t="shared" si="97"/>
        <v>0</v>
      </c>
      <c r="AJ64" s="2">
        <f t="shared" si="73"/>
        <v>0</v>
      </c>
      <c r="AK64" s="2">
        <v>346.69</v>
      </c>
      <c r="AL64" s="2">
        <v>346.69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4</v>
      </c>
      <c r="BE64" s="2" t="s">
        <v>4</v>
      </c>
      <c r="BF64" s="2" t="s">
        <v>4</v>
      </c>
      <c r="BG64" s="2" t="s">
        <v>4</v>
      </c>
      <c r="BH64" s="2">
        <v>3</v>
      </c>
      <c r="BI64" s="2">
        <v>4</v>
      </c>
      <c r="BJ64" s="2" t="s">
        <v>4</v>
      </c>
      <c r="BK64" s="2"/>
      <c r="BL64" s="2"/>
      <c r="BM64" s="2">
        <v>0</v>
      </c>
      <c r="BN64" s="2">
        <v>0</v>
      </c>
      <c r="BO64" s="2" t="s">
        <v>4</v>
      </c>
      <c r="BP64" s="2">
        <v>0</v>
      </c>
      <c r="BQ64" s="2">
        <v>16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4</v>
      </c>
      <c r="BZ64" s="2">
        <v>0</v>
      </c>
      <c r="CA64" s="2">
        <v>0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4</v>
      </c>
      <c r="CO64" s="2">
        <v>0</v>
      </c>
      <c r="CP64" s="2">
        <f t="shared" si="74"/>
        <v>346.69</v>
      </c>
      <c r="CQ64" s="2">
        <f t="shared" si="75"/>
        <v>346.69</v>
      </c>
      <c r="CR64" s="2">
        <f t="shared" si="76"/>
        <v>0</v>
      </c>
      <c r="CS64" s="2">
        <f t="shared" si="77"/>
        <v>0</v>
      </c>
      <c r="CT64" s="2">
        <f t="shared" si="78"/>
        <v>0</v>
      </c>
      <c r="CU64" s="2">
        <f t="shared" si="79"/>
        <v>0</v>
      </c>
      <c r="CV64" s="2">
        <f t="shared" si="80"/>
        <v>0</v>
      </c>
      <c r="CW64" s="2">
        <f t="shared" si="81"/>
        <v>0</v>
      </c>
      <c r="CX64" s="2">
        <f t="shared" si="82"/>
        <v>0</v>
      </c>
      <c r="CY64" s="2">
        <f t="shared" si="83"/>
        <v>0</v>
      </c>
      <c r="CZ64" s="2">
        <f t="shared" si="84"/>
        <v>0</v>
      </c>
      <c r="DA64" s="2"/>
      <c r="DB64" s="2"/>
      <c r="DC64" s="2" t="s">
        <v>4</v>
      </c>
      <c r="DD64" s="2" t="s">
        <v>4</v>
      </c>
      <c r="DE64" s="2" t="s">
        <v>4</v>
      </c>
      <c r="DF64" s="2" t="s">
        <v>4</v>
      </c>
      <c r="DG64" s="2" t="s">
        <v>4</v>
      </c>
      <c r="DH64" s="2" t="s">
        <v>4</v>
      </c>
      <c r="DI64" s="2" t="s">
        <v>4</v>
      </c>
      <c r="DJ64" s="2" t="s">
        <v>4</v>
      </c>
      <c r="DK64" s="2" t="s">
        <v>4</v>
      </c>
      <c r="DL64" s="2" t="s">
        <v>4</v>
      </c>
      <c r="DM64" s="2" t="s">
        <v>4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18</v>
      </c>
      <c r="DW64" s="2" t="s">
        <v>18</v>
      </c>
      <c r="DX64" s="2">
        <v>1</v>
      </c>
      <c r="DY64" s="2"/>
      <c r="DZ64" s="2"/>
      <c r="EA64" s="2"/>
      <c r="EB64" s="2"/>
      <c r="EC64" s="2"/>
      <c r="ED64" s="2"/>
      <c r="EE64" s="2">
        <v>27028964</v>
      </c>
      <c r="EF64" s="2">
        <v>16</v>
      </c>
      <c r="EG64" s="2" t="s">
        <v>103</v>
      </c>
      <c r="EH64" s="2">
        <v>0</v>
      </c>
      <c r="EI64" s="2" t="s">
        <v>4</v>
      </c>
      <c r="EJ64" s="2">
        <v>4</v>
      </c>
      <c r="EK64" s="2">
        <v>0</v>
      </c>
      <c r="EL64" s="2" t="s">
        <v>104</v>
      </c>
      <c r="EM64" s="2" t="s">
        <v>105</v>
      </c>
      <c r="EN64" s="2"/>
      <c r="EO64" s="2" t="s">
        <v>4</v>
      </c>
      <c r="EP64" s="2"/>
      <c r="EQ64" s="2">
        <v>512</v>
      </c>
      <c r="ER64" s="2">
        <v>346.69</v>
      </c>
      <c r="ES64" s="2">
        <v>346.69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5"/>
        <v>0</v>
      </c>
      <c r="FS64" s="2">
        <v>0</v>
      </c>
      <c r="FT64" s="2"/>
      <c r="FU64" s="2"/>
      <c r="FV64" s="2"/>
      <c r="FW64" s="2"/>
      <c r="FX64" s="2">
        <v>0</v>
      </c>
      <c r="FY64" s="2">
        <v>0</v>
      </c>
      <c r="FZ64" s="2"/>
      <c r="GA64" s="2" t="s">
        <v>31</v>
      </c>
      <c r="GB64" s="2"/>
      <c r="GC64" s="2"/>
      <c r="GD64" s="2">
        <v>0</v>
      </c>
      <c r="GE64" s="2"/>
      <c r="GF64" s="2">
        <v>220037018</v>
      </c>
      <c r="GG64" s="2">
        <v>2</v>
      </c>
      <c r="GH64" s="2">
        <v>0</v>
      </c>
      <c r="GI64" s="2">
        <v>-2</v>
      </c>
      <c r="GJ64" s="2">
        <v>0</v>
      </c>
      <c r="GK64" s="2">
        <f>ROUND(R64*(R12)/100,2)</f>
        <v>0</v>
      </c>
      <c r="GL64" s="2">
        <f t="shared" si="86"/>
        <v>0</v>
      </c>
      <c r="GM64" s="2">
        <f t="shared" si="87"/>
        <v>346.69</v>
      </c>
      <c r="GN64" s="2">
        <f t="shared" si="88"/>
        <v>0</v>
      </c>
      <c r="GO64" s="2">
        <f t="shared" si="89"/>
        <v>0</v>
      </c>
      <c r="GP64" s="2">
        <f t="shared" si="90"/>
        <v>346.69</v>
      </c>
      <c r="GQ64" s="2"/>
      <c r="GR64" s="2">
        <v>0</v>
      </c>
      <c r="GS64" s="2">
        <v>4</v>
      </c>
      <c r="GT64" s="2">
        <v>0</v>
      </c>
      <c r="GU64" s="2" t="s">
        <v>4</v>
      </c>
      <c r="GV64" s="2">
        <f t="shared" si="91"/>
        <v>0</v>
      </c>
      <c r="GW64" s="2">
        <v>1</v>
      </c>
      <c r="GX64" s="2">
        <f t="shared" si="92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175</v>
      </c>
      <c r="E65" t="s">
        <v>101</v>
      </c>
      <c r="F65" t="s">
        <v>27</v>
      </c>
      <c r="G65" t="s">
        <v>102</v>
      </c>
      <c r="H65" t="s">
        <v>18</v>
      </c>
      <c r="I65">
        <f>I61*J65</f>
        <v>1</v>
      </c>
      <c r="J65">
        <v>1.1682242990654206</v>
      </c>
      <c r="O65">
        <f t="shared" si="59"/>
        <v>2669.51</v>
      </c>
      <c r="P65">
        <f t="shared" si="60"/>
        <v>2669.51</v>
      </c>
      <c r="Q65">
        <f t="shared" si="61"/>
        <v>0</v>
      </c>
      <c r="R65">
        <f t="shared" si="62"/>
        <v>0</v>
      </c>
      <c r="S65">
        <f t="shared" si="63"/>
        <v>0</v>
      </c>
      <c r="T65">
        <f t="shared" si="64"/>
        <v>0</v>
      </c>
      <c r="U65">
        <f t="shared" si="65"/>
        <v>0</v>
      </c>
      <c r="V65">
        <f t="shared" si="66"/>
        <v>0</v>
      </c>
      <c r="W65">
        <f t="shared" si="67"/>
        <v>0</v>
      </c>
      <c r="X65">
        <f t="shared" si="68"/>
        <v>0</v>
      </c>
      <c r="Y65">
        <f t="shared" si="69"/>
        <v>0</v>
      </c>
      <c r="AA65">
        <v>27796868</v>
      </c>
      <c r="AB65">
        <f t="shared" si="70"/>
        <v>346.69</v>
      </c>
      <c r="AC65">
        <f t="shared" si="71"/>
        <v>346.69</v>
      </c>
      <c r="AD65">
        <f t="shared" si="93"/>
        <v>0</v>
      </c>
      <c r="AE65">
        <f t="shared" si="94"/>
        <v>0</v>
      </c>
      <c r="AF65">
        <f t="shared" si="95"/>
        <v>0</v>
      </c>
      <c r="AG65">
        <f t="shared" si="72"/>
        <v>0</v>
      </c>
      <c r="AH65">
        <f t="shared" si="96"/>
        <v>0</v>
      </c>
      <c r="AI65">
        <f t="shared" si="97"/>
        <v>0</v>
      </c>
      <c r="AJ65">
        <f t="shared" si="73"/>
        <v>0</v>
      </c>
      <c r="AK65">
        <v>346.69</v>
      </c>
      <c r="AL65">
        <v>346.69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</v>
      </c>
      <c r="AZ65">
        <v>7.7</v>
      </c>
      <c r="BA65">
        <v>1</v>
      </c>
      <c r="BB65">
        <v>1</v>
      </c>
      <c r="BC65">
        <v>7.7</v>
      </c>
      <c r="BD65" t="s">
        <v>4</v>
      </c>
      <c r="BE65" t="s">
        <v>4</v>
      </c>
      <c r="BF65" t="s">
        <v>4</v>
      </c>
      <c r="BG65" t="s">
        <v>4</v>
      </c>
      <c r="BH65">
        <v>3</v>
      </c>
      <c r="BI65">
        <v>4</v>
      </c>
      <c r="BJ65" t="s">
        <v>4</v>
      </c>
      <c r="BM65">
        <v>0</v>
      </c>
      <c r="BN65">
        <v>0</v>
      </c>
      <c r="BO65" t="s">
        <v>4</v>
      </c>
      <c r="BP65">
        <v>0</v>
      </c>
      <c r="BQ65">
        <v>16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4</v>
      </c>
      <c r="BZ65">
        <v>0</v>
      </c>
      <c r="CA65">
        <v>0</v>
      </c>
      <c r="CF65">
        <v>0</v>
      </c>
      <c r="CG65">
        <v>0</v>
      </c>
      <c r="CM65">
        <v>0</v>
      </c>
      <c r="CN65" t="s">
        <v>4</v>
      </c>
      <c r="CO65">
        <v>0</v>
      </c>
      <c r="CP65">
        <f t="shared" si="74"/>
        <v>2669.51</v>
      </c>
      <c r="CQ65">
        <f t="shared" si="75"/>
        <v>2669.5129999999999</v>
      </c>
      <c r="CR65">
        <f t="shared" si="76"/>
        <v>0</v>
      </c>
      <c r="CS65">
        <f t="shared" si="77"/>
        <v>0</v>
      </c>
      <c r="CT65">
        <f t="shared" si="78"/>
        <v>0</v>
      </c>
      <c r="CU65">
        <f t="shared" si="79"/>
        <v>0</v>
      </c>
      <c r="CV65">
        <f t="shared" si="80"/>
        <v>0</v>
      </c>
      <c r="CW65">
        <f t="shared" si="81"/>
        <v>0</v>
      </c>
      <c r="CX65">
        <f t="shared" si="82"/>
        <v>0</v>
      </c>
      <c r="CY65">
        <f t="shared" si="83"/>
        <v>0</v>
      </c>
      <c r="CZ65">
        <f t="shared" si="84"/>
        <v>0</v>
      </c>
      <c r="DC65" t="s">
        <v>4</v>
      </c>
      <c r="DD65" t="s">
        <v>4</v>
      </c>
      <c r="DE65" t="s">
        <v>4</v>
      </c>
      <c r="DF65" t="s">
        <v>4</v>
      </c>
      <c r="DG65" t="s">
        <v>4</v>
      </c>
      <c r="DH65" t="s">
        <v>4</v>
      </c>
      <c r="DI65" t="s">
        <v>4</v>
      </c>
      <c r="DJ65" t="s">
        <v>4</v>
      </c>
      <c r="DK65" t="s">
        <v>4</v>
      </c>
      <c r="DL65" t="s">
        <v>4</v>
      </c>
      <c r="DM65" t="s">
        <v>4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18</v>
      </c>
      <c r="DW65" t="s">
        <v>18</v>
      </c>
      <c r="DX65">
        <v>1</v>
      </c>
      <c r="EE65">
        <v>27028964</v>
      </c>
      <c r="EF65">
        <v>16</v>
      </c>
      <c r="EG65" t="s">
        <v>103</v>
      </c>
      <c r="EH65">
        <v>0</v>
      </c>
      <c r="EI65" t="s">
        <v>4</v>
      </c>
      <c r="EJ65">
        <v>4</v>
      </c>
      <c r="EK65">
        <v>0</v>
      </c>
      <c r="EL65" t="s">
        <v>104</v>
      </c>
      <c r="EM65" t="s">
        <v>105</v>
      </c>
      <c r="EO65" t="s">
        <v>4</v>
      </c>
      <c r="EQ65">
        <v>512</v>
      </c>
      <c r="ER65">
        <v>346.69</v>
      </c>
      <c r="ES65">
        <v>346.69</v>
      </c>
      <c r="ET65">
        <v>0</v>
      </c>
      <c r="EU65">
        <v>0</v>
      </c>
      <c r="EV65">
        <v>0</v>
      </c>
      <c r="EW65">
        <v>0</v>
      </c>
      <c r="EX65">
        <v>0</v>
      </c>
      <c r="EZ65">
        <v>5</v>
      </c>
      <c r="FC65">
        <v>0</v>
      </c>
      <c r="FD65">
        <v>18</v>
      </c>
      <c r="FF65">
        <v>2669.49</v>
      </c>
      <c r="FQ65">
        <v>0</v>
      </c>
      <c r="FR65">
        <f t="shared" si="85"/>
        <v>0</v>
      </c>
      <c r="FS65">
        <v>0</v>
      </c>
      <c r="FX65">
        <v>0</v>
      </c>
      <c r="FY65">
        <v>0</v>
      </c>
      <c r="GA65" t="s">
        <v>106</v>
      </c>
      <c r="GD65">
        <v>0</v>
      </c>
      <c r="GF65">
        <v>220037018</v>
      </c>
      <c r="GG65">
        <v>1</v>
      </c>
      <c r="GH65">
        <v>3</v>
      </c>
      <c r="GI65">
        <v>3</v>
      </c>
      <c r="GJ65">
        <v>0</v>
      </c>
      <c r="GK65">
        <f>ROUND(R65*(S12)/100,2)</f>
        <v>0</v>
      </c>
      <c r="GL65">
        <f t="shared" si="86"/>
        <v>0</v>
      </c>
      <c r="GM65">
        <f t="shared" si="87"/>
        <v>2669.51</v>
      </c>
      <c r="GN65">
        <f t="shared" si="88"/>
        <v>0</v>
      </c>
      <c r="GO65">
        <f t="shared" si="89"/>
        <v>0</v>
      </c>
      <c r="GP65">
        <f t="shared" si="90"/>
        <v>2669.51</v>
      </c>
      <c r="GR65">
        <v>1</v>
      </c>
      <c r="GS65">
        <v>1</v>
      </c>
      <c r="GT65">
        <v>0</v>
      </c>
      <c r="GU65" t="s">
        <v>4</v>
      </c>
      <c r="GV65">
        <f t="shared" si="91"/>
        <v>0</v>
      </c>
      <c r="GW65">
        <v>1</v>
      </c>
      <c r="GX65">
        <f t="shared" si="92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159</v>
      </c>
      <c r="D66" s="2"/>
      <c r="E66" s="2" t="s">
        <v>107</v>
      </c>
      <c r="F66" s="2" t="s">
        <v>27</v>
      </c>
      <c r="G66" s="2" t="s">
        <v>108</v>
      </c>
      <c r="H66" s="2" t="s">
        <v>18</v>
      </c>
      <c r="I66" s="2">
        <f>I60*J66</f>
        <v>1</v>
      </c>
      <c r="J66" s="2">
        <v>1.1682242990654206</v>
      </c>
      <c r="K66" s="2"/>
      <c r="L66" s="2"/>
      <c r="M66" s="2"/>
      <c r="N66" s="2"/>
      <c r="O66" s="2">
        <f t="shared" si="59"/>
        <v>462.25</v>
      </c>
      <c r="P66" s="2">
        <f t="shared" si="60"/>
        <v>462.25</v>
      </c>
      <c r="Q66" s="2">
        <f t="shared" si="61"/>
        <v>0</v>
      </c>
      <c r="R66" s="2">
        <f t="shared" si="62"/>
        <v>0</v>
      </c>
      <c r="S66" s="2">
        <f t="shared" si="63"/>
        <v>0</v>
      </c>
      <c r="T66" s="2">
        <f t="shared" si="64"/>
        <v>0</v>
      </c>
      <c r="U66" s="2">
        <f t="shared" si="65"/>
        <v>0</v>
      </c>
      <c r="V66" s="2">
        <f t="shared" si="66"/>
        <v>0</v>
      </c>
      <c r="W66" s="2">
        <f t="shared" si="67"/>
        <v>0</v>
      </c>
      <c r="X66" s="2">
        <f t="shared" si="68"/>
        <v>0</v>
      </c>
      <c r="Y66" s="2">
        <f t="shared" si="69"/>
        <v>0</v>
      </c>
      <c r="Z66" s="2"/>
      <c r="AA66" s="2">
        <v>27795993</v>
      </c>
      <c r="AB66" s="2">
        <f t="shared" si="70"/>
        <v>462.25</v>
      </c>
      <c r="AC66" s="2">
        <f t="shared" si="71"/>
        <v>462.25</v>
      </c>
      <c r="AD66" s="2">
        <f t="shared" si="93"/>
        <v>0</v>
      </c>
      <c r="AE66" s="2">
        <f t="shared" si="94"/>
        <v>0</v>
      </c>
      <c r="AF66" s="2">
        <f t="shared" si="95"/>
        <v>0</v>
      </c>
      <c r="AG66" s="2">
        <f t="shared" si="72"/>
        <v>0</v>
      </c>
      <c r="AH66" s="2">
        <f t="shared" si="96"/>
        <v>0</v>
      </c>
      <c r="AI66" s="2">
        <f t="shared" si="97"/>
        <v>0</v>
      </c>
      <c r="AJ66" s="2">
        <f t="shared" si="73"/>
        <v>0</v>
      </c>
      <c r="AK66" s="2">
        <v>462.25</v>
      </c>
      <c r="AL66" s="2">
        <v>462.25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4</v>
      </c>
      <c r="BE66" s="2" t="s">
        <v>4</v>
      </c>
      <c r="BF66" s="2" t="s">
        <v>4</v>
      </c>
      <c r="BG66" s="2" t="s">
        <v>4</v>
      </c>
      <c r="BH66" s="2">
        <v>3</v>
      </c>
      <c r="BI66" s="2">
        <v>4</v>
      </c>
      <c r="BJ66" s="2" t="s">
        <v>4</v>
      </c>
      <c r="BK66" s="2"/>
      <c r="BL66" s="2"/>
      <c r="BM66" s="2">
        <v>0</v>
      </c>
      <c r="BN66" s="2">
        <v>0</v>
      </c>
      <c r="BO66" s="2" t="s">
        <v>4</v>
      </c>
      <c r="BP66" s="2">
        <v>0</v>
      </c>
      <c r="BQ66" s="2">
        <v>16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4</v>
      </c>
      <c r="BZ66" s="2">
        <v>0</v>
      </c>
      <c r="CA66" s="2">
        <v>0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4</v>
      </c>
      <c r="CO66" s="2">
        <v>0</v>
      </c>
      <c r="CP66" s="2">
        <f t="shared" si="74"/>
        <v>462.25</v>
      </c>
      <c r="CQ66" s="2">
        <f t="shared" si="75"/>
        <v>462.25</v>
      </c>
      <c r="CR66" s="2">
        <f t="shared" si="76"/>
        <v>0</v>
      </c>
      <c r="CS66" s="2">
        <f t="shared" si="77"/>
        <v>0</v>
      </c>
      <c r="CT66" s="2">
        <f t="shared" si="78"/>
        <v>0</v>
      </c>
      <c r="CU66" s="2">
        <f t="shared" si="79"/>
        <v>0</v>
      </c>
      <c r="CV66" s="2">
        <f t="shared" si="80"/>
        <v>0</v>
      </c>
      <c r="CW66" s="2">
        <f t="shared" si="81"/>
        <v>0</v>
      </c>
      <c r="CX66" s="2">
        <f t="shared" si="82"/>
        <v>0</v>
      </c>
      <c r="CY66" s="2">
        <f t="shared" si="83"/>
        <v>0</v>
      </c>
      <c r="CZ66" s="2">
        <f t="shared" si="84"/>
        <v>0</v>
      </c>
      <c r="DA66" s="2"/>
      <c r="DB66" s="2"/>
      <c r="DC66" s="2" t="s">
        <v>4</v>
      </c>
      <c r="DD66" s="2" t="s">
        <v>4</v>
      </c>
      <c r="DE66" s="2" t="s">
        <v>4</v>
      </c>
      <c r="DF66" s="2" t="s">
        <v>4</v>
      </c>
      <c r="DG66" s="2" t="s">
        <v>4</v>
      </c>
      <c r="DH66" s="2" t="s">
        <v>4</v>
      </c>
      <c r="DI66" s="2" t="s">
        <v>4</v>
      </c>
      <c r="DJ66" s="2" t="s">
        <v>4</v>
      </c>
      <c r="DK66" s="2" t="s">
        <v>4</v>
      </c>
      <c r="DL66" s="2" t="s">
        <v>4</v>
      </c>
      <c r="DM66" s="2" t="s">
        <v>4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18</v>
      </c>
      <c r="DW66" s="2" t="s">
        <v>18</v>
      </c>
      <c r="DX66" s="2">
        <v>1</v>
      </c>
      <c r="DY66" s="2"/>
      <c r="DZ66" s="2"/>
      <c r="EA66" s="2"/>
      <c r="EB66" s="2"/>
      <c r="EC66" s="2"/>
      <c r="ED66" s="2"/>
      <c r="EE66" s="2">
        <v>27028964</v>
      </c>
      <c r="EF66" s="2">
        <v>16</v>
      </c>
      <c r="EG66" s="2" t="s">
        <v>103</v>
      </c>
      <c r="EH66" s="2">
        <v>0</v>
      </c>
      <c r="EI66" s="2" t="s">
        <v>4</v>
      </c>
      <c r="EJ66" s="2">
        <v>4</v>
      </c>
      <c r="EK66" s="2">
        <v>0</v>
      </c>
      <c r="EL66" s="2" t="s">
        <v>104</v>
      </c>
      <c r="EM66" s="2" t="s">
        <v>105</v>
      </c>
      <c r="EN66" s="2"/>
      <c r="EO66" s="2" t="s">
        <v>4</v>
      </c>
      <c r="EP66" s="2"/>
      <c r="EQ66" s="2">
        <v>512</v>
      </c>
      <c r="ER66" s="2">
        <v>462.25</v>
      </c>
      <c r="ES66" s="2">
        <v>462.25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5"/>
        <v>0</v>
      </c>
      <c r="FS66" s="2">
        <v>0</v>
      </c>
      <c r="FT66" s="2"/>
      <c r="FU66" s="2"/>
      <c r="FV66" s="2"/>
      <c r="FW66" s="2"/>
      <c r="FX66" s="2">
        <v>0</v>
      </c>
      <c r="FY66" s="2">
        <v>0</v>
      </c>
      <c r="FZ66" s="2"/>
      <c r="GA66" s="2" t="s">
        <v>31</v>
      </c>
      <c r="GB66" s="2"/>
      <c r="GC66" s="2"/>
      <c r="GD66" s="2">
        <v>0</v>
      </c>
      <c r="GE66" s="2"/>
      <c r="GF66" s="2">
        <v>1103295669</v>
      </c>
      <c r="GG66" s="2">
        <v>2</v>
      </c>
      <c r="GH66" s="2">
        <v>0</v>
      </c>
      <c r="GI66" s="2">
        <v>-2</v>
      </c>
      <c r="GJ66" s="2">
        <v>0</v>
      </c>
      <c r="GK66" s="2">
        <f>ROUND(R66*(R12)/100,2)</f>
        <v>0</v>
      </c>
      <c r="GL66" s="2">
        <f t="shared" si="86"/>
        <v>0</v>
      </c>
      <c r="GM66" s="2">
        <f t="shared" si="87"/>
        <v>462.25</v>
      </c>
      <c r="GN66" s="2">
        <f t="shared" si="88"/>
        <v>0</v>
      </c>
      <c r="GO66" s="2">
        <f t="shared" si="89"/>
        <v>0</v>
      </c>
      <c r="GP66" s="2">
        <f t="shared" si="90"/>
        <v>462.25</v>
      </c>
      <c r="GQ66" s="2"/>
      <c r="GR66" s="2">
        <v>0</v>
      </c>
      <c r="GS66" s="2">
        <v>4</v>
      </c>
      <c r="GT66" s="2">
        <v>0</v>
      </c>
      <c r="GU66" s="2" t="s">
        <v>4</v>
      </c>
      <c r="GV66" s="2">
        <f t="shared" si="91"/>
        <v>0</v>
      </c>
      <c r="GW66" s="2">
        <v>1</v>
      </c>
      <c r="GX66" s="2">
        <f t="shared" si="92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176</v>
      </c>
      <c r="E67" t="s">
        <v>107</v>
      </c>
      <c r="F67" t="s">
        <v>27</v>
      </c>
      <c r="G67" t="s">
        <v>108</v>
      </c>
      <c r="H67" t="s">
        <v>18</v>
      </c>
      <c r="I67">
        <f>I61*J67</f>
        <v>1</v>
      </c>
      <c r="J67">
        <v>1.1682242990654206</v>
      </c>
      <c r="O67">
        <f t="shared" si="59"/>
        <v>3559.33</v>
      </c>
      <c r="P67">
        <f t="shared" si="60"/>
        <v>3559.33</v>
      </c>
      <c r="Q67">
        <f t="shared" si="61"/>
        <v>0</v>
      </c>
      <c r="R67">
        <f t="shared" si="62"/>
        <v>0</v>
      </c>
      <c r="S67">
        <f t="shared" si="63"/>
        <v>0</v>
      </c>
      <c r="T67">
        <f t="shared" si="64"/>
        <v>0</v>
      </c>
      <c r="U67">
        <f t="shared" si="65"/>
        <v>0</v>
      </c>
      <c r="V67">
        <f t="shared" si="66"/>
        <v>0</v>
      </c>
      <c r="W67">
        <f t="shared" si="67"/>
        <v>0</v>
      </c>
      <c r="X67">
        <f t="shared" si="68"/>
        <v>0</v>
      </c>
      <c r="Y67">
        <f t="shared" si="69"/>
        <v>0</v>
      </c>
      <c r="AA67">
        <v>27796868</v>
      </c>
      <c r="AB67">
        <f t="shared" si="70"/>
        <v>462.25</v>
      </c>
      <c r="AC67">
        <f t="shared" si="71"/>
        <v>462.25</v>
      </c>
      <c r="AD67">
        <f t="shared" si="93"/>
        <v>0</v>
      </c>
      <c r="AE67">
        <f t="shared" si="94"/>
        <v>0</v>
      </c>
      <c r="AF67">
        <f t="shared" si="95"/>
        <v>0</v>
      </c>
      <c r="AG67">
        <f t="shared" si="72"/>
        <v>0</v>
      </c>
      <c r="AH67">
        <f t="shared" si="96"/>
        <v>0</v>
      </c>
      <c r="AI67">
        <f t="shared" si="97"/>
        <v>0</v>
      </c>
      <c r="AJ67">
        <f t="shared" si="73"/>
        <v>0</v>
      </c>
      <c r="AK67">
        <v>462.25</v>
      </c>
      <c r="AL67">
        <v>462.25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1</v>
      </c>
      <c r="AW67">
        <v>1</v>
      </c>
      <c r="AZ67">
        <v>7.7</v>
      </c>
      <c r="BA67">
        <v>1</v>
      </c>
      <c r="BB67">
        <v>1</v>
      </c>
      <c r="BC67">
        <v>7.7</v>
      </c>
      <c r="BD67" t="s">
        <v>4</v>
      </c>
      <c r="BE67" t="s">
        <v>4</v>
      </c>
      <c r="BF67" t="s">
        <v>4</v>
      </c>
      <c r="BG67" t="s">
        <v>4</v>
      </c>
      <c r="BH67">
        <v>3</v>
      </c>
      <c r="BI67">
        <v>4</v>
      </c>
      <c r="BJ67" t="s">
        <v>4</v>
      </c>
      <c r="BM67">
        <v>0</v>
      </c>
      <c r="BN67">
        <v>0</v>
      </c>
      <c r="BO67" t="s">
        <v>4</v>
      </c>
      <c r="BP67">
        <v>0</v>
      </c>
      <c r="BQ67">
        <v>16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4</v>
      </c>
      <c r="BZ67">
        <v>0</v>
      </c>
      <c r="CA67">
        <v>0</v>
      </c>
      <c r="CF67">
        <v>0</v>
      </c>
      <c r="CG67">
        <v>0</v>
      </c>
      <c r="CM67">
        <v>0</v>
      </c>
      <c r="CN67" t="s">
        <v>4</v>
      </c>
      <c r="CO67">
        <v>0</v>
      </c>
      <c r="CP67">
        <f t="shared" si="74"/>
        <v>3559.33</v>
      </c>
      <c r="CQ67">
        <f t="shared" si="75"/>
        <v>3559.3250000000003</v>
      </c>
      <c r="CR67">
        <f t="shared" si="76"/>
        <v>0</v>
      </c>
      <c r="CS67">
        <f t="shared" si="77"/>
        <v>0</v>
      </c>
      <c r="CT67">
        <f t="shared" si="78"/>
        <v>0</v>
      </c>
      <c r="CU67">
        <f t="shared" si="79"/>
        <v>0</v>
      </c>
      <c r="CV67">
        <f t="shared" si="80"/>
        <v>0</v>
      </c>
      <c r="CW67">
        <f t="shared" si="81"/>
        <v>0</v>
      </c>
      <c r="CX67">
        <f t="shared" si="82"/>
        <v>0</v>
      </c>
      <c r="CY67">
        <f t="shared" si="83"/>
        <v>0</v>
      </c>
      <c r="CZ67">
        <f t="shared" si="84"/>
        <v>0</v>
      </c>
      <c r="DC67" t="s">
        <v>4</v>
      </c>
      <c r="DD67" t="s">
        <v>4</v>
      </c>
      <c r="DE67" t="s">
        <v>4</v>
      </c>
      <c r="DF67" t="s">
        <v>4</v>
      </c>
      <c r="DG67" t="s">
        <v>4</v>
      </c>
      <c r="DH67" t="s">
        <v>4</v>
      </c>
      <c r="DI67" t="s">
        <v>4</v>
      </c>
      <c r="DJ67" t="s">
        <v>4</v>
      </c>
      <c r="DK67" t="s">
        <v>4</v>
      </c>
      <c r="DL67" t="s">
        <v>4</v>
      </c>
      <c r="DM67" t="s">
        <v>4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18</v>
      </c>
      <c r="DW67" t="s">
        <v>18</v>
      </c>
      <c r="DX67">
        <v>1</v>
      </c>
      <c r="EE67">
        <v>27028964</v>
      </c>
      <c r="EF67">
        <v>16</v>
      </c>
      <c r="EG67" t="s">
        <v>103</v>
      </c>
      <c r="EH67">
        <v>0</v>
      </c>
      <c r="EI67" t="s">
        <v>4</v>
      </c>
      <c r="EJ67">
        <v>4</v>
      </c>
      <c r="EK67">
        <v>0</v>
      </c>
      <c r="EL67" t="s">
        <v>104</v>
      </c>
      <c r="EM67" t="s">
        <v>105</v>
      </c>
      <c r="EO67" t="s">
        <v>4</v>
      </c>
      <c r="EQ67">
        <v>512</v>
      </c>
      <c r="ER67">
        <v>462.25</v>
      </c>
      <c r="ES67">
        <v>462.25</v>
      </c>
      <c r="ET67">
        <v>0</v>
      </c>
      <c r="EU67">
        <v>0</v>
      </c>
      <c r="EV67">
        <v>0</v>
      </c>
      <c r="EW67">
        <v>0</v>
      </c>
      <c r="EX67">
        <v>0</v>
      </c>
      <c r="EZ67">
        <v>5</v>
      </c>
      <c r="FC67">
        <v>0</v>
      </c>
      <c r="FD67">
        <v>18</v>
      </c>
      <c r="FF67">
        <v>3559.32</v>
      </c>
      <c r="FQ67">
        <v>0</v>
      </c>
      <c r="FR67">
        <f t="shared" si="85"/>
        <v>0</v>
      </c>
      <c r="FS67">
        <v>0</v>
      </c>
      <c r="FX67">
        <v>0</v>
      </c>
      <c r="FY67">
        <v>0</v>
      </c>
      <c r="GA67" t="s">
        <v>109</v>
      </c>
      <c r="GD67">
        <v>0</v>
      </c>
      <c r="GF67">
        <v>1103295669</v>
      </c>
      <c r="GG67">
        <v>1</v>
      </c>
      <c r="GH67">
        <v>3</v>
      </c>
      <c r="GI67">
        <v>3</v>
      </c>
      <c r="GJ67">
        <v>0</v>
      </c>
      <c r="GK67">
        <f>ROUND(R67*(S12)/100,2)</f>
        <v>0</v>
      </c>
      <c r="GL67">
        <f t="shared" si="86"/>
        <v>0</v>
      </c>
      <c r="GM67">
        <f t="shared" si="87"/>
        <v>3559.33</v>
      </c>
      <c r="GN67">
        <f t="shared" si="88"/>
        <v>0</v>
      </c>
      <c r="GO67">
        <f t="shared" si="89"/>
        <v>0</v>
      </c>
      <c r="GP67">
        <f t="shared" si="90"/>
        <v>3559.33</v>
      </c>
      <c r="GR67">
        <v>1</v>
      </c>
      <c r="GS67">
        <v>1</v>
      </c>
      <c r="GT67">
        <v>0</v>
      </c>
      <c r="GU67" t="s">
        <v>4</v>
      </c>
      <c r="GV67">
        <f t="shared" si="91"/>
        <v>0</v>
      </c>
      <c r="GW67">
        <v>1</v>
      </c>
      <c r="GX67">
        <f t="shared" si="92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160</v>
      </c>
      <c r="D68" s="2"/>
      <c r="E68" s="2" t="s">
        <v>110</v>
      </c>
      <c r="F68" s="2" t="s">
        <v>27</v>
      </c>
      <c r="G68" s="2" t="s">
        <v>111</v>
      </c>
      <c r="H68" s="2" t="s">
        <v>18</v>
      </c>
      <c r="I68" s="2">
        <f>I60*J68</f>
        <v>2</v>
      </c>
      <c r="J68" s="2">
        <v>2.3364485981308412</v>
      </c>
      <c r="K68" s="2"/>
      <c r="L68" s="2"/>
      <c r="M68" s="2"/>
      <c r="N68" s="2"/>
      <c r="O68" s="2">
        <f t="shared" si="59"/>
        <v>1617.88</v>
      </c>
      <c r="P68" s="2">
        <f t="shared" si="60"/>
        <v>1617.88</v>
      </c>
      <c r="Q68" s="2">
        <f t="shared" si="61"/>
        <v>0</v>
      </c>
      <c r="R68" s="2">
        <f t="shared" si="62"/>
        <v>0</v>
      </c>
      <c r="S68" s="2">
        <f t="shared" si="63"/>
        <v>0</v>
      </c>
      <c r="T68" s="2">
        <f t="shared" si="64"/>
        <v>0</v>
      </c>
      <c r="U68" s="2">
        <f t="shared" si="65"/>
        <v>0</v>
      </c>
      <c r="V68" s="2">
        <f t="shared" si="66"/>
        <v>0</v>
      </c>
      <c r="W68" s="2">
        <f t="shared" si="67"/>
        <v>0</v>
      </c>
      <c r="X68" s="2">
        <f t="shared" si="68"/>
        <v>0</v>
      </c>
      <c r="Y68" s="2">
        <f t="shared" si="69"/>
        <v>0</v>
      </c>
      <c r="Z68" s="2"/>
      <c r="AA68" s="2">
        <v>27795993</v>
      </c>
      <c r="AB68" s="2">
        <f t="shared" si="70"/>
        <v>808.94</v>
      </c>
      <c r="AC68" s="2">
        <f t="shared" si="71"/>
        <v>808.94</v>
      </c>
      <c r="AD68" s="2">
        <f t="shared" si="93"/>
        <v>0</v>
      </c>
      <c r="AE68" s="2">
        <f t="shared" si="94"/>
        <v>0</v>
      </c>
      <c r="AF68" s="2">
        <f t="shared" si="95"/>
        <v>0</v>
      </c>
      <c r="AG68" s="2">
        <f t="shared" si="72"/>
        <v>0</v>
      </c>
      <c r="AH68" s="2">
        <f t="shared" si="96"/>
        <v>0</v>
      </c>
      <c r="AI68" s="2">
        <f t="shared" si="97"/>
        <v>0</v>
      </c>
      <c r="AJ68" s="2">
        <f t="shared" si="73"/>
        <v>0</v>
      </c>
      <c r="AK68" s="2">
        <v>808.94</v>
      </c>
      <c r="AL68" s="2">
        <v>808.94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4</v>
      </c>
      <c r="BE68" s="2" t="s">
        <v>4</v>
      </c>
      <c r="BF68" s="2" t="s">
        <v>4</v>
      </c>
      <c r="BG68" s="2" t="s">
        <v>4</v>
      </c>
      <c r="BH68" s="2">
        <v>3</v>
      </c>
      <c r="BI68" s="2">
        <v>4</v>
      </c>
      <c r="BJ68" s="2" t="s">
        <v>4</v>
      </c>
      <c r="BK68" s="2"/>
      <c r="BL68" s="2"/>
      <c r="BM68" s="2">
        <v>0</v>
      </c>
      <c r="BN68" s="2">
        <v>0</v>
      </c>
      <c r="BO68" s="2" t="s">
        <v>4</v>
      </c>
      <c r="BP68" s="2">
        <v>0</v>
      </c>
      <c r="BQ68" s="2">
        <v>16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4</v>
      </c>
      <c r="BZ68" s="2">
        <v>0</v>
      </c>
      <c r="CA68" s="2">
        <v>0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4</v>
      </c>
      <c r="CO68" s="2">
        <v>0</v>
      </c>
      <c r="CP68" s="2">
        <f t="shared" si="74"/>
        <v>1617.88</v>
      </c>
      <c r="CQ68" s="2">
        <f t="shared" si="75"/>
        <v>808.94</v>
      </c>
      <c r="CR68" s="2">
        <f t="shared" si="76"/>
        <v>0</v>
      </c>
      <c r="CS68" s="2">
        <f t="shared" si="77"/>
        <v>0</v>
      </c>
      <c r="CT68" s="2">
        <f t="shared" si="78"/>
        <v>0</v>
      </c>
      <c r="CU68" s="2">
        <f t="shared" si="79"/>
        <v>0</v>
      </c>
      <c r="CV68" s="2">
        <f t="shared" si="80"/>
        <v>0</v>
      </c>
      <c r="CW68" s="2">
        <f t="shared" si="81"/>
        <v>0</v>
      </c>
      <c r="CX68" s="2">
        <f t="shared" si="82"/>
        <v>0</v>
      </c>
      <c r="CY68" s="2">
        <f t="shared" si="83"/>
        <v>0</v>
      </c>
      <c r="CZ68" s="2">
        <f t="shared" si="84"/>
        <v>0</v>
      </c>
      <c r="DA68" s="2"/>
      <c r="DB68" s="2"/>
      <c r="DC68" s="2" t="s">
        <v>4</v>
      </c>
      <c r="DD68" s="2" t="s">
        <v>4</v>
      </c>
      <c r="DE68" s="2" t="s">
        <v>4</v>
      </c>
      <c r="DF68" s="2" t="s">
        <v>4</v>
      </c>
      <c r="DG68" s="2" t="s">
        <v>4</v>
      </c>
      <c r="DH68" s="2" t="s">
        <v>4</v>
      </c>
      <c r="DI68" s="2" t="s">
        <v>4</v>
      </c>
      <c r="DJ68" s="2" t="s">
        <v>4</v>
      </c>
      <c r="DK68" s="2" t="s">
        <v>4</v>
      </c>
      <c r="DL68" s="2" t="s">
        <v>4</v>
      </c>
      <c r="DM68" s="2" t="s">
        <v>4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18</v>
      </c>
      <c r="DW68" s="2" t="s">
        <v>18</v>
      </c>
      <c r="DX68" s="2">
        <v>1</v>
      </c>
      <c r="DY68" s="2"/>
      <c r="DZ68" s="2"/>
      <c r="EA68" s="2"/>
      <c r="EB68" s="2"/>
      <c r="EC68" s="2"/>
      <c r="ED68" s="2"/>
      <c r="EE68" s="2">
        <v>27028964</v>
      </c>
      <c r="EF68" s="2">
        <v>16</v>
      </c>
      <c r="EG68" s="2" t="s">
        <v>103</v>
      </c>
      <c r="EH68" s="2">
        <v>0</v>
      </c>
      <c r="EI68" s="2" t="s">
        <v>4</v>
      </c>
      <c r="EJ68" s="2">
        <v>4</v>
      </c>
      <c r="EK68" s="2">
        <v>0</v>
      </c>
      <c r="EL68" s="2" t="s">
        <v>104</v>
      </c>
      <c r="EM68" s="2" t="s">
        <v>105</v>
      </c>
      <c r="EN68" s="2"/>
      <c r="EO68" s="2" t="s">
        <v>4</v>
      </c>
      <c r="EP68" s="2"/>
      <c r="EQ68" s="2">
        <v>512</v>
      </c>
      <c r="ER68" s="2">
        <v>808.94</v>
      </c>
      <c r="ES68" s="2">
        <v>808.94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5"/>
        <v>0</v>
      </c>
      <c r="FS68" s="2">
        <v>0</v>
      </c>
      <c r="FT68" s="2"/>
      <c r="FU68" s="2"/>
      <c r="FV68" s="2"/>
      <c r="FW68" s="2"/>
      <c r="FX68" s="2">
        <v>0</v>
      </c>
      <c r="FY68" s="2">
        <v>0</v>
      </c>
      <c r="FZ68" s="2"/>
      <c r="GA68" s="2" t="s">
        <v>31</v>
      </c>
      <c r="GB68" s="2"/>
      <c r="GC68" s="2"/>
      <c r="GD68" s="2">
        <v>0</v>
      </c>
      <c r="GE68" s="2"/>
      <c r="GF68" s="2">
        <v>1082292134</v>
      </c>
      <c r="GG68" s="2">
        <v>2</v>
      </c>
      <c r="GH68" s="2">
        <v>0</v>
      </c>
      <c r="GI68" s="2">
        <v>-2</v>
      </c>
      <c r="GJ68" s="2">
        <v>0</v>
      </c>
      <c r="GK68" s="2">
        <f>ROUND(R68*(R12)/100,2)</f>
        <v>0</v>
      </c>
      <c r="GL68" s="2">
        <f t="shared" si="86"/>
        <v>0</v>
      </c>
      <c r="GM68" s="2">
        <f t="shared" si="87"/>
        <v>1617.88</v>
      </c>
      <c r="GN68" s="2">
        <f t="shared" si="88"/>
        <v>0</v>
      </c>
      <c r="GO68" s="2">
        <f t="shared" si="89"/>
        <v>0</v>
      </c>
      <c r="GP68" s="2">
        <f t="shared" si="90"/>
        <v>1617.88</v>
      </c>
      <c r="GQ68" s="2"/>
      <c r="GR68" s="2">
        <v>0</v>
      </c>
      <c r="GS68" s="2">
        <v>4</v>
      </c>
      <c r="GT68" s="2">
        <v>0</v>
      </c>
      <c r="GU68" s="2" t="s">
        <v>4</v>
      </c>
      <c r="GV68" s="2">
        <f t="shared" si="91"/>
        <v>0</v>
      </c>
      <c r="GW68" s="2">
        <v>1</v>
      </c>
      <c r="GX68" s="2">
        <f t="shared" si="92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177</v>
      </c>
      <c r="E69" t="s">
        <v>110</v>
      </c>
      <c r="F69" t="s">
        <v>27</v>
      </c>
      <c r="G69" t="s">
        <v>111</v>
      </c>
      <c r="H69" t="s">
        <v>18</v>
      </c>
      <c r="I69">
        <f>I61*J69</f>
        <v>2</v>
      </c>
      <c r="J69">
        <v>2.3364485981308412</v>
      </c>
      <c r="O69">
        <f t="shared" si="59"/>
        <v>12457.68</v>
      </c>
      <c r="P69">
        <f t="shared" si="60"/>
        <v>12457.68</v>
      </c>
      <c r="Q69">
        <f t="shared" si="61"/>
        <v>0</v>
      </c>
      <c r="R69">
        <f t="shared" si="62"/>
        <v>0</v>
      </c>
      <c r="S69">
        <f t="shared" si="63"/>
        <v>0</v>
      </c>
      <c r="T69">
        <f t="shared" si="64"/>
        <v>0</v>
      </c>
      <c r="U69">
        <f t="shared" si="65"/>
        <v>0</v>
      </c>
      <c r="V69">
        <f t="shared" si="66"/>
        <v>0</v>
      </c>
      <c r="W69">
        <f t="shared" si="67"/>
        <v>0</v>
      </c>
      <c r="X69">
        <f t="shared" si="68"/>
        <v>0</v>
      </c>
      <c r="Y69">
        <f t="shared" si="69"/>
        <v>0</v>
      </c>
      <c r="AA69">
        <v>27796868</v>
      </c>
      <c r="AB69">
        <f t="shared" si="70"/>
        <v>808.94</v>
      </c>
      <c r="AC69">
        <f t="shared" si="71"/>
        <v>808.94</v>
      </c>
      <c r="AD69">
        <f t="shared" si="93"/>
        <v>0</v>
      </c>
      <c r="AE69">
        <f t="shared" si="94"/>
        <v>0</v>
      </c>
      <c r="AF69">
        <f t="shared" si="95"/>
        <v>0</v>
      </c>
      <c r="AG69">
        <f t="shared" si="72"/>
        <v>0</v>
      </c>
      <c r="AH69">
        <f t="shared" si="96"/>
        <v>0</v>
      </c>
      <c r="AI69">
        <f t="shared" si="97"/>
        <v>0</v>
      </c>
      <c r="AJ69">
        <f t="shared" si="73"/>
        <v>0</v>
      </c>
      <c r="AK69">
        <v>808.94</v>
      </c>
      <c r="AL69">
        <v>808.94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</v>
      </c>
      <c r="AW69">
        <v>1</v>
      </c>
      <c r="AZ69">
        <v>7.7</v>
      </c>
      <c r="BA69">
        <v>1</v>
      </c>
      <c r="BB69">
        <v>1</v>
      </c>
      <c r="BC69">
        <v>7.7</v>
      </c>
      <c r="BD69" t="s">
        <v>4</v>
      </c>
      <c r="BE69" t="s">
        <v>4</v>
      </c>
      <c r="BF69" t="s">
        <v>4</v>
      </c>
      <c r="BG69" t="s">
        <v>4</v>
      </c>
      <c r="BH69">
        <v>3</v>
      </c>
      <c r="BI69">
        <v>4</v>
      </c>
      <c r="BJ69" t="s">
        <v>4</v>
      </c>
      <c r="BM69">
        <v>0</v>
      </c>
      <c r="BN69">
        <v>0</v>
      </c>
      <c r="BO69" t="s">
        <v>4</v>
      </c>
      <c r="BP69">
        <v>0</v>
      </c>
      <c r="BQ69">
        <v>16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4</v>
      </c>
      <c r="BZ69">
        <v>0</v>
      </c>
      <c r="CA69">
        <v>0</v>
      </c>
      <c r="CF69">
        <v>0</v>
      </c>
      <c r="CG69">
        <v>0</v>
      </c>
      <c r="CM69">
        <v>0</v>
      </c>
      <c r="CN69" t="s">
        <v>4</v>
      </c>
      <c r="CO69">
        <v>0</v>
      </c>
      <c r="CP69">
        <f t="shared" si="74"/>
        <v>12457.68</v>
      </c>
      <c r="CQ69">
        <f t="shared" si="75"/>
        <v>6228.8380000000006</v>
      </c>
      <c r="CR69">
        <f t="shared" si="76"/>
        <v>0</v>
      </c>
      <c r="CS69">
        <f t="shared" si="77"/>
        <v>0</v>
      </c>
      <c r="CT69">
        <f t="shared" si="78"/>
        <v>0</v>
      </c>
      <c r="CU69">
        <f t="shared" si="79"/>
        <v>0</v>
      </c>
      <c r="CV69">
        <f t="shared" si="80"/>
        <v>0</v>
      </c>
      <c r="CW69">
        <f t="shared" si="81"/>
        <v>0</v>
      </c>
      <c r="CX69">
        <f t="shared" si="82"/>
        <v>0</v>
      </c>
      <c r="CY69">
        <f t="shared" si="83"/>
        <v>0</v>
      </c>
      <c r="CZ69">
        <f t="shared" si="84"/>
        <v>0</v>
      </c>
      <c r="DC69" t="s">
        <v>4</v>
      </c>
      <c r="DD69" t="s">
        <v>4</v>
      </c>
      <c r="DE69" t="s">
        <v>4</v>
      </c>
      <c r="DF69" t="s">
        <v>4</v>
      </c>
      <c r="DG69" t="s">
        <v>4</v>
      </c>
      <c r="DH69" t="s">
        <v>4</v>
      </c>
      <c r="DI69" t="s">
        <v>4</v>
      </c>
      <c r="DJ69" t="s">
        <v>4</v>
      </c>
      <c r="DK69" t="s">
        <v>4</v>
      </c>
      <c r="DL69" t="s">
        <v>4</v>
      </c>
      <c r="DM69" t="s">
        <v>4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18</v>
      </c>
      <c r="DW69" t="s">
        <v>18</v>
      </c>
      <c r="DX69">
        <v>1</v>
      </c>
      <c r="EE69">
        <v>27028964</v>
      </c>
      <c r="EF69">
        <v>16</v>
      </c>
      <c r="EG69" t="s">
        <v>103</v>
      </c>
      <c r="EH69">
        <v>0</v>
      </c>
      <c r="EI69" t="s">
        <v>4</v>
      </c>
      <c r="EJ69">
        <v>4</v>
      </c>
      <c r="EK69">
        <v>0</v>
      </c>
      <c r="EL69" t="s">
        <v>104</v>
      </c>
      <c r="EM69" t="s">
        <v>105</v>
      </c>
      <c r="EO69" t="s">
        <v>4</v>
      </c>
      <c r="EQ69">
        <v>512</v>
      </c>
      <c r="ER69">
        <v>808.94</v>
      </c>
      <c r="ES69">
        <v>808.94</v>
      </c>
      <c r="ET69">
        <v>0</v>
      </c>
      <c r="EU69">
        <v>0</v>
      </c>
      <c r="EV69">
        <v>0</v>
      </c>
      <c r="EW69">
        <v>0</v>
      </c>
      <c r="EX69">
        <v>0</v>
      </c>
      <c r="EZ69">
        <v>5</v>
      </c>
      <c r="FC69">
        <v>0</v>
      </c>
      <c r="FD69">
        <v>18</v>
      </c>
      <c r="FF69">
        <v>6228.81</v>
      </c>
      <c r="FQ69">
        <v>0</v>
      </c>
      <c r="FR69">
        <f t="shared" si="85"/>
        <v>0</v>
      </c>
      <c r="FS69">
        <v>0</v>
      </c>
      <c r="FX69">
        <v>0</v>
      </c>
      <c r="FY69">
        <v>0</v>
      </c>
      <c r="GA69" t="s">
        <v>112</v>
      </c>
      <c r="GD69">
        <v>0</v>
      </c>
      <c r="GF69">
        <v>1082292134</v>
      </c>
      <c r="GG69">
        <v>1</v>
      </c>
      <c r="GH69">
        <v>3</v>
      </c>
      <c r="GI69">
        <v>3</v>
      </c>
      <c r="GJ69">
        <v>0</v>
      </c>
      <c r="GK69">
        <f>ROUND(R69*(S12)/100,2)</f>
        <v>0</v>
      </c>
      <c r="GL69">
        <f t="shared" si="86"/>
        <v>0</v>
      </c>
      <c r="GM69">
        <f t="shared" si="87"/>
        <v>12457.68</v>
      </c>
      <c r="GN69">
        <f t="shared" si="88"/>
        <v>0</v>
      </c>
      <c r="GO69">
        <f t="shared" si="89"/>
        <v>0</v>
      </c>
      <c r="GP69">
        <f t="shared" si="90"/>
        <v>12457.68</v>
      </c>
      <c r="GR69">
        <v>1</v>
      </c>
      <c r="GS69">
        <v>1</v>
      </c>
      <c r="GT69">
        <v>0</v>
      </c>
      <c r="GU69" t="s">
        <v>4</v>
      </c>
      <c r="GV69">
        <f t="shared" si="91"/>
        <v>0</v>
      </c>
      <c r="GW69">
        <v>1</v>
      </c>
      <c r="GX69">
        <f t="shared" si="92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161</v>
      </c>
      <c r="D70" s="2"/>
      <c r="E70" s="2" t="s">
        <v>113</v>
      </c>
      <c r="F70" s="2" t="s">
        <v>27</v>
      </c>
      <c r="G70" s="2" t="s">
        <v>114</v>
      </c>
      <c r="H70" s="2" t="s">
        <v>18</v>
      </c>
      <c r="I70" s="2">
        <f>I60*J70</f>
        <v>1</v>
      </c>
      <c r="J70" s="2">
        <v>1.1682242990654206</v>
      </c>
      <c r="K70" s="2"/>
      <c r="L70" s="2"/>
      <c r="M70" s="2"/>
      <c r="N70" s="2"/>
      <c r="O70" s="2">
        <f t="shared" si="59"/>
        <v>1074.73</v>
      </c>
      <c r="P70" s="2">
        <f t="shared" si="60"/>
        <v>1074.73</v>
      </c>
      <c r="Q70" s="2">
        <f t="shared" si="61"/>
        <v>0</v>
      </c>
      <c r="R70" s="2">
        <f t="shared" si="62"/>
        <v>0</v>
      </c>
      <c r="S70" s="2">
        <f t="shared" si="63"/>
        <v>0</v>
      </c>
      <c r="T70" s="2">
        <f t="shared" si="64"/>
        <v>0</v>
      </c>
      <c r="U70" s="2">
        <f t="shared" si="65"/>
        <v>0</v>
      </c>
      <c r="V70" s="2">
        <f t="shared" si="66"/>
        <v>0</v>
      </c>
      <c r="W70" s="2">
        <f t="shared" si="67"/>
        <v>0</v>
      </c>
      <c r="X70" s="2">
        <f t="shared" si="68"/>
        <v>0</v>
      </c>
      <c r="Y70" s="2">
        <f t="shared" si="69"/>
        <v>0</v>
      </c>
      <c r="Z70" s="2"/>
      <c r="AA70" s="2">
        <v>27795993</v>
      </c>
      <c r="AB70" s="2">
        <f t="shared" si="70"/>
        <v>1074.73</v>
      </c>
      <c r="AC70" s="2">
        <f t="shared" si="71"/>
        <v>1074.73</v>
      </c>
      <c r="AD70" s="2">
        <f t="shared" si="93"/>
        <v>0</v>
      </c>
      <c r="AE70" s="2">
        <f t="shared" si="94"/>
        <v>0</v>
      </c>
      <c r="AF70" s="2">
        <f t="shared" si="95"/>
        <v>0</v>
      </c>
      <c r="AG70" s="2">
        <f t="shared" si="72"/>
        <v>0</v>
      </c>
      <c r="AH70" s="2">
        <f t="shared" si="96"/>
        <v>0</v>
      </c>
      <c r="AI70" s="2">
        <f t="shared" si="97"/>
        <v>0</v>
      </c>
      <c r="AJ70" s="2">
        <f t="shared" si="73"/>
        <v>0</v>
      </c>
      <c r="AK70" s="2">
        <v>1074.73</v>
      </c>
      <c r="AL70" s="2">
        <v>1074.73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4</v>
      </c>
      <c r="BE70" s="2" t="s">
        <v>4</v>
      </c>
      <c r="BF70" s="2" t="s">
        <v>4</v>
      </c>
      <c r="BG70" s="2" t="s">
        <v>4</v>
      </c>
      <c r="BH70" s="2">
        <v>3</v>
      </c>
      <c r="BI70" s="2">
        <v>4</v>
      </c>
      <c r="BJ70" s="2" t="s">
        <v>4</v>
      </c>
      <c r="BK70" s="2"/>
      <c r="BL70" s="2"/>
      <c r="BM70" s="2">
        <v>0</v>
      </c>
      <c r="BN70" s="2">
        <v>0</v>
      </c>
      <c r="BO70" s="2" t="s">
        <v>4</v>
      </c>
      <c r="BP70" s="2">
        <v>0</v>
      </c>
      <c r="BQ70" s="2">
        <v>16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4</v>
      </c>
      <c r="BZ70" s="2">
        <v>0</v>
      </c>
      <c r="CA70" s="2">
        <v>0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4</v>
      </c>
      <c r="CO70" s="2">
        <v>0</v>
      </c>
      <c r="CP70" s="2">
        <f t="shared" si="74"/>
        <v>1074.73</v>
      </c>
      <c r="CQ70" s="2">
        <f t="shared" si="75"/>
        <v>1074.73</v>
      </c>
      <c r="CR70" s="2">
        <f t="shared" si="76"/>
        <v>0</v>
      </c>
      <c r="CS70" s="2">
        <f t="shared" si="77"/>
        <v>0</v>
      </c>
      <c r="CT70" s="2">
        <f t="shared" si="78"/>
        <v>0</v>
      </c>
      <c r="CU70" s="2">
        <f t="shared" si="79"/>
        <v>0</v>
      </c>
      <c r="CV70" s="2">
        <f t="shared" si="80"/>
        <v>0</v>
      </c>
      <c r="CW70" s="2">
        <f t="shared" si="81"/>
        <v>0</v>
      </c>
      <c r="CX70" s="2">
        <f t="shared" si="82"/>
        <v>0</v>
      </c>
      <c r="CY70" s="2">
        <f t="shared" si="83"/>
        <v>0</v>
      </c>
      <c r="CZ70" s="2">
        <f t="shared" si="84"/>
        <v>0</v>
      </c>
      <c r="DA70" s="2"/>
      <c r="DB70" s="2"/>
      <c r="DC70" s="2" t="s">
        <v>4</v>
      </c>
      <c r="DD70" s="2" t="s">
        <v>4</v>
      </c>
      <c r="DE70" s="2" t="s">
        <v>4</v>
      </c>
      <c r="DF70" s="2" t="s">
        <v>4</v>
      </c>
      <c r="DG70" s="2" t="s">
        <v>4</v>
      </c>
      <c r="DH70" s="2" t="s">
        <v>4</v>
      </c>
      <c r="DI70" s="2" t="s">
        <v>4</v>
      </c>
      <c r="DJ70" s="2" t="s">
        <v>4</v>
      </c>
      <c r="DK70" s="2" t="s">
        <v>4</v>
      </c>
      <c r="DL70" s="2" t="s">
        <v>4</v>
      </c>
      <c r="DM70" s="2" t="s">
        <v>4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1013</v>
      </c>
      <c r="DV70" s="2" t="s">
        <v>18</v>
      </c>
      <c r="DW70" s="2" t="s">
        <v>18</v>
      </c>
      <c r="DX70" s="2">
        <v>1</v>
      </c>
      <c r="DY70" s="2"/>
      <c r="DZ70" s="2"/>
      <c r="EA70" s="2"/>
      <c r="EB70" s="2"/>
      <c r="EC70" s="2"/>
      <c r="ED70" s="2"/>
      <c r="EE70" s="2">
        <v>27028964</v>
      </c>
      <c r="EF70" s="2">
        <v>16</v>
      </c>
      <c r="EG70" s="2" t="s">
        <v>103</v>
      </c>
      <c r="EH70" s="2">
        <v>0</v>
      </c>
      <c r="EI70" s="2" t="s">
        <v>4</v>
      </c>
      <c r="EJ70" s="2">
        <v>4</v>
      </c>
      <c r="EK70" s="2">
        <v>0</v>
      </c>
      <c r="EL70" s="2" t="s">
        <v>104</v>
      </c>
      <c r="EM70" s="2" t="s">
        <v>105</v>
      </c>
      <c r="EN70" s="2"/>
      <c r="EO70" s="2" t="s">
        <v>4</v>
      </c>
      <c r="EP70" s="2"/>
      <c r="EQ70" s="2">
        <v>512</v>
      </c>
      <c r="ER70" s="2">
        <v>1074.73</v>
      </c>
      <c r="ES70" s="2">
        <v>1074.73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5"/>
        <v>0</v>
      </c>
      <c r="FS70" s="2">
        <v>0</v>
      </c>
      <c r="FT70" s="2"/>
      <c r="FU70" s="2"/>
      <c r="FV70" s="2"/>
      <c r="FW70" s="2"/>
      <c r="FX70" s="2">
        <v>0</v>
      </c>
      <c r="FY70" s="2">
        <v>0</v>
      </c>
      <c r="FZ70" s="2"/>
      <c r="GA70" s="2" t="s">
        <v>31</v>
      </c>
      <c r="GB70" s="2"/>
      <c r="GC70" s="2"/>
      <c r="GD70" s="2">
        <v>0</v>
      </c>
      <c r="GE70" s="2"/>
      <c r="GF70" s="2">
        <v>-441914636</v>
      </c>
      <c r="GG70" s="2">
        <v>2</v>
      </c>
      <c r="GH70" s="2">
        <v>0</v>
      </c>
      <c r="GI70" s="2">
        <v>-2</v>
      </c>
      <c r="GJ70" s="2">
        <v>0</v>
      </c>
      <c r="GK70" s="2">
        <f>ROUND(R70*(R12)/100,2)</f>
        <v>0</v>
      </c>
      <c r="GL70" s="2">
        <f t="shared" si="86"/>
        <v>0</v>
      </c>
      <c r="GM70" s="2">
        <f t="shared" si="87"/>
        <v>1074.73</v>
      </c>
      <c r="GN70" s="2">
        <f t="shared" si="88"/>
        <v>0</v>
      </c>
      <c r="GO70" s="2">
        <f t="shared" si="89"/>
        <v>0</v>
      </c>
      <c r="GP70" s="2">
        <f t="shared" si="90"/>
        <v>1074.73</v>
      </c>
      <c r="GQ70" s="2"/>
      <c r="GR70" s="2">
        <v>0</v>
      </c>
      <c r="GS70" s="2">
        <v>4</v>
      </c>
      <c r="GT70" s="2">
        <v>0</v>
      </c>
      <c r="GU70" s="2" t="s">
        <v>4</v>
      </c>
      <c r="GV70" s="2">
        <f t="shared" si="91"/>
        <v>0</v>
      </c>
      <c r="GW70" s="2">
        <v>1</v>
      </c>
      <c r="GX70" s="2">
        <f t="shared" si="92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178</v>
      </c>
      <c r="E71" t="s">
        <v>113</v>
      </c>
      <c r="F71" t="s">
        <v>27</v>
      </c>
      <c r="G71" t="s">
        <v>114</v>
      </c>
      <c r="H71" t="s">
        <v>18</v>
      </c>
      <c r="I71">
        <f>I61*J71</f>
        <v>1</v>
      </c>
      <c r="J71">
        <v>1.1682242990654206</v>
      </c>
      <c r="O71">
        <f t="shared" si="59"/>
        <v>8275.42</v>
      </c>
      <c r="P71">
        <f t="shared" si="60"/>
        <v>8275.42</v>
      </c>
      <c r="Q71">
        <f t="shared" si="61"/>
        <v>0</v>
      </c>
      <c r="R71">
        <f t="shared" si="62"/>
        <v>0</v>
      </c>
      <c r="S71">
        <f t="shared" si="63"/>
        <v>0</v>
      </c>
      <c r="T71">
        <f t="shared" si="64"/>
        <v>0</v>
      </c>
      <c r="U71">
        <f t="shared" si="65"/>
        <v>0</v>
      </c>
      <c r="V71">
        <f t="shared" si="66"/>
        <v>0</v>
      </c>
      <c r="W71">
        <f t="shared" si="67"/>
        <v>0</v>
      </c>
      <c r="X71">
        <f t="shared" si="68"/>
        <v>0</v>
      </c>
      <c r="Y71">
        <f t="shared" si="69"/>
        <v>0</v>
      </c>
      <c r="AA71">
        <v>27796868</v>
      </c>
      <c r="AB71">
        <f t="shared" si="70"/>
        <v>1074.73</v>
      </c>
      <c r="AC71">
        <f t="shared" si="71"/>
        <v>1074.73</v>
      </c>
      <c r="AD71">
        <f t="shared" si="93"/>
        <v>0</v>
      </c>
      <c r="AE71">
        <f t="shared" si="94"/>
        <v>0</v>
      </c>
      <c r="AF71">
        <f t="shared" si="95"/>
        <v>0</v>
      </c>
      <c r="AG71">
        <f t="shared" si="72"/>
        <v>0</v>
      </c>
      <c r="AH71">
        <f t="shared" si="96"/>
        <v>0</v>
      </c>
      <c r="AI71">
        <f t="shared" si="97"/>
        <v>0</v>
      </c>
      <c r="AJ71">
        <f t="shared" si="73"/>
        <v>0</v>
      </c>
      <c r="AK71">
        <v>1074.73</v>
      </c>
      <c r="AL71">
        <v>1074.73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7.7</v>
      </c>
      <c r="BA71">
        <v>1</v>
      </c>
      <c r="BB71">
        <v>1</v>
      </c>
      <c r="BC71">
        <v>7.7</v>
      </c>
      <c r="BD71" t="s">
        <v>4</v>
      </c>
      <c r="BE71" t="s">
        <v>4</v>
      </c>
      <c r="BF71" t="s">
        <v>4</v>
      </c>
      <c r="BG71" t="s">
        <v>4</v>
      </c>
      <c r="BH71">
        <v>3</v>
      </c>
      <c r="BI71">
        <v>4</v>
      </c>
      <c r="BJ71" t="s">
        <v>4</v>
      </c>
      <c r="BM71">
        <v>0</v>
      </c>
      <c r="BN71">
        <v>0</v>
      </c>
      <c r="BO71" t="s">
        <v>4</v>
      </c>
      <c r="BP71">
        <v>0</v>
      </c>
      <c r="BQ71">
        <v>16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4</v>
      </c>
      <c r="BZ71">
        <v>0</v>
      </c>
      <c r="CA71">
        <v>0</v>
      </c>
      <c r="CF71">
        <v>0</v>
      </c>
      <c r="CG71">
        <v>0</v>
      </c>
      <c r="CM71">
        <v>0</v>
      </c>
      <c r="CN71" t="s">
        <v>4</v>
      </c>
      <c r="CO71">
        <v>0</v>
      </c>
      <c r="CP71">
        <f t="shared" si="74"/>
        <v>8275.42</v>
      </c>
      <c r="CQ71">
        <f t="shared" si="75"/>
        <v>8275.4210000000003</v>
      </c>
      <c r="CR71">
        <f t="shared" si="76"/>
        <v>0</v>
      </c>
      <c r="CS71">
        <f t="shared" si="77"/>
        <v>0</v>
      </c>
      <c r="CT71">
        <f t="shared" si="78"/>
        <v>0</v>
      </c>
      <c r="CU71">
        <f t="shared" si="79"/>
        <v>0</v>
      </c>
      <c r="CV71">
        <f t="shared" si="80"/>
        <v>0</v>
      </c>
      <c r="CW71">
        <f t="shared" si="81"/>
        <v>0</v>
      </c>
      <c r="CX71">
        <f t="shared" si="82"/>
        <v>0</v>
      </c>
      <c r="CY71">
        <f t="shared" si="83"/>
        <v>0</v>
      </c>
      <c r="CZ71">
        <f t="shared" si="84"/>
        <v>0</v>
      </c>
      <c r="DC71" t="s">
        <v>4</v>
      </c>
      <c r="DD71" t="s">
        <v>4</v>
      </c>
      <c r="DE71" t="s">
        <v>4</v>
      </c>
      <c r="DF71" t="s">
        <v>4</v>
      </c>
      <c r="DG71" t="s">
        <v>4</v>
      </c>
      <c r="DH71" t="s">
        <v>4</v>
      </c>
      <c r="DI71" t="s">
        <v>4</v>
      </c>
      <c r="DJ71" t="s">
        <v>4</v>
      </c>
      <c r="DK71" t="s">
        <v>4</v>
      </c>
      <c r="DL71" t="s">
        <v>4</v>
      </c>
      <c r="DM71" t="s">
        <v>4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18</v>
      </c>
      <c r="DW71" t="s">
        <v>18</v>
      </c>
      <c r="DX71">
        <v>1</v>
      </c>
      <c r="EE71">
        <v>27028964</v>
      </c>
      <c r="EF71">
        <v>16</v>
      </c>
      <c r="EG71" t="s">
        <v>103</v>
      </c>
      <c r="EH71">
        <v>0</v>
      </c>
      <c r="EI71" t="s">
        <v>4</v>
      </c>
      <c r="EJ71">
        <v>4</v>
      </c>
      <c r="EK71">
        <v>0</v>
      </c>
      <c r="EL71" t="s">
        <v>104</v>
      </c>
      <c r="EM71" t="s">
        <v>105</v>
      </c>
      <c r="EO71" t="s">
        <v>4</v>
      </c>
      <c r="EQ71">
        <v>512</v>
      </c>
      <c r="ER71">
        <v>1074.73</v>
      </c>
      <c r="ES71">
        <v>1074.73</v>
      </c>
      <c r="ET71">
        <v>0</v>
      </c>
      <c r="EU71">
        <v>0</v>
      </c>
      <c r="EV71">
        <v>0</v>
      </c>
      <c r="EW71">
        <v>0</v>
      </c>
      <c r="EX71">
        <v>0</v>
      </c>
      <c r="EZ71">
        <v>5</v>
      </c>
      <c r="FC71">
        <v>0</v>
      </c>
      <c r="FD71">
        <v>18</v>
      </c>
      <c r="FF71">
        <v>8275.42</v>
      </c>
      <c r="FQ71">
        <v>0</v>
      </c>
      <c r="FR71">
        <f t="shared" si="85"/>
        <v>0</v>
      </c>
      <c r="FS71">
        <v>0</v>
      </c>
      <c r="FX71">
        <v>0</v>
      </c>
      <c r="FY71">
        <v>0</v>
      </c>
      <c r="GA71" t="s">
        <v>115</v>
      </c>
      <c r="GD71">
        <v>0</v>
      </c>
      <c r="GF71">
        <v>-441914636</v>
      </c>
      <c r="GG71">
        <v>1</v>
      </c>
      <c r="GH71">
        <v>3</v>
      </c>
      <c r="GI71">
        <v>3</v>
      </c>
      <c r="GJ71">
        <v>0</v>
      </c>
      <c r="GK71">
        <f>ROUND(R71*(S12)/100,2)</f>
        <v>0</v>
      </c>
      <c r="GL71">
        <f t="shared" si="86"/>
        <v>0</v>
      </c>
      <c r="GM71">
        <f t="shared" si="87"/>
        <v>8275.42</v>
      </c>
      <c r="GN71">
        <f t="shared" si="88"/>
        <v>0</v>
      </c>
      <c r="GO71">
        <f t="shared" si="89"/>
        <v>0</v>
      </c>
      <c r="GP71">
        <f t="shared" si="90"/>
        <v>8275.42</v>
      </c>
      <c r="GR71">
        <v>1</v>
      </c>
      <c r="GS71">
        <v>1</v>
      </c>
      <c r="GT71">
        <v>0</v>
      </c>
      <c r="GU71" t="s">
        <v>4</v>
      </c>
      <c r="GV71">
        <f t="shared" si="91"/>
        <v>0</v>
      </c>
      <c r="GW71">
        <v>1</v>
      </c>
      <c r="GX71">
        <f t="shared" si="92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157</v>
      </c>
      <c r="D72" s="2"/>
      <c r="E72" s="2" t="s">
        <v>116</v>
      </c>
      <c r="F72" s="2" t="s">
        <v>117</v>
      </c>
      <c r="G72" s="2" t="s">
        <v>118</v>
      </c>
      <c r="H72" s="2" t="s">
        <v>119</v>
      </c>
      <c r="I72" s="2">
        <f>I60*J72</f>
        <v>0.97599999999999987</v>
      </c>
      <c r="J72" s="2">
        <v>1.1401869158878504</v>
      </c>
      <c r="K72" s="2"/>
      <c r="L72" s="2"/>
      <c r="M72" s="2"/>
      <c r="N72" s="2"/>
      <c r="O72" s="2">
        <f t="shared" si="59"/>
        <v>29668.99</v>
      </c>
      <c r="P72" s="2">
        <f t="shared" si="60"/>
        <v>29668.99</v>
      </c>
      <c r="Q72" s="2">
        <f t="shared" si="61"/>
        <v>0</v>
      </c>
      <c r="R72" s="2">
        <f t="shared" si="62"/>
        <v>0</v>
      </c>
      <c r="S72" s="2">
        <f t="shared" si="63"/>
        <v>0</v>
      </c>
      <c r="T72" s="2">
        <f t="shared" si="64"/>
        <v>0</v>
      </c>
      <c r="U72" s="2">
        <f t="shared" si="65"/>
        <v>0</v>
      </c>
      <c r="V72" s="2">
        <f t="shared" si="66"/>
        <v>0</v>
      </c>
      <c r="W72" s="2">
        <f t="shared" si="67"/>
        <v>0</v>
      </c>
      <c r="X72" s="2">
        <f t="shared" si="68"/>
        <v>0</v>
      </c>
      <c r="Y72" s="2">
        <f t="shared" si="69"/>
        <v>0</v>
      </c>
      <c r="Z72" s="2"/>
      <c r="AA72" s="2">
        <v>27795993</v>
      </c>
      <c r="AB72" s="2">
        <f t="shared" si="70"/>
        <v>30398.560000000001</v>
      </c>
      <c r="AC72" s="2">
        <f t="shared" si="71"/>
        <v>30398.560000000001</v>
      </c>
      <c r="AD72" s="2">
        <f t="shared" si="93"/>
        <v>0</v>
      </c>
      <c r="AE72" s="2">
        <f t="shared" si="94"/>
        <v>0</v>
      </c>
      <c r="AF72" s="2">
        <f t="shared" si="95"/>
        <v>0</v>
      </c>
      <c r="AG72" s="2">
        <f t="shared" si="72"/>
        <v>0</v>
      </c>
      <c r="AH72" s="2">
        <f t="shared" si="96"/>
        <v>0</v>
      </c>
      <c r="AI72" s="2">
        <f t="shared" si="97"/>
        <v>0</v>
      </c>
      <c r="AJ72" s="2">
        <f t="shared" si="73"/>
        <v>0</v>
      </c>
      <c r="AK72" s="2">
        <v>30398.560000000001</v>
      </c>
      <c r="AL72" s="2">
        <v>30398.560000000001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128</v>
      </c>
      <c r="AU72" s="2">
        <v>83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4</v>
      </c>
      <c r="BE72" s="2" t="s">
        <v>4</v>
      </c>
      <c r="BF72" s="2" t="s">
        <v>4</v>
      </c>
      <c r="BG72" s="2" t="s">
        <v>4</v>
      </c>
      <c r="BH72" s="2">
        <v>3</v>
      </c>
      <c r="BI72" s="2">
        <v>1</v>
      </c>
      <c r="BJ72" s="2" t="s">
        <v>120</v>
      </c>
      <c r="BK72" s="2"/>
      <c r="BL72" s="2"/>
      <c r="BM72" s="2">
        <v>20001</v>
      </c>
      <c r="BN72" s="2">
        <v>0</v>
      </c>
      <c r="BO72" s="2" t="s">
        <v>4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4</v>
      </c>
      <c r="BZ72" s="2">
        <v>128</v>
      </c>
      <c r="CA72" s="2">
        <v>83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4</v>
      </c>
      <c r="CO72" s="2">
        <v>0</v>
      </c>
      <c r="CP72" s="2">
        <f t="shared" si="74"/>
        <v>29668.99</v>
      </c>
      <c r="CQ72" s="2">
        <f t="shared" si="75"/>
        <v>30398.560000000001</v>
      </c>
      <c r="CR72" s="2">
        <f t="shared" si="76"/>
        <v>0</v>
      </c>
      <c r="CS72" s="2">
        <f t="shared" si="77"/>
        <v>0</v>
      </c>
      <c r="CT72" s="2">
        <f t="shared" si="78"/>
        <v>0</v>
      </c>
      <c r="CU72" s="2">
        <f t="shared" si="79"/>
        <v>0</v>
      </c>
      <c r="CV72" s="2">
        <f t="shared" si="80"/>
        <v>0</v>
      </c>
      <c r="CW72" s="2">
        <f t="shared" si="81"/>
        <v>0</v>
      </c>
      <c r="CX72" s="2">
        <f t="shared" si="82"/>
        <v>0</v>
      </c>
      <c r="CY72" s="2">
        <f t="shared" si="83"/>
        <v>0</v>
      </c>
      <c r="CZ72" s="2">
        <f t="shared" si="84"/>
        <v>0</v>
      </c>
      <c r="DA72" s="2"/>
      <c r="DB72" s="2"/>
      <c r="DC72" s="2" t="s">
        <v>4</v>
      </c>
      <c r="DD72" s="2" t="s">
        <v>4</v>
      </c>
      <c r="DE72" s="2" t="s">
        <v>4</v>
      </c>
      <c r="DF72" s="2" t="s">
        <v>4</v>
      </c>
      <c r="DG72" s="2" t="s">
        <v>4</v>
      </c>
      <c r="DH72" s="2" t="s">
        <v>4</v>
      </c>
      <c r="DI72" s="2" t="s">
        <v>4</v>
      </c>
      <c r="DJ72" s="2" t="s">
        <v>4</v>
      </c>
      <c r="DK72" s="2" t="s">
        <v>4</v>
      </c>
      <c r="DL72" s="2" t="s">
        <v>4</v>
      </c>
      <c r="DM72" s="2" t="s">
        <v>4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1009</v>
      </c>
      <c r="DV72" s="2" t="s">
        <v>119</v>
      </c>
      <c r="DW72" s="2" t="s">
        <v>119</v>
      </c>
      <c r="DX72" s="2">
        <v>1000</v>
      </c>
      <c r="DY72" s="2"/>
      <c r="DZ72" s="2"/>
      <c r="EA72" s="2"/>
      <c r="EB72" s="2"/>
      <c r="EC72" s="2"/>
      <c r="ED72" s="2"/>
      <c r="EE72" s="2">
        <v>27029054</v>
      </c>
      <c r="EF72" s="2">
        <v>2</v>
      </c>
      <c r="EG72" s="2" t="s">
        <v>22</v>
      </c>
      <c r="EH72" s="2">
        <v>0</v>
      </c>
      <c r="EI72" s="2" t="s">
        <v>4</v>
      </c>
      <c r="EJ72" s="2">
        <v>1</v>
      </c>
      <c r="EK72" s="2">
        <v>20001</v>
      </c>
      <c r="EL72" s="2" t="s">
        <v>23</v>
      </c>
      <c r="EM72" s="2" t="s">
        <v>24</v>
      </c>
      <c r="EN72" s="2"/>
      <c r="EO72" s="2" t="s">
        <v>4</v>
      </c>
      <c r="EP72" s="2"/>
      <c r="EQ72" s="2">
        <v>512</v>
      </c>
      <c r="ER72" s="2">
        <v>30398.560000000001</v>
      </c>
      <c r="ES72" s="2">
        <v>30398.560000000001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5"/>
        <v>0</v>
      </c>
      <c r="FS72" s="2">
        <v>0</v>
      </c>
      <c r="FT72" s="2"/>
      <c r="FU72" s="2"/>
      <c r="FV72" s="2"/>
      <c r="FW72" s="2"/>
      <c r="FX72" s="2">
        <v>128</v>
      </c>
      <c r="FY72" s="2">
        <v>83</v>
      </c>
      <c r="FZ72" s="2"/>
      <c r="GA72" s="2" t="s">
        <v>4</v>
      </c>
      <c r="GB72" s="2"/>
      <c r="GC72" s="2"/>
      <c r="GD72" s="2">
        <v>0</v>
      </c>
      <c r="GE72" s="2"/>
      <c r="GF72" s="2">
        <v>374471662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6"/>
        <v>0</v>
      </c>
      <c r="GM72" s="2">
        <f t="shared" si="87"/>
        <v>29668.99</v>
      </c>
      <c r="GN72" s="2">
        <f t="shared" si="88"/>
        <v>29668.99</v>
      </c>
      <c r="GO72" s="2">
        <f t="shared" si="89"/>
        <v>0</v>
      </c>
      <c r="GP72" s="2">
        <f t="shared" si="90"/>
        <v>0</v>
      </c>
      <c r="GQ72" s="2"/>
      <c r="GR72" s="2">
        <v>0</v>
      </c>
      <c r="GS72" s="2">
        <v>3</v>
      </c>
      <c r="GT72" s="2">
        <v>0</v>
      </c>
      <c r="GU72" s="2" t="s">
        <v>4</v>
      </c>
      <c r="GV72" s="2">
        <f t="shared" si="91"/>
        <v>0</v>
      </c>
      <c r="GW72" s="2">
        <v>1</v>
      </c>
      <c r="GX72" s="2">
        <f t="shared" si="92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174</v>
      </c>
      <c r="E73" t="s">
        <v>116</v>
      </c>
      <c r="F73" t="s">
        <v>117</v>
      </c>
      <c r="G73" t="s">
        <v>118</v>
      </c>
      <c r="H73" t="s">
        <v>119</v>
      </c>
      <c r="I73">
        <f>I61*J73</f>
        <v>0.97599999999999987</v>
      </c>
      <c r="J73">
        <v>1.1401869158878504</v>
      </c>
      <c r="O73">
        <f t="shared" si="59"/>
        <v>228451.26</v>
      </c>
      <c r="P73">
        <f t="shared" si="60"/>
        <v>228451.26</v>
      </c>
      <c r="Q73">
        <f t="shared" si="61"/>
        <v>0</v>
      </c>
      <c r="R73">
        <f t="shared" si="62"/>
        <v>0</v>
      </c>
      <c r="S73">
        <f t="shared" si="63"/>
        <v>0</v>
      </c>
      <c r="T73">
        <f t="shared" si="64"/>
        <v>0</v>
      </c>
      <c r="U73">
        <f t="shared" si="65"/>
        <v>0</v>
      </c>
      <c r="V73">
        <f t="shared" si="66"/>
        <v>0</v>
      </c>
      <c r="W73">
        <f t="shared" si="67"/>
        <v>0</v>
      </c>
      <c r="X73">
        <f t="shared" si="68"/>
        <v>0</v>
      </c>
      <c r="Y73">
        <f t="shared" si="69"/>
        <v>0</v>
      </c>
      <c r="AA73">
        <v>27796868</v>
      </c>
      <c r="AB73">
        <f t="shared" si="70"/>
        <v>30398.560000000001</v>
      </c>
      <c r="AC73">
        <f t="shared" si="71"/>
        <v>30398.560000000001</v>
      </c>
      <c r="AD73">
        <f t="shared" si="93"/>
        <v>0</v>
      </c>
      <c r="AE73">
        <f t="shared" si="94"/>
        <v>0</v>
      </c>
      <c r="AF73">
        <f t="shared" si="95"/>
        <v>0</v>
      </c>
      <c r="AG73">
        <f t="shared" si="72"/>
        <v>0</v>
      </c>
      <c r="AH73">
        <f t="shared" si="96"/>
        <v>0</v>
      </c>
      <c r="AI73">
        <f t="shared" si="97"/>
        <v>0</v>
      </c>
      <c r="AJ73">
        <f t="shared" si="73"/>
        <v>0</v>
      </c>
      <c r="AK73">
        <v>30398.560000000001</v>
      </c>
      <c r="AL73">
        <v>30398.560000000001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128</v>
      </c>
      <c r="AU73">
        <v>83</v>
      </c>
      <c r="AV73">
        <v>1</v>
      </c>
      <c r="AW73">
        <v>1</v>
      </c>
      <c r="AZ73">
        <v>7.7</v>
      </c>
      <c r="BA73">
        <v>1</v>
      </c>
      <c r="BB73">
        <v>1</v>
      </c>
      <c r="BC73">
        <v>7.7</v>
      </c>
      <c r="BD73" t="s">
        <v>4</v>
      </c>
      <c r="BE73" t="s">
        <v>4</v>
      </c>
      <c r="BF73" t="s">
        <v>4</v>
      </c>
      <c r="BG73" t="s">
        <v>4</v>
      </c>
      <c r="BH73">
        <v>3</v>
      </c>
      <c r="BI73">
        <v>1</v>
      </c>
      <c r="BJ73" t="s">
        <v>120</v>
      </c>
      <c r="BM73">
        <v>20001</v>
      </c>
      <c r="BN73">
        <v>0</v>
      </c>
      <c r="BO73" t="s">
        <v>4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4</v>
      </c>
      <c r="BZ73">
        <v>128</v>
      </c>
      <c r="CA73">
        <v>83</v>
      </c>
      <c r="CF73">
        <v>0</v>
      </c>
      <c r="CG73">
        <v>0</v>
      </c>
      <c r="CM73">
        <v>0</v>
      </c>
      <c r="CN73" t="s">
        <v>4</v>
      </c>
      <c r="CO73">
        <v>0</v>
      </c>
      <c r="CP73">
        <f t="shared" si="74"/>
        <v>228451.26</v>
      </c>
      <c r="CQ73">
        <f t="shared" si="75"/>
        <v>234068.91200000001</v>
      </c>
      <c r="CR73">
        <f t="shared" si="76"/>
        <v>0</v>
      </c>
      <c r="CS73">
        <f t="shared" si="77"/>
        <v>0</v>
      </c>
      <c r="CT73">
        <f t="shared" si="78"/>
        <v>0</v>
      </c>
      <c r="CU73">
        <f t="shared" si="79"/>
        <v>0</v>
      </c>
      <c r="CV73">
        <f t="shared" si="80"/>
        <v>0</v>
      </c>
      <c r="CW73">
        <f t="shared" si="81"/>
        <v>0</v>
      </c>
      <c r="CX73">
        <f t="shared" si="82"/>
        <v>0</v>
      </c>
      <c r="CY73">
        <f t="shared" si="83"/>
        <v>0</v>
      </c>
      <c r="CZ73">
        <f t="shared" si="84"/>
        <v>0</v>
      </c>
      <c r="DC73" t="s">
        <v>4</v>
      </c>
      <c r="DD73" t="s">
        <v>4</v>
      </c>
      <c r="DE73" t="s">
        <v>4</v>
      </c>
      <c r="DF73" t="s">
        <v>4</v>
      </c>
      <c r="DG73" t="s">
        <v>4</v>
      </c>
      <c r="DH73" t="s">
        <v>4</v>
      </c>
      <c r="DI73" t="s">
        <v>4</v>
      </c>
      <c r="DJ73" t="s">
        <v>4</v>
      </c>
      <c r="DK73" t="s">
        <v>4</v>
      </c>
      <c r="DL73" t="s">
        <v>4</v>
      </c>
      <c r="DM73" t="s">
        <v>4</v>
      </c>
      <c r="DN73">
        <v>0</v>
      </c>
      <c r="DO73">
        <v>0</v>
      </c>
      <c r="DP73">
        <v>1</v>
      </c>
      <c r="DQ73">
        <v>1</v>
      </c>
      <c r="DU73">
        <v>1009</v>
      </c>
      <c r="DV73" t="s">
        <v>119</v>
      </c>
      <c r="DW73" t="s">
        <v>119</v>
      </c>
      <c r="DX73">
        <v>1000</v>
      </c>
      <c r="EE73">
        <v>27029054</v>
      </c>
      <c r="EF73">
        <v>2</v>
      </c>
      <c r="EG73" t="s">
        <v>22</v>
      </c>
      <c r="EH73">
        <v>0</v>
      </c>
      <c r="EI73" t="s">
        <v>4</v>
      </c>
      <c r="EJ73">
        <v>1</v>
      </c>
      <c r="EK73">
        <v>20001</v>
      </c>
      <c r="EL73" t="s">
        <v>23</v>
      </c>
      <c r="EM73" t="s">
        <v>24</v>
      </c>
      <c r="EO73" t="s">
        <v>4</v>
      </c>
      <c r="EQ73">
        <v>512</v>
      </c>
      <c r="ER73">
        <v>30398.560000000001</v>
      </c>
      <c r="ES73">
        <v>30398.560000000001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5"/>
        <v>0</v>
      </c>
      <c r="FS73">
        <v>0</v>
      </c>
      <c r="FX73">
        <v>128</v>
      </c>
      <c r="FY73">
        <v>83</v>
      </c>
      <c r="GA73" t="s">
        <v>4</v>
      </c>
      <c r="GD73">
        <v>0</v>
      </c>
      <c r="GF73">
        <v>374471662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6"/>
        <v>0</v>
      </c>
      <c r="GM73">
        <f t="shared" si="87"/>
        <v>228451.26</v>
      </c>
      <c r="GN73">
        <f t="shared" si="88"/>
        <v>228451.26</v>
      </c>
      <c r="GO73">
        <f t="shared" si="89"/>
        <v>0</v>
      </c>
      <c r="GP73">
        <f t="shared" si="90"/>
        <v>0</v>
      </c>
      <c r="GR73">
        <v>0</v>
      </c>
      <c r="GS73">
        <v>3</v>
      </c>
      <c r="GT73">
        <v>0</v>
      </c>
      <c r="GU73" t="s">
        <v>4</v>
      </c>
      <c r="GV73">
        <f t="shared" si="91"/>
        <v>0</v>
      </c>
      <c r="GW73">
        <v>1</v>
      </c>
      <c r="GX73">
        <f t="shared" si="92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ROW(SmtRes!A188)</f>
        <v>188</v>
      </c>
      <c r="D74" s="2">
        <f>ROW(EtalonRes!A192)</f>
        <v>192</v>
      </c>
      <c r="E74" s="2" t="s">
        <v>121</v>
      </c>
      <c r="F74" s="2" t="s">
        <v>122</v>
      </c>
      <c r="G74" s="2" t="s">
        <v>123</v>
      </c>
      <c r="H74" s="2" t="s">
        <v>89</v>
      </c>
      <c r="I74" s="2">
        <v>0.80100000000000005</v>
      </c>
      <c r="J74" s="2">
        <v>0</v>
      </c>
      <c r="K74" s="2"/>
      <c r="L74" s="2"/>
      <c r="M74" s="2"/>
      <c r="N74" s="2"/>
      <c r="O74" s="2">
        <f t="shared" si="59"/>
        <v>2783.41</v>
      </c>
      <c r="P74" s="2">
        <f t="shared" si="60"/>
        <v>496.52</v>
      </c>
      <c r="Q74" s="2">
        <f t="shared" si="61"/>
        <v>893.57</v>
      </c>
      <c r="R74" s="2">
        <f t="shared" si="62"/>
        <v>12.05</v>
      </c>
      <c r="S74" s="2">
        <f t="shared" si="63"/>
        <v>1393.32</v>
      </c>
      <c r="T74" s="2">
        <f t="shared" si="64"/>
        <v>0</v>
      </c>
      <c r="U74" s="2">
        <f t="shared" si="65"/>
        <v>142.75742400000001</v>
      </c>
      <c r="V74" s="2">
        <f t="shared" si="66"/>
        <v>1.0380960000000001</v>
      </c>
      <c r="W74" s="2">
        <f t="shared" si="67"/>
        <v>0</v>
      </c>
      <c r="X74" s="2">
        <f t="shared" si="68"/>
        <v>1405.37</v>
      </c>
      <c r="Y74" s="2">
        <f t="shared" si="69"/>
        <v>983.76</v>
      </c>
      <c r="Z74" s="2"/>
      <c r="AA74" s="2">
        <v>27795993</v>
      </c>
      <c r="AB74" s="2">
        <f t="shared" si="70"/>
        <v>3474.92</v>
      </c>
      <c r="AC74" s="2">
        <f t="shared" si="71"/>
        <v>619.88</v>
      </c>
      <c r="AD74" s="2">
        <f>ROUND(((((ET74*1.2))-((EU74*1.2)))+AE74),2)</f>
        <v>1115.57</v>
      </c>
      <c r="AE74" s="2">
        <f>ROUND(((EU74*1.2)),2)</f>
        <v>15.04</v>
      </c>
      <c r="AF74" s="2">
        <f>ROUND(((EV74*1.2)),2)</f>
        <v>1739.47</v>
      </c>
      <c r="AG74" s="2">
        <f t="shared" si="72"/>
        <v>0</v>
      </c>
      <c r="AH74" s="2">
        <f>((EW74*1.2))</f>
        <v>178.22400000000002</v>
      </c>
      <c r="AI74" s="2">
        <f>((EX74*1.2))</f>
        <v>1.296</v>
      </c>
      <c r="AJ74" s="2">
        <f t="shared" si="73"/>
        <v>0</v>
      </c>
      <c r="AK74" s="2">
        <v>2999.08</v>
      </c>
      <c r="AL74" s="2">
        <v>619.88</v>
      </c>
      <c r="AM74" s="2">
        <v>929.64</v>
      </c>
      <c r="AN74" s="2">
        <v>12.53</v>
      </c>
      <c r="AO74" s="2">
        <v>1449.56</v>
      </c>
      <c r="AP74" s="2">
        <v>0</v>
      </c>
      <c r="AQ74" s="2">
        <v>148.52000000000001</v>
      </c>
      <c r="AR74" s="2">
        <v>1.08</v>
      </c>
      <c r="AS74" s="2">
        <v>0</v>
      </c>
      <c r="AT74" s="2">
        <v>100</v>
      </c>
      <c r="AU74" s="2">
        <v>70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4</v>
      </c>
      <c r="BE74" s="2" t="s">
        <v>4</v>
      </c>
      <c r="BF74" s="2" t="s">
        <v>4</v>
      </c>
      <c r="BG74" s="2" t="s">
        <v>4</v>
      </c>
      <c r="BH74" s="2">
        <v>0</v>
      </c>
      <c r="BI74" s="2">
        <v>1</v>
      </c>
      <c r="BJ74" s="2" t="s">
        <v>124</v>
      </c>
      <c r="BK74" s="2"/>
      <c r="BL74" s="2"/>
      <c r="BM74" s="2">
        <v>26001</v>
      </c>
      <c r="BN74" s="2">
        <v>0</v>
      </c>
      <c r="BO74" s="2" t="s">
        <v>4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4</v>
      </c>
      <c r="BZ74" s="2">
        <v>100</v>
      </c>
      <c r="CA74" s="2">
        <v>70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20</v>
      </c>
      <c r="CO74" s="2">
        <v>0</v>
      </c>
      <c r="CP74" s="2">
        <f t="shared" si="74"/>
        <v>2783.41</v>
      </c>
      <c r="CQ74" s="2">
        <f t="shared" si="75"/>
        <v>619.88</v>
      </c>
      <c r="CR74" s="2">
        <f t="shared" si="76"/>
        <v>1115.57</v>
      </c>
      <c r="CS74" s="2">
        <f t="shared" si="77"/>
        <v>15.04</v>
      </c>
      <c r="CT74" s="2">
        <f t="shared" si="78"/>
        <v>1739.47</v>
      </c>
      <c r="CU74" s="2">
        <f t="shared" si="79"/>
        <v>0</v>
      </c>
      <c r="CV74" s="2">
        <f t="shared" si="80"/>
        <v>178.22400000000002</v>
      </c>
      <c r="CW74" s="2">
        <f t="shared" si="81"/>
        <v>1.296</v>
      </c>
      <c r="CX74" s="2">
        <f t="shared" si="82"/>
        <v>0</v>
      </c>
      <c r="CY74" s="2">
        <f t="shared" si="83"/>
        <v>1405.37</v>
      </c>
      <c r="CZ74" s="2">
        <f t="shared" si="84"/>
        <v>983.7589999999999</v>
      </c>
      <c r="DA74" s="2"/>
      <c r="DB74" s="2"/>
      <c r="DC74" s="2" t="s">
        <v>4</v>
      </c>
      <c r="DD74" s="2" t="s">
        <v>4</v>
      </c>
      <c r="DE74" s="2" t="s">
        <v>21</v>
      </c>
      <c r="DF74" s="2" t="s">
        <v>21</v>
      </c>
      <c r="DG74" s="2" t="s">
        <v>21</v>
      </c>
      <c r="DH74" s="2" t="s">
        <v>4</v>
      </c>
      <c r="DI74" s="2" t="s">
        <v>21</v>
      </c>
      <c r="DJ74" s="2" t="s">
        <v>21</v>
      </c>
      <c r="DK74" s="2" t="s">
        <v>4</v>
      </c>
      <c r="DL74" s="2" t="s">
        <v>4</v>
      </c>
      <c r="DM74" s="2" t="s">
        <v>4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89</v>
      </c>
      <c r="DW74" s="2" t="s">
        <v>89</v>
      </c>
      <c r="DX74" s="2">
        <v>100</v>
      </c>
      <c r="DY74" s="2"/>
      <c r="DZ74" s="2"/>
      <c r="EA74" s="2"/>
      <c r="EB74" s="2"/>
      <c r="EC74" s="2"/>
      <c r="ED74" s="2"/>
      <c r="EE74" s="2">
        <v>27029063</v>
      </c>
      <c r="EF74" s="2">
        <v>2</v>
      </c>
      <c r="EG74" s="2" t="s">
        <v>22</v>
      </c>
      <c r="EH74" s="2">
        <v>0</v>
      </c>
      <c r="EI74" s="2" t="s">
        <v>4</v>
      </c>
      <c r="EJ74" s="2">
        <v>1</v>
      </c>
      <c r="EK74" s="2">
        <v>26001</v>
      </c>
      <c r="EL74" s="2" t="s">
        <v>125</v>
      </c>
      <c r="EM74" s="2" t="s">
        <v>126</v>
      </c>
      <c r="EN74" s="2"/>
      <c r="EO74" s="2" t="s">
        <v>25</v>
      </c>
      <c r="EP74" s="2"/>
      <c r="EQ74" s="2">
        <v>0</v>
      </c>
      <c r="ER74" s="2">
        <v>2999.08</v>
      </c>
      <c r="ES74" s="2">
        <v>619.88</v>
      </c>
      <c r="ET74" s="2">
        <v>929.64</v>
      </c>
      <c r="EU74" s="2">
        <v>12.53</v>
      </c>
      <c r="EV74" s="2">
        <v>1449.56</v>
      </c>
      <c r="EW74" s="2">
        <v>148.52000000000001</v>
      </c>
      <c r="EX74" s="2">
        <v>1.08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5"/>
        <v>0</v>
      </c>
      <c r="FS74" s="2">
        <v>0</v>
      </c>
      <c r="FT74" s="2"/>
      <c r="FU74" s="2"/>
      <c r="FV74" s="2"/>
      <c r="FW74" s="2"/>
      <c r="FX74" s="2">
        <v>100</v>
      </c>
      <c r="FY74" s="2">
        <v>70</v>
      </c>
      <c r="FZ74" s="2"/>
      <c r="GA74" s="2" t="s">
        <v>4</v>
      </c>
      <c r="GB74" s="2"/>
      <c r="GC74" s="2"/>
      <c r="GD74" s="2">
        <v>0</v>
      </c>
      <c r="GE74" s="2"/>
      <c r="GF74" s="2">
        <v>-1408409851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6"/>
        <v>0</v>
      </c>
      <c r="GM74" s="2">
        <f t="shared" si="87"/>
        <v>5172.54</v>
      </c>
      <c r="GN74" s="2">
        <f t="shared" si="88"/>
        <v>5172.54</v>
      </c>
      <c r="GO74" s="2">
        <f t="shared" si="89"/>
        <v>0</v>
      </c>
      <c r="GP74" s="2">
        <f t="shared" si="90"/>
        <v>0</v>
      </c>
      <c r="GQ74" s="2"/>
      <c r="GR74" s="2">
        <v>0</v>
      </c>
      <c r="GS74" s="2">
        <v>3</v>
      </c>
      <c r="GT74" s="2">
        <v>0</v>
      </c>
      <c r="GU74" s="2" t="s">
        <v>4</v>
      </c>
      <c r="GV74" s="2">
        <f t="shared" si="91"/>
        <v>0</v>
      </c>
      <c r="GW74" s="2">
        <v>1</v>
      </c>
      <c r="GX74" s="2">
        <f t="shared" si="92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ROW(SmtRes!A198)</f>
        <v>198</v>
      </c>
      <c r="D75">
        <f>ROW(EtalonRes!A202)</f>
        <v>202</v>
      </c>
      <c r="E75" t="s">
        <v>121</v>
      </c>
      <c r="F75" t="s">
        <v>122</v>
      </c>
      <c r="G75" t="s">
        <v>123</v>
      </c>
      <c r="H75" t="s">
        <v>89</v>
      </c>
      <c r="I75">
        <v>0.80100000000000005</v>
      </c>
      <c r="J75">
        <v>0</v>
      </c>
      <c r="O75">
        <f t="shared" si="59"/>
        <v>21432.26</v>
      </c>
      <c r="P75">
        <f t="shared" si="60"/>
        <v>3823.23</v>
      </c>
      <c r="Q75">
        <f t="shared" si="61"/>
        <v>6880.5</v>
      </c>
      <c r="R75">
        <f t="shared" si="62"/>
        <v>92.76</v>
      </c>
      <c r="S75">
        <f t="shared" si="63"/>
        <v>10728.53</v>
      </c>
      <c r="T75">
        <f t="shared" si="64"/>
        <v>0</v>
      </c>
      <c r="U75">
        <f t="shared" si="65"/>
        <v>142.75742400000001</v>
      </c>
      <c r="V75">
        <f t="shared" si="66"/>
        <v>1.0380960000000001</v>
      </c>
      <c r="W75">
        <f t="shared" si="67"/>
        <v>0</v>
      </c>
      <c r="X75">
        <f t="shared" si="68"/>
        <v>10821.29</v>
      </c>
      <c r="Y75">
        <f t="shared" si="69"/>
        <v>7574.9</v>
      </c>
      <c r="AA75">
        <v>27796868</v>
      </c>
      <c r="AB75">
        <f t="shared" si="70"/>
        <v>3474.92</v>
      </c>
      <c r="AC75">
        <f t="shared" si="71"/>
        <v>619.88</v>
      </c>
      <c r="AD75">
        <f>ROUND(((((ET75*1.2))-((EU75*1.2)))+AE75),2)</f>
        <v>1115.57</v>
      </c>
      <c r="AE75">
        <f>ROUND(((EU75*1.2)),2)</f>
        <v>15.04</v>
      </c>
      <c r="AF75">
        <f>ROUND(((EV75*1.2)),2)</f>
        <v>1739.47</v>
      </c>
      <c r="AG75">
        <f t="shared" si="72"/>
        <v>0</v>
      </c>
      <c r="AH75">
        <f>((EW75*1.2))</f>
        <v>178.22400000000002</v>
      </c>
      <c r="AI75">
        <f>((EX75*1.2))</f>
        <v>1.296</v>
      </c>
      <c r="AJ75">
        <f t="shared" si="73"/>
        <v>0</v>
      </c>
      <c r="AK75">
        <v>2999.08</v>
      </c>
      <c r="AL75">
        <v>619.88</v>
      </c>
      <c r="AM75">
        <v>929.64</v>
      </c>
      <c r="AN75">
        <v>12.53</v>
      </c>
      <c r="AO75">
        <v>1449.56</v>
      </c>
      <c r="AP75">
        <v>0</v>
      </c>
      <c r="AQ75">
        <v>148.52000000000001</v>
      </c>
      <c r="AR75">
        <v>1.08</v>
      </c>
      <c r="AS75">
        <v>0</v>
      </c>
      <c r="AT75">
        <v>100</v>
      </c>
      <c r="AU75">
        <v>70</v>
      </c>
      <c r="AV75">
        <v>1</v>
      </c>
      <c r="AW75">
        <v>1</v>
      </c>
      <c r="AZ75">
        <v>7.7</v>
      </c>
      <c r="BA75">
        <v>7.7</v>
      </c>
      <c r="BB75">
        <v>7.7</v>
      </c>
      <c r="BC75">
        <v>7.7</v>
      </c>
      <c r="BD75" t="s">
        <v>4</v>
      </c>
      <c r="BE75" t="s">
        <v>4</v>
      </c>
      <c r="BF75" t="s">
        <v>4</v>
      </c>
      <c r="BG75" t="s">
        <v>4</v>
      </c>
      <c r="BH75">
        <v>0</v>
      </c>
      <c r="BI75">
        <v>1</v>
      </c>
      <c r="BJ75" t="s">
        <v>124</v>
      </c>
      <c r="BM75">
        <v>26001</v>
      </c>
      <c r="BN75">
        <v>0</v>
      </c>
      <c r="BO75" t="s">
        <v>4</v>
      </c>
      <c r="BP75">
        <v>0</v>
      </c>
      <c r="BQ75">
        <v>2</v>
      </c>
      <c r="BR75">
        <v>0</v>
      </c>
      <c r="BS75">
        <v>7.7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4</v>
      </c>
      <c r="BZ75">
        <v>100</v>
      </c>
      <c r="CA75">
        <v>70</v>
      </c>
      <c r="CF75">
        <v>0</v>
      </c>
      <c r="CG75">
        <v>0</v>
      </c>
      <c r="CM75">
        <v>0</v>
      </c>
      <c r="CN75" t="s">
        <v>20</v>
      </c>
      <c r="CO75">
        <v>0</v>
      </c>
      <c r="CP75">
        <f t="shared" si="74"/>
        <v>21432.260000000002</v>
      </c>
      <c r="CQ75">
        <f t="shared" si="75"/>
        <v>4773.076</v>
      </c>
      <c r="CR75">
        <f t="shared" si="76"/>
        <v>8589.8889999999992</v>
      </c>
      <c r="CS75">
        <f t="shared" si="77"/>
        <v>115.80799999999999</v>
      </c>
      <c r="CT75">
        <f t="shared" si="78"/>
        <v>13393.919</v>
      </c>
      <c r="CU75">
        <f t="shared" si="79"/>
        <v>0</v>
      </c>
      <c r="CV75">
        <f t="shared" si="80"/>
        <v>178.22400000000002</v>
      </c>
      <c r="CW75">
        <f t="shared" si="81"/>
        <v>1.296</v>
      </c>
      <c r="CX75">
        <f t="shared" si="82"/>
        <v>0</v>
      </c>
      <c r="CY75">
        <f t="shared" si="83"/>
        <v>10821.29</v>
      </c>
      <c r="CZ75">
        <f t="shared" si="84"/>
        <v>7574.9030000000002</v>
      </c>
      <c r="DC75" t="s">
        <v>4</v>
      </c>
      <c r="DD75" t="s">
        <v>4</v>
      </c>
      <c r="DE75" t="s">
        <v>21</v>
      </c>
      <c r="DF75" t="s">
        <v>21</v>
      </c>
      <c r="DG75" t="s">
        <v>21</v>
      </c>
      <c r="DH75" t="s">
        <v>4</v>
      </c>
      <c r="DI75" t="s">
        <v>21</v>
      </c>
      <c r="DJ75" t="s">
        <v>21</v>
      </c>
      <c r="DK75" t="s">
        <v>4</v>
      </c>
      <c r="DL75" t="s">
        <v>4</v>
      </c>
      <c r="DM75" t="s">
        <v>4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89</v>
      </c>
      <c r="DW75" t="s">
        <v>89</v>
      </c>
      <c r="DX75">
        <v>100</v>
      </c>
      <c r="EE75">
        <v>27029063</v>
      </c>
      <c r="EF75">
        <v>2</v>
      </c>
      <c r="EG75" t="s">
        <v>22</v>
      </c>
      <c r="EH75">
        <v>0</v>
      </c>
      <c r="EI75" t="s">
        <v>4</v>
      </c>
      <c r="EJ75">
        <v>1</v>
      </c>
      <c r="EK75">
        <v>26001</v>
      </c>
      <c r="EL75" t="s">
        <v>125</v>
      </c>
      <c r="EM75" t="s">
        <v>126</v>
      </c>
      <c r="EO75" t="s">
        <v>25</v>
      </c>
      <c r="EQ75">
        <v>0</v>
      </c>
      <c r="ER75">
        <v>2999.08</v>
      </c>
      <c r="ES75">
        <v>619.88</v>
      </c>
      <c r="ET75">
        <v>929.64</v>
      </c>
      <c r="EU75">
        <v>12.53</v>
      </c>
      <c r="EV75">
        <v>1449.56</v>
      </c>
      <c r="EW75">
        <v>148.52000000000001</v>
      </c>
      <c r="EX75">
        <v>1.08</v>
      </c>
      <c r="EY75">
        <v>0</v>
      </c>
      <c r="FQ75">
        <v>0</v>
      </c>
      <c r="FR75">
        <f t="shared" si="85"/>
        <v>0</v>
      </c>
      <c r="FS75">
        <v>0</v>
      </c>
      <c r="FX75">
        <v>100</v>
      </c>
      <c r="FY75">
        <v>70</v>
      </c>
      <c r="GA75" t="s">
        <v>4</v>
      </c>
      <c r="GD75">
        <v>0</v>
      </c>
      <c r="GF75">
        <v>-1408409851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6"/>
        <v>0</v>
      </c>
      <c r="GM75">
        <f t="shared" si="87"/>
        <v>39828.449999999997</v>
      </c>
      <c r="GN75">
        <f t="shared" si="88"/>
        <v>39828.449999999997</v>
      </c>
      <c r="GO75">
        <f t="shared" si="89"/>
        <v>0</v>
      </c>
      <c r="GP75">
        <f t="shared" si="90"/>
        <v>0</v>
      </c>
      <c r="GR75">
        <v>0</v>
      </c>
      <c r="GS75">
        <v>3</v>
      </c>
      <c r="GT75">
        <v>0</v>
      </c>
      <c r="GU75" t="s">
        <v>4</v>
      </c>
      <c r="GV75">
        <f t="shared" si="91"/>
        <v>0</v>
      </c>
      <c r="GW75">
        <v>1</v>
      </c>
      <c r="GX75">
        <f t="shared" si="92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186</v>
      </c>
      <c r="D76" s="2"/>
      <c r="E76" s="2" t="s">
        <v>127</v>
      </c>
      <c r="F76" s="2" t="s">
        <v>128</v>
      </c>
      <c r="G76" s="2" t="s">
        <v>129</v>
      </c>
      <c r="H76" s="2" t="s">
        <v>40</v>
      </c>
      <c r="I76" s="2">
        <f>I74*J76</f>
        <v>97.721999999999994</v>
      </c>
      <c r="J76" s="2">
        <v>121.99999999999999</v>
      </c>
      <c r="K76" s="2"/>
      <c r="L76" s="2"/>
      <c r="M76" s="2"/>
      <c r="N76" s="2"/>
      <c r="O76" s="2">
        <f t="shared" si="59"/>
        <v>5690.35</v>
      </c>
      <c r="P76" s="2">
        <f t="shared" si="60"/>
        <v>5690.35</v>
      </c>
      <c r="Q76" s="2">
        <f t="shared" si="61"/>
        <v>0</v>
      </c>
      <c r="R76" s="2">
        <f t="shared" si="62"/>
        <v>0</v>
      </c>
      <c r="S76" s="2">
        <f t="shared" si="63"/>
        <v>0</v>
      </c>
      <c r="T76" s="2">
        <f t="shared" si="64"/>
        <v>0</v>
      </c>
      <c r="U76" s="2">
        <f t="shared" si="65"/>
        <v>0</v>
      </c>
      <c r="V76" s="2">
        <f t="shared" si="66"/>
        <v>0</v>
      </c>
      <c r="W76" s="2">
        <f t="shared" si="67"/>
        <v>0</v>
      </c>
      <c r="X76" s="2">
        <f t="shared" si="68"/>
        <v>0</v>
      </c>
      <c r="Y76" s="2">
        <f t="shared" si="69"/>
        <v>0</v>
      </c>
      <c r="Z76" s="2"/>
      <c r="AA76" s="2">
        <v>27795993</v>
      </c>
      <c r="AB76" s="2">
        <f t="shared" si="70"/>
        <v>58.23</v>
      </c>
      <c r="AC76" s="2">
        <f t="shared" si="71"/>
        <v>58.23</v>
      </c>
      <c r="AD76" s="2">
        <f>ROUND((((ET76)-(EU76))+AE76),2)</f>
        <v>0</v>
      </c>
      <c r="AE76" s="2">
        <f>ROUND((EU76),2)</f>
        <v>0</v>
      </c>
      <c r="AF76" s="2">
        <f>ROUND((EV76),2)</f>
        <v>0</v>
      </c>
      <c r="AG76" s="2">
        <f t="shared" si="72"/>
        <v>0</v>
      </c>
      <c r="AH76" s="2">
        <f>(EW76)</f>
        <v>0</v>
      </c>
      <c r="AI76" s="2">
        <f>(EX76)</f>
        <v>0</v>
      </c>
      <c r="AJ76" s="2">
        <f t="shared" si="73"/>
        <v>0</v>
      </c>
      <c r="AK76" s="2">
        <v>58.23</v>
      </c>
      <c r="AL76" s="2">
        <v>58.23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95</v>
      </c>
      <c r="AU76" s="2">
        <v>50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4</v>
      </c>
      <c r="BE76" s="2" t="s">
        <v>4</v>
      </c>
      <c r="BF76" s="2" t="s">
        <v>4</v>
      </c>
      <c r="BG76" s="2" t="s">
        <v>4</v>
      </c>
      <c r="BH76" s="2">
        <v>3</v>
      </c>
      <c r="BI76" s="2">
        <v>1</v>
      </c>
      <c r="BJ76" s="2" t="s">
        <v>4</v>
      </c>
      <c r="BK76" s="2"/>
      <c r="BL76" s="2"/>
      <c r="BM76" s="2">
        <v>1</v>
      </c>
      <c r="BN76" s="2">
        <v>0</v>
      </c>
      <c r="BO76" s="2" t="s">
        <v>4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4</v>
      </c>
      <c r="BZ76" s="2">
        <v>95</v>
      </c>
      <c r="CA76" s="2">
        <v>50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4</v>
      </c>
      <c r="CO76" s="2">
        <v>0</v>
      </c>
      <c r="CP76" s="2">
        <f t="shared" si="74"/>
        <v>5690.35</v>
      </c>
      <c r="CQ76" s="2">
        <f t="shared" si="75"/>
        <v>58.23</v>
      </c>
      <c r="CR76" s="2">
        <f t="shared" si="76"/>
        <v>0</v>
      </c>
      <c r="CS76" s="2">
        <f t="shared" si="77"/>
        <v>0</v>
      </c>
      <c r="CT76" s="2">
        <f t="shared" si="78"/>
        <v>0</v>
      </c>
      <c r="CU76" s="2">
        <f t="shared" si="79"/>
        <v>0</v>
      </c>
      <c r="CV76" s="2">
        <f t="shared" si="80"/>
        <v>0</v>
      </c>
      <c r="CW76" s="2">
        <f t="shared" si="81"/>
        <v>0</v>
      </c>
      <c r="CX76" s="2">
        <f t="shared" si="82"/>
        <v>0</v>
      </c>
      <c r="CY76" s="2">
        <f t="shared" si="83"/>
        <v>0</v>
      </c>
      <c r="CZ76" s="2">
        <f t="shared" si="84"/>
        <v>0</v>
      </c>
      <c r="DA76" s="2"/>
      <c r="DB76" s="2"/>
      <c r="DC76" s="2" t="s">
        <v>4</v>
      </c>
      <c r="DD76" s="2" t="s">
        <v>4</v>
      </c>
      <c r="DE76" s="2" t="s">
        <v>4</v>
      </c>
      <c r="DF76" s="2" t="s">
        <v>4</v>
      </c>
      <c r="DG76" s="2" t="s">
        <v>4</v>
      </c>
      <c r="DH76" s="2" t="s">
        <v>4</v>
      </c>
      <c r="DI76" s="2" t="s">
        <v>4</v>
      </c>
      <c r="DJ76" s="2" t="s">
        <v>4</v>
      </c>
      <c r="DK76" s="2" t="s">
        <v>4</v>
      </c>
      <c r="DL76" s="2" t="s">
        <v>4</v>
      </c>
      <c r="DM76" s="2" t="s">
        <v>4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40</v>
      </c>
      <c r="DW76" s="2" t="s">
        <v>40</v>
      </c>
      <c r="DX76" s="2">
        <v>1</v>
      </c>
      <c r="DY76" s="2"/>
      <c r="DZ76" s="2"/>
      <c r="EA76" s="2"/>
      <c r="EB76" s="2"/>
      <c r="EC76" s="2"/>
      <c r="ED76" s="2"/>
      <c r="EE76" s="2">
        <v>27029165</v>
      </c>
      <c r="EF76" s="2">
        <v>2</v>
      </c>
      <c r="EG76" s="2" t="s">
        <v>22</v>
      </c>
      <c r="EH76" s="2">
        <v>0</v>
      </c>
      <c r="EI76" s="2" t="s">
        <v>4</v>
      </c>
      <c r="EJ76" s="2">
        <v>1</v>
      </c>
      <c r="EK76" s="2">
        <v>1</v>
      </c>
      <c r="EL76" s="2" t="s">
        <v>44</v>
      </c>
      <c r="EM76" s="2" t="s">
        <v>45</v>
      </c>
      <c r="EN76" s="2"/>
      <c r="EO76" s="2" t="s">
        <v>4</v>
      </c>
      <c r="EP76" s="2"/>
      <c r="EQ76" s="2">
        <v>512</v>
      </c>
      <c r="ER76" s="2">
        <v>58.23</v>
      </c>
      <c r="ES76" s="2">
        <v>58.23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5"/>
        <v>0</v>
      </c>
      <c r="FS76" s="2">
        <v>0</v>
      </c>
      <c r="FT76" s="2"/>
      <c r="FU76" s="2"/>
      <c r="FV76" s="2"/>
      <c r="FW76" s="2"/>
      <c r="FX76" s="2">
        <v>95</v>
      </c>
      <c r="FY76" s="2">
        <v>50</v>
      </c>
      <c r="FZ76" s="2"/>
      <c r="GA76" s="2" t="s">
        <v>4</v>
      </c>
      <c r="GB76" s="2"/>
      <c r="GC76" s="2"/>
      <c r="GD76" s="2">
        <v>0</v>
      </c>
      <c r="GE76" s="2"/>
      <c r="GF76" s="2">
        <v>102747261</v>
      </c>
      <c r="GG76" s="2">
        <v>2</v>
      </c>
      <c r="GH76" s="2">
        <v>0</v>
      </c>
      <c r="GI76" s="2">
        <v>-2</v>
      </c>
      <c r="GJ76" s="2">
        <v>0</v>
      </c>
      <c r="GK76" s="2">
        <f>ROUND(R76*(R12)/100,2)</f>
        <v>0</v>
      </c>
      <c r="GL76" s="2">
        <f t="shared" si="86"/>
        <v>0</v>
      </c>
      <c r="GM76" s="2">
        <f t="shared" si="87"/>
        <v>5690.35</v>
      </c>
      <c r="GN76" s="2">
        <f t="shared" si="88"/>
        <v>5690.35</v>
      </c>
      <c r="GO76" s="2">
        <f t="shared" si="89"/>
        <v>0</v>
      </c>
      <c r="GP76" s="2">
        <f t="shared" si="90"/>
        <v>0</v>
      </c>
      <c r="GQ76" s="2"/>
      <c r="GR76" s="2">
        <v>0</v>
      </c>
      <c r="GS76" s="2">
        <v>0</v>
      </c>
      <c r="GT76" s="2">
        <v>0</v>
      </c>
      <c r="GU76" s="2" t="s">
        <v>4</v>
      </c>
      <c r="GV76" s="2">
        <f t="shared" si="91"/>
        <v>0</v>
      </c>
      <c r="GW76" s="2">
        <v>1</v>
      </c>
      <c r="GX76" s="2">
        <f t="shared" si="92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196</v>
      </c>
      <c r="E77" t="s">
        <v>127</v>
      </c>
      <c r="F77" t="s">
        <v>128</v>
      </c>
      <c r="G77" t="s">
        <v>129</v>
      </c>
      <c r="H77" t="s">
        <v>40</v>
      </c>
      <c r="I77">
        <f>I75*J77</f>
        <v>97.721999999999994</v>
      </c>
      <c r="J77">
        <v>121.99999999999999</v>
      </c>
      <c r="O77">
        <f t="shared" si="59"/>
        <v>43815.71</v>
      </c>
      <c r="P77">
        <f t="shared" si="60"/>
        <v>43815.71</v>
      </c>
      <c r="Q77">
        <f t="shared" si="61"/>
        <v>0</v>
      </c>
      <c r="R77">
        <f t="shared" si="62"/>
        <v>0</v>
      </c>
      <c r="S77">
        <f t="shared" si="63"/>
        <v>0</v>
      </c>
      <c r="T77">
        <f t="shared" si="64"/>
        <v>0</v>
      </c>
      <c r="U77">
        <f t="shared" si="65"/>
        <v>0</v>
      </c>
      <c r="V77">
        <f t="shared" si="66"/>
        <v>0</v>
      </c>
      <c r="W77">
        <f t="shared" si="67"/>
        <v>0</v>
      </c>
      <c r="X77">
        <f t="shared" si="68"/>
        <v>0</v>
      </c>
      <c r="Y77">
        <f t="shared" si="69"/>
        <v>0</v>
      </c>
      <c r="AA77">
        <v>27796868</v>
      </c>
      <c r="AB77">
        <f t="shared" si="70"/>
        <v>58.23</v>
      </c>
      <c r="AC77">
        <f t="shared" si="71"/>
        <v>58.23</v>
      </c>
      <c r="AD77">
        <f>ROUND((((ET77)-(EU77))+AE77),2)</f>
        <v>0</v>
      </c>
      <c r="AE77">
        <f>ROUND((EU77),2)</f>
        <v>0</v>
      </c>
      <c r="AF77">
        <f>ROUND((EV77),2)</f>
        <v>0</v>
      </c>
      <c r="AG77">
        <f t="shared" si="72"/>
        <v>0</v>
      </c>
      <c r="AH77">
        <f>(EW77)</f>
        <v>0</v>
      </c>
      <c r="AI77">
        <f>(EX77)</f>
        <v>0</v>
      </c>
      <c r="AJ77">
        <f t="shared" si="73"/>
        <v>0</v>
      </c>
      <c r="AK77">
        <v>58.23</v>
      </c>
      <c r="AL77">
        <v>58.23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50</v>
      </c>
      <c r="AV77">
        <v>1</v>
      </c>
      <c r="AW77">
        <v>1</v>
      </c>
      <c r="AZ77">
        <v>7.7</v>
      </c>
      <c r="BA77">
        <v>1</v>
      </c>
      <c r="BB77">
        <v>1</v>
      </c>
      <c r="BC77">
        <v>7.7</v>
      </c>
      <c r="BD77" t="s">
        <v>4</v>
      </c>
      <c r="BE77" t="s">
        <v>4</v>
      </c>
      <c r="BF77" t="s">
        <v>4</v>
      </c>
      <c r="BG77" t="s">
        <v>4</v>
      </c>
      <c r="BH77">
        <v>3</v>
      </c>
      <c r="BI77">
        <v>1</v>
      </c>
      <c r="BJ77" t="s">
        <v>4</v>
      </c>
      <c r="BM77">
        <v>1</v>
      </c>
      <c r="BN77">
        <v>0</v>
      </c>
      <c r="BO77" t="s">
        <v>4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4</v>
      </c>
      <c r="BZ77">
        <v>95</v>
      </c>
      <c r="CA77">
        <v>50</v>
      </c>
      <c r="CF77">
        <v>0</v>
      </c>
      <c r="CG77">
        <v>0</v>
      </c>
      <c r="CM77">
        <v>0</v>
      </c>
      <c r="CN77" t="s">
        <v>4</v>
      </c>
      <c r="CO77">
        <v>0</v>
      </c>
      <c r="CP77">
        <f t="shared" si="74"/>
        <v>43815.71</v>
      </c>
      <c r="CQ77">
        <f t="shared" si="75"/>
        <v>448.37099999999998</v>
      </c>
      <c r="CR77">
        <f t="shared" si="76"/>
        <v>0</v>
      </c>
      <c r="CS77">
        <f t="shared" si="77"/>
        <v>0</v>
      </c>
      <c r="CT77">
        <f t="shared" si="78"/>
        <v>0</v>
      </c>
      <c r="CU77">
        <f t="shared" si="79"/>
        <v>0</v>
      </c>
      <c r="CV77">
        <f t="shared" si="80"/>
        <v>0</v>
      </c>
      <c r="CW77">
        <f t="shared" si="81"/>
        <v>0</v>
      </c>
      <c r="CX77">
        <f t="shared" si="82"/>
        <v>0</v>
      </c>
      <c r="CY77">
        <f t="shared" si="83"/>
        <v>0</v>
      </c>
      <c r="CZ77">
        <f t="shared" si="84"/>
        <v>0</v>
      </c>
      <c r="DC77" t="s">
        <v>4</v>
      </c>
      <c r="DD77" t="s">
        <v>4</v>
      </c>
      <c r="DE77" t="s">
        <v>4</v>
      </c>
      <c r="DF77" t="s">
        <v>4</v>
      </c>
      <c r="DG77" t="s">
        <v>4</v>
      </c>
      <c r="DH77" t="s">
        <v>4</v>
      </c>
      <c r="DI77" t="s">
        <v>4</v>
      </c>
      <c r="DJ77" t="s">
        <v>4</v>
      </c>
      <c r="DK77" t="s">
        <v>4</v>
      </c>
      <c r="DL77" t="s">
        <v>4</v>
      </c>
      <c r="DM77" t="s">
        <v>4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40</v>
      </c>
      <c r="DW77" t="s">
        <v>40</v>
      </c>
      <c r="DX77">
        <v>1</v>
      </c>
      <c r="EE77">
        <v>27029165</v>
      </c>
      <c r="EF77">
        <v>2</v>
      </c>
      <c r="EG77" t="s">
        <v>22</v>
      </c>
      <c r="EH77">
        <v>0</v>
      </c>
      <c r="EI77" t="s">
        <v>4</v>
      </c>
      <c r="EJ77">
        <v>1</v>
      </c>
      <c r="EK77">
        <v>1</v>
      </c>
      <c r="EL77" t="s">
        <v>44</v>
      </c>
      <c r="EM77" t="s">
        <v>45</v>
      </c>
      <c r="EO77" t="s">
        <v>4</v>
      </c>
      <c r="EQ77">
        <v>512</v>
      </c>
      <c r="ER77">
        <v>58.23</v>
      </c>
      <c r="ES77">
        <v>58.23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5"/>
        <v>0</v>
      </c>
      <c r="FS77">
        <v>0</v>
      </c>
      <c r="FX77">
        <v>95</v>
      </c>
      <c r="FY77">
        <v>50</v>
      </c>
      <c r="GA77" t="s">
        <v>4</v>
      </c>
      <c r="GD77">
        <v>0</v>
      </c>
      <c r="GF77">
        <v>102747261</v>
      </c>
      <c r="GG77">
        <v>1</v>
      </c>
      <c r="GH77">
        <v>0</v>
      </c>
      <c r="GI77">
        <v>4</v>
      </c>
      <c r="GJ77">
        <v>0</v>
      </c>
      <c r="GK77">
        <f>ROUND(R77*(S12)/100,2)</f>
        <v>0</v>
      </c>
      <c r="GL77">
        <f t="shared" si="86"/>
        <v>0</v>
      </c>
      <c r="GM77">
        <f t="shared" si="87"/>
        <v>43815.71</v>
      </c>
      <c r="GN77">
        <f t="shared" si="88"/>
        <v>43815.71</v>
      </c>
      <c r="GO77">
        <f t="shared" si="89"/>
        <v>0</v>
      </c>
      <c r="GP77">
        <f t="shared" si="90"/>
        <v>0</v>
      </c>
      <c r="GR77">
        <v>0</v>
      </c>
      <c r="GS77">
        <v>0</v>
      </c>
      <c r="GT77">
        <v>0</v>
      </c>
      <c r="GU77" t="s">
        <v>4</v>
      </c>
      <c r="GV77">
        <f t="shared" si="91"/>
        <v>0</v>
      </c>
      <c r="GW77">
        <v>1</v>
      </c>
      <c r="GX77">
        <f t="shared" si="92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ROW(SmtRes!A207)</f>
        <v>207</v>
      </c>
      <c r="D78" s="2">
        <f>ROW(EtalonRes!A211)</f>
        <v>211</v>
      </c>
      <c r="E78" s="2" t="s">
        <v>130</v>
      </c>
      <c r="F78" s="2" t="s">
        <v>131</v>
      </c>
      <c r="G78" s="2" t="s">
        <v>132</v>
      </c>
      <c r="H78" s="2" t="s">
        <v>89</v>
      </c>
      <c r="I78" s="2">
        <v>0.80100000000000005</v>
      </c>
      <c r="J78" s="2">
        <v>0</v>
      </c>
      <c r="K78" s="2"/>
      <c r="L78" s="2"/>
      <c r="M78" s="2"/>
      <c r="N78" s="2"/>
      <c r="O78" s="2">
        <f t="shared" si="59"/>
        <v>5655.46</v>
      </c>
      <c r="P78" s="2">
        <f t="shared" si="60"/>
        <v>4530.22</v>
      </c>
      <c r="Q78" s="2">
        <f t="shared" si="61"/>
        <v>134.38999999999999</v>
      </c>
      <c r="R78" s="2">
        <f t="shared" si="62"/>
        <v>3.48</v>
      </c>
      <c r="S78" s="2">
        <f t="shared" si="63"/>
        <v>990.85</v>
      </c>
      <c r="T78" s="2">
        <f t="shared" si="64"/>
        <v>0</v>
      </c>
      <c r="U78" s="2">
        <f t="shared" si="65"/>
        <v>111.833217</v>
      </c>
      <c r="V78" s="2">
        <f t="shared" si="66"/>
        <v>0.34603200000000001</v>
      </c>
      <c r="W78" s="2">
        <f t="shared" si="67"/>
        <v>0</v>
      </c>
      <c r="X78" s="2">
        <f t="shared" si="68"/>
        <v>994.33</v>
      </c>
      <c r="Y78" s="2">
        <f t="shared" si="69"/>
        <v>696.03</v>
      </c>
      <c r="Z78" s="2"/>
      <c r="AA78" s="2">
        <v>27795993</v>
      </c>
      <c r="AB78" s="2">
        <f t="shared" si="70"/>
        <v>7060.5</v>
      </c>
      <c r="AC78" s="2">
        <f>ROUND(((ES78*2.25)),2)</f>
        <v>5655.71</v>
      </c>
      <c r="AD78" s="2">
        <f>ROUND(((((ET78*1.2*2.25))-((EU78*1.2*2.25)))+AE78),2)</f>
        <v>167.78</v>
      </c>
      <c r="AE78" s="2">
        <f>ROUND(((EU78*1.2*2.25)),2)</f>
        <v>4.3499999999999996</v>
      </c>
      <c r="AF78" s="2">
        <f>ROUND(((EV78*1.2*2.25)),2)</f>
        <v>1237.01</v>
      </c>
      <c r="AG78" s="2">
        <f t="shared" si="72"/>
        <v>0</v>
      </c>
      <c r="AH78" s="2">
        <f>((EW78*1.2*2.25))</f>
        <v>139.61699999999999</v>
      </c>
      <c r="AI78" s="2">
        <f>((EX78*1.2*2.25))</f>
        <v>0.432</v>
      </c>
      <c r="AJ78" s="2">
        <f t="shared" si="73"/>
        <v>0</v>
      </c>
      <c r="AK78" s="2">
        <v>3033.94</v>
      </c>
      <c r="AL78" s="2">
        <v>2513.65</v>
      </c>
      <c r="AM78" s="2">
        <v>62.14</v>
      </c>
      <c r="AN78" s="2">
        <v>1.61</v>
      </c>
      <c r="AO78" s="2">
        <v>458.15</v>
      </c>
      <c r="AP78" s="2">
        <v>0</v>
      </c>
      <c r="AQ78" s="2">
        <v>51.71</v>
      </c>
      <c r="AR78" s="2">
        <v>0.16</v>
      </c>
      <c r="AS78" s="2">
        <v>0</v>
      </c>
      <c r="AT78" s="2">
        <v>100</v>
      </c>
      <c r="AU78" s="2">
        <v>70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4</v>
      </c>
      <c r="BE78" s="2" t="s">
        <v>4</v>
      </c>
      <c r="BF78" s="2" t="s">
        <v>4</v>
      </c>
      <c r="BG78" s="2" t="s">
        <v>4</v>
      </c>
      <c r="BH78" s="2">
        <v>0</v>
      </c>
      <c r="BI78" s="2">
        <v>1</v>
      </c>
      <c r="BJ78" s="2" t="s">
        <v>133</v>
      </c>
      <c r="BK78" s="2"/>
      <c r="BL78" s="2"/>
      <c r="BM78" s="2">
        <v>26001</v>
      </c>
      <c r="BN78" s="2">
        <v>0</v>
      </c>
      <c r="BO78" s="2" t="s">
        <v>4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4</v>
      </c>
      <c r="BZ78" s="2">
        <v>100</v>
      </c>
      <c r="CA78" s="2">
        <v>70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20</v>
      </c>
      <c r="CO78" s="2">
        <v>0</v>
      </c>
      <c r="CP78" s="2">
        <f t="shared" si="74"/>
        <v>5655.4600000000009</v>
      </c>
      <c r="CQ78" s="2">
        <f t="shared" si="75"/>
        <v>5655.71</v>
      </c>
      <c r="CR78" s="2">
        <f t="shared" si="76"/>
        <v>167.78</v>
      </c>
      <c r="CS78" s="2">
        <f t="shared" si="77"/>
        <v>4.3499999999999996</v>
      </c>
      <c r="CT78" s="2">
        <f t="shared" si="78"/>
        <v>1237.01</v>
      </c>
      <c r="CU78" s="2">
        <f t="shared" si="79"/>
        <v>0</v>
      </c>
      <c r="CV78" s="2">
        <f t="shared" si="80"/>
        <v>139.61699999999999</v>
      </c>
      <c r="CW78" s="2">
        <f t="shared" si="81"/>
        <v>0.432</v>
      </c>
      <c r="CX78" s="2">
        <f t="shared" si="82"/>
        <v>0</v>
      </c>
      <c r="CY78" s="2">
        <f t="shared" si="83"/>
        <v>994.33</v>
      </c>
      <c r="CZ78" s="2">
        <f t="shared" si="84"/>
        <v>696.03100000000006</v>
      </c>
      <c r="DA78" s="2"/>
      <c r="DB78" s="2"/>
      <c r="DC78" s="2" t="s">
        <v>4</v>
      </c>
      <c r="DD78" s="2" t="s">
        <v>134</v>
      </c>
      <c r="DE78" s="2" t="s">
        <v>135</v>
      </c>
      <c r="DF78" s="2" t="s">
        <v>135</v>
      </c>
      <c r="DG78" s="2" t="s">
        <v>135</v>
      </c>
      <c r="DH78" s="2" t="s">
        <v>4</v>
      </c>
      <c r="DI78" s="2" t="s">
        <v>135</v>
      </c>
      <c r="DJ78" s="2" t="s">
        <v>135</v>
      </c>
      <c r="DK78" s="2" t="s">
        <v>4</v>
      </c>
      <c r="DL78" s="2" t="s">
        <v>4</v>
      </c>
      <c r="DM78" s="2" t="s">
        <v>4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89</v>
      </c>
      <c r="DW78" s="2" t="s">
        <v>89</v>
      </c>
      <c r="DX78" s="2">
        <v>100</v>
      </c>
      <c r="DY78" s="2"/>
      <c r="DZ78" s="2"/>
      <c r="EA78" s="2"/>
      <c r="EB78" s="2"/>
      <c r="EC78" s="2"/>
      <c r="ED78" s="2"/>
      <c r="EE78" s="2">
        <v>27029063</v>
      </c>
      <c r="EF78" s="2">
        <v>2</v>
      </c>
      <c r="EG78" s="2" t="s">
        <v>22</v>
      </c>
      <c r="EH78" s="2">
        <v>0</v>
      </c>
      <c r="EI78" s="2" t="s">
        <v>4</v>
      </c>
      <c r="EJ78" s="2">
        <v>1</v>
      </c>
      <c r="EK78" s="2">
        <v>26001</v>
      </c>
      <c r="EL78" s="2" t="s">
        <v>125</v>
      </c>
      <c r="EM78" s="2" t="s">
        <v>126</v>
      </c>
      <c r="EN78" s="2"/>
      <c r="EO78" s="2" t="s">
        <v>25</v>
      </c>
      <c r="EP78" s="2"/>
      <c r="EQ78" s="2">
        <v>0</v>
      </c>
      <c r="ER78" s="2">
        <v>3033.94</v>
      </c>
      <c r="ES78" s="2">
        <v>2513.65</v>
      </c>
      <c r="ET78" s="2">
        <v>62.14</v>
      </c>
      <c r="EU78" s="2">
        <v>1.61</v>
      </c>
      <c r="EV78" s="2">
        <v>458.15</v>
      </c>
      <c r="EW78" s="2">
        <v>51.71</v>
      </c>
      <c r="EX78" s="2">
        <v>0.16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5"/>
        <v>0</v>
      </c>
      <c r="FS78" s="2">
        <v>0</v>
      </c>
      <c r="FT78" s="2"/>
      <c r="FU78" s="2"/>
      <c r="FV78" s="2"/>
      <c r="FW78" s="2"/>
      <c r="FX78" s="2">
        <v>100</v>
      </c>
      <c r="FY78" s="2">
        <v>70</v>
      </c>
      <c r="FZ78" s="2"/>
      <c r="GA78" s="2" t="s">
        <v>4</v>
      </c>
      <c r="GB78" s="2"/>
      <c r="GC78" s="2"/>
      <c r="GD78" s="2">
        <v>0</v>
      </c>
      <c r="GE78" s="2"/>
      <c r="GF78" s="2">
        <v>461406197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6"/>
        <v>0</v>
      </c>
      <c r="GM78" s="2">
        <f t="shared" si="87"/>
        <v>7345.82</v>
      </c>
      <c r="GN78" s="2">
        <f t="shared" si="88"/>
        <v>7345.82</v>
      </c>
      <c r="GO78" s="2">
        <f t="shared" si="89"/>
        <v>0</v>
      </c>
      <c r="GP78" s="2">
        <f t="shared" si="90"/>
        <v>0</v>
      </c>
      <c r="GQ78" s="2"/>
      <c r="GR78" s="2">
        <v>0</v>
      </c>
      <c r="GS78" s="2">
        <v>3</v>
      </c>
      <c r="GT78" s="2">
        <v>0</v>
      </c>
      <c r="GU78" s="2" t="s">
        <v>4</v>
      </c>
      <c r="GV78" s="2">
        <f t="shared" si="91"/>
        <v>0</v>
      </c>
      <c r="GW78" s="2">
        <v>1</v>
      </c>
      <c r="GX78" s="2">
        <f t="shared" si="92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ROW(SmtRes!A216)</f>
        <v>216</v>
      </c>
      <c r="D79">
        <f>ROW(EtalonRes!A220)</f>
        <v>220</v>
      </c>
      <c r="E79" t="s">
        <v>130</v>
      </c>
      <c r="F79" t="s">
        <v>131</v>
      </c>
      <c r="G79" t="s">
        <v>132</v>
      </c>
      <c r="H79" t="s">
        <v>89</v>
      </c>
      <c r="I79">
        <v>0.80100000000000005</v>
      </c>
      <c r="J79">
        <v>0</v>
      </c>
      <c r="O79">
        <f t="shared" si="59"/>
        <v>43547.05</v>
      </c>
      <c r="P79">
        <f t="shared" si="60"/>
        <v>34882.720000000001</v>
      </c>
      <c r="Q79">
        <f t="shared" si="61"/>
        <v>1034.82</v>
      </c>
      <c r="R79">
        <f t="shared" si="62"/>
        <v>26.83</v>
      </c>
      <c r="S79">
        <f t="shared" si="63"/>
        <v>7629.51</v>
      </c>
      <c r="T79">
        <f t="shared" si="64"/>
        <v>0</v>
      </c>
      <c r="U79">
        <f t="shared" si="65"/>
        <v>111.833217</v>
      </c>
      <c r="V79">
        <f t="shared" si="66"/>
        <v>0.34603200000000001</v>
      </c>
      <c r="W79">
        <f t="shared" si="67"/>
        <v>0</v>
      </c>
      <c r="X79">
        <f t="shared" si="68"/>
        <v>7656.34</v>
      </c>
      <c r="Y79">
        <f t="shared" si="69"/>
        <v>5359.44</v>
      </c>
      <c r="AA79">
        <v>27796868</v>
      </c>
      <c r="AB79">
        <f t="shared" si="70"/>
        <v>7060.5</v>
      </c>
      <c r="AC79">
        <f>ROUND(((ES79*2.25)),2)</f>
        <v>5655.71</v>
      </c>
      <c r="AD79">
        <f>ROUND(((((ET79*1.2*2.25))-((EU79*1.2*2.25)))+AE79),2)</f>
        <v>167.78</v>
      </c>
      <c r="AE79">
        <f>ROUND(((EU79*1.2*2.25)),2)</f>
        <v>4.3499999999999996</v>
      </c>
      <c r="AF79">
        <f>ROUND(((EV79*1.2*2.25)),2)</f>
        <v>1237.01</v>
      </c>
      <c r="AG79">
        <f t="shared" si="72"/>
        <v>0</v>
      </c>
      <c r="AH79">
        <f>((EW79*1.2*2.25))</f>
        <v>139.61699999999999</v>
      </c>
      <c r="AI79">
        <f>((EX79*1.2*2.25))</f>
        <v>0.432</v>
      </c>
      <c r="AJ79">
        <f t="shared" si="73"/>
        <v>0</v>
      </c>
      <c r="AK79">
        <v>3033.94</v>
      </c>
      <c r="AL79">
        <v>2513.65</v>
      </c>
      <c r="AM79">
        <v>62.14</v>
      </c>
      <c r="AN79">
        <v>1.61</v>
      </c>
      <c r="AO79">
        <v>458.15</v>
      </c>
      <c r="AP79">
        <v>0</v>
      </c>
      <c r="AQ79">
        <v>51.71</v>
      </c>
      <c r="AR79">
        <v>0.16</v>
      </c>
      <c r="AS79">
        <v>0</v>
      </c>
      <c r="AT79">
        <v>100</v>
      </c>
      <c r="AU79">
        <v>70</v>
      </c>
      <c r="AV79">
        <v>1</v>
      </c>
      <c r="AW79">
        <v>1</v>
      </c>
      <c r="AZ79">
        <v>7.7</v>
      </c>
      <c r="BA79">
        <v>7.7</v>
      </c>
      <c r="BB79">
        <v>7.7</v>
      </c>
      <c r="BC79">
        <v>7.7</v>
      </c>
      <c r="BD79" t="s">
        <v>4</v>
      </c>
      <c r="BE79" t="s">
        <v>4</v>
      </c>
      <c r="BF79" t="s">
        <v>4</v>
      </c>
      <c r="BG79" t="s">
        <v>4</v>
      </c>
      <c r="BH79">
        <v>0</v>
      </c>
      <c r="BI79">
        <v>1</v>
      </c>
      <c r="BJ79" t="s">
        <v>133</v>
      </c>
      <c r="BM79">
        <v>26001</v>
      </c>
      <c r="BN79">
        <v>0</v>
      </c>
      <c r="BO79" t="s">
        <v>4</v>
      </c>
      <c r="BP79">
        <v>0</v>
      </c>
      <c r="BQ79">
        <v>2</v>
      </c>
      <c r="BR79">
        <v>0</v>
      </c>
      <c r="BS79">
        <v>7.7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4</v>
      </c>
      <c r="BZ79">
        <v>100</v>
      </c>
      <c r="CA79">
        <v>70</v>
      </c>
      <c r="CF79">
        <v>0</v>
      </c>
      <c r="CG79">
        <v>0</v>
      </c>
      <c r="CM79">
        <v>0</v>
      </c>
      <c r="CN79" t="s">
        <v>20</v>
      </c>
      <c r="CO79">
        <v>0</v>
      </c>
      <c r="CP79">
        <f t="shared" si="74"/>
        <v>43547.05</v>
      </c>
      <c r="CQ79">
        <f t="shared" si="75"/>
        <v>43548.967000000004</v>
      </c>
      <c r="CR79">
        <f t="shared" si="76"/>
        <v>1291.9059999999999</v>
      </c>
      <c r="CS79">
        <f t="shared" si="77"/>
        <v>33.494999999999997</v>
      </c>
      <c r="CT79">
        <f t="shared" si="78"/>
        <v>9524.9770000000008</v>
      </c>
      <c r="CU79">
        <f t="shared" si="79"/>
        <v>0</v>
      </c>
      <c r="CV79">
        <f t="shared" si="80"/>
        <v>139.61699999999999</v>
      </c>
      <c r="CW79">
        <f t="shared" si="81"/>
        <v>0.432</v>
      </c>
      <c r="CX79">
        <f t="shared" si="82"/>
        <v>0</v>
      </c>
      <c r="CY79">
        <f t="shared" si="83"/>
        <v>7656.34</v>
      </c>
      <c r="CZ79">
        <f t="shared" si="84"/>
        <v>5359.4380000000001</v>
      </c>
      <c r="DC79" t="s">
        <v>4</v>
      </c>
      <c r="DD79" t="s">
        <v>134</v>
      </c>
      <c r="DE79" t="s">
        <v>135</v>
      </c>
      <c r="DF79" t="s">
        <v>135</v>
      </c>
      <c r="DG79" t="s">
        <v>135</v>
      </c>
      <c r="DH79" t="s">
        <v>4</v>
      </c>
      <c r="DI79" t="s">
        <v>135</v>
      </c>
      <c r="DJ79" t="s">
        <v>135</v>
      </c>
      <c r="DK79" t="s">
        <v>4</v>
      </c>
      <c r="DL79" t="s">
        <v>4</v>
      </c>
      <c r="DM79" t="s">
        <v>4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89</v>
      </c>
      <c r="DW79" t="s">
        <v>89</v>
      </c>
      <c r="DX79">
        <v>100</v>
      </c>
      <c r="EE79">
        <v>27029063</v>
      </c>
      <c r="EF79">
        <v>2</v>
      </c>
      <c r="EG79" t="s">
        <v>22</v>
      </c>
      <c r="EH79">
        <v>0</v>
      </c>
      <c r="EI79" t="s">
        <v>4</v>
      </c>
      <c r="EJ79">
        <v>1</v>
      </c>
      <c r="EK79">
        <v>26001</v>
      </c>
      <c r="EL79" t="s">
        <v>125</v>
      </c>
      <c r="EM79" t="s">
        <v>126</v>
      </c>
      <c r="EO79" t="s">
        <v>25</v>
      </c>
      <c r="EQ79">
        <v>0</v>
      </c>
      <c r="ER79">
        <v>3033.94</v>
      </c>
      <c r="ES79">
        <v>2513.65</v>
      </c>
      <c r="ET79">
        <v>62.14</v>
      </c>
      <c r="EU79">
        <v>1.61</v>
      </c>
      <c r="EV79">
        <v>458.15</v>
      </c>
      <c r="EW79">
        <v>51.71</v>
      </c>
      <c r="EX79">
        <v>0.16</v>
      </c>
      <c r="EY79">
        <v>0</v>
      </c>
      <c r="FQ79">
        <v>0</v>
      </c>
      <c r="FR79">
        <f t="shared" si="85"/>
        <v>0</v>
      </c>
      <c r="FS79">
        <v>0</v>
      </c>
      <c r="FX79">
        <v>100</v>
      </c>
      <c r="FY79">
        <v>70</v>
      </c>
      <c r="GA79" t="s">
        <v>4</v>
      </c>
      <c r="GD79">
        <v>0</v>
      </c>
      <c r="GF79">
        <v>461406197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6"/>
        <v>0</v>
      </c>
      <c r="GM79">
        <f t="shared" si="87"/>
        <v>56562.83</v>
      </c>
      <c r="GN79">
        <f t="shared" si="88"/>
        <v>56562.83</v>
      </c>
      <c r="GO79">
        <f t="shared" si="89"/>
        <v>0</v>
      </c>
      <c r="GP79">
        <f t="shared" si="90"/>
        <v>0</v>
      </c>
      <c r="GR79">
        <v>0</v>
      </c>
      <c r="GS79">
        <v>3</v>
      </c>
      <c r="GT79">
        <v>0</v>
      </c>
      <c r="GU79" t="s">
        <v>4</v>
      </c>
      <c r="GV79">
        <f t="shared" si="91"/>
        <v>0</v>
      </c>
      <c r="GW79">
        <v>1</v>
      </c>
      <c r="GX79">
        <f t="shared" si="92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206</v>
      </c>
      <c r="D80" s="2"/>
      <c r="E80" s="2" t="s">
        <v>136</v>
      </c>
      <c r="F80" s="2" t="s">
        <v>137</v>
      </c>
      <c r="G80" s="2" t="s">
        <v>138</v>
      </c>
      <c r="H80" s="2" t="s">
        <v>139</v>
      </c>
      <c r="I80" s="2">
        <f>I78*J80</f>
        <v>2162.6999999999998</v>
      </c>
      <c r="J80" s="2">
        <v>2699.9999999999995</v>
      </c>
      <c r="K80" s="2"/>
      <c r="L80" s="2"/>
      <c r="M80" s="2"/>
      <c r="N80" s="2"/>
      <c r="O80" s="2">
        <f t="shared" si="59"/>
        <v>24265.49</v>
      </c>
      <c r="P80" s="2">
        <f t="shared" si="60"/>
        <v>24265.49</v>
      </c>
      <c r="Q80" s="2">
        <f t="shared" si="61"/>
        <v>0</v>
      </c>
      <c r="R80" s="2">
        <f t="shared" si="62"/>
        <v>0</v>
      </c>
      <c r="S80" s="2">
        <f t="shared" si="63"/>
        <v>0</v>
      </c>
      <c r="T80" s="2">
        <f t="shared" si="64"/>
        <v>0</v>
      </c>
      <c r="U80" s="2">
        <f t="shared" si="65"/>
        <v>0</v>
      </c>
      <c r="V80" s="2">
        <f t="shared" si="66"/>
        <v>0</v>
      </c>
      <c r="W80" s="2">
        <f t="shared" si="67"/>
        <v>0</v>
      </c>
      <c r="X80" s="2">
        <f t="shared" si="68"/>
        <v>0</v>
      </c>
      <c r="Y80" s="2">
        <f t="shared" si="69"/>
        <v>0</v>
      </c>
      <c r="Z80" s="2"/>
      <c r="AA80" s="2">
        <v>27795993</v>
      </c>
      <c r="AB80" s="2">
        <f t="shared" si="70"/>
        <v>11.22</v>
      </c>
      <c r="AC80" s="2">
        <f>ROUND((ES80),2)</f>
        <v>11.22</v>
      </c>
      <c r="AD80" s="2">
        <f>ROUND((((ET80)-(EU80))+AE80),2)</f>
        <v>0</v>
      </c>
      <c r="AE80" s="2">
        <f>ROUND((EU80),2)</f>
        <v>0</v>
      </c>
      <c r="AF80" s="2">
        <f>ROUND((EV80),2)</f>
        <v>0</v>
      </c>
      <c r="AG80" s="2">
        <f t="shared" si="72"/>
        <v>0</v>
      </c>
      <c r="AH80" s="2">
        <f>(EW80)</f>
        <v>0</v>
      </c>
      <c r="AI80" s="2">
        <f>(EX80)</f>
        <v>0</v>
      </c>
      <c r="AJ80" s="2">
        <f t="shared" si="73"/>
        <v>0</v>
      </c>
      <c r="AK80" s="2">
        <v>11.22</v>
      </c>
      <c r="AL80" s="2">
        <v>11.22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100</v>
      </c>
      <c r="AU80" s="2">
        <v>70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4</v>
      </c>
      <c r="BE80" s="2" t="s">
        <v>4</v>
      </c>
      <c r="BF80" s="2" t="s">
        <v>4</v>
      </c>
      <c r="BG80" s="2" t="s">
        <v>4</v>
      </c>
      <c r="BH80" s="2">
        <v>3</v>
      </c>
      <c r="BI80" s="2">
        <v>1</v>
      </c>
      <c r="BJ80" s="2" t="s">
        <v>140</v>
      </c>
      <c r="BK80" s="2"/>
      <c r="BL80" s="2"/>
      <c r="BM80" s="2">
        <v>26001</v>
      </c>
      <c r="BN80" s="2">
        <v>0</v>
      </c>
      <c r="BO80" s="2" t="s">
        <v>4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4</v>
      </c>
      <c r="BZ80" s="2">
        <v>100</v>
      </c>
      <c r="CA80" s="2">
        <v>70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4</v>
      </c>
      <c r="CO80" s="2">
        <v>0</v>
      </c>
      <c r="CP80" s="2">
        <f t="shared" si="74"/>
        <v>24265.49</v>
      </c>
      <c r="CQ80" s="2">
        <f t="shared" si="75"/>
        <v>11.22</v>
      </c>
      <c r="CR80" s="2">
        <f t="shared" si="76"/>
        <v>0</v>
      </c>
      <c r="CS80" s="2">
        <f t="shared" si="77"/>
        <v>0</v>
      </c>
      <c r="CT80" s="2">
        <f t="shared" si="78"/>
        <v>0</v>
      </c>
      <c r="CU80" s="2">
        <f t="shared" si="79"/>
        <v>0</v>
      </c>
      <c r="CV80" s="2">
        <f t="shared" si="80"/>
        <v>0</v>
      </c>
      <c r="CW80" s="2">
        <f t="shared" si="81"/>
        <v>0</v>
      </c>
      <c r="CX80" s="2">
        <f t="shared" si="82"/>
        <v>0</v>
      </c>
      <c r="CY80" s="2">
        <f t="shared" si="83"/>
        <v>0</v>
      </c>
      <c r="CZ80" s="2">
        <f t="shared" si="84"/>
        <v>0</v>
      </c>
      <c r="DA80" s="2"/>
      <c r="DB80" s="2"/>
      <c r="DC80" s="2" t="s">
        <v>4</v>
      </c>
      <c r="DD80" s="2" t="s">
        <v>4</v>
      </c>
      <c r="DE80" s="2" t="s">
        <v>4</v>
      </c>
      <c r="DF80" s="2" t="s">
        <v>4</v>
      </c>
      <c r="DG80" s="2" t="s">
        <v>4</v>
      </c>
      <c r="DH80" s="2" t="s">
        <v>4</v>
      </c>
      <c r="DI80" s="2" t="s">
        <v>4</v>
      </c>
      <c r="DJ80" s="2" t="s">
        <v>4</v>
      </c>
      <c r="DK80" s="2" t="s">
        <v>4</v>
      </c>
      <c r="DL80" s="2" t="s">
        <v>4</v>
      </c>
      <c r="DM80" s="2" t="s">
        <v>4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1009</v>
      </c>
      <c r="DV80" s="2" t="s">
        <v>139</v>
      </c>
      <c r="DW80" s="2" t="s">
        <v>139</v>
      </c>
      <c r="DX80" s="2">
        <v>1</v>
      </c>
      <c r="DY80" s="2"/>
      <c r="DZ80" s="2"/>
      <c r="EA80" s="2"/>
      <c r="EB80" s="2"/>
      <c r="EC80" s="2"/>
      <c r="ED80" s="2"/>
      <c r="EE80" s="2">
        <v>27029063</v>
      </c>
      <c r="EF80" s="2">
        <v>2</v>
      </c>
      <c r="EG80" s="2" t="s">
        <v>22</v>
      </c>
      <c r="EH80" s="2">
        <v>0</v>
      </c>
      <c r="EI80" s="2" t="s">
        <v>4</v>
      </c>
      <c r="EJ80" s="2">
        <v>1</v>
      </c>
      <c r="EK80" s="2">
        <v>26001</v>
      </c>
      <c r="EL80" s="2" t="s">
        <v>125</v>
      </c>
      <c r="EM80" s="2" t="s">
        <v>126</v>
      </c>
      <c r="EN80" s="2"/>
      <c r="EO80" s="2" t="s">
        <v>4</v>
      </c>
      <c r="EP80" s="2"/>
      <c r="EQ80" s="2">
        <v>0</v>
      </c>
      <c r="ER80" s="2">
        <v>11.22</v>
      </c>
      <c r="ES80" s="2">
        <v>11.22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5"/>
        <v>0</v>
      </c>
      <c r="FS80" s="2">
        <v>0</v>
      </c>
      <c r="FT80" s="2"/>
      <c r="FU80" s="2"/>
      <c r="FV80" s="2"/>
      <c r="FW80" s="2"/>
      <c r="FX80" s="2">
        <v>100</v>
      </c>
      <c r="FY80" s="2">
        <v>70</v>
      </c>
      <c r="FZ80" s="2"/>
      <c r="GA80" s="2" t="s">
        <v>4</v>
      </c>
      <c r="GB80" s="2"/>
      <c r="GC80" s="2"/>
      <c r="GD80" s="2">
        <v>0</v>
      </c>
      <c r="GE80" s="2"/>
      <c r="GF80" s="2">
        <v>1042012327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6"/>
        <v>0</v>
      </c>
      <c r="GM80" s="2">
        <f t="shared" si="87"/>
        <v>24265.49</v>
      </c>
      <c r="GN80" s="2">
        <f t="shared" si="88"/>
        <v>24265.49</v>
      </c>
      <c r="GO80" s="2">
        <f t="shared" si="89"/>
        <v>0</v>
      </c>
      <c r="GP80" s="2">
        <f t="shared" si="90"/>
        <v>0</v>
      </c>
      <c r="GQ80" s="2"/>
      <c r="GR80" s="2">
        <v>0</v>
      </c>
      <c r="GS80" s="2">
        <v>3</v>
      </c>
      <c r="GT80" s="2">
        <v>0</v>
      </c>
      <c r="GU80" s="2" t="s">
        <v>4</v>
      </c>
      <c r="GV80" s="2">
        <f t="shared" si="91"/>
        <v>0</v>
      </c>
      <c r="GW80" s="2">
        <v>1</v>
      </c>
      <c r="GX80" s="2">
        <f t="shared" si="92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45" x14ac:dyDescent="0.2">
      <c r="A81">
        <v>18</v>
      </c>
      <c r="B81">
        <v>1</v>
      </c>
      <c r="C81">
        <v>215</v>
      </c>
      <c r="E81" t="s">
        <v>136</v>
      </c>
      <c r="F81" t="s">
        <v>137</v>
      </c>
      <c r="G81" t="s">
        <v>138</v>
      </c>
      <c r="H81" t="s">
        <v>139</v>
      </c>
      <c r="I81">
        <f>I79*J81</f>
        <v>2162.6999999999998</v>
      </c>
      <c r="J81">
        <v>2699.9999999999995</v>
      </c>
      <c r="O81">
        <f t="shared" si="59"/>
        <v>186844.3</v>
      </c>
      <c r="P81">
        <f t="shared" si="60"/>
        <v>186844.3</v>
      </c>
      <c r="Q81">
        <f t="shared" si="61"/>
        <v>0</v>
      </c>
      <c r="R81">
        <f t="shared" si="62"/>
        <v>0</v>
      </c>
      <c r="S81">
        <f t="shared" si="63"/>
        <v>0</v>
      </c>
      <c r="T81">
        <f t="shared" si="64"/>
        <v>0</v>
      </c>
      <c r="U81">
        <f t="shared" si="65"/>
        <v>0</v>
      </c>
      <c r="V81">
        <f t="shared" si="66"/>
        <v>0</v>
      </c>
      <c r="W81">
        <f t="shared" si="67"/>
        <v>0</v>
      </c>
      <c r="X81">
        <f t="shared" si="68"/>
        <v>0</v>
      </c>
      <c r="Y81">
        <f t="shared" si="69"/>
        <v>0</v>
      </c>
      <c r="AA81">
        <v>27796868</v>
      </c>
      <c r="AB81">
        <f t="shared" si="70"/>
        <v>11.22</v>
      </c>
      <c r="AC81">
        <f>ROUND((ES81),2)</f>
        <v>11.22</v>
      </c>
      <c r="AD81">
        <f>ROUND((((ET81)-(EU81))+AE81),2)</f>
        <v>0</v>
      </c>
      <c r="AE81">
        <f>ROUND((EU81),2)</f>
        <v>0</v>
      </c>
      <c r="AF81">
        <f>ROUND((EV81),2)</f>
        <v>0</v>
      </c>
      <c r="AG81">
        <f t="shared" si="72"/>
        <v>0</v>
      </c>
      <c r="AH81">
        <f>(EW81)</f>
        <v>0</v>
      </c>
      <c r="AI81">
        <f>(EX81)</f>
        <v>0</v>
      </c>
      <c r="AJ81">
        <f t="shared" si="73"/>
        <v>0</v>
      </c>
      <c r="AK81">
        <v>11.22</v>
      </c>
      <c r="AL81">
        <v>11.22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100</v>
      </c>
      <c r="AU81">
        <v>70</v>
      </c>
      <c r="AV81">
        <v>1</v>
      </c>
      <c r="AW81">
        <v>1</v>
      </c>
      <c r="AZ81">
        <v>7.7</v>
      </c>
      <c r="BA81">
        <v>1</v>
      </c>
      <c r="BB81">
        <v>1</v>
      </c>
      <c r="BC81">
        <v>7.7</v>
      </c>
      <c r="BD81" t="s">
        <v>4</v>
      </c>
      <c r="BE81" t="s">
        <v>4</v>
      </c>
      <c r="BF81" t="s">
        <v>4</v>
      </c>
      <c r="BG81" t="s">
        <v>4</v>
      </c>
      <c r="BH81">
        <v>3</v>
      </c>
      <c r="BI81">
        <v>1</v>
      </c>
      <c r="BJ81" t="s">
        <v>140</v>
      </c>
      <c r="BM81">
        <v>26001</v>
      </c>
      <c r="BN81">
        <v>0</v>
      </c>
      <c r="BO81" t="s">
        <v>4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4</v>
      </c>
      <c r="BZ81">
        <v>100</v>
      </c>
      <c r="CA81">
        <v>70</v>
      </c>
      <c r="CF81">
        <v>0</v>
      </c>
      <c r="CG81">
        <v>0</v>
      </c>
      <c r="CM81">
        <v>0</v>
      </c>
      <c r="CN81" t="s">
        <v>4</v>
      </c>
      <c r="CO81">
        <v>0</v>
      </c>
      <c r="CP81">
        <f t="shared" si="74"/>
        <v>186844.3</v>
      </c>
      <c r="CQ81">
        <f t="shared" si="75"/>
        <v>86.394000000000005</v>
      </c>
      <c r="CR81">
        <f t="shared" si="76"/>
        <v>0</v>
      </c>
      <c r="CS81">
        <f t="shared" si="77"/>
        <v>0</v>
      </c>
      <c r="CT81">
        <f t="shared" si="78"/>
        <v>0</v>
      </c>
      <c r="CU81">
        <f t="shared" si="79"/>
        <v>0</v>
      </c>
      <c r="CV81">
        <f t="shared" si="80"/>
        <v>0</v>
      </c>
      <c r="CW81">
        <f t="shared" si="81"/>
        <v>0</v>
      </c>
      <c r="CX81">
        <f t="shared" si="82"/>
        <v>0</v>
      </c>
      <c r="CY81">
        <f t="shared" si="83"/>
        <v>0</v>
      </c>
      <c r="CZ81">
        <f t="shared" si="84"/>
        <v>0</v>
      </c>
      <c r="DC81" t="s">
        <v>4</v>
      </c>
      <c r="DD81" t="s">
        <v>4</v>
      </c>
      <c r="DE81" t="s">
        <v>4</v>
      </c>
      <c r="DF81" t="s">
        <v>4</v>
      </c>
      <c r="DG81" t="s">
        <v>4</v>
      </c>
      <c r="DH81" t="s">
        <v>4</v>
      </c>
      <c r="DI81" t="s">
        <v>4</v>
      </c>
      <c r="DJ81" t="s">
        <v>4</v>
      </c>
      <c r="DK81" t="s">
        <v>4</v>
      </c>
      <c r="DL81" t="s">
        <v>4</v>
      </c>
      <c r="DM81" t="s">
        <v>4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139</v>
      </c>
      <c r="DW81" t="s">
        <v>139</v>
      </c>
      <c r="DX81">
        <v>1</v>
      </c>
      <c r="EE81">
        <v>27029063</v>
      </c>
      <c r="EF81">
        <v>2</v>
      </c>
      <c r="EG81" t="s">
        <v>22</v>
      </c>
      <c r="EH81">
        <v>0</v>
      </c>
      <c r="EI81" t="s">
        <v>4</v>
      </c>
      <c r="EJ81">
        <v>1</v>
      </c>
      <c r="EK81">
        <v>26001</v>
      </c>
      <c r="EL81" t="s">
        <v>125</v>
      </c>
      <c r="EM81" t="s">
        <v>126</v>
      </c>
      <c r="EO81" t="s">
        <v>4</v>
      </c>
      <c r="EQ81">
        <v>0</v>
      </c>
      <c r="ER81">
        <v>11.22</v>
      </c>
      <c r="ES81">
        <v>11.22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5"/>
        <v>0</v>
      </c>
      <c r="FS81">
        <v>0</v>
      </c>
      <c r="FX81">
        <v>100</v>
      </c>
      <c r="FY81">
        <v>70</v>
      </c>
      <c r="GA81" t="s">
        <v>4</v>
      </c>
      <c r="GD81">
        <v>0</v>
      </c>
      <c r="GF81">
        <v>1042012327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6"/>
        <v>0</v>
      </c>
      <c r="GM81">
        <f t="shared" si="87"/>
        <v>186844.3</v>
      </c>
      <c r="GN81">
        <f t="shared" si="88"/>
        <v>186844.3</v>
      </c>
      <c r="GO81">
        <f t="shared" si="89"/>
        <v>0</v>
      </c>
      <c r="GP81">
        <f t="shared" si="90"/>
        <v>0</v>
      </c>
      <c r="GR81">
        <v>0</v>
      </c>
      <c r="GS81">
        <v>3</v>
      </c>
      <c r="GT81">
        <v>0</v>
      </c>
      <c r="GU81" t="s">
        <v>4</v>
      </c>
      <c r="GV81">
        <f t="shared" si="91"/>
        <v>0</v>
      </c>
      <c r="GW81">
        <v>1</v>
      </c>
      <c r="GX81">
        <f t="shared" si="92"/>
        <v>0</v>
      </c>
      <c r="HA81">
        <v>0</v>
      </c>
      <c r="HB81">
        <v>0</v>
      </c>
      <c r="IK81">
        <v>0</v>
      </c>
    </row>
    <row r="83" spans="1:245" x14ac:dyDescent="0.2">
      <c r="A83" s="3">
        <v>51</v>
      </c>
      <c r="B83" s="3">
        <f>B24</f>
        <v>1</v>
      </c>
      <c r="C83" s="3">
        <f>A24</f>
        <v>4</v>
      </c>
      <c r="D83" s="3">
        <f>ROW(A24)</f>
        <v>24</v>
      </c>
      <c r="E83" s="3"/>
      <c r="F83" s="3" t="str">
        <f>IF(F24&lt;&gt;"",F24,"")</f>
        <v>Дымоудаление</v>
      </c>
      <c r="G83" s="3" t="str">
        <f>IF(G24&lt;&gt;"",G24,"")</f>
        <v>Дымоудаление</v>
      </c>
      <c r="H83" s="3">
        <v>0</v>
      </c>
      <c r="I83" s="3"/>
      <c r="J83" s="3"/>
      <c r="K83" s="3"/>
      <c r="L83" s="3"/>
      <c r="M83" s="3"/>
      <c r="N83" s="3"/>
      <c r="O83" s="3">
        <f t="shared" ref="O83:T83" si="98">ROUND(AB83,2)</f>
        <v>140410.35</v>
      </c>
      <c r="P83" s="3">
        <f t="shared" si="98"/>
        <v>135230.57</v>
      </c>
      <c r="Q83" s="3">
        <f t="shared" si="98"/>
        <v>1402.2</v>
      </c>
      <c r="R83" s="3">
        <f t="shared" si="98"/>
        <v>58.17</v>
      </c>
      <c r="S83" s="3">
        <f t="shared" si="98"/>
        <v>3777.58</v>
      </c>
      <c r="T83" s="3">
        <f t="shared" si="98"/>
        <v>0</v>
      </c>
      <c r="U83" s="3">
        <f>AH83</f>
        <v>409.14992100000001</v>
      </c>
      <c r="V83" s="3">
        <f>AI83</f>
        <v>4.9032600000000004</v>
      </c>
      <c r="W83" s="3">
        <f>ROUND(AJ83,2)</f>
        <v>0</v>
      </c>
      <c r="X83" s="3">
        <f>ROUND(AK83,2)</f>
        <v>4107.1899999999996</v>
      </c>
      <c r="Y83" s="3">
        <f>ROUND(AL83,2)</f>
        <v>2804.9</v>
      </c>
      <c r="Z83" s="3"/>
      <c r="AA83" s="3"/>
      <c r="AB83" s="3">
        <f>ROUND(SUMIF(AA28:AA81,"=27795993",O28:O81),2)</f>
        <v>140410.35</v>
      </c>
      <c r="AC83" s="3">
        <f>ROUND(SUMIF(AA28:AA81,"=27795993",P28:P81),2)</f>
        <v>135230.57</v>
      </c>
      <c r="AD83" s="3">
        <f>ROUND(SUMIF(AA28:AA81,"=27795993",Q28:Q81),2)</f>
        <v>1402.2</v>
      </c>
      <c r="AE83" s="3">
        <f>ROUND(SUMIF(AA28:AA81,"=27795993",R28:R81),2)</f>
        <v>58.17</v>
      </c>
      <c r="AF83" s="3">
        <f>ROUND(SUMIF(AA28:AA81,"=27795993",S28:S81),2)</f>
        <v>3777.58</v>
      </c>
      <c r="AG83" s="3">
        <f>ROUND(SUMIF(AA28:AA81,"=27795993",T28:T81),2)</f>
        <v>0</v>
      </c>
      <c r="AH83" s="3">
        <f>SUMIF(AA28:AA81,"=27795993",U28:U81)</f>
        <v>409.14992100000001</v>
      </c>
      <c r="AI83" s="3">
        <f>SUMIF(AA28:AA81,"=27795993",V28:V81)</f>
        <v>4.9032600000000004</v>
      </c>
      <c r="AJ83" s="3">
        <f>ROUND(SUMIF(AA28:AA81,"=27795993",W28:W81),2)</f>
        <v>0</v>
      </c>
      <c r="AK83" s="3">
        <f>ROUND(SUMIF(AA28:AA81,"=27795993",X28:X81),2)</f>
        <v>4107.1899999999996</v>
      </c>
      <c r="AL83" s="3">
        <f>ROUND(SUMIF(AA28:AA81,"=27795993",Y28:Y81),2)</f>
        <v>2804.9</v>
      </c>
      <c r="AM83" s="3"/>
      <c r="AN83" s="3"/>
      <c r="AO83" s="3">
        <f t="shared" ref="AO83:BC83" si="99">ROUND(BX83,2)</f>
        <v>0</v>
      </c>
      <c r="AP83" s="3">
        <f t="shared" si="99"/>
        <v>0</v>
      </c>
      <c r="AQ83" s="3">
        <f t="shared" si="99"/>
        <v>0</v>
      </c>
      <c r="AR83" s="3">
        <f t="shared" si="99"/>
        <v>147322.44</v>
      </c>
      <c r="AS83" s="3">
        <f t="shared" si="99"/>
        <v>142651.4</v>
      </c>
      <c r="AT83" s="3">
        <f t="shared" si="99"/>
        <v>1169.49</v>
      </c>
      <c r="AU83" s="3">
        <f t="shared" si="99"/>
        <v>3501.55</v>
      </c>
      <c r="AV83" s="3">
        <f t="shared" si="99"/>
        <v>135230.57</v>
      </c>
      <c r="AW83" s="3">
        <f t="shared" si="99"/>
        <v>135230.57</v>
      </c>
      <c r="AX83" s="3">
        <f t="shared" si="99"/>
        <v>0</v>
      </c>
      <c r="AY83" s="3">
        <f t="shared" si="99"/>
        <v>135230.57</v>
      </c>
      <c r="AZ83" s="3">
        <f t="shared" si="99"/>
        <v>0</v>
      </c>
      <c r="BA83" s="3">
        <f t="shared" si="99"/>
        <v>0</v>
      </c>
      <c r="BB83" s="3">
        <f t="shared" si="99"/>
        <v>0</v>
      </c>
      <c r="BC83" s="3">
        <f t="shared" si="99"/>
        <v>0</v>
      </c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>
        <f>ROUND(SUMIF(AA28:AA81,"=27795993",FQ28:FQ81),2)</f>
        <v>0</v>
      </c>
      <c r="BY83" s="3">
        <f>ROUND(SUMIF(AA28:AA81,"=27795993",FR28:FR81),2)</f>
        <v>0</v>
      </c>
      <c r="BZ83" s="3">
        <f>ROUND(SUMIF(AA28:AA81,"=27795993",GL28:GL81),2)</f>
        <v>0</v>
      </c>
      <c r="CA83" s="3">
        <f>ROUND(SUMIF(AA28:AA81,"=27795993",GM28:GM81),2)</f>
        <v>147322.44</v>
      </c>
      <c r="CB83" s="3">
        <f>ROUND(SUMIF(AA28:AA81,"=27795993",GN28:GN81),2)</f>
        <v>142651.4</v>
      </c>
      <c r="CC83" s="3">
        <f>ROUND(SUMIF(AA28:AA81,"=27795993",GO28:GO81),2)</f>
        <v>1169.49</v>
      </c>
      <c r="CD83" s="3">
        <f>ROUND(SUMIF(AA28:AA81,"=27795993",GP28:GP81),2)</f>
        <v>3501.55</v>
      </c>
      <c r="CE83" s="3">
        <f>AC83-BX83</f>
        <v>135230.57</v>
      </c>
      <c r="CF83" s="3">
        <f>AC83-BY83</f>
        <v>135230.57</v>
      </c>
      <c r="CG83" s="3">
        <f>BX83-BZ83</f>
        <v>0</v>
      </c>
      <c r="CH83" s="3">
        <f>AC83-BX83-BY83+BZ83</f>
        <v>135230.57</v>
      </c>
      <c r="CI83" s="3">
        <f>BY83-BZ83</f>
        <v>0</v>
      </c>
      <c r="CJ83" s="3">
        <f>ROUND(SUMIF(AA28:AA81,"=27795993",GX28:GX81),2)</f>
        <v>0</v>
      </c>
      <c r="CK83" s="3">
        <f>ROUND(SUMIF(AA28:AA81,"=27795993",GY28:GY81),2)</f>
        <v>0</v>
      </c>
      <c r="CL83" s="3">
        <f>ROUND(SUMIF(AA28:AA81,"=27795993",GZ28:GZ81),2)</f>
        <v>0</v>
      </c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4">
        <f t="shared" ref="DG83:DL83" si="100">ROUND(DT83,2)</f>
        <v>1081159.76</v>
      </c>
      <c r="DH83" s="4">
        <f t="shared" si="100"/>
        <v>1041275.51</v>
      </c>
      <c r="DI83" s="4">
        <f t="shared" si="100"/>
        <v>10796.89</v>
      </c>
      <c r="DJ83" s="4">
        <f t="shared" si="100"/>
        <v>447.99</v>
      </c>
      <c r="DK83" s="4">
        <f t="shared" si="100"/>
        <v>29087.360000000001</v>
      </c>
      <c r="DL83" s="4">
        <f t="shared" si="100"/>
        <v>0</v>
      </c>
      <c r="DM83" s="4">
        <f>DZ83</f>
        <v>409.14992100000001</v>
      </c>
      <c r="DN83" s="4">
        <f>EA83</f>
        <v>4.9032600000000004</v>
      </c>
      <c r="DO83" s="4">
        <f>ROUND(EB83,2)</f>
        <v>0</v>
      </c>
      <c r="DP83" s="4">
        <f>ROUND(EC83,2)</f>
        <v>31625.58</v>
      </c>
      <c r="DQ83" s="4">
        <f>ROUND(ED83,2)</f>
        <v>21597.78</v>
      </c>
      <c r="DR83" s="4"/>
      <c r="DS83" s="4"/>
      <c r="DT83" s="4">
        <f>ROUND(SUMIF(AA28:AA81,"=27796868",O28:O81),2)</f>
        <v>1081159.76</v>
      </c>
      <c r="DU83" s="4">
        <f>ROUND(SUMIF(AA28:AA81,"=27796868",P28:P81),2)</f>
        <v>1041275.51</v>
      </c>
      <c r="DV83" s="4">
        <f>ROUND(SUMIF(AA28:AA81,"=27796868",Q28:Q81),2)</f>
        <v>10796.89</v>
      </c>
      <c r="DW83" s="4">
        <f>ROUND(SUMIF(AA28:AA81,"=27796868",R28:R81),2)</f>
        <v>447.99</v>
      </c>
      <c r="DX83" s="4">
        <f>ROUND(SUMIF(AA28:AA81,"=27796868",S28:S81),2)</f>
        <v>29087.360000000001</v>
      </c>
      <c r="DY83" s="4">
        <f>ROUND(SUMIF(AA28:AA81,"=27796868",T28:T81),2)</f>
        <v>0</v>
      </c>
      <c r="DZ83" s="4">
        <f>SUMIF(AA28:AA81,"=27796868",U28:U81)</f>
        <v>409.14992100000001</v>
      </c>
      <c r="EA83" s="4">
        <f>SUMIF(AA28:AA81,"=27796868",V28:V81)</f>
        <v>4.9032600000000004</v>
      </c>
      <c r="EB83" s="4">
        <f>ROUND(SUMIF(AA28:AA81,"=27796868",W28:W81),2)</f>
        <v>0</v>
      </c>
      <c r="EC83" s="4">
        <f>ROUND(SUMIF(AA28:AA81,"=27796868",X28:X81),2)</f>
        <v>31625.58</v>
      </c>
      <c r="ED83" s="4">
        <f>ROUND(SUMIF(AA28:AA81,"=27796868",Y28:Y81),2)</f>
        <v>21597.78</v>
      </c>
      <c r="EE83" s="4"/>
      <c r="EF83" s="4"/>
      <c r="EG83" s="4">
        <f t="shared" ref="EG83:EU83" si="101">ROUND(FP83,2)</f>
        <v>0</v>
      </c>
      <c r="EH83" s="4">
        <f t="shared" si="101"/>
        <v>0</v>
      </c>
      <c r="EI83" s="4">
        <f t="shared" si="101"/>
        <v>0</v>
      </c>
      <c r="EJ83" s="4">
        <f t="shared" si="101"/>
        <v>1134383.1200000001</v>
      </c>
      <c r="EK83" s="4">
        <f t="shared" si="101"/>
        <v>1098416.1399999999</v>
      </c>
      <c r="EL83" s="4">
        <f t="shared" si="101"/>
        <v>9005.0400000000009</v>
      </c>
      <c r="EM83" s="4">
        <f t="shared" si="101"/>
        <v>26961.94</v>
      </c>
      <c r="EN83" s="4">
        <f t="shared" si="101"/>
        <v>1041275.51</v>
      </c>
      <c r="EO83" s="4">
        <f t="shared" si="101"/>
        <v>1041275.51</v>
      </c>
      <c r="EP83" s="4">
        <f t="shared" si="101"/>
        <v>0</v>
      </c>
      <c r="EQ83" s="4">
        <f t="shared" si="101"/>
        <v>1041275.51</v>
      </c>
      <c r="ER83" s="4">
        <f t="shared" si="101"/>
        <v>0</v>
      </c>
      <c r="ES83" s="4">
        <f t="shared" si="101"/>
        <v>0</v>
      </c>
      <c r="ET83" s="4">
        <f t="shared" si="101"/>
        <v>0</v>
      </c>
      <c r="EU83" s="4">
        <f t="shared" si="101"/>
        <v>0</v>
      </c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>
        <f>ROUND(SUMIF(AA28:AA81,"=27796868",FQ28:FQ81),2)</f>
        <v>0</v>
      </c>
      <c r="FQ83" s="4">
        <f>ROUND(SUMIF(AA28:AA81,"=27796868",FR28:FR81),2)</f>
        <v>0</v>
      </c>
      <c r="FR83" s="4">
        <f>ROUND(SUMIF(AA28:AA81,"=27796868",GL28:GL81),2)</f>
        <v>0</v>
      </c>
      <c r="FS83" s="4">
        <f>ROUND(SUMIF(AA28:AA81,"=27796868",GM28:GM81),2)</f>
        <v>1134383.1200000001</v>
      </c>
      <c r="FT83" s="4">
        <f>ROUND(SUMIF(AA28:AA81,"=27796868",GN28:GN81),2)</f>
        <v>1098416.1399999999</v>
      </c>
      <c r="FU83" s="4">
        <f>ROUND(SUMIF(AA28:AA81,"=27796868",GO28:GO81),2)</f>
        <v>9005.0400000000009</v>
      </c>
      <c r="FV83" s="4">
        <f>ROUND(SUMIF(AA28:AA81,"=27796868",GP28:GP81),2)</f>
        <v>26961.94</v>
      </c>
      <c r="FW83" s="4">
        <f>DU83-FP83</f>
        <v>1041275.51</v>
      </c>
      <c r="FX83" s="4">
        <f>DU83-FQ83</f>
        <v>1041275.51</v>
      </c>
      <c r="FY83" s="4">
        <f>FP83-FR83</f>
        <v>0</v>
      </c>
      <c r="FZ83" s="4">
        <f>DU83-FP83-FQ83+FR83</f>
        <v>1041275.51</v>
      </c>
      <c r="GA83" s="4">
        <f>FQ83-FR83</f>
        <v>0</v>
      </c>
      <c r="GB83" s="4">
        <f>ROUND(SUMIF(AA28:AA81,"=27796868",GX28:GX81),2)</f>
        <v>0</v>
      </c>
      <c r="GC83" s="4">
        <f>ROUND(SUMIF(AA28:AA81,"=27796868",GY28:GY81),2)</f>
        <v>0</v>
      </c>
      <c r="GD83" s="4">
        <f>ROUND(SUMIF(AA28:AA81,"=27796868",GZ28:GZ81),2)</f>
        <v>0</v>
      </c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>
        <v>0</v>
      </c>
    </row>
    <row r="85" spans="1:245" x14ac:dyDescent="0.2">
      <c r="A85" s="5">
        <v>50</v>
      </c>
      <c r="B85" s="5">
        <v>0</v>
      </c>
      <c r="C85" s="5">
        <v>0</v>
      </c>
      <c r="D85" s="5">
        <v>1</v>
      </c>
      <c r="E85" s="5">
        <v>201</v>
      </c>
      <c r="F85" s="5">
        <f>ROUND(Source!O83,O85)</f>
        <v>140410.35</v>
      </c>
      <c r="G85" s="5" t="s">
        <v>141</v>
      </c>
      <c r="H85" s="5" t="s">
        <v>142</v>
      </c>
      <c r="I85" s="5"/>
      <c r="J85" s="5"/>
      <c r="K85" s="5">
        <v>201</v>
      </c>
      <c r="L85" s="5">
        <v>1</v>
      </c>
      <c r="M85" s="5">
        <v>3</v>
      </c>
      <c r="N85" s="5" t="s">
        <v>4</v>
      </c>
      <c r="O85" s="5">
        <v>2</v>
      </c>
      <c r="P85" s="5">
        <f>ROUND(Source!DG83,O85)</f>
        <v>1081159.76</v>
      </c>
      <c r="Q85" s="5"/>
      <c r="R85" s="5"/>
      <c r="S85" s="5"/>
      <c r="T85" s="5"/>
      <c r="U85" s="5"/>
      <c r="V85" s="5"/>
      <c r="W85" s="5"/>
    </row>
    <row r="86" spans="1:245" x14ac:dyDescent="0.2">
      <c r="A86" s="5">
        <v>50</v>
      </c>
      <c r="B86" s="5">
        <v>0</v>
      </c>
      <c r="C86" s="5">
        <v>0</v>
      </c>
      <c r="D86" s="5">
        <v>1</v>
      </c>
      <c r="E86" s="5">
        <v>202</v>
      </c>
      <c r="F86" s="5">
        <f>ROUND(Source!P83,O86)</f>
        <v>135230.57</v>
      </c>
      <c r="G86" s="5" t="s">
        <v>143</v>
      </c>
      <c r="H86" s="5" t="s">
        <v>144</v>
      </c>
      <c r="I86" s="5"/>
      <c r="J86" s="5"/>
      <c r="K86" s="5">
        <v>202</v>
      </c>
      <c r="L86" s="5">
        <v>2</v>
      </c>
      <c r="M86" s="5">
        <v>3</v>
      </c>
      <c r="N86" s="5" t="s">
        <v>4</v>
      </c>
      <c r="O86" s="5">
        <v>2</v>
      </c>
      <c r="P86" s="5">
        <f>ROUND(Source!DH83,O86)</f>
        <v>1041275.51</v>
      </c>
      <c r="Q86" s="5"/>
      <c r="R86" s="5"/>
      <c r="S86" s="5"/>
      <c r="T86" s="5"/>
      <c r="U86" s="5"/>
      <c r="V86" s="5"/>
      <c r="W86" s="5"/>
    </row>
    <row r="87" spans="1:245" x14ac:dyDescent="0.2">
      <c r="A87" s="5">
        <v>50</v>
      </c>
      <c r="B87" s="5">
        <v>0</v>
      </c>
      <c r="C87" s="5">
        <v>0</v>
      </c>
      <c r="D87" s="5">
        <v>1</v>
      </c>
      <c r="E87" s="5">
        <v>222</v>
      </c>
      <c r="F87" s="5">
        <f>ROUND(Source!AO83,O87)</f>
        <v>0</v>
      </c>
      <c r="G87" s="5" t="s">
        <v>145</v>
      </c>
      <c r="H87" s="5" t="s">
        <v>146</v>
      </c>
      <c r="I87" s="5"/>
      <c r="J87" s="5"/>
      <c r="K87" s="5">
        <v>222</v>
      </c>
      <c r="L87" s="5">
        <v>3</v>
      </c>
      <c r="M87" s="5">
        <v>3</v>
      </c>
      <c r="N87" s="5" t="s">
        <v>4</v>
      </c>
      <c r="O87" s="5">
        <v>2</v>
      </c>
      <c r="P87" s="5">
        <f>ROUND(Source!EG83,O87)</f>
        <v>0</v>
      </c>
      <c r="Q87" s="5"/>
      <c r="R87" s="5"/>
      <c r="S87" s="5"/>
      <c r="T87" s="5"/>
      <c r="U87" s="5"/>
      <c r="V87" s="5"/>
      <c r="W87" s="5"/>
    </row>
    <row r="88" spans="1:245" x14ac:dyDescent="0.2">
      <c r="A88" s="5">
        <v>50</v>
      </c>
      <c r="B88" s="5">
        <v>0</v>
      </c>
      <c r="C88" s="5">
        <v>0</v>
      </c>
      <c r="D88" s="5">
        <v>1</v>
      </c>
      <c r="E88" s="5">
        <v>225</v>
      </c>
      <c r="F88" s="5">
        <f>ROUND(Source!AV83,O88)</f>
        <v>135230.57</v>
      </c>
      <c r="G88" s="5" t="s">
        <v>147</v>
      </c>
      <c r="H88" s="5" t="s">
        <v>148</v>
      </c>
      <c r="I88" s="5"/>
      <c r="J88" s="5"/>
      <c r="K88" s="5">
        <v>225</v>
      </c>
      <c r="L88" s="5">
        <v>4</v>
      </c>
      <c r="M88" s="5">
        <v>3</v>
      </c>
      <c r="N88" s="5" t="s">
        <v>4</v>
      </c>
      <c r="O88" s="5">
        <v>2</v>
      </c>
      <c r="P88" s="5">
        <f>ROUND(Source!EN83,O88)</f>
        <v>1041275.51</v>
      </c>
      <c r="Q88" s="5"/>
      <c r="R88" s="5"/>
      <c r="S88" s="5"/>
      <c r="T88" s="5"/>
      <c r="U88" s="5"/>
      <c r="V88" s="5"/>
      <c r="W88" s="5"/>
    </row>
    <row r="89" spans="1:245" x14ac:dyDescent="0.2">
      <c r="A89" s="5">
        <v>50</v>
      </c>
      <c r="B89" s="5">
        <v>0</v>
      </c>
      <c r="C89" s="5">
        <v>0</v>
      </c>
      <c r="D89" s="5">
        <v>1</v>
      </c>
      <c r="E89" s="5">
        <v>226</v>
      </c>
      <c r="F89" s="5">
        <f>ROUND(Source!AW83,O89)</f>
        <v>135230.57</v>
      </c>
      <c r="G89" s="5" t="s">
        <v>149</v>
      </c>
      <c r="H89" s="5" t="s">
        <v>150</v>
      </c>
      <c r="I89" s="5"/>
      <c r="J89" s="5"/>
      <c r="K89" s="5">
        <v>226</v>
      </c>
      <c r="L89" s="5">
        <v>5</v>
      </c>
      <c r="M89" s="5">
        <v>3</v>
      </c>
      <c r="N89" s="5" t="s">
        <v>4</v>
      </c>
      <c r="O89" s="5">
        <v>2</v>
      </c>
      <c r="P89" s="5">
        <f>ROUND(Source!EO83,O89)</f>
        <v>1041275.51</v>
      </c>
      <c r="Q89" s="5"/>
      <c r="R89" s="5"/>
      <c r="S89" s="5"/>
      <c r="T89" s="5"/>
      <c r="U89" s="5"/>
      <c r="V89" s="5"/>
      <c r="W89" s="5"/>
    </row>
    <row r="90" spans="1:245" x14ac:dyDescent="0.2">
      <c r="A90" s="5">
        <v>50</v>
      </c>
      <c r="B90" s="5">
        <v>0</v>
      </c>
      <c r="C90" s="5">
        <v>0</v>
      </c>
      <c r="D90" s="5">
        <v>1</v>
      </c>
      <c r="E90" s="5">
        <v>227</v>
      </c>
      <c r="F90" s="5">
        <f>ROUND(Source!AX83,O90)</f>
        <v>0</v>
      </c>
      <c r="G90" s="5" t="s">
        <v>151</v>
      </c>
      <c r="H90" s="5" t="s">
        <v>152</v>
      </c>
      <c r="I90" s="5"/>
      <c r="J90" s="5"/>
      <c r="K90" s="5">
        <v>227</v>
      </c>
      <c r="L90" s="5">
        <v>6</v>
      </c>
      <c r="M90" s="5">
        <v>3</v>
      </c>
      <c r="N90" s="5" t="s">
        <v>4</v>
      </c>
      <c r="O90" s="5">
        <v>2</v>
      </c>
      <c r="P90" s="5">
        <f>ROUND(Source!EP83,O90)</f>
        <v>0</v>
      </c>
      <c r="Q90" s="5"/>
      <c r="R90" s="5"/>
      <c r="S90" s="5"/>
      <c r="T90" s="5"/>
      <c r="U90" s="5"/>
      <c r="V90" s="5"/>
      <c r="W90" s="5"/>
    </row>
    <row r="91" spans="1:245" x14ac:dyDescent="0.2">
      <c r="A91" s="5">
        <v>50</v>
      </c>
      <c r="B91" s="5">
        <v>0</v>
      </c>
      <c r="C91" s="5">
        <v>0</v>
      </c>
      <c r="D91" s="5">
        <v>1</v>
      </c>
      <c r="E91" s="5">
        <v>228</v>
      </c>
      <c r="F91" s="5">
        <f>ROUND(Source!AY83,O91)</f>
        <v>135230.57</v>
      </c>
      <c r="G91" s="5" t="s">
        <v>153</v>
      </c>
      <c r="H91" s="5" t="s">
        <v>154</v>
      </c>
      <c r="I91" s="5"/>
      <c r="J91" s="5"/>
      <c r="K91" s="5">
        <v>228</v>
      </c>
      <c r="L91" s="5">
        <v>7</v>
      </c>
      <c r="M91" s="5">
        <v>3</v>
      </c>
      <c r="N91" s="5" t="s">
        <v>4</v>
      </c>
      <c r="O91" s="5">
        <v>2</v>
      </c>
      <c r="P91" s="5">
        <f>ROUND(Source!EQ83,O91)</f>
        <v>1041275.51</v>
      </c>
      <c r="Q91" s="5"/>
      <c r="R91" s="5"/>
      <c r="S91" s="5"/>
      <c r="T91" s="5"/>
      <c r="U91" s="5"/>
      <c r="V91" s="5"/>
      <c r="W91" s="5"/>
    </row>
    <row r="92" spans="1:245" x14ac:dyDescent="0.2">
      <c r="A92" s="5">
        <v>50</v>
      </c>
      <c r="B92" s="5">
        <v>0</v>
      </c>
      <c r="C92" s="5">
        <v>0</v>
      </c>
      <c r="D92" s="5">
        <v>1</v>
      </c>
      <c r="E92" s="5">
        <v>216</v>
      </c>
      <c r="F92" s="5">
        <f>ROUND(Source!AP83,O92)</f>
        <v>0</v>
      </c>
      <c r="G92" s="5" t="s">
        <v>155</v>
      </c>
      <c r="H92" s="5" t="s">
        <v>156</v>
      </c>
      <c r="I92" s="5"/>
      <c r="J92" s="5"/>
      <c r="K92" s="5">
        <v>216</v>
      </c>
      <c r="L92" s="5">
        <v>8</v>
      </c>
      <c r="M92" s="5">
        <v>3</v>
      </c>
      <c r="N92" s="5" t="s">
        <v>4</v>
      </c>
      <c r="O92" s="5">
        <v>2</v>
      </c>
      <c r="P92" s="5">
        <f>ROUND(Source!EH83,O92)</f>
        <v>0</v>
      </c>
      <c r="Q92" s="5"/>
      <c r="R92" s="5"/>
      <c r="S92" s="5"/>
      <c r="T92" s="5"/>
      <c r="U92" s="5"/>
      <c r="V92" s="5"/>
      <c r="W92" s="5"/>
    </row>
    <row r="93" spans="1:245" x14ac:dyDescent="0.2">
      <c r="A93" s="5">
        <v>50</v>
      </c>
      <c r="B93" s="5">
        <v>0</v>
      </c>
      <c r="C93" s="5">
        <v>0</v>
      </c>
      <c r="D93" s="5">
        <v>1</v>
      </c>
      <c r="E93" s="5">
        <v>223</v>
      </c>
      <c r="F93" s="5">
        <f>ROUND(Source!AQ83,O93)</f>
        <v>0</v>
      </c>
      <c r="G93" s="5" t="s">
        <v>157</v>
      </c>
      <c r="H93" s="5" t="s">
        <v>158</v>
      </c>
      <c r="I93" s="5"/>
      <c r="J93" s="5"/>
      <c r="K93" s="5">
        <v>223</v>
      </c>
      <c r="L93" s="5">
        <v>9</v>
      </c>
      <c r="M93" s="5">
        <v>3</v>
      </c>
      <c r="N93" s="5" t="s">
        <v>4</v>
      </c>
      <c r="O93" s="5">
        <v>2</v>
      </c>
      <c r="P93" s="5">
        <f>ROUND(Source!EI83,O93)</f>
        <v>0</v>
      </c>
      <c r="Q93" s="5"/>
      <c r="R93" s="5"/>
      <c r="S93" s="5"/>
      <c r="T93" s="5"/>
      <c r="U93" s="5"/>
      <c r="V93" s="5"/>
      <c r="W93" s="5"/>
    </row>
    <row r="94" spans="1:245" x14ac:dyDescent="0.2">
      <c r="A94" s="5">
        <v>50</v>
      </c>
      <c r="B94" s="5">
        <v>0</v>
      </c>
      <c r="C94" s="5">
        <v>0</v>
      </c>
      <c r="D94" s="5">
        <v>1</v>
      </c>
      <c r="E94" s="5">
        <v>229</v>
      </c>
      <c r="F94" s="5">
        <f>ROUND(Source!AZ83,O94)</f>
        <v>0</v>
      </c>
      <c r="G94" s="5" t="s">
        <v>159</v>
      </c>
      <c r="H94" s="5" t="s">
        <v>160</v>
      </c>
      <c r="I94" s="5"/>
      <c r="J94" s="5"/>
      <c r="K94" s="5">
        <v>229</v>
      </c>
      <c r="L94" s="5">
        <v>10</v>
      </c>
      <c r="M94" s="5">
        <v>3</v>
      </c>
      <c r="N94" s="5" t="s">
        <v>4</v>
      </c>
      <c r="O94" s="5">
        <v>2</v>
      </c>
      <c r="P94" s="5">
        <f>ROUND(Source!ER83,O94)</f>
        <v>0</v>
      </c>
      <c r="Q94" s="5"/>
      <c r="R94" s="5"/>
      <c r="S94" s="5"/>
      <c r="T94" s="5"/>
      <c r="U94" s="5"/>
      <c r="V94" s="5"/>
      <c r="W94" s="5"/>
    </row>
    <row r="95" spans="1:245" x14ac:dyDescent="0.2">
      <c r="A95" s="5">
        <v>50</v>
      </c>
      <c r="B95" s="5">
        <v>0</v>
      </c>
      <c r="C95" s="5">
        <v>0</v>
      </c>
      <c r="D95" s="5">
        <v>1</v>
      </c>
      <c r="E95" s="5">
        <v>203</v>
      </c>
      <c r="F95" s="5">
        <f>ROUND(Source!Q83,O95)</f>
        <v>1402.2</v>
      </c>
      <c r="G95" s="5" t="s">
        <v>161</v>
      </c>
      <c r="H95" s="5" t="s">
        <v>162</v>
      </c>
      <c r="I95" s="5"/>
      <c r="J95" s="5"/>
      <c r="K95" s="5">
        <v>203</v>
      </c>
      <c r="L95" s="5">
        <v>11</v>
      </c>
      <c r="M95" s="5">
        <v>3</v>
      </c>
      <c r="N95" s="5" t="s">
        <v>4</v>
      </c>
      <c r="O95" s="5">
        <v>2</v>
      </c>
      <c r="P95" s="5">
        <f>ROUND(Source!DI83,O95)</f>
        <v>10796.89</v>
      </c>
      <c r="Q95" s="5"/>
      <c r="R95" s="5"/>
      <c r="S95" s="5"/>
      <c r="T95" s="5"/>
      <c r="U95" s="5"/>
      <c r="V95" s="5"/>
      <c r="W95" s="5"/>
    </row>
    <row r="96" spans="1:245" x14ac:dyDescent="0.2">
      <c r="A96" s="5">
        <v>50</v>
      </c>
      <c r="B96" s="5">
        <v>0</v>
      </c>
      <c r="C96" s="5">
        <v>0</v>
      </c>
      <c r="D96" s="5">
        <v>1</v>
      </c>
      <c r="E96" s="5">
        <v>231</v>
      </c>
      <c r="F96" s="5">
        <f>ROUND(Source!BB83,O96)</f>
        <v>0</v>
      </c>
      <c r="G96" s="5" t="s">
        <v>163</v>
      </c>
      <c r="H96" s="5" t="s">
        <v>164</v>
      </c>
      <c r="I96" s="5"/>
      <c r="J96" s="5"/>
      <c r="K96" s="5">
        <v>231</v>
      </c>
      <c r="L96" s="5">
        <v>12</v>
      </c>
      <c r="M96" s="5">
        <v>3</v>
      </c>
      <c r="N96" s="5" t="s">
        <v>4</v>
      </c>
      <c r="O96" s="5">
        <v>2</v>
      </c>
      <c r="P96" s="5">
        <f>ROUND(Source!ET83,O96)</f>
        <v>0</v>
      </c>
      <c r="Q96" s="5"/>
      <c r="R96" s="5"/>
      <c r="S96" s="5"/>
      <c r="T96" s="5"/>
      <c r="U96" s="5"/>
      <c r="V96" s="5"/>
      <c r="W96" s="5"/>
    </row>
    <row r="97" spans="1:88" x14ac:dyDescent="0.2">
      <c r="A97" s="5">
        <v>50</v>
      </c>
      <c r="B97" s="5">
        <v>0</v>
      </c>
      <c r="C97" s="5">
        <v>0</v>
      </c>
      <c r="D97" s="5">
        <v>1</v>
      </c>
      <c r="E97" s="5">
        <v>204</v>
      </c>
      <c r="F97" s="5">
        <f>ROUND(Source!R83,O97)</f>
        <v>58.17</v>
      </c>
      <c r="G97" s="5" t="s">
        <v>165</v>
      </c>
      <c r="H97" s="5" t="s">
        <v>166</v>
      </c>
      <c r="I97" s="5"/>
      <c r="J97" s="5"/>
      <c r="K97" s="5">
        <v>204</v>
      </c>
      <c r="L97" s="5">
        <v>13</v>
      </c>
      <c r="M97" s="5">
        <v>3</v>
      </c>
      <c r="N97" s="5" t="s">
        <v>4</v>
      </c>
      <c r="O97" s="5">
        <v>2</v>
      </c>
      <c r="P97" s="5">
        <f>ROUND(Source!DJ83,O97)</f>
        <v>447.99</v>
      </c>
      <c r="Q97" s="5"/>
      <c r="R97" s="5"/>
      <c r="S97" s="5"/>
      <c r="T97" s="5"/>
      <c r="U97" s="5"/>
      <c r="V97" s="5"/>
      <c r="W97" s="5"/>
    </row>
    <row r="98" spans="1:88" x14ac:dyDescent="0.2">
      <c r="A98" s="5">
        <v>50</v>
      </c>
      <c r="B98" s="5">
        <v>0</v>
      </c>
      <c r="C98" s="5">
        <v>0</v>
      </c>
      <c r="D98" s="5">
        <v>1</v>
      </c>
      <c r="E98" s="5">
        <v>205</v>
      </c>
      <c r="F98" s="5">
        <f>ROUND(Source!S83,O98)</f>
        <v>3777.58</v>
      </c>
      <c r="G98" s="5" t="s">
        <v>167</v>
      </c>
      <c r="H98" s="5" t="s">
        <v>168</v>
      </c>
      <c r="I98" s="5"/>
      <c r="J98" s="5"/>
      <c r="K98" s="5">
        <v>205</v>
      </c>
      <c r="L98" s="5">
        <v>14</v>
      </c>
      <c r="M98" s="5">
        <v>3</v>
      </c>
      <c r="N98" s="5" t="s">
        <v>4</v>
      </c>
      <c r="O98" s="5">
        <v>2</v>
      </c>
      <c r="P98" s="5">
        <f>ROUND(Source!DK83,O98)</f>
        <v>29087.360000000001</v>
      </c>
      <c r="Q98" s="5"/>
      <c r="R98" s="5"/>
      <c r="S98" s="5"/>
      <c r="T98" s="5"/>
      <c r="U98" s="5"/>
      <c r="V98" s="5"/>
      <c r="W98" s="5"/>
    </row>
    <row r="99" spans="1:88" x14ac:dyDescent="0.2">
      <c r="A99" s="5">
        <v>50</v>
      </c>
      <c r="B99" s="5">
        <v>0</v>
      </c>
      <c r="C99" s="5">
        <v>0</v>
      </c>
      <c r="D99" s="5">
        <v>1</v>
      </c>
      <c r="E99" s="5">
        <v>232</v>
      </c>
      <c r="F99" s="5">
        <f>ROUND(Source!BC83,O99)</f>
        <v>0</v>
      </c>
      <c r="G99" s="5" t="s">
        <v>169</v>
      </c>
      <c r="H99" s="5" t="s">
        <v>170</v>
      </c>
      <c r="I99" s="5"/>
      <c r="J99" s="5"/>
      <c r="K99" s="5">
        <v>232</v>
      </c>
      <c r="L99" s="5">
        <v>15</v>
      </c>
      <c r="M99" s="5">
        <v>3</v>
      </c>
      <c r="N99" s="5" t="s">
        <v>4</v>
      </c>
      <c r="O99" s="5">
        <v>2</v>
      </c>
      <c r="P99" s="5">
        <f>ROUND(Source!EU83,O99)</f>
        <v>0</v>
      </c>
      <c r="Q99" s="5"/>
      <c r="R99" s="5"/>
      <c r="S99" s="5"/>
      <c r="T99" s="5"/>
      <c r="U99" s="5"/>
      <c r="V99" s="5"/>
      <c r="W99" s="5"/>
    </row>
    <row r="100" spans="1:88" x14ac:dyDescent="0.2">
      <c r="A100" s="5">
        <v>50</v>
      </c>
      <c r="B100" s="5">
        <v>0</v>
      </c>
      <c r="C100" s="5">
        <v>0</v>
      </c>
      <c r="D100" s="5">
        <v>1</v>
      </c>
      <c r="E100" s="5">
        <v>214</v>
      </c>
      <c r="F100" s="5">
        <f>ROUND(Source!AS83,O100)</f>
        <v>142651.4</v>
      </c>
      <c r="G100" s="5" t="s">
        <v>171</v>
      </c>
      <c r="H100" s="5" t="s">
        <v>172</v>
      </c>
      <c r="I100" s="5"/>
      <c r="J100" s="5"/>
      <c r="K100" s="5">
        <v>214</v>
      </c>
      <c r="L100" s="5">
        <v>16</v>
      </c>
      <c r="M100" s="5">
        <v>3</v>
      </c>
      <c r="N100" s="5" t="s">
        <v>4</v>
      </c>
      <c r="O100" s="5">
        <v>2</v>
      </c>
      <c r="P100" s="5">
        <f>ROUND(Source!EK83,O100)</f>
        <v>1098416.1399999999</v>
      </c>
      <c r="Q100" s="5"/>
      <c r="R100" s="5"/>
      <c r="S100" s="5"/>
      <c r="T100" s="5"/>
      <c r="U100" s="5"/>
      <c r="V100" s="5"/>
      <c r="W100" s="5"/>
    </row>
    <row r="101" spans="1:88" x14ac:dyDescent="0.2">
      <c r="A101" s="5">
        <v>50</v>
      </c>
      <c r="B101" s="5">
        <v>0</v>
      </c>
      <c r="C101" s="5">
        <v>0</v>
      </c>
      <c r="D101" s="5">
        <v>1</v>
      </c>
      <c r="E101" s="5">
        <v>215</v>
      </c>
      <c r="F101" s="5">
        <f>ROUND(Source!AT83,O101)</f>
        <v>1169.49</v>
      </c>
      <c r="G101" s="5" t="s">
        <v>173</v>
      </c>
      <c r="H101" s="5" t="s">
        <v>174</v>
      </c>
      <c r="I101" s="5"/>
      <c r="J101" s="5"/>
      <c r="K101" s="5">
        <v>215</v>
      </c>
      <c r="L101" s="5">
        <v>17</v>
      </c>
      <c r="M101" s="5">
        <v>3</v>
      </c>
      <c r="N101" s="5" t="s">
        <v>4</v>
      </c>
      <c r="O101" s="5">
        <v>2</v>
      </c>
      <c r="P101" s="5">
        <f>ROUND(Source!EL83,O101)</f>
        <v>9005.0400000000009</v>
      </c>
      <c r="Q101" s="5"/>
      <c r="R101" s="5"/>
      <c r="S101" s="5"/>
      <c r="T101" s="5"/>
      <c r="U101" s="5"/>
      <c r="V101" s="5"/>
      <c r="W101" s="5"/>
    </row>
    <row r="102" spans="1:88" x14ac:dyDescent="0.2">
      <c r="A102" s="5">
        <v>50</v>
      </c>
      <c r="B102" s="5">
        <v>0</v>
      </c>
      <c r="C102" s="5">
        <v>0</v>
      </c>
      <c r="D102" s="5">
        <v>1</v>
      </c>
      <c r="E102" s="5">
        <v>217</v>
      </c>
      <c r="F102" s="5">
        <f>ROUND(Source!AU83,O102)</f>
        <v>3501.55</v>
      </c>
      <c r="G102" s="5" t="s">
        <v>175</v>
      </c>
      <c r="H102" s="5" t="s">
        <v>176</v>
      </c>
      <c r="I102" s="5"/>
      <c r="J102" s="5"/>
      <c r="K102" s="5">
        <v>217</v>
      </c>
      <c r="L102" s="5">
        <v>18</v>
      </c>
      <c r="M102" s="5">
        <v>3</v>
      </c>
      <c r="N102" s="5" t="s">
        <v>4</v>
      </c>
      <c r="O102" s="5">
        <v>2</v>
      </c>
      <c r="P102" s="5">
        <f>ROUND(Source!EM83,O102)</f>
        <v>26961.94</v>
      </c>
      <c r="Q102" s="5"/>
      <c r="R102" s="5"/>
      <c r="S102" s="5"/>
      <c r="T102" s="5"/>
      <c r="U102" s="5"/>
      <c r="V102" s="5"/>
      <c r="W102" s="5"/>
    </row>
    <row r="103" spans="1:88" x14ac:dyDescent="0.2">
      <c r="A103" s="5">
        <v>50</v>
      </c>
      <c r="B103" s="5">
        <v>0</v>
      </c>
      <c r="C103" s="5">
        <v>0</v>
      </c>
      <c r="D103" s="5">
        <v>1</v>
      </c>
      <c r="E103" s="5">
        <v>230</v>
      </c>
      <c r="F103" s="5">
        <f>ROUND(Source!BA83,O103)</f>
        <v>0</v>
      </c>
      <c r="G103" s="5" t="s">
        <v>177</v>
      </c>
      <c r="H103" s="5" t="s">
        <v>178</v>
      </c>
      <c r="I103" s="5"/>
      <c r="J103" s="5"/>
      <c r="K103" s="5">
        <v>230</v>
      </c>
      <c r="L103" s="5">
        <v>19</v>
      </c>
      <c r="M103" s="5">
        <v>3</v>
      </c>
      <c r="N103" s="5" t="s">
        <v>4</v>
      </c>
      <c r="O103" s="5">
        <v>2</v>
      </c>
      <c r="P103" s="5">
        <f>ROUND(Source!ES83,O103)</f>
        <v>0</v>
      </c>
      <c r="Q103" s="5"/>
      <c r="R103" s="5"/>
      <c r="S103" s="5"/>
      <c r="T103" s="5"/>
      <c r="U103" s="5"/>
      <c r="V103" s="5"/>
      <c r="W103" s="5"/>
    </row>
    <row r="104" spans="1:88" x14ac:dyDescent="0.2">
      <c r="A104" s="5">
        <v>50</v>
      </c>
      <c r="B104" s="5">
        <v>0</v>
      </c>
      <c r="C104" s="5">
        <v>0</v>
      </c>
      <c r="D104" s="5">
        <v>1</v>
      </c>
      <c r="E104" s="5">
        <v>206</v>
      </c>
      <c r="F104" s="5">
        <f>ROUND(Source!T83,O104)</f>
        <v>0</v>
      </c>
      <c r="G104" s="5" t="s">
        <v>179</v>
      </c>
      <c r="H104" s="5" t="s">
        <v>180</v>
      </c>
      <c r="I104" s="5"/>
      <c r="J104" s="5"/>
      <c r="K104" s="5">
        <v>206</v>
      </c>
      <c r="L104" s="5">
        <v>20</v>
      </c>
      <c r="M104" s="5">
        <v>3</v>
      </c>
      <c r="N104" s="5" t="s">
        <v>4</v>
      </c>
      <c r="O104" s="5">
        <v>2</v>
      </c>
      <c r="P104" s="5">
        <f>ROUND(Source!DL83,O104)</f>
        <v>0</v>
      </c>
      <c r="Q104" s="5"/>
      <c r="R104" s="5"/>
      <c r="S104" s="5"/>
      <c r="T104" s="5"/>
      <c r="U104" s="5"/>
      <c r="V104" s="5"/>
      <c r="W104" s="5"/>
    </row>
    <row r="105" spans="1:88" x14ac:dyDescent="0.2">
      <c r="A105" s="5">
        <v>50</v>
      </c>
      <c r="B105" s="5">
        <v>0</v>
      </c>
      <c r="C105" s="5">
        <v>0</v>
      </c>
      <c r="D105" s="5">
        <v>1</v>
      </c>
      <c r="E105" s="5">
        <v>207</v>
      </c>
      <c r="F105" s="5">
        <f>Source!U83</f>
        <v>409.14992100000001</v>
      </c>
      <c r="G105" s="5" t="s">
        <v>181</v>
      </c>
      <c r="H105" s="5" t="s">
        <v>182</v>
      </c>
      <c r="I105" s="5"/>
      <c r="J105" s="5"/>
      <c r="K105" s="5">
        <v>207</v>
      </c>
      <c r="L105" s="5">
        <v>21</v>
      </c>
      <c r="M105" s="5">
        <v>3</v>
      </c>
      <c r="N105" s="5" t="s">
        <v>4</v>
      </c>
      <c r="O105" s="5">
        <v>-1</v>
      </c>
      <c r="P105" s="5">
        <f>Source!DM83</f>
        <v>409.14992100000001</v>
      </c>
      <c r="Q105" s="5"/>
      <c r="R105" s="5"/>
      <c r="S105" s="5"/>
      <c r="T105" s="5"/>
      <c r="U105" s="5"/>
      <c r="V105" s="5"/>
      <c r="W105" s="5"/>
    </row>
    <row r="106" spans="1:88" x14ac:dyDescent="0.2">
      <c r="A106" s="5">
        <v>50</v>
      </c>
      <c r="B106" s="5">
        <v>0</v>
      </c>
      <c r="C106" s="5">
        <v>0</v>
      </c>
      <c r="D106" s="5">
        <v>1</v>
      </c>
      <c r="E106" s="5">
        <v>208</v>
      </c>
      <c r="F106" s="5">
        <f>Source!V83</f>
        <v>4.9032600000000004</v>
      </c>
      <c r="G106" s="5" t="s">
        <v>183</v>
      </c>
      <c r="H106" s="5" t="s">
        <v>184</v>
      </c>
      <c r="I106" s="5"/>
      <c r="J106" s="5"/>
      <c r="K106" s="5">
        <v>208</v>
      </c>
      <c r="L106" s="5">
        <v>22</v>
      </c>
      <c r="M106" s="5">
        <v>3</v>
      </c>
      <c r="N106" s="5" t="s">
        <v>4</v>
      </c>
      <c r="O106" s="5">
        <v>-1</v>
      </c>
      <c r="P106" s="5">
        <f>Source!DN83</f>
        <v>4.9032600000000004</v>
      </c>
      <c r="Q106" s="5"/>
      <c r="R106" s="5"/>
      <c r="S106" s="5"/>
      <c r="T106" s="5"/>
      <c r="U106" s="5"/>
      <c r="V106" s="5"/>
      <c r="W106" s="5"/>
    </row>
    <row r="107" spans="1:88" x14ac:dyDescent="0.2">
      <c r="A107" s="5">
        <v>50</v>
      </c>
      <c r="B107" s="5">
        <v>0</v>
      </c>
      <c r="C107" s="5">
        <v>0</v>
      </c>
      <c r="D107" s="5">
        <v>1</v>
      </c>
      <c r="E107" s="5">
        <v>209</v>
      </c>
      <c r="F107" s="5">
        <f>ROUND(Source!W83,O107)</f>
        <v>0</v>
      </c>
      <c r="G107" s="5" t="s">
        <v>185</v>
      </c>
      <c r="H107" s="5" t="s">
        <v>186</v>
      </c>
      <c r="I107" s="5"/>
      <c r="J107" s="5"/>
      <c r="K107" s="5">
        <v>209</v>
      </c>
      <c r="L107" s="5">
        <v>23</v>
      </c>
      <c r="M107" s="5">
        <v>3</v>
      </c>
      <c r="N107" s="5" t="s">
        <v>4</v>
      </c>
      <c r="O107" s="5">
        <v>2</v>
      </c>
      <c r="P107" s="5">
        <f>ROUND(Source!DO83,O107)</f>
        <v>0</v>
      </c>
      <c r="Q107" s="5"/>
      <c r="R107" s="5"/>
      <c r="S107" s="5"/>
      <c r="T107" s="5"/>
      <c r="U107" s="5"/>
      <c r="V107" s="5"/>
      <c r="W107" s="5"/>
    </row>
    <row r="108" spans="1:88" x14ac:dyDescent="0.2">
      <c r="A108" s="5">
        <v>50</v>
      </c>
      <c r="B108" s="5">
        <v>0</v>
      </c>
      <c r="C108" s="5">
        <v>0</v>
      </c>
      <c r="D108" s="5">
        <v>1</v>
      </c>
      <c r="E108" s="5">
        <v>210</v>
      </c>
      <c r="F108" s="5">
        <f>ROUND(Source!X83,O108)</f>
        <v>4107.1899999999996</v>
      </c>
      <c r="G108" s="5" t="s">
        <v>187</v>
      </c>
      <c r="H108" s="5" t="s">
        <v>188</v>
      </c>
      <c r="I108" s="5"/>
      <c r="J108" s="5"/>
      <c r="K108" s="5">
        <v>210</v>
      </c>
      <c r="L108" s="5">
        <v>24</v>
      </c>
      <c r="M108" s="5">
        <v>3</v>
      </c>
      <c r="N108" s="5" t="s">
        <v>4</v>
      </c>
      <c r="O108" s="5">
        <v>2</v>
      </c>
      <c r="P108" s="5">
        <f>ROUND(Source!DP83,O108)</f>
        <v>31625.58</v>
      </c>
      <c r="Q108" s="5"/>
      <c r="R108" s="5"/>
      <c r="S108" s="5"/>
      <c r="T108" s="5"/>
      <c r="U108" s="5"/>
      <c r="V108" s="5"/>
      <c r="W108" s="5"/>
    </row>
    <row r="109" spans="1:88" x14ac:dyDescent="0.2">
      <c r="A109" s="5">
        <v>50</v>
      </c>
      <c r="B109" s="5">
        <v>0</v>
      </c>
      <c r="C109" s="5">
        <v>0</v>
      </c>
      <c r="D109" s="5">
        <v>1</v>
      </c>
      <c r="E109" s="5">
        <v>211</v>
      </c>
      <c r="F109" s="5">
        <f>ROUND(Source!Y83,O109)</f>
        <v>2804.9</v>
      </c>
      <c r="G109" s="5" t="s">
        <v>189</v>
      </c>
      <c r="H109" s="5" t="s">
        <v>190</v>
      </c>
      <c r="I109" s="5"/>
      <c r="J109" s="5"/>
      <c r="K109" s="5">
        <v>211</v>
      </c>
      <c r="L109" s="5">
        <v>25</v>
      </c>
      <c r="M109" s="5">
        <v>3</v>
      </c>
      <c r="N109" s="5" t="s">
        <v>4</v>
      </c>
      <c r="O109" s="5">
        <v>2</v>
      </c>
      <c r="P109" s="5">
        <f>ROUND(Source!DQ83,O109)</f>
        <v>21597.78</v>
      </c>
      <c r="Q109" s="5"/>
      <c r="R109" s="5"/>
      <c r="S109" s="5"/>
      <c r="T109" s="5"/>
      <c r="U109" s="5"/>
      <c r="V109" s="5"/>
      <c r="W109" s="5"/>
    </row>
    <row r="110" spans="1:88" x14ac:dyDescent="0.2">
      <c r="A110" s="5">
        <v>50</v>
      </c>
      <c r="B110" s="5">
        <v>0</v>
      </c>
      <c r="C110" s="5">
        <v>0</v>
      </c>
      <c r="D110" s="5">
        <v>1</v>
      </c>
      <c r="E110" s="5">
        <v>224</v>
      </c>
      <c r="F110" s="5">
        <f>ROUND(Source!AR83,O110)</f>
        <v>147322.44</v>
      </c>
      <c r="G110" s="5" t="s">
        <v>191</v>
      </c>
      <c r="H110" s="5" t="s">
        <v>192</v>
      </c>
      <c r="I110" s="5"/>
      <c r="J110" s="5"/>
      <c r="K110" s="5">
        <v>224</v>
      </c>
      <c r="L110" s="5">
        <v>26</v>
      </c>
      <c r="M110" s="5">
        <v>3</v>
      </c>
      <c r="N110" s="5" t="s">
        <v>4</v>
      </c>
      <c r="O110" s="5">
        <v>2</v>
      </c>
      <c r="P110" s="5">
        <f>ROUND(Source!EJ83,O110)</f>
        <v>1134383.1200000001</v>
      </c>
      <c r="Q110" s="5"/>
      <c r="R110" s="5"/>
      <c r="S110" s="5"/>
      <c r="T110" s="5"/>
      <c r="U110" s="5"/>
      <c r="V110" s="5"/>
      <c r="W110" s="5"/>
    </row>
    <row r="112" spans="1:88" x14ac:dyDescent="0.2">
      <c r="A112" s="1">
        <v>4</v>
      </c>
      <c r="B112" s="1">
        <v>1</v>
      </c>
      <c r="C112" s="1"/>
      <c r="D112" s="1">
        <f>ROW(A145)</f>
        <v>145</v>
      </c>
      <c r="E112" s="1"/>
      <c r="F112" s="1" t="s">
        <v>193</v>
      </c>
      <c r="G112" s="1" t="s">
        <v>193</v>
      </c>
      <c r="H112" s="1" t="s">
        <v>4</v>
      </c>
      <c r="I112" s="1">
        <v>0</v>
      </c>
      <c r="J112" s="1"/>
      <c r="K112" s="1">
        <v>1</v>
      </c>
      <c r="L112" s="1"/>
      <c r="M112" s="1"/>
      <c r="N112" s="1"/>
      <c r="O112" s="1"/>
      <c r="P112" s="1"/>
      <c r="Q112" s="1"/>
      <c r="R112" s="1"/>
      <c r="S112" s="1"/>
      <c r="T112" s="1"/>
      <c r="U112" s="1" t="s">
        <v>4</v>
      </c>
      <c r="V112" s="1">
        <v>0</v>
      </c>
      <c r="W112" s="1"/>
      <c r="X112" s="1"/>
      <c r="Y112" s="1"/>
      <c r="Z112" s="1"/>
      <c r="AA112" s="1"/>
      <c r="AB112" s="1" t="s">
        <v>4</v>
      </c>
      <c r="AC112" s="1" t="s">
        <v>4</v>
      </c>
      <c r="AD112" s="1" t="s">
        <v>4</v>
      </c>
      <c r="AE112" s="1" t="s">
        <v>4</v>
      </c>
      <c r="AF112" s="1" t="s">
        <v>4</v>
      </c>
      <c r="AG112" s="1" t="s">
        <v>4</v>
      </c>
      <c r="AH112" s="1"/>
      <c r="AI112" s="1"/>
      <c r="AJ112" s="1"/>
      <c r="AK112" s="1"/>
      <c r="AL112" s="1"/>
      <c r="AM112" s="1"/>
      <c r="AN112" s="1"/>
      <c r="AO112" s="1"/>
      <c r="AP112" s="1" t="s">
        <v>4</v>
      </c>
      <c r="AQ112" s="1" t="s">
        <v>4</v>
      </c>
      <c r="AR112" s="1" t="s">
        <v>4</v>
      </c>
      <c r="AS112" s="1"/>
      <c r="AT112" s="1"/>
      <c r="AU112" s="1"/>
      <c r="AV112" s="1"/>
      <c r="AW112" s="1"/>
      <c r="AX112" s="1"/>
      <c r="AY112" s="1"/>
      <c r="AZ112" s="1" t="s">
        <v>4</v>
      </c>
      <c r="BA112" s="1"/>
      <c r="BB112" s="1" t="s">
        <v>4</v>
      </c>
      <c r="BC112" s="1" t="s">
        <v>4</v>
      </c>
      <c r="BD112" s="1" t="s">
        <v>4</v>
      </c>
      <c r="BE112" s="1" t="s">
        <v>4</v>
      </c>
      <c r="BF112" s="1" t="s">
        <v>4</v>
      </c>
      <c r="BG112" s="1" t="s">
        <v>4</v>
      </c>
      <c r="BH112" s="1" t="s">
        <v>4</v>
      </c>
      <c r="BI112" s="1" t="s">
        <v>4</v>
      </c>
      <c r="BJ112" s="1" t="s">
        <v>4</v>
      </c>
      <c r="BK112" s="1" t="s">
        <v>4</v>
      </c>
      <c r="BL112" s="1" t="s">
        <v>4</v>
      </c>
      <c r="BM112" s="1" t="s">
        <v>4</v>
      </c>
      <c r="BN112" s="1" t="s">
        <v>4</v>
      </c>
      <c r="BO112" s="1" t="s">
        <v>4</v>
      </c>
      <c r="BP112" s="1" t="s">
        <v>4</v>
      </c>
      <c r="BQ112" s="1"/>
      <c r="BR112" s="1"/>
      <c r="BS112" s="1"/>
      <c r="BT112" s="1"/>
      <c r="BU112" s="1"/>
      <c r="BV112" s="1"/>
      <c r="BW112" s="1"/>
      <c r="BX112" s="1">
        <v>0</v>
      </c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>
        <v>0</v>
      </c>
    </row>
    <row r="114" spans="1:255" x14ac:dyDescent="0.2">
      <c r="A114" s="3">
        <v>52</v>
      </c>
      <c r="B114" s="3">
        <f t="shared" ref="B114:G114" si="102">B145</f>
        <v>1</v>
      </c>
      <c r="C114" s="3">
        <f t="shared" si="102"/>
        <v>4</v>
      </c>
      <c r="D114" s="3">
        <f t="shared" si="102"/>
        <v>112</v>
      </c>
      <c r="E114" s="3">
        <f t="shared" si="102"/>
        <v>0</v>
      </c>
      <c r="F114" s="3" t="str">
        <f t="shared" si="102"/>
        <v>Подпор</v>
      </c>
      <c r="G114" s="3" t="str">
        <f t="shared" si="102"/>
        <v>Подпор</v>
      </c>
      <c r="H114" s="3"/>
      <c r="I114" s="3"/>
      <c r="J114" s="3"/>
      <c r="K114" s="3"/>
      <c r="L114" s="3"/>
      <c r="M114" s="3"/>
      <c r="N114" s="3"/>
      <c r="O114" s="3">
        <f t="shared" ref="O114:AT114" si="103">O145</f>
        <v>55435.199999999997</v>
      </c>
      <c r="P114" s="3">
        <f t="shared" si="103"/>
        <v>54492.800000000003</v>
      </c>
      <c r="Q114" s="3">
        <f t="shared" si="103"/>
        <v>293.12</v>
      </c>
      <c r="R114" s="3">
        <f t="shared" si="103"/>
        <v>40.99</v>
      </c>
      <c r="S114" s="3">
        <f t="shared" si="103"/>
        <v>649.28</v>
      </c>
      <c r="T114" s="3">
        <f t="shared" si="103"/>
        <v>0</v>
      </c>
      <c r="U114" s="3">
        <f t="shared" si="103"/>
        <v>69.111143999999996</v>
      </c>
      <c r="V114" s="3">
        <f t="shared" si="103"/>
        <v>3.3556079999999997</v>
      </c>
      <c r="W114" s="3">
        <f t="shared" si="103"/>
        <v>0</v>
      </c>
      <c r="X114" s="3">
        <f t="shared" si="103"/>
        <v>774.79</v>
      </c>
      <c r="Y114" s="3">
        <f t="shared" si="103"/>
        <v>517.27</v>
      </c>
      <c r="Z114" s="3">
        <f t="shared" si="103"/>
        <v>0</v>
      </c>
      <c r="AA114" s="3">
        <f t="shared" si="103"/>
        <v>0</v>
      </c>
      <c r="AB114" s="3">
        <f t="shared" si="103"/>
        <v>55435.199999999997</v>
      </c>
      <c r="AC114" s="3">
        <f t="shared" si="103"/>
        <v>54492.800000000003</v>
      </c>
      <c r="AD114" s="3">
        <f t="shared" si="103"/>
        <v>293.12</v>
      </c>
      <c r="AE114" s="3">
        <f t="shared" si="103"/>
        <v>40.99</v>
      </c>
      <c r="AF114" s="3">
        <f t="shared" si="103"/>
        <v>649.28</v>
      </c>
      <c r="AG114" s="3">
        <f t="shared" si="103"/>
        <v>0</v>
      </c>
      <c r="AH114" s="3">
        <f t="shared" si="103"/>
        <v>69.111143999999996</v>
      </c>
      <c r="AI114" s="3">
        <f t="shared" si="103"/>
        <v>3.3556079999999997</v>
      </c>
      <c r="AJ114" s="3">
        <f t="shared" si="103"/>
        <v>0</v>
      </c>
      <c r="AK114" s="3">
        <f t="shared" si="103"/>
        <v>774.79</v>
      </c>
      <c r="AL114" s="3">
        <f t="shared" si="103"/>
        <v>517.27</v>
      </c>
      <c r="AM114" s="3">
        <f t="shared" si="103"/>
        <v>0</v>
      </c>
      <c r="AN114" s="3">
        <f t="shared" si="103"/>
        <v>0</v>
      </c>
      <c r="AO114" s="3">
        <f t="shared" si="103"/>
        <v>0</v>
      </c>
      <c r="AP114" s="3">
        <f t="shared" si="103"/>
        <v>0</v>
      </c>
      <c r="AQ114" s="3">
        <f t="shared" si="103"/>
        <v>0</v>
      </c>
      <c r="AR114" s="3">
        <f t="shared" si="103"/>
        <v>56727.26</v>
      </c>
      <c r="AS114" s="3">
        <f t="shared" si="103"/>
        <v>53312.09</v>
      </c>
      <c r="AT114" s="3">
        <f t="shared" si="103"/>
        <v>743.6</v>
      </c>
      <c r="AU114" s="3">
        <f t="shared" ref="AU114:BZ114" si="104">AU145</f>
        <v>2671.57</v>
      </c>
      <c r="AV114" s="3">
        <f t="shared" si="104"/>
        <v>54492.800000000003</v>
      </c>
      <c r="AW114" s="3">
        <f t="shared" si="104"/>
        <v>54492.800000000003</v>
      </c>
      <c r="AX114" s="3">
        <f t="shared" si="104"/>
        <v>0</v>
      </c>
      <c r="AY114" s="3">
        <f t="shared" si="104"/>
        <v>54492.800000000003</v>
      </c>
      <c r="AZ114" s="3">
        <f t="shared" si="104"/>
        <v>0</v>
      </c>
      <c r="BA114" s="3">
        <f t="shared" si="104"/>
        <v>0</v>
      </c>
      <c r="BB114" s="3">
        <f t="shared" si="104"/>
        <v>0</v>
      </c>
      <c r="BC114" s="3">
        <f t="shared" si="104"/>
        <v>0</v>
      </c>
      <c r="BD114" s="3">
        <f t="shared" si="104"/>
        <v>0</v>
      </c>
      <c r="BE114" s="3">
        <f t="shared" si="104"/>
        <v>0</v>
      </c>
      <c r="BF114" s="3">
        <f t="shared" si="104"/>
        <v>0</v>
      </c>
      <c r="BG114" s="3">
        <f t="shared" si="104"/>
        <v>0</v>
      </c>
      <c r="BH114" s="3">
        <f t="shared" si="104"/>
        <v>0</v>
      </c>
      <c r="BI114" s="3">
        <f t="shared" si="104"/>
        <v>0</v>
      </c>
      <c r="BJ114" s="3">
        <f t="shared" si="104"/>
        <v>0</v>
      </c>
      <c r="BK114" s="3">
        <f t="shared" si="104"/>
        <v>0</v>
      </c>
      <c r="BL114" s="3">
        <f t="shared" si="104"/>
        <v>0</v>
      </c>
      <c r="BM114" s="3">
        <f t="shared" si="104"/>
        <v>0</v>
      </c>
      <c r="BN114" s="3">
        <f t="shared" si="104"/>
        <v>0</v>
      </c>
      <c r="BO114" s="3">
        <f t="shared" si="104"/>
        <v>0</v>
      </c>
      <c r="BP114" s="3">
        <f t="shared" si="104"/>
        <v>0</v>
      </c>
      <c r="BQ114" s="3">
        <f t="shared" si="104"/>
        <v>0</v>
      </c>
      <c r="BR114" s="3">
        <f t="shared" si="104"/>
        <v>0</v>
      </c>
      <c r="BS114" s="3">
        <f t="shared" si="104"/>
        <v>0</v>
      </c>
      <c r="BT114" s="3">
        <f t="shared" si="104"/>
        <v>0</v>
      </c>
      <c r="BU114" s="3">
        <f t="shared" si="104"/>
        <v>0</v>
      </c>
      <c r="BV114" s="3">
        <f t="shared" si="104"/>
        <v>0</v>
      </c>
      <c r="BW114" s="3">
        <f t="shared" si="104"/>
        <v>0</v>
      </c>
      <c r="BX114" s="3">
        <f t="shared" si="104"/>
        <v>0</v>
      </c>
      <c r="BY114" s="3">
        <f t="shared" si="104"/>
        <v>0</v>
      </c>
      <c r="BZ114" s="3">
        <f t="shared" si="104"/>
        <v>0</v>
      </c>
      <c r="CA114" s="3">
        <f t="shared" ref="CA114:DF114" si="105">CA145</f>
        <v>56727.26</v>
      </c>
      <c r="CB114" s="3">
        <f t="shared" si="105"/>
        <v>53312.09</v>
      </c>
      <c r="CC114" s="3">
        <f t="shared" si="105"/>
        <v>743.6</v>
      </c>
      <c r="CD114" s="3">
        <f t="shared" si="105"/>
        <v>2671.57</v>
      </c>
      <c r="CE114" s="3">
        <f t="shared" si="105"/>
        <v>54492.800000000003</v>
      </c>
      <c r="CF114" s="3">
        <f t="shared" si="105"/>
        <v>54492.800000000003</v>
      </c>
      <c r="CG114" s="3">
        <f t="shared" si="105"/>
        <v>0</v>
      </c>
      <c r="CH114" s="3">
        <f t="shared" si="105"/>
        <v>54492.800000000003</v>
      </c>
      <c r="CI114" s="3">
        <f t="shared" si="105"/>
        <v>0</v>
      </c>
      <c r="CJ114" s="3">
        <f t="shared" si="105"/>
        <v>0</v>
      </c>
      <c r="CK114" s="3">
        <f t="shared" si="105"/>
        <v>0</v>
      </c>
      <c r="CL114" s="3">
        <f t="shared" si="105"/>
        <v>0</v>
      </c>
      <c r="CM114" s="3">
        <f t="shared" si="105"/>
        <v>0</v>
      </c>
      <c r="CN114" s="3">
        <f t="shared" si="105"/>
        <v>0</v>
      </c>
      <c r="CO114" s="3">
        <f t="shared" si="105"/>
        <v>0</v>
      </c>
      <c r="CP114" s="3">
        <f t="shared" si="105"/>
        <v>0</v>
      </c>
      <c r="CQ114" s="3">
        <f t="shared" si="105"/>
        <v>0</v>
      </c>
      <c r="CR114" s="3">
        <f t="shared" si="105"/>
        <v>0</v>
      </c>
      <c r="CS114" s="3">
        <f t="shared" si="105"/>
        <v>0</v>
      </c>
      <c r="CT114" s="3">
        <f t="shared" si="105"/>
        <v>0</v>
      </c>
      <c r="CU114" s="3">
        <f t="shared" si="105"/>
        <v>0</v>
      </c>
      <c r="CV114" s="3">
        <f t="shared" si="105"/>
        <v>0</v>
      </c>
      <c r="CW114" s="3">
        <f t="shared" si="105"/>
        <v>0</v>
      </c>
      <c r="CX114" s="3">
        <f t="shared" si="105"/>
        <v>0</v>
      </c>
      <c r="CY114" s="3">
        <f t="shared" si="105"/>
        <v>0</v>
      </c>
      <c r="CZ114" s="3">
        <f t="shared" si="105"/>
        <v>0</v>
      </c>
      <c r="DA114" s="3">
        <f t="shared" si="105"/>
        <v>0</v>
      </c>
      <c r="DB114" s="3">
        <f t="shared" si="105"/>
        <v>0</v>
      </c>
      <c r="DC114" s="3">
        <f t="shared" si="105"/>
        <v>0</v>
      </c>
      <c r="DD114" s="3">
        <f t="shared" si="105"/>
        <v>0</v>
      </c>
      <c r="DE114" s="3">
        <f t="shared" si="105"/>
        <v>0</v>
      </c>
      <c r="DF114" s="3">
        <f t="shared" si="105"/>
        <v>0</v>
      </c>
      <c r="DG114" s="4">
        <f t="shared" ref="DG114:EL114" si="106">DG145</f>
        <v>426851.07</v>
      </c>
      <c r="DH114" s="4">
        <f t="shared" si="106"/>
        <v>419594.59</v>
      </c>
      <c r="DI114" s="4">
        <f t="shared" si="106"/>
        <v>2257.0300000000002</v>
      </c>
      <c r="DJ114" s="4">
        <f t="shared" si="106"/>
        <v>315.66000000000003</v>
      </c>
      <c r="DK114" s="4">
        <f t="shared" si="106"/>
        <v>4999.45</v>
      </c>
      <c r="DL114" s="4">
        <f t="shared" si="106"/>
        <v>0</v>
      </c>
      <c r="DM114" s="4">
        <f t="shared" si="106"/>
        <v>69.111143999999996</v>
      </c>
      <c r="DN114" s="4">
        <f t="shared" si="106"/>
        <v>3.3556079999999997</v>
      </c>
      <c r="DO114" s="4">
        <f t="shared" si="106"/>
        <v>0</v>
      </c>
      <c r="DP114" s="4">
        <f t="shared" si="106"/>
        <v>5965.89</v>
      </c>
      <c r="DQ114" s="4">
        <f t="shared" si="106"/>
        <v>3982.99</v>
      </c>
      <c r="DR114" s="4">
        <f t="shared" si="106"/>
        <v>0</v>
      </c>
      <c r="DS114" s="4">
        <f t="shared" si="106"/>
        <v>0</v>
      </c>
      <c r="DT114" s="4">
        <f t="shared" si="106"/>
        <v>426851.07</v>
      </c>
      <c r="DU114" s="4">
        <f t="shared" si="106"/>
        <v>419594.59</v>
      </c>
      <c r="DV114" s="4">
        <f t="shared" si="106"/>
        <v>2257.0300000000002</v>
      </c>
      <c r="DW114" s="4">
        <f t="shared" si="106"/>
        <v>315.66000000000003</v>
      </c>
      <c r="DX114" s="4">
        <f t="shared" si="106"/>
        <v>4999.45</v>
      </c>
      <c r="DY114" s="4">
        <f t="shared" si="106"/>
        <v>0</v>
      </c>
      <c r="DZ114" s="4">
        <f t="shared" si="106"/>
        <v>69.111143999999996</v>
      </c>
      <c r="EA114" s="4">
        <f t="shared" si="106"/>
        <v>3.3556079999999997</v>
      </c>
      <c r="EB114" s="4">
        <f t="shared" si="106"/>
        <v>0</v>
      </c>
      <c r="EC114" s="4">
        <f t="shared" si="106"/>
        <v>5965.89</v>
      </c>
      <c r="ED114" s="4">
        <f t="shared" si="106"/>
        <v>3982.99</v>
      </c>
      <c r="EE114" s="4">
        <f t="shared" si="106"/>
        <v>0</v>
      </c>
      <c r="EF114" s="4">
        <f t="shared" si="106"/>
        <v>0</v>
      </c>
      <c r="EG114" s="4">
        <f t="shared" si="106"/>
        <v>0</v>
      </c>
      <c r="EH114" s="4">
        <f t="shared" si="106"/>
        <v>0</v>
      </c>
      <c r="EI114" s="4">
        <f t="shared" si="106"/>
        <v>0</v>
      </c>
      <c r="EJ114" s="4">
        <f t="shared" si="106"/>
        <v>436799.95</v>
      </c>
      <c r="EK114" s="4">
        <f t="shared" si="106"/>
        <v>410503.19</v>
      </c>
      <c r="EL114" s="4">
        <f t="shared" si="106"/>
        <v>5725.67</v>
      </c>
      <c r="EM114" s="4">
        <f t="shared" ref="EM114:FR114" si="107">EM145</f>
        <v>20571.09</v>
      </c>
      <c r="EN114" s="4">
        <f t="shared" si="107"/>
        <v>419594.59</v>
      </c>
      <c r="EO114" s="4">
        <f t="shared" si="107"/>
        <v>419594.59</v>
      </c>
      <c r="EP114" s="4">
        <f t="shared" si="107"/>
        <v>0</v>
      </c>
      <c r="EQ114" s="4">
        <f t="shared" si="107"/>
        <v>419594.59</v>
      </c>
      <c r="ER114" s="4">
        <f t="shared" si="107"/>
        <v>0</v>
      </c>
      <c r="ES114" s="4">
        <f t="shared" si="107"/>
        <v>0</v>
      </c>
      <c r="ET114" s="4">
        <f t="shared" si="107"/>
        <v>0</v>
      </c>
      <c r="EU114" s="4">
        <f t="shared" si="107"/>
        <v>0</v>
      </c>
      <c r="EV114" s="4">
        <f t="shared" si="107"/>
        <v>0</v>
      </c>
      <c r="EW114" s="4">
        <f t="shared" si="107"/>
        <v>0</v>
      </c>
      <c r="EX114" s="4">
        <f t="shared" si="107"/>
        <v>0</v>
      </c>
      <c r="EY114" s="4">
        <f t="shared" si="107"/>
        <v>0</v>
      </c>
      <c r="EZ114" s="4">
        <f t="shared" si="107"/>
        <v>0</v>
      </c>
      <c r="FA114" s="4">
        <f t="shared" si="107"/>
        <v>0</v>
      </c>
      <c r="FB114" s="4">
        <f t="shared" si="107"/>
        <v>0</v>
      </c>
      <c r="FC114" s="4">
        <f t="shared" si="107"/>
        <v>0</v>
      </c>
      <c r="FD114" s="4">
        <f t="shared" si="107"/>
        <v>0</v>
      </c>
      <c r="FE114" s="4">
        <f t="shared" si="107"/>
        <v>0</v>
      </c>
      <c r="FF114" s="4">
        <f t="shared" si="107"/>
        <v>0</v>
      </c>
      <c r="FG114" s="4">
        <f t="shared" si="107"/>
        <v>0</v>
      </c>
      <c r="FH114" s="4">
        <f t="shared" si="107"/>
        <v>0</v>
      </c>
      <c r="FI114" s="4">
        <f t="shared" si="107"/>
        <v>0</v>
      </c>
      <c r="FJ114" s="4">
        <f t="shared" si="107"/>
        <v>0</v>
      </c>
      <c r="FK114" s="4">
        <f t="shared" si="107"/>
        <v>0</v>
      </c>
      <c r="FL114" s="4">
        <f t="shared" si="107"/>
        <v>0</v>
      </c>
      <c r="FM114" s="4">
        <f t="shared" si="107"/>
        <v>0</v>
      </c>
      <c r="FN114" s="4">
        <f t="shared" si="107"/>
        <v>0</v>
      </c>
      <c r="FO114" s="4">
        <f t="shared" si="107"/>
        <v>0</v>
      </c>
      <c r="FP114" s="4">
        <f t="shared" si="107"/>
        <v>0</v>
      </c>
      <c r="FQ114" s="4">
        <f t="shared" si="107"/>
        <v>0</v>
      </c>
      <c r="FR114" s="4">
        <f t="shared" si="107"/>
        <v>0</v>
      </c>
      <c r="FS114" s="4">
        <f t="shared" ref="FS114:GX114" si="108">FS145</f>
        <v>436799.95</v>
      </c>
      <c r="FT114" s="4">
        <f t="shared" si="108"/>
        <v>410503.19</v>
      </c>
      <c r="FU114" s="4">
        <f t="shared" si="108"/>
        <v>5725.67</v>
      </c>
      <c r="FV114" s="4">
        <f t="shared" si="108"/>
        <v>20571.09</v>
      </c>
      <c r="FW114" s="4">
        <f t="shared" si="108"/>
        <v>419594.59</v>
      </c>
      <c r="FX114" s="4">
        <f t="shared" si="108"/>
        <v>419594.59</v>
      </c>
      <c r="FY114" s="4">
        <f t="shared" si="108"/>
        <v>0</v>
      </c>
      <c r="FZ114" s="4">
        <f t="shared" si="108"/>
        <v>419594.59</v>
      </c>
      <c r="GA114" s="4">
        <f t="shared" si="108"/>
        <v>0</v>
      </c>
      <c r="GB114" s="4">
        <f t="shared" si="108"/>
        <v>0</v>
      </c>
      <c r="GC114" s="4">
        <f t="shared" si="108"/>
        <v>0</v>
      </c>
      <c r="GD114" s="4">
        <f t="shared" si="108"/>
        <v>0</v>
      </c>
      <c r="GE114" s="4">
        <f t="shared" si="108"/>
        <v>0</v>
      </c>
      <c r="GF114" s="4">
        <f t="shared" si="108"/>
        <v>0</v>
      </c>
      <c r="GG114" s="4">
        <f t="shared" si="108"/>
        <v>0</v>
      </c>
      <c r="GH114" s="4">
        <f t="shared" si="108"/>
        <v>0</v>
      </c>
      <c r="GI114" s="4">
        <f t="shared" si="108"/>
        <v>0</v>
      </c>
      <c r="GJ114" s="4">
        <f t="shared" si="108"/>
        <v>0</v>
      </c>
      <c r="GK114" s="4">
        <f t="shared" si="108"/>
        <v>0</v>
      </c>
      <c r="GL114" s="4">
        <f t="shared" si="108"/>
        <v>0</v>
      </c>
      <c r="GM114" s="4">
        <f t="shared" si="108"/>
        <v>0</v>
      </c>
      <c r="GN114" s="4">
        <f t="shared" si="108"/>
        <v>0</v>
      </c>
      <c r="GO114" s="4">
        <f t="shared" si="108"/>
        <v>0</v>
      </c>
      <c r="GP114" s="4">
        <f t="shared" si="108"/>
        <v>0</v>
      </c>
      <c r="GQ114" s="4">
        <f t="shared" si="108"/>
        <v>0</v>
      </c>
      <c r="GR114" s="4">
        <f t="shared" si="108"/>
        <v>0</v>
      </c>
      <c r="GS114" s="4">
        <f t="shared" si="108"/>
        <v>0</v>
      </c>
      <c r="GT114" s="4">
        <f t="shared" si="108"/>
        <v>0</v>
      </c>
      <c r="GU114" s="4">
        <f t="shared" si="108"/>
        <v>0</v>
      </c>
      <c r="GV114" s="4">
        <f t="shared" si="108"/>
        <v>0</v>
      </c>
      <c r="GW114" s="4">
        <f t="shared" si="108"/>
        <v>0</v>
      </c>
      <c r="GX114" s="4">
        <f t="shared" si="108"/>
        <v>0</v>
      </c>
    </row>
    <row r="116" spans="1:255" x14ac:dyDescent="0.2">
      <c r="A116" s="2">
        <v>17</v>
      </c>
      <c r="B116" s="2">
        <v>1</v>
      </c>
      <c r="C116" s="2">
        <f>ROW(SmtRes!A224)</f>
        <v>224</v>
      </c>
      <c r="D116" s="2">
        <f>ROW(EtalonRes!A228)</f>
        <v>228</v>
      </c>
      <c r="E116" s="2" t="s">
        <v>194</v>
      </c>
      <c r="F116" s="2" t="s">
        <v>195</v>
      </c>
      <c r="G116" s="2" t="s">
        <v>196</v>
      </c>
      <c r="H116" s="2" t="s">
        <v>18</v>
      </c>
      <c r="I116" s="2">
        <v>1</v>
      </c>
      <c r="J116" s="2">
        <v>0</v>
      </c>
      <c r="K116" s="2"/>
      <c r="L116" s="2"/>
      <c r="M116" s="2"/>
      <c r="N116" s="2"/>
      <c r="O116" s="2">
        <f t="shared" ref="O116:O143" si="109">ROUND(CP116,2)</f>
        <v>147.71</v>
      </c>
      <c r="P116" s="2">
        <f t="shared" ref="P116:P143" si="110">ROUND(CQ116*I116,2)</f>
        <v>3.04</v>
      </c>
      <c r="Q116" s="2">
        <f t="shared" ref="Q116:Q143" si="111">ROUND(CR116*I116,2)</f>
        <v>24.96</v>
      </c>
      <c r="R116" s="2">
        <f t="shared" ref="R116:R143" si="112">ROUND(CS116*I116,2)</f>
        <v>2.69</v>
      </c>
      <c r="S116" s="2">
        <f t="shared" ref="S116:S143" si="113">ROUND(CT116*I116,2)</f>
        <v>119.71</v>
      </c>
      <c r="T116" s="2">
        <f t="shared" ref="T116:T143" si="114">ROUND(CU116*I116,2)</f>
        <v>0</v>
      </c>
      <c r="U116" s="2">
        <f t="shared" ref="U116:U143" si="115">CV116*I116</f>
        <v>12.443999999999999</v>
      </c>
      <c r="V116" s="2">
        <f t="shared" ref="V116:V143" si="116">CW116*I116</f>
        <v>0.22799999999999998</v>
      </c>
      <c r="W116" s="2">
        <f t="shared" ref="W116:W143" si="117">ROUND(CX116*I116,2)</f>
        <v>0</v>
      </c>
      <c r="X116" s="2">
        <f t="shared" ref="X116:X143" si="118">ROUND(CY116,2)</f>
        <v>156.66999999999999</v>
      </c>
      <c r="Y116" s="2">
        <f t="shared" ref="Y116:Y143" si="119">ROUND(CZ116,2)</f>
        <v>101.59</v>
      </c>
      <c r="Z116" s="2"/>
      <c r="AA116" s="2">
        <v>27795993</v>
      </c>
      <c r="AB116" s="2">
        <f t="shared" ref="AB116:AB143" si="120">ROUND((AC116+AD116+AF116),2)</f>
        <v>147.71</v>
      </c>
      <c r="AC116" s="2">
        <f t="shared" ref="AC116:AC143" si="121">ROUND((ES116),2)</f>
        <v>3.04</v>
      </c>
      <c r="AD116" s="2">
        <f>ROUND(((((ET116*1.2))-((EU116*1.2)))+AE116),2)</f>
        <v>24.96</v>
      </c>
      <c r="AE116" s="2">
        <f>ROUND(((EU116*1.2)),2)</f>
        <v>2.69</v>
      </c>
      <c r="AF116" s="2">
        <f>ROUND(((EV116*1.2)),2)</f>
        <v>119.71</v>
      </c>
      <c r="AG116" s="2">
        <f t="shared" ref="AG116:AG143" si="122">ROUND((AP116),2)</f>
        <v>0</v>
      </c>
      <c r="AH116" s="2">
        <f>((EW116*1.2))</f>
        <v>12.443999999999999</v>
      </c>
      <c r="AI116" s="2">
        <f>((EX116*1.2))</f>
        <v>0.22799999999999998</v>
      </c>
      <c r="AJ116" s="2">
        <f t="shared" ref="AJ116:AJ143" si="123">ROUND((AS116),2)</f>
        <v>0</v>
      </c>
      <c r="AK116" s="2">
        <v>123.6</v>
      </c>
      <c r="AL116" s="2">
        <v>3.04</v>
      </c>
      <c r="AM116" s="2">
        <v>20.8</v>
      </c>
      <c r="AN116" s="2">
        <v>2.2400000000000002</v>
      </c>
      <c r="AO116" s="2">
        <v>99.76</v>
      </c>
      <c r="AP116" s="2">
        <v>0</v>
      </c>
      <c r="AQ116" s="2">
        <v>10.37</v>
      </c>
      <c r="AR116" s="2">
        <v>0.19</v>
      </c>
      <c r="AS116" s="2">
        <v>0</v>
      </c>
      <c r="AT116" s="2">
        <v>128</v>
      </c>
      <c r="AU116" s="2">
        <v>83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4</v>
      </c>
      <c r="BE116" s="2" t="s">
        <v>4</v>
      </c>
      <c r="BF116" s="2" t="s">
        <v>4</v>
      </c>
      <c r="BG116" s="2" t="s">
        <v>4</v>
      </c>
      <c r="BH116" s="2">
        <v>0</v>
      </c>
      <c r="BI116" s="2">
        <v>1</v>
      </c>
      <c r="BJ116" s="2" t="s">
        <v>197</v>
      </c>
      <c r="BK116" s="2"/>
      <c r="BL116" s="2"/>
      <c r="BM116" s="2">
        <v>20001</v>
      </c>
      <c r="BN116" s="2">
        <v>0</v>
      </c>
      <c r="BO116" s="2" t="s">
        <v>4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4</v>
      </c>
      <c r="BZ116" s="2">
        <v>128</v>
      </c>
      <c r="CA116" s="2">
        <v>83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20</v>
      </c>
      <c r="CO116" s="2">
        <v>0</v>
      </c>
      <c r="CP116" s="2">
        <f t="shared" ref="CP116:CP143" si="124">(P116+Q116+S116)</f>
        <v>147.70999999999998</v>
      </c>
      <c r="CQ116" s="2">
        <f t="shared" ref="CQ116:CQ143" si="125">AC116*BC116</f>
        <v>3.04</v>
      </c>
      <c r="CR116" s="2">
        <f t="shared" ref="CR116:CR143" si="126">AD116*BB116</f>
        <v>24.96</v>
      </c>
      <c r="CS116" s="2">
        <f t="shared" ref="CS116:CS143" si="127">AE116*BS116</f>
        <v>2.69</v>
      </c>
      <c r="CT116" s="2">
        <f t="shared" ref="CT116:CT143" si="128">AF116*BA116</f>
        <v>119.71</v>
      </c>
      <c r="CU116" s="2">
        <f t="shared" ref="CU116:CU143" si="129">AG116</f>
        <v>0</v>
      </c>
      <c r="CV116" s="2">
        <f t="shared" ref="CV116:CV143" si="130">AH116</f>
        <v>12.443999999999999</v>
      </c>
      <c r="CW116" s="2">
        <f t="shared" ref="CW116:CW143" si="131">AI116</f>
        <v>0.22799999999999998</v>
      </c>
      <c r="CX116" s="2">
        <f t="shared" ref="CX116:CX143" si="132">AJ116</f>
        <v>0</v>
      </c>
      <c r="CY116" s="2">
        <f t="shared" ref="CY116:CY143" si="133">(((S116+R116)*AT116)/100)</f>
        <v>156.672</v>
      </c>
      <c r="CZ116" s="2">
        <f t="shared" ref="CZ116:CZ143" si="134">(((S116+R116)*AU116)/100)</f>
        <v>101.59199999999998</v>
      </c>
      <c r="DA116" s="2"/>
      <c r="DB116" s="2"/>
      <c r="DC116" s="2" t="s">
        <v>4</v>
      </c>
      <c r="DD116" s="2" t="s">
        <v>4</v>
      </c>
      <c r="DE116" s="2" t="s">
        <v>21</v>
      </c>
      <c r="DF116" s="2" t="s">
        <v>21</v>
      </c>
      <c r="DG116" s="2" t="s">
        <v>21</v>
      </c>
      <c r="DH116" s="2" t="s">
        <v>4</v>
      </c>
      <c r="DI116" s="2" t="s">
        <v>21</v>
      </c>
      <c r="DJ116" s="2" t="s">
        <v>21</v>
      </c>
      <c r="DK116" s="2" t="s">
        <v>4</v>
      </c>
      <c r="DL116" s="2" t="s">
        <v>4</v>
      </c>
      <c r="DM116" s="2" t="s">
        <v>4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18</v>
      </c>
      <c r="DW116" s="2" t="s">
        <v>18</v>
      </c>
      <c r="DX116" s="2">
        <v>1</v>
      </c>
      <c r="DY116" s="2"/>
      <c r="DZ116" s="2"/>
      <c r="EA116" s="2"/>
      <c r="EB116" s="2"/>
      <c r="EC116" s="2"/>
      <c r="ED116" s="2"/>
      <c r="EE116" s="2">
        <v>27029054</v>
      </c>
      <c r="EF116" s="2">
        <v>2</v>
      </c>
      <c r="EG116" s="2" t="s">
        <v>22</v>
      </c>
      <c r="EH116" s="2">
        <v>0</v>
      </c>
      <c r="EI116" s="2" t="s">
        <v>4</v>
      </c>
      <c r="EJ116" s="2">
        <v>1</v>
      </c>
      <c r="EK116" s="2">
        <v>20001</v>
      </c>
      <c r="EL116" s="2" t="s">
        <v>23</v>
      </c>
      <c r="EM116" s="2" t="s">
        <v>24</v>
      </c>
      <c r="EN116" s="2"/>
      <c r="EO116" s="2" t="s">
        <v>25</v>
      </c>
      <c r="EP116" s="2"/>
      <c r="EQ116" s="2">
        <v>0</v>
      </c>
      <c r="ER116" s="2">
        <v>123.6</v>
      </c>
      <c r="ES116" s="2">
        <v>3.04</v>
      </c>
      <c r="ET116" s="2">
        <v>20.8</v>
      </c>
      <c r="EU116" s="2">
        <v>2.2400000000000002</v>
      </c>
      <c r="EV116" s="2">
        <v>99.76</v>
      </c>
      <c r="EW116" s="2">
        <v>10.37</v>
      </c>
      <c r="EX116" s="2">
        <v>0.19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ref="FR116:FR143" si="135">ROUND(IF(AND(BH116=3,BI116=3),P116,0),2)</f>
        <v>0</v>
      </c>
      <c r="FS116" s="2">
        <v>0</v>
      </c>
      <c r="FT116" s="2"/>
      <c r="FU116" s="2"/>
      <c r="FV116" s="2"/>
      <c r="FW116" s="2"/>
      <c r="FX116" s="2">
        <v>128</v>
      </c>
      <c r="FY116" s="2">
        <v>83</v>
      </c>
      <c r="FZ116" s="2"/>
      <c r="GA116" s="2" t="s">
        <v>4</v>
      </c>
      <c r="GB116" s="2"/>
      <c r="GC116" s="2"/>
      <c r="GD116" s="2">
        <v>0</v>
      </c>
      <c r="GE116" s="2"/>
      <c r="GF116" s="2">
        <v>-2074127217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ref="GL116:GL143" si="136">ROUND(IF(AND(BH116=3,BI116=3,FS116&lt;&gt;0),P116,0),2)</f>
        <v>0</v>
      </c>
      <c r="GM116" s="2">
        <f t="shared" ref="GM116:GM143" si="137">ROUND(O116+X116+Y116+GK116,2)+GX116</f>
        <v>405.97</v>
      </c>
      <c r="GN116" s="2">
        <f t="shared" ref="GN116:GN143" si="138">IF(OR(BI116=0,BI116=1),ROUND(O116+X116+Y116+GK116,2),0)</f>
        <v>405.97</v>
      </c>
      <c r="GO116" s="2">
        <f t="shared" ref="GO116:GO143" si="139">IF(BI116=2,ROUND(O116+X116+Y116+GK116,2),0)</f>
        <v>0</v>
      </c>
      <c r="GP116" s="2">
        <f t="shared" ref="GP116:GP143" si="140">IF(BI116=4,ROUND(O116+X116+Y116+GK116,2)+GX116,0)</f>
        <v>0</v>
      </c>
      <c r="GQ116" s="2"/>
      <c r="GR116" s="2">
        <v>0</v>
      </c>
      <c r="GS116" s="2">
        <v>3</v>
      </c>
      <c r="GT116" s="2">
        <v>0</v>
      </c>
      <c r="GU116" s="2" t="s">
        <v>4</v>
      </c>
      <c r="GV116" s="2">
        <f t="shared" ref="GV116:GV143" si="141">ROUND(GT116,2)</f>
        <v>0</v>
      </c>
      <c r="GW116" s="2">
        <v>1</v>
      </c>
      <c r="GX116" s="2">
        <f t="shared" ref="GX116:GX143" si="142">ROUND(GV116*GW116*I116,2)</f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ROW(SmtRes!A232)</f>
        <v>232</v>
      </c>
      <c r="D117">
        <f>ROW(EtalonRes!A236)</f>
        <v>236</v>
      </c>
      <c r="E117" t="s">
        <v>194</v>
      </c>
      <c r="F117" t="s">
        <v>195</v>
      </c>
      <c r="G117" t="s">
        <v>196</v>
      </c>
      <c r="H117" t="s">
        <v>18</v>
      </c>
      <c r="I117">
        <v>1</v>
      </c>
      <c r="J117">
        <v>0</v>
      </c>
      <c r="O117">
        <f t="shared" si="109"/>
        <v>1137.3699999999999</v>
      </c>
      <c r="P117">
        <f t="shared" si="110"/>
        <v>23.41</v>
      </c>
      <c r="Q117">
        <f t="shared" si="111"/>
        <v>192.19</v>
      </c>
      <c r="R117">
        <f t="shared" si="112"/>
        <v>20.71</v>
      </c>
      <c r="S117">
        <f t="shared" si="113"/>
        <v>921.77</v>
      </c>
      <c r="T117">
        <f t="shared" si="114"/>
        <v>0</v>
      </c>
      <c r="U117">
        <f t="shared" si="115"/>
        <v>12.443999999999999</v>
      </c>
      <c r="V117">
        <f t="shared" si="116"/>
        <v>0.22799999999999998</v>
      </c>
      <c r="W117">
        <f t="shared" si="117"/>
        <v>0</v>
      </c>
      <c r="X117">
        <f t="shared" si="118"/>
        <v>1206.3699999999999</v>
      </c>
      <c r="Y117">
        <f t="shared" si="119"/>
        <v>782.26</v>
      </c>
      <c r="AA117">
        <v>27796868</v>
      </c>
      <c r="AB117">
        <f t="shared" si="120"/>
        <v>147.71</v>
      </c>
      <c r="AC117">
        <f t="shared" si="121"/>
        <v>3.04</v>
      </c>
      <c r="AD117">
        <f>ROUND(((((ET117*1.2))-((EU117*1.2)))+AE117),2)</f>
        <v>24.96</v>
      </c>
      <c r="AE117">
        <f>ROUND(((EU117*1.2)),2)</f>
        <v>2.69</v>
      </c>
      <c r="AF117">
        <f>ROUND(((EV117*1.2)),2)</f>
        <v>119.71</v>
      </c>
      <c r="AG117">
        <f t="shared" si="122"/>
        <v>0</v>
      </c>
      <c r="AH117">
        <f>((EW117*1.2))</f>
        <v>12.443999999999999</v>
      </c>
      <c r="AI117">
        <f>((EX117*1.2))</f>
        <v>0.22799999999999998</v>
      </c>
      <c r="AJ117">
        <f t="shared" si="123"/>
        <v>0</v>
      </c>
      <c r="AK117">
        <v>123.6</v>
      </c>
      <c r="AL117">
        <v>3.04</v>
      </c>
      <c r="AM117">
        <v>20.8</v>
      </c>
      <c r="AN117">
        <v>2.2400000000000002</v>
      </c>
      <c r="AO117">
        <v>99.76</v>
      </c>
      <c r="AP117">
        <v>0</v>
      </c>
      <c r="AQ117">
        <v>10.37</v>
      </c>
      <c r="AR117">
        <v>0.19</v>
      </c>
      <c r="AS117">
        <v>0</v>
      </c>
      <c r="AT117">
        <v>128</v>
      </c>
      <c r="AU117">
        <v>83</v>
      </c>
      <c r="AV117">
        <v>1</v>
      </c>
      <c r="AW117">
        <v>1</v>
      </c>
      <c r="AZ117">
        <v>7.7</v>
      </c>
      <c r="BA117">
        <v>7.7</v>
      </c>
      <c r="BB117">
        <v>7.7</v>
      </c>
      <c r="BC117">
        <v>7.7</v>
      </c>
      <c r="BD117" t="s">
        <v>4</v>
      </c>
      <c r="BE117" t="s">
        <v>4</v>
      </c>
      <c r="BF117" t="s">
        <v>4</v>
      </c>
      <c r="BG117" t="s">
        <v>4</v>
      </c>
      <c r="BH117">
        <v>0</v>
      </c>
      <c r="BI117">
        <v>1</v>
      </c>
      <c r="BJ117" t="s">
        <v>197</v>
      </c>
      <c r="BM117">
        <v>20001</v>
      </c>
      <c r="BN117">
        <v>0</v>
      </c>
      <c r="BO117" t="s">
        <v>4</v>
      </c>
      <c r="BP117">
        <v>0</v>
      </c>
      <c r="BQ117">
        <v>2</v>
      </c>
      <c r="BR117">
        <v>0</v>
      </c>
      <c r="BS117">
        <v>7.7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4</v>
      </c>
      <c r="BZ117">
        <v>128</v>
      </c>
      <c r="CA117">
        <v>83</v>
      </c>
      <c r="CF117">
        <v>0</v>
      </c>
      <c r="CG117">
        <v>0</v>
      </c>
      <c r="CM117">
        <v>0</v>
      </c>
      <c r="CN117" t="s">
        <v>20</v>
      </c>
      <c r="CO117">
        <v>0</v>
      </c>
      <c r="CP117">
        <f t="shared" si="124"/>
        <v>1137.3699999999999</v>
      </c>
      <c r="CQ117">
        <f t="shared" si="125"/>
        <v>23.408000000000001</v>
      </c>
      <c r="CR117">
        <f t="shared" si="126"/>
        <v>192.19200000000001</v>
      </c>
      <c r="CS117">
        <f t="shared" si="127"/>
        <v>20.713000000000001</v>
      </c>
      <c r="CT117">
        <f t="shared" si="128"/>
        <v>921.76699999999994</v>
      </c>
      <c r="CU117">
        <f t="shared" si="129"/>
        <v>0</v>
      </c>
      <c r="CV117">
        <f t="shared" si="130"/>
        <v>12.443999999999999</v>
      </c>
      <c r="CW117">
        <f t="shared" si="131"/>
        <v>0.22799999999999998</v>
      </c>
      <c r="CX117">
        <f t="shared" si="132"/>
        <v>0</v>
      </c>
      <c r="CY117">
        <f t="shared" si="133"/>
        <v>1206.3743999999999</v>
      </c>
      <c r="CZ117">
        <f t="shared" si="134"/>
        <v>782.25839999999994</v>
      </c>
      <c r="DC117" t="s">
        <v>4</v>
      </c>
      <c r="DD117" t="s">
        <v>4</v>
      </c>
      <c r="DE117" t="s">
        <v>21</v>
      </c>
      <c r="DF117" t="s">
        <v>21</v>
      </c>
      <c r="DG117" t="s">
        <v>21</v>
      </c>
      <c r="DH117" t="s">
        <v>4</v>
      </c>
      <c r="DI117" t="s">
        <v>21</v>
      </c>
      <c r="DJ117" t="s">
        <v>21</v>
      </c>
      <c r="DK117" t="s">
        <v>4</v>
      </c>
      <c r="DL117" t="s">
        <v>4</v>
      </c>
      <c r="DM117" t="s">
        <v>4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18</v>
      </c>
      <c r="DW117" t="s">
        <v>18</v>
      </c>
      <c r="DX117">
        <v>1</v>
      </c>
      <c r="EE117">
        <v>27029054</v>
      </c>
      <c r="EF117">
        <v>2</v>
      </c>
      <c r="EG117" t="s">
        <v>22</v>
      </c>
      <c r="EH117">
        <v>0</v>
      </c>
      <c r="EI117" t="s">
        <v>4</v>
      </c>
      <c r="EJ117">
        <v>1</v>
      </c>
      <c r="EK117">
        <v>20001</v>
      </c>
      <c r="EL117" t="s">
        <v>23</v>
      </c>
      <c r="EM117" t="s">
        <v>24</v>
      </c>
      <c r="EO117" t="s">
        <v>25</v>
      </c>
      <c r="EQ117">
        <v>0</v>
      </c>
      <c r="ER117">
        <v>123.6</v>
      </c>
      <c r="ES117">
        <v>3.04</v>
      </c>
      <c r="ET117">
        <v>20.8</v>
      </c>
      <c r="EU117">
        <v>2.2400000000000002</v>
      </c>
      <c r="EV117">
        <v>99.76</v>
      </c>
      <c r="EW117">
        <v>10.37</v>
      </c>
      <c r="EX117">
        <v>0.19</v>
      </c>
      <c r="EY117">
        <v>0</v>
      </c>
      <c r="FQ117">
        <v>0</v>
      </c>
      <c r="FR117">
        <f t="shared" si="135"/>
        <v>0</v>
      </c>
      <c r="FS117">
        <v>0</v>
      </c>
      <c r="FX117">
        <v>128</v>
      </c>
      <c r="FY117">
        <v>83</v>
      </c>
      <c r="GA117" t="s">
        <v>4</v>
      </c>
      <c r="GD117">
        <v>0</v>
      </c>
      <c r="GF117">
        <v>-2074127217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6"/>
        <v>0</v>
      </c>
      <c r="GM117">
        <f t="shared" si="137"/>
        <v>3126</v>
      </c>
      <c r="GN117">
        <f t="shared" si="138"/>
        <v>3126</v>
      </c>
      <c r="GO117">
        <f t="shared" si="139"/>
        <v>0</v>
      </c>
      <c r="GP117">
        <f t="shared" si="140"/>
        <v>0</v>
      </c>
      <c r="GR117">
        <v>0</v>
      </c>
      <c r="GS117">
        <v>3</v>
      </c>
      <c r="GT117">
        <v>0</v>
      </c>
      <c r="GU117" t="s">
        <v>4</v>
      </c>
      <c r="GV117">
        <f t="shared" si="141"/>
        <v>0</v>
      </c>
      <c r="GW117">
        <v>1</v>
      </c>
      <c r="GX117">
        <f t="shared" si="142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224</v>
      </c>
      <c r="D118" s="2"/>
      <c r="E118" s="2" t="s">
        <v>198</v>
      </c>
      <c r="F118" s="2" t="s">
        <v>27</v>
      </c>
      <c r="G118" s="2" t="s">
        <v>199</v>
      </c>
      <c r="H118" s="2" t="s">
        <v>18</v>
      </c>
      <c r="I118" s="2">
        <f>I116*J118</f>
        <v>1</v>
      </c>
      <c r="J118" s="2">
        <v>1</v>
      </c>
      <c r="K118" s="2"/>
      <c r="L118" s="2"/>
      <c r="M118" s="2"/>
      <c r="N118" s="2"/>
      <c r="O118" s="2">
        <f t="shared" si="109"/>
        <v>16073</v>
      </c>
      <c r="P118" s="2">
        <f t="shared" si="110"/>
        <v>16073</v>
      </c>
      <c r="Q118" s="2">
        <f t="shared" si="111"/>
        <v>0</v>
      </c>
      <c r="R118" s="2">
        <f t="shared" si="112"/>
        <v>0</v>
      </c>
      <c r="S118" s="2">
        <f t="shared" si="113"/>
        <v>0</v>
      </c>
      <c r="T118" s="2">
        <f t="shared" si="114"/>
        <v>0</v>
      </c>
      <c r="U118" s="2">
        <f t="shared" si="115"/>
        <v>0</v>
      </c>
      <c r="V118" s="2">
        <f t="shared" si="116"/>
        <v>0</v>
      </c>
      <c r="W118" s="2">
        <f t="shared" si="117"/>
        <v>0</v>
      </c>
      <c r="X118" s="2">
        <f t="shared" si="118"/>
        <v>0</v>
      </c>
      <c r="Y118" s="2">
        <f t="shared" si="119"/>
        <v>0</v>
      </c>
      <c r="Z118" s="2"/>
      <c r="AA118" s="2">
        <v>27795993</v>
      </c>
      <c r="AB118" s="2">
        <f t="shared" si="120"/>
        <v>16073</v>
      </c>
      <c r="AC118" s="2">
        <f t="shared" si="121"/>
        <v>16073</v>
      </c>
      <c r="AD118" s="2">
        <f>ROUND((((ET118)-(EU118))+AE118),2)</f>
        <v>0</v>
      </c>
      <c r="AE118" s="2">
        <f>ROUND((EU118),2)</f>
        <v>0</v>
      </c>
      <c r="AF118" s="2">
        <f>ROUND((EV118),2)</f>
        <v>0</v>
      </c>
      <c r="AG118" s="2">
        <f t="shared" si="122"/>
        <v>0</v>
      </c>
      <c r="AH118" s="2">
        <f>(EW118)</f>
        <v>0</v>
      </c>
      <c r="AI118" s="2">
        <f>(EX118)</f>
        <v>0</v>
      </c>
      <c r="AJ118" s="2">
        <f t="shared" si="123"/>
        <v>0</v>
      </c>
      <c r="AK118" s="2">
        <v>16073</v>
      </c>
      <c r="AL118" s="2">
        <v>16073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122</v>
      </c>
      <c r="AU118" s="2">
        <v>80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4</v>
      </c>
      <c r="BE118" s="2" t="s">
        <v>4</v>
      </c>
      <c r="BF118" s="2" t="s">
        <v>4</v>
      </c>
      <c r="BG118" s="2" t="s">
        <v>4</v>
      </c>
      <c r="BH118" s="2">
        <v>3</v>
      </c>
      <c r="BI118" s="2">
        <v>1</v>
      </c>
      <c r="BJ118" s="2" t="s">
        <v>4</v>
      </c>
      <c r="BK118" s="2"/>
      <c r="BL118" s="2"/>
      <c r="BM118" s="2">
        <v>14</v>
      </c>
      <c r="BN118" s="2">
        <v>0</v>
      </c>
      <c r="BO118" s="2" t="s">
        <v>4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4</v>
      </c>
      <c r="BZ118" s="2">
        <v>122</v>
      </c>
      <c r="CA118" s="2">
        <v>80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4</v>
      </c>
      <c r="CO118" s="2">
        <v>0</v>
      </c>
      <c r="CP118" s="2">
        <f t="shared" si="124"/>
        <v>16073</v>
      </c>
      <c r="CQ118" s="2">
        <f t="shared" si="125"/>
        <v>16073</v>
      </c>
      <c r="CR118" s="2">
        <f t="shared" si="126"/>
        <v>0</v>
      </c>
      <c r="CS118" s="2">
        <f t="shared" si="127"/>
        <v>0</v>
      </c>
      <c r="CT118" s="2">
        <f t="shared" si="128"/>
        <v>0</v>
      </c>
      <c r="CU118" s="2">
        <f t="shared" si="129"/>
        <v>0</v>
      </c>
      <c r="CV118" s="2">
        <f t="shared" si="130"/>
        <v>0</v>
      </c>
      <c r="CW118" s="2">
        <f t="shared" si="131"/>
        <v>0</v>
      </c>
      <c r="CX118" s="2">
        <f t="shared" si="132"/>
        <v>0</v>
      </c>
      <c r="CY118" s="2">
        <f t="shared" si="133"/>
        <v>0</v>
      </c>
      <c r="CZ118" s="2">
        <f t="shared" si="134"/>
        <v>0</v>
      </c>
      <c r="DA118" s="2"/>
      <c r="DB118" s="2"/>
      <c r="DC118" s="2" t="s">
        <v>4</v>
      </c>
      <c r="DD118" s="2" t="s">
        <v>4</v>
      </c>
      <c r="DE118" s="2" t="s">
        <v>4</v>
      </c>
      <c r="DF118" s="2" t="s">
        <v>4</v>
      </c>
      <c r="DG118" s="2" t="s">
        <v>4</v>
      </c>
      <c r="DH118" s="2" t="s">
        <v>4</v>
      </c>
      <c r="DI118" s="2" t="s">
        <v>4</v>
      </c>
      <c r="DJ118" s="2" t="s">
        <v>4</v>
      </c>
      <c r="DK118" s="2" t="s">
        <v>4</v>
      </c>
      <c r="DL118" s="2" t="s">
        <v>4</v>
      </c>
      <c r="DM118" s="2" t="s">
        <v>4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18</v>
      </c>
      <c r="DW118" s="2" t="s">
        <v>18</v>
      </c>
      <c r="DX118" s="2">
        <v>1</v>
      </c>
      <c r="DY118" s="2"/>
      <c r="DZ118" s="2"/>
      <c r="EA118" s="2"/>
      <c r="EB118" s="2"/>
      <c r="EC118" s="2"/>
      <c r="ED118" s="2"/>
      <c r="EE118" s="2">
        <v>27028976</v>
      </c>
      <c r="EF118" s="2">
        <v>2</v>
      </c>
      <c r="EG118" s="2" t="s">
        <v>22</v>
      </c>
      <c r="EH118" s="2">
        <v>0</v>
      </c>
      <c r="EI118" s="2" t="s">
        <v>4</v>
      </c>
      <c r="EJ118" s="2">
        <v>1</v>
      </c>
      <c r="EK118" s="2">
        <v>14</v>
      </c>
      <c r="EL118" s="2" t="s">
        <v>29</v>
      </c>
      <c r="EM118" s="2" t="s">
        <v>30</v>
      </c>
      <c r="EN118" s="2"/>
      <c r="EO118" s="2" t="s">
        <v>4</v>
      </c>
      <c r="EP118" s="2"/>
      <c r="EQ118" s="2">
        <v>512</v>
      </c>
      <c r="ER118" s="2">
        <v>16073</v>
      </c>
      <c r="ES118" s="2">
        <v>16073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5"/>
        <v>0</v>
      </c>
      <c r="FS118" s="2">
        <v>0</v>
      </c>
      <c r="FT118" s="2"/>
      <c r="FU118" s="2"/>
      <c r="FV118" s="2"/>
      <c r="FW118" s="2"/>
      <c r="FX118" s="2">
        <v>122</v>
      </c>
      <c r="FY118" s="2">
        <v>80</v>
      </c>
      <c r="FZ118" s="2"/>
      <c r="GA118" s="2" t="s">
        <v>31</v>
      </c>
      <c r="GB118" s="2"/>
      <c r="GC118" s="2"/>
      <c r="GD118" s="2">
        <v>0</v>
      </c>
      <c r="GE118" s="2"/>
      <c r="GF118" s="2">
        <v>822361765</v>
      </c>
      <c r="GG118" s="2">
        <v>2</v>
      </c>
      <c r="GH118" s="2">
        <v>0</v>
      </c>
      <c r="GI118" s="2">
        <v>-2</v>
      </c>
      <c r="GJ118" s="2">
        <v>0</v>
      </c>
      <c r="GK118" s="2">
        <f>ROUND(R118*(R12)/100,2)</f>
        <v>0</v>
      </c>
      <c r="GL118" s="2">
        <f t="shared" si="136"/>
        <v>0</v>
      </c>
      <c r="GM118" s="2">
        <f t="shared" si="137"/>
        <v>16073</v>
      </c>
      <c r="GN118" s="2">
        <f t="shared" si="138"/>
        <v>16073</v>
      </c>
      <c r="GO118" s="2">
        <f t="shared" si="139"/>
        <v>0</v>
      </c>
      <c r="GP118" s="2">
        <f t="shared" si="140"/>
        <v>0</v>
      </c>
      <c r="GQ118" s="2"/>
      <c r="GR118" s="2">
        <v>0</v>
      </c>
      <c r="GS118" s="2">
        <v>4</v>
      </c>
      <c r="GT118" s="2">
        <v>0</v>
      </c>
      <c r="GU118" s="2" t="s">
        <v>4</v>
      </c>
      <c r="GV118" s="2">
        <f t="shared" si="141"/>
        <v>0</v>
      </c>
      <c r="GW118" s="2">
        <v>1</v>
      </c>
      <c r="GX118" s="2">
        <f t="shared" si="142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232</v>
      </c>
      <c r="E119" t="s">
        <v>198</v>
      </c>
      <c r="F119" t="s">
        <v>27</v>
      </c>
      <c r="G119" t="s">
        <v>199</v>
      </c>
      <c r="H119" t="s">
        <v>18</v>
      </c>
      <c r="I119">
        <f>I117*J119</f>
        <v>1</v>
      </c>
      <c r="J119">
        <v>1</v>
      </c>
      <c r="O119">
        <f t="shared" si="109"/>
        <v>123762.1</v>
      </c>
      <c r="P119">
        <f t="shared" si="110"/>
        <v>123762.1</v>
      </c>
      <c r="Q119">
        <f t="shared" si="111"/>
        <v>0</v>
      </c>
      <c r="R119">
        <f t="shared" si="112"/>
        <v>0</v>
      </c>
      <c r="S119">
        <f t="shared" si="113"/>
        <v>0</v>
      </c>
      <c r="T119">
        <f t="shared" si="114"/>
        <v>0</v>
      </c>
      <c r="U119">
        <f t="shared" si="115"/>
        <v>0</v>
      </c>
      <c r="V119">
        <f t="shared" si="116"/>
        <v>0</v>
      </c>
      <c r="W119">
        <f t="shared" si="117"/>
        <v>0</v>
      </c>
      <c r="X119">
        <f t="shared" si="118"/>
        <v>0</v>
      </c>
      <c r="Y119">
        <f t="shared" si="119"/>
        <v>0</v>
      </c>
      <c r="AA119">
        <v>27796868</v>
      </c>
      <c r="AB119">
        <f t="shared" si="120"/>
        <v>16073</v>
      </c>
      <c r="AC119">
        <f t="shared" si="121"/>
        <v>16073</v>
      </c>
      <c r="AD119">
        <f>ROUND((((ET119)-(EU119))+AE119),2)</f>
        <v>0</v>
      </c>
      <c r="AE119">
        <f>ROUND((EU119),2)</f>
        <v>0</v>
      </c>
      <c r="AF119">
        <f>ROUND((EV119),2)</f>
        <v>0</v>
      </c>
      <c r="AG119">
        <f t="shared" si="122"/>
        <v>0</v>
      </c>
      <c r="AH119">
        <f>(EW119)</f>
        <v>0</v>
      </c>
      <c r="AI119">
        <f>(EX119)</f>
        <v>0</v>
      </c>
      <c r="AJ119">
        <f t="shared" si="123"/>
        <v>0</v>
      </c>
      <c r="AK119">
        <v>16073</v>
      </c>
      <c r="AL119">
        <v>16073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122</v>
      </c>
      <c r="AU119">
        <v>80</v>
      </c>
      <c r="AV119">
        <v>1</v>
      </c>
      <c r="AW119">
        <v>1</v>
      </c>
      <c r="AZ119">
        <v>7.7</v>
      </c>
      <c r="BA119">
        <v>1</v>
      </c>
      <c r="BB119">
        <v>1</v>
      </c>
      <c r="BC119">
        <v>7.7</v>
      </c>
      <c r="BD119" t="s">
        <v>4</v>
      </c>
      <c r="BE119" t="s">
        <v>4</v>
      </c>
      <c r="BF119" t="s">
        <v>4</v>
      </c>
      <c r="BG119" t="s">
        <v>4</v>
      </c>
      <c r="BH119">
        <v>3</v>
      </c>
      <c r="BI119">
        <v>1</v>
      </c>
      <c r="BJ119" t="s">
        <v>4</v>
      </c>
      <c r="BM119">
        <v>14</v>
      </c>
      <c r="BN119">
        <v>0</v>
      </c>
      <c r="BO119" t="s">
        <v>4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4</v>
      </c>
      <c r="BZ119">
        <v>122</v>
      </c>
      <c r="CA119">
        <v>80</v>
      </c>
      <c r="CF119">
        <v>0</v>
      </c>
      <c r="CG119">
        <v>0</v>
      </c>
      <c r="CM119">
        <v>0</v>
      </c>
      <c r="CN119" t="s">
        <v>4</v>
      </c>
      <c r="CO119">
        <v>0</v>
      </c>
      <c r="CP119">
        <f t="shared" si="124"/>
        <v>123762.1</v>
      </c>
      <c r="CQ119">
        <f t="shared" si="125"/>
        <v>123762.1</v>
      </c>
      <c r="CR119">
        <f t="shared" si="126"/>
        <v>0</v>
      </c>
      <c r="CS119">
        <f t="shared" si="127"/>
        <v>0</v>
      </c>
      <c r="CT119">
        <f t="shared" si="128"/>
        <v>0</v>
      </c>
      <c r="CU119">
        <f t="shared" si="129"/>
        <v>0</v>
      </c>
      <c r="CV119">
        <f t="shared" si="130"/>
        <v>0</v>
      </c>
      <c r="CW119">
        <f t="shared" si="131"/>
        <v>0</v>
      </c>
      <c r="CX119">
        <f t="shared" si="132"/>
        <v>0</v>
      </c>
      <c r="CY119">
        <f t="shared" si="133"/>
        <v>0</v>
      </c>
      <c r="CZ119">
        <f t="shared" si="134"/>
        <v>0</v>
      </c>
      <c r="DC119" t="s">
        <v>4</v>
      </c>
      <c r="DD119" t="s">
        <v>4</v>
      </c>
      <c r="DE119" t="s">
        <v>4</v>
      </c>
      <c r="DF119" t="s">
        <v>4</v>
      </c>
      <c r="DG119" t="s">
        <v>4</v>
      </c>
      <c r="DH119" t="s">
        <v>4</v>
      </c>
      <c r="DI119" t="s">
        <v>4</v>
      </c>
      <c r="DJ119" t="s">
        <v>4</v>
      </c>
      <c r="DK119" t="s">
        <v>4</v>
      </c>
      <c r="DL119" t="s">
        <v>4</v>
      </c>
      <c r="DM119" t="s">
        <v>4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18</v>
      </c>
      <c r="DW119" t="s">
        <v>18</v>
      </c>
      <c r="DX119">
        <v>1</v>
      </c>
      <c r="EE119">
        <v>27028976</v>
      </c>
      <c r="EF119">
        <v>2</v>
      </c>
      <c r="EG119" t="s">
        <v>22</v>
      </c>
      <c r="EH119">
        <v>0</v>
      </c>
      <c r="EI119" t="s">
        <v>4</v>
      </c>
      <c r="EJ119">
        <v>1</v>
      </c>
      <c r="EK119">
        <v>14</v>
      </c>
      <c r="EL119" t="s">
        <v>29</v>
      </c>
      <c r="EM119" t="s">
        <v>30</v>
      </c>
      <c r="EO119" t="s">
        <v>4</v>
      </c>
      <c r="EQ119">
        <v>512</v>
      </c>
      <c r="ER119">
        <v>16073</v>
      </c>
      <c r="ES119">
        <v>16073</v>
      </c>
      <c r="ET119">
        <v>0</v>
      </c>
      <c r="EU119">
        <v>0</v>
      </c>
      <c r="EV119">
        <v>0</v>
      </c>
      <c r="EW119">
        <v>0</v>
      </c>
      <c r="EX119">
        <v>0</v>
      </c>
      <c r="EZ119">
        <v>5</v>
      </c>
      <c r="FC119">
        <v>0</v>
      </c>
      <c r="FD119">
        <v>18</v>
      </c>
      <c r="FF119">
        <v>123762.08</v>
      </c>
      <c r="FQ119">
        <v>0</v>
      </c>
      <c r="FR119">
        <f t="shared" si="135"/>
        <v>0</v>
      </c>
      <c r="FS119">
        <v>0</v>
      </c>
      <c r="FX119">
        <v>122</v>
      </c>
      <c r="FY119">
        <v>80</v>
      </c>
      <c r="GA119" t="s">
        <v>200</v>
      </c>
      <c r="GD119">
        <v>0</v>
      </c>
      <c r="GF119">
        <v>822361765</v>
      </c>
      <c r="GG119">
        <v>1</v>
      </c>
      <c r="GH119">
        <v>3</v>
      </c>
      <c r="GI119">
        <v>4</v>
      </c>
      <c r="GJ119">
        <v>0</v>
      </c>
      <c r="GK119">
        <f>ROUND(R119*(S12)/100,2)</f>
        <v>0</v>
      </c>
      <c r="GL119">
        <f t="shared" si="136"/>
        <v>0</v>
      </c>
      <c r="GM119">
        <f t="shared" si="137"/>
        <v>123762.1</v>
      </c>
      <c r="GN119">
        <f t="shared" si="138"/>
        <v>123762.1</v>
      </c>
      <c r="GO119">
        <f t="shared" si="139"/>
        <v>0</v>
      </c>
      <c r="GP119">
        <f t="shared" si="140"/>
        <v>0</v>
      </c>
      <c r="GR119">
        <v>1</v>
      </c>
      <c r="GS119">
        <v>1</v>
      </c>
      <c r="GT119">
        <v>0</v>
      </c>
      <c r="GU119" t="s">
        <v>4</v>
      </c>
      <c r="GV119">
        <f t="shared" si="141"/>
        <v>0</v>
      </c>
      <c r="GW119">
        <v>1</v>
      </c>
      <c r="GX119">
        <f t="shared" si="142"/>
        <v>0</v>
      </c>
      <c r="HA119">
        <v>0</v>
      </c>
      <c r="HB119"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ROW(SmtRes!A240)</f>
        <v>240</v>
      </c>
      <c r="D120" s="2">
        <f>ROW(EtalonRes!A244)</f>
        <v>244</v>
      </c>
      <c r="E120" s="2" t="s">
        <v>201</v>
      </c>
      <c r="F120" s="2" t="s">
        <v>202</v>
      </c>
      <c r="G120" s="2" t="s">
        <v>203</v>
      </c>
      <c r="H120" s="2" t="s">
        <v>18</v>
      </c>
      <c r="I120" s="2">
        <v>1</v>
      </c>
      <c r="J120" s="2">
        <v>0</v>
      </c>
      <c r="K120" s="2"/>
      <c r="L120" s="2"/>
      <c r="M120" s="2"/>
      <c r="N120" s="2"/>
      <c r="O120" s="2">
        <f t="shared" si="109"/>
        <v>41.45</v>
      </c>
      <c r="P120" s="2">
        <f t="shared" si="110"/>
        <v>15.4</v>
      </c>
      <c r="Q120" s="2">
        <f t="shared" si="111"/>
        <v>3.93</v>
      </c>
      <c r="R120" s="2">
        <f t="shared" si="112"/>
        <v>0.31</v>
      </c>
      <c r="S120" s="2">
        <f t="shared" si="113"/>
        <v>22.12</v>
      </c>
      <c r="T120" s="2">
        <f t="shared" si="114"/>
        <v>0</v>
      </c>
      <c r="U120" s="2">
        <f t="shared" si="115"/>
        <v>2.496</v>
      </c>
      <c r="V120" s="2">
        <f t="shared" si="116"/>
        <v>2.4E-2</v>
      </c>
      <c r="W120" s="2">
        <f t="shared" si="117"/>
        <v>0</v>
      </c>
      <c r="X120" s="2">
        <f t="shared" si="118"/>
        <v>28.71</v>
      </c>
      <c r="Y120" s="2">
        <f t="shared" si="119"/>
        <v>18.62</v>
      </c>
      <c r="Z120" s="2"/>
      <c r="AA120" s="2">
        <v>27795993</v>
      </c>
      <c r="AB120" s="2">
        <f t="shared" si="120"/>
        <v>41.45</v>
      </c>
      <c r="AC120" s="2">
        <f t="shared" si="121"/>
        <v>15.4</v>
      </c>
      <c r="AD120" s="2">
        <f>ROUND(((((ET120*1.2))-((EU120*1.2)))+AE120),2)</f>
        <v>3.93</v>
      </c>
      <c r="AE120" s="2">
        <f>ROUND(((EU120*1.2)),2)</f>
        <v>0.31</v>
      </c>
      <c r="AF120" s="2">
        <f>ROUND(((EV120*1.2)),2)</f>
        <v>22.12</v>
      </c>
      <c r="AG120" s="2">
        <f t="shared" si="122"/>
        <v>0</v>
      </c>
      <c r="AH120" s="2">
        <f>((EW120*1.2))</f>
        <v>2.496</v>
      </c>
      <c r="AI120" s="2">
        <f>((EX120*1.2))</f>
        <v>2.4E-2</v>
      </c>
      <c r="AJ120" s="2">
        <f t="shared" si="123"/>
        <v>0</v>
      </c>
      <c r="AK120" s="2">
        <v>37.11</v>
      </c>
      <c r="AL120" s="2">
        <v>15.4</v>
      </c>
      <c r="AM120" s="2">
        <v>3.28</v>
      </c>
      <c r="AN120" s="2">
        <v>0.26</v>
      </c>
      <c r="AO120" s="2">
        <v>18.43</v>
      </c>
      <c r="AP120" s="2">
        <v>0</v>
      </c>
      <c r="AQ120" s="2">
        <v>2.08</v>
      </c>
      <c r="AR120" s="2">
        <v>0.02</v>
      </c>
      <c r="AS120" s="2">
        <v>0</v>
      </c>
      <c r="AT120" s="2">
        <v>128</v>
      </c>
      <c r="AU120" s="2">
        <v>83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4</v>
      </c>
      <c r="BE120" s="2" t="s">
        <v>4</v>
      </c>
      <c r="BF120" s="2" t="s">
        <v>4</v>
      </c>
      <c r="BG120" s="2" t="s">
        <v>4</v>
      </c>
      <c r="BH120" s="2">
        <v>0</v>
      </c>
      <c r="BI120" s="2">
        <v>1</v>
      </c>
      <c r="BJ120" s="2" t="s">
        <v>204</v>
      </c>
      <c r="BK120" s="2"/>
      <c r="BL120" s="2"/>
      <c r="BM120" s="2">
        <v>20001</v>
      </c>
      <c r="BN120" s="2">
        <v>0</v>
      </c>
      <c r="BO120" s="2" t="s">
        <v>4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4</v>
      </c>
      <c r="BZ120" s="2">
        <v>128</v>
      </c>
      <c r="CA120" s="2">
        <v>83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20</v>
      </c>
      <c r="CO120" s="2">
        <v>0</v>
      </c>
      <c r="CP120" s="2">
        <f t="shared" si="124"/>
        <v>41.45</v>
      </c>
      <c r="CQ120" s="2">
        <f t="shared" si="125"/>
        <v>15.4</v>
      </c>
      <c r="CR120" s="2">
        <f t="shared" si="126"/>
        <v>3.93</v>
      </c>
      <c r="CS120" s="2">
        <f t="shared" si="127"/>
        <v>0.31</v>
      </c>
      <c r="CT120" s="2">
        <f t="shared" si="128"/>
        <v>22.12</v>
      </c>
      <c r="CU120" s="2">
        <f t="shared" si="129"/>
        <v>0</v>
      </c>
      <c r="CV120" s="2">
        <f t="shared" si="130"/>
        <v>2.496</v>
      </c>
      <c r="CW120" s="2">
        <f t="shared" si="131"/>
        <v>2.4E-2</v>
      </c>
      <c r="CX120" s="2">
        <f t="shared" si="132"/>
        <v>0</v>
      </c>
      <c r="CY120" s="2">
        <f t="shared" si="133"/>
        <v>28.7104</v>
      </c>
      <c r="CZ120" s="2">
        <f t="shared" si="134"/>
        <v>18.616900000000001</v>
      </c>
      <c r="DA120" s="2"/>
      <c r="DB120" s="2"/>
      <c r="DC120" s="2" t="s">
        <v>4</v>
      </c>
      <c r="DD120" s="2" t="s">
        <v>4</v>
      </c>
      <c r="DE120" s="2" t="s">
        <v>21</v>
      </c>
      <c r="DF120" s="2" t="s">
        <v>21</v>
      </c>
      <c r="DG120" s="2" t="s">
        <v>21</v>
      </c>
      <c r="DH120" s="2" t="s">
        <v>4</v>
      </c>
      <c r="DI120" s="2" t="s">
        <v>21</v>
      </c>
      <c r="DJ120" s="2" t="s">
        <v>21</v>
      </c>
      <c r="DK120" s="2" t="s">
        <v>4</v>
      </c>
      <c r="DL120" s="2" t="s">
        <v>4</v>
      </c>
      <c r="DM120" s="2" t="s">
        <v>4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1013</v>
      </c>
      <c r="DV120" s="2" t="s">
        <v>18</v>
      </c>
      <c r="DW120" s="2" t="s">
        <v>18</v>
      </c>
      <c r="DX120" s="2">
        <v>1</v>
      </c>
      <c r="DY120" s="2"/>
      <c r="DZ120" s="2"/>
      <c r="EA120" s="2"/>
      <c r="EB120" s="2"/>
      <c r="EC120" s="2"/>
      <c r="ED120" s="2"/>
      <c r="EE120" s="2">
        <v>27029054</v>
      </c>
      <c r="EF120" s="2">
        <v>2</v>
      </c>
      <c r="EG120" s="2" t="s">
        <v>22</v>
      </c>
      <c r="EH120" s="2">
        <v>0</v>
      </c>
      <c r="EI120" s="2" t="s">
        <v>4</v>
      </c>
      <c r="EJ120" s="2">
        <v>1</v>
      </c>
      <c r="EK120" s="2">
        <v>20001</v>
      </c>
      <c r="EL120" s="2" t="s">
        <v>23</v>
      </c>
      <c r="EM120" s="2" t="s">
        <v>24</v>
      </c>
      <c r="EN120" s="2"/>
      <c r="EO120" s="2" t="s">
        <v>25</v>
      </c>
      <c r="EP120" s="2"/>
      <c r="EQ120" s="2">
        <v>0</v>
      </c>
      <c r="ER120" s="2">
        <v>37.11</v>
      </c>
      <c r="ES120" s="2">
        <v>15.4</v>
      </c>
      <c r="ET120" s="2">
        <v>3.28</v>
      </c>
      <c r="EU120" s="2">
        <v>0.26</v>
      </c>
      <c r="EV120" s="2">
        <v>18.43</v>
      </c>
      <c r="EW120" s="2">
        <v>2.08</v>
      </c>
      <c r="EX120" s="2">
        <v>0.02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5"/>
        <v>0</v>
      </c>
      <c r="FS120" s="2">
        <v>0</v>
      </c>
      <c r="FT120" s="2"/>
      <c r="FU120" s="2"/>
      <c r="FV120" s="2"/>
      <c r="FW120" s="2"/>
      <c r="FX120" s="2">
        <v>128</v>
      </c>
      <c r="FY120" s="2">
        <v>83</v>
      </c>
      <c r="FZ120" s="2"/>
      <c r="GA120" s="2" t="s">
        <v>4</v>
      </c>
      <c r="GB120" s="2"/>
      <c r="GC120" s="2"/>
      <c r="GD120" s="2">
        <v>0</v>
      </c>
      <c r="GE120" s="2"/>
      <c r="GF120" s="2">
        <v>2026513959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6"/>
        <v>0</v>
      </c>
      <c r="GM120" s="2">
        <f t="shared" si="137"/>
        <v>88.78</v>
      </c>
      <c r="GN120" s="2">
        <f t="shared" si="138"/>
        <v>88.78</v>
      </c>
      <c r="GO120" s="2">
        <f t="shared" si="139"/>
        <v>0</v>
      </c>
      <c r="GP120" s="2">
        <f t="shared" si="140"/>
        <v>0</v>
      </c>
      <c r="GQ120" s="2"/>
      <c r="GR120" s="2">
        <v>0</v>
      </c>
      <c r="GS120" s="2">
        <v>3</v>
      </c>
      <c r="GT120" s="2">
        <v>0</v>
      </c>
      <c r="GU120" s="2" t="s">
        <v>4</v>
      </c>
      <c r="GV120" s="2">
        <f t="shared" si="141"/>
        <v>0</v>
      </c>
      <c r="GW120" s="2">
        <v>1</v>
      </c>
      <c r="GX120" s="2">
        <f t="shared" si="142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ROW(SmtRes!A248)</f>
        <v>248</v>
      </c>
      <c r="D121">
        <f>ROW(EtalonRes!A252)</f>
        <v>252</v>
      </c>
      <c r="E121" t="s">
        <v>201</v>
      </c>
      <c r="F121" t="s">
        <v>202</v>
      </c>
      <c r="G121" t="s">
        <v>203</v>
      </c>
      <c r="H121" t="s">
        <v>18</v>
      </c>
      <c r="I121">
        <v>1</v>
      </c>
      <c r="J121">
        <v>0</v>
      </c>
      <c r="O121">
        <f t="shared" si="109"/>
        <v>319.16000000000003</v>
      </c>
      <c r="P121">
        <f t="shared" si="110"/>
        <v>118.58</v>
      </c>
      <c r="Q121">
        <f t="shared" si="111"/>
        <v>30.26</v>
      </c>
      <c r="R121">
        <f t="shared" si="112"/>
        <v>2.39</v>
      </c>
      <c r="S121">
        <f t="shared" si="113"/>
        <v>170.32</v>
      </c>
      <c r="T121">
        <f t="shared" si="114"/>
        <v>0</v>
      </c>
      <c r="U121">
        <f t="shared" si="115"/>
        <v>2.496</v>
      </c>
      <c r="V121">
        <f t="shared" si="116"/>
        <v>2.4E-2</v>
      </c>
      <c r="W121">
        <f t="shared" si="117"/>
        <v>0</v>
      </c>
      <c r="X121">
        <f t="shared" si="118"/>
        <v>221.07</v>
      </c>
      <c r="Y121">
        <f t="shared" si="119"/>
        <v>143.35</v>
      </c>
      <c r="AA121">
        <v>27796868</v>
      </c>
      <c r="AB121">
        <f t="shared" si="120"/>
        <v>41.45</v>
      </c>
      <c r="AC121">
        <f t="shared" si="121"/>
        <v>15.4</v>
      </c>
      <c r="AD121">
        <f>ROUND(((((ET121*1.2))-((EU121*1.2)))+AE121),2)</f>
        <v>3.93</v>
      </c>
      <c r="AE121">
        <f>ROUND(((EU121*1.2)),2)</f>
        <v>0.31</v>
      </c>
      <c r="AF121">
        <f>ROUND(((EV121*1.2)),2)</f>
        <v>22.12</v>
      </c>
      <c r="AG121">
        <f t="shared" si="122"/>
        <v>0</v>
      </c>
      <c r="AH121">
        <f>((EW121*1.2))</f>
        <v>2.496</v>
      </c>
      <c r="AI121">
        <f>((EX121*1.2))</f>
        <v>2.4E-2</v>
      </c>
      <c r="AJ121">
        <f t="shared" si="123"/>
        <v>0</v>
      </c>
      <c r="AK121">
        <v>37.11</v>
      </c>
      <c r="AL121">
        <v>15.4</v>
      </c>
      <c r="AM121">
        <v>3.28</v>
      </c>
      <c r="AN121">
        <v>0.26</v>
      </c>
      <c r="AO121">
        <v>18.43</v>
      </c>
      <c r="AP121">
        <v>0</v>
      </c>
      <c r="AQ121">
        <v>2.08</v>
      </c>
      <c r="AR121">
        <v>0.02</v>
      </c>
      <c r="AS121">
        <v>0</v>
      </c>
      <c r="AT121">
        <v>128</v>
      </c>
      <c r="AU121">
        <v>83</v>
      </c>
      <c r="AV121">
        <v>1</v>
      </c>
      <c r="AW121">
        <v>1</v>
      </c>
      <c r="AZ121">
        <v>7.7</v>
      </c>
      <c r="BA121">
        <v>7.7</v>
      </c>
      <c r="BB121">
        <v>7.7</v>
      </c>
      <c r="BC121">
        <v>7.7</v>
      </c>
      <c r="BD121" t="s">
        <v>4</v>
      </c>
      <c r="BE121" t="s">
        <v>4</v>
      </c>
      <c r="BF121" t="s">
        <v>4</v>
      </c>
      <c r="BG121" t="s">
        <v>4</v>
      </c>
      <c r="BH121">
        <v>0</v>
      </c>
      <c r="BI121">
        <v>1</v>
      </c>
      <c r="BJ121" t="s">
        <v>204</v>
      </c>
      <c r="BM121">
        <v>20001</v>
      </c>
      <c r="BN121">
        <v>0</v>
      </c>
      <c r="BO121" t="s">
        <v>4</v>
      </c>
      <c r="BP121">
        <v>0</v>
      </c>
      <c r="BQ121">
        <v>2</v>
      </c>
      <c r="BR121">
        <v>0</v>
      </c>
      <c r="BS121">
        <v>7.7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4</v>
      </c>
      <c r="BZ121">
        <v>128</v>
      </c>
      <c r="CA121">
        <v>83</v>
      </c>
      <c r="CF121">
        <v>0</v>
      </c>
      <c r="CG121">
        <v>0</v>
      </c>
      <c r="CM121">
        <v>0</v>
      </c>
      <c r="CN121" t="s">
        <v>20</v>
      </c>
      <c r="CO121">
        <v>0</v>
      </c>
      <c r="CP121">
        <f t="shared" si="124"/>
        <v>319.15999999999997</v>
      </c>
      <c r="CQ121">
        <f t="shared" si="125"/>
        <v>118.58000000000001</v>
      </c>
      <c r="CR121">
        <f t="shared" si="126"/>
        <v>30.261000000000003</v>
      </c>
      <c r="CS121">
        <f t="shared" si="127"/>
        <v>2.387</v>
      </c>
      <c r="CT121">
        <f t="shared" si="128"/>
        <v>170.32400000000001</v>
      </c>
      <c r="CU121">
        <f t="shared" si="129"/>
        <v>0</v>
      </c>
      <c r="CV121">
        <f t="shared" si="130"/>
        <v>2.496</v>
      </c>
      <c r="CW121">
        <f t="shared" si="131"/>
        <v>2.4E-2</v>
      </c>
      <c r="CX121">
        <f t="shared" si="132"/>
        <v>0</v>
      </c>
      <c r="CY121">
        <f t="shared" si="133"/>
        <v>221.06879999999998</v>
      </c>
      <c r="CZ121">
        <f t="shared" si="134"/>
        <v>143.34929999999997</v>
      </c>
      <c r="DC121" t="s">
        <v>4</v>
      </c>
      <c r="DD121" t="s">
        <v>4</v>
      </c>
      <c r="DE121" t="s">
        <v>21</v>
      </c>
      <c r="DF121" t="s">
        <v>21</v>
      </c>
      <c r="DG121" t="s">
        <v>21</v>
      </c>
      <c r="DH121" t="s">
        <v>4</v>
      </c>
      <c r="DI121" t="s">
        <v>21</v>
      </c>
      <c r="DJ121" t="s">
        <v>21</v>
      </c>
      <c r="DK121" t="s">
        <v>4</v>
      </c>
      <c r="DL121" t="s">
        <v>4</v>
      </c>
      <c r="DM121" t="s">
        <v>4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18</v>
      </c>
      <c r="DW121" t="s">
        <v>18</v>
      </c>
      <c r="DX121">
        <v>1</v>
      </c>
      <c r="EE121">
        <v>27029054</v>
      </c>
      <c r="EF121">
        <v>2</v>
      </c>
      <c r="EG121" t="s">
        <v>22</v>
      </c>
      <c r="EH121">
        <v>0</v>
      </c>
      <c r="EI121" t="s">
        <v>4</v>
      </c>
      <c r="EJ121">
        <v>1</v>
      </c>
      <c r="EK121">
        <v>20001</v>
      </c>
      <c r="EL121" t="s">
        <v>23</v>
      </c>
      <c r="EM121" t="s">
        <v>24</v>
      </c>
      <c r="EO121" t="s">
        <v>25</v>
      </c>
      <c r="EQ121">
        <v>0</v>
      </c>
      <c r="ER121">
        <v>37.11</v>
      </c>
      <c r="ES121">
        <v>15.4</v>
      </c>
      <c r="ET121">
        <v>3.28</v>
      </c>
      <c r="EU121">
        <v>0.26</v>
      </c>
      <c r="EV121">
        <v>18.43</v>
      </c>
      <c r="EW121">
        <v>2.08</v>
      </c>
      <c r="EX121">
        <v>0.02</v>
      </c>
      <c r="EY121">
        <v>0</v>
      </c>
      <c r="FQ121">
        <v>0</v>
      </c>
      <c r="FR121">
        <f t="shared" si="135"/>
        <v>0</v>
      </c>
      <c r="FS121">
        <v>0</v>
      </c>
      <c r="FX121">
        <v>128</v>
      </c>
      <c r="FY121">
        <v>83</v>
      </c>
      <c r="GA121" t="s">
        <v>4</v>
      </c>
      <c r="GD121">
        <v>0</v>
      </c>
      <c r="GF121">
        <v>2026513959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36"/>
        <v>0</v>
      </c>
      <c r="GM121">
        <f t="shared" si="137"/>
        <v>683.58</v>
      </c>
      <c r="GN121">
        <f t="shared" si="138"/>
        <v>683.58</v>
      </c>
      <c r="GO121">
        <f t="shared" si="139"/>
        <v>0</v>
      </c>
      <c r="GP121">
        <f t="shared" si="140"/>
        <v>0</v>
      </c>
      <c r="GR121">
        <v>0</v>
      </c>
      <c r="GS121">
        <v>3</v>
      </c>
      <c r="GT121">
        <v>0</v>
      </c>
      <c r="GU121" t="s">
        <v>4</v>
      </c>
      <c r="GV121">
        <f t="shared" si="141"/>
        <v>0</v>
      </c>
      <c r="GW121">
        <v>1</v>
      </c>
      <c r="GX121">
        <f t="shared" si="142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240</v>
      </c>
      <c r="D122" s="2"/>
      <c r="E122" s="2" t="s">
        <v>205</v>
      </c>
      <c r="F122" s="2" t="s">
        <v>27</v>
      </c>
      <c r="G122" s="2" t="s">
        <v>206</v>
      </c>
      <c r="H122" s="2" t="s">
        <v>18</v>
      </c>
      <c r="I122" s="2">
        <f>I120*J122</f>
        <v>1</v>
      </c>
      <c r="J122" s="2">
        <v>1</v>
      </c>
      <c r="K122" s="2"/>
      <c r="L122" s="2"/>
      <c r="M122" s="2"/>
      <c r="N122" s="2"/>
      <c r="O122" s="2">
        <f t="shared" si="109"/>
        <v>2452</v>
      </c>
      <c r="P122" s="2">
        <f t="shared" si="110"/>
        <v>2452</v>
      </c>
      <c r="Q122" s="2">
        <f t="shared" si="111"/>
        <v>0</v>
      </c>
      <c r="R122" s="2">
        <f t="shared" si="112"/>
        <v>0</v>
      </c>
      <c r="S122" s="2">
        <f t="shared" si="113"/>
        <v>0</v>
      </c>
      <c r="T122" s="2">
        <f t="shared" si="114"/>
        <v>0</v>
      </c>
      <c r="U122" s="2">
        <f t="shared" si="115"/>
        <v>0</v>
      </c>
      <c r="V122" s="2">
        <f t="shared" si="116"/>
        <v>0</v>
      </c>
      <c r="W122" s="2">
        <f t="shared" si="117"/>
        <v>0</v>
      </c>
      <c r="X122" s="2">
        <f t="shared" si="118"/>
        <v>0</v>
      </c>
      <c r="Y122" s="2">
        <f t="shared" si="119"/>
        <v>0</v>
      </c>
      <c r="Z122" s="2"/>
      <c r="AA122" s="2">
        <v>27795993</v>
      </c>
      <c r="AB122" s="2">
        <f t="shared" si="120"/>
        <v>2452</v>
      </c>
      <c r="AC122" s="2">
        <f t="shared" si="121"/>
        <v>2452</v>
      </c>
      <c r="AD122" s="2">
        <f>ROUND((((ET122)-(EU122))+AE122),2)</f>
        <v>0</v>
      </c>
      <c r="AE122" s="2">
        <f>ROUND((EU122),2)</f>
        <v>0</v>
      </c>
      <c r="AF122" s="2">
        <f>ROUND((EV122),2)</f>
        <v>0</v>
      </c>
      <c r="AG122" s="2">
        <f t="shared" si="122"/>
        <v>0</v>
      </c>
      <c r="AH122" s="2">
        <f>(EW122)</f>
        <v>0</v>
      </c>
      <c r="AI122" s="2">
        <f>(EX122)</f>
        <v>0</v>
      </c>
      <c r="AJ122" s="2">
        <f t="shared" si="123"/>
        <v>0</v>
      </c>
      <c r="AK122" s="2">
        <v>2452</v>
      </c>
      <c r="AL122" s="2">
        <v>2452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4</v>
      </c>
      <c r="BE122" s="2" t="s">
        <v>4</v>
      </c>
      <c r="BF122" s="2" t="s">
        <v>4</v>
      </c>
      <c r="BG122" s="2" t="s">
        <v>4</v>
      </c>
      <c r="BH122" s="2">
        <v>3</v>
      </c>
      <c r="BI122" s="2">
        <v>4</v>
      </c>
      <c r="BJ122" s="2" t="s">
        <v>4</v>
      </c>
      <c r="BK122" s="2"/>
      <c r="BL122" s="2"/>
      <c r="BM122" s="2">
        <v>0</v>
      </c>
      <c r="BN122" s="2">
        <v>0</v>
      </c>
      <c r="BO122" s="2" t="s">
        <v>4</v>
      </c>
      <c r="BP122" s="2">
        <v>0</v>
      </c>
      <c r="BQ122" s="2">
        <v>16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4</v>
      </c>
      <c r="BZ122" s="2">
        <v>0</v>
      </c>
      <c r="CA122" s="2">
        <v>0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4</v>
      </c>
      <c r="CO122" s="2">
        <v>0</v>
      </c>
      <c r="CP122" s="2">
        <f t="shared" si="124"/>
        <v>2452</v>
      </c>
      <c r="CQ122" s="2">
        <f t="shared" si="125"/>
        <v>2452</v>
      </c>
      <c r="CR122" s="2">
        <f t="shared" si="126"/>
        <v>0</v>
      </c>
      <c r="CS122" s="2">
        <f t="shared" si="127"/>
        <v>0</v>
      </c>
      <c r="CT122" s="2">
        <f t="shared" si="128"/>
        <v>0</v>
      </c>
      <c r="CU122" s="2">
        <f t="shared" si="129"/>
        <v>0</v>
      </c>
      <c r="CV122" s="2">
        <f t="shared" si="130"/>
        <v>0</v>
      </c>
      <c r="CW122" s="2">
        <f t="shared" si="131"/>
        <v>0</v>
      </c>
      <c r="CX122" s="2">
        <f t="shared" si="132"/>
        <v>0</v>
      </c>
      <c r="CY122" s="2">
        <f t="shared" si="133"/>
        <v>0</v>
      </c>
      <c r="CZ122" s="2">
        <f t="shared" si="134"/>
        <v>0</v>
      </c>
      <c r="DA122" s="2"/>
      <c r="DB122" s="2"/>
      <c r="DC122" s="2" t="s">
        <v>4</v>
      </c>
      <c r="DD122" s="2" t="s">
        <v>4</v>
      </c>
      <c r="DE122" s="2" t="s">
        <v>4</v>
      </c>
      <c r="DF122" s="2" t="s">
        <v>4</v>
      </c>
      <c r="DG122" s="2" t="s">
        <v>4</v>
      </c>
      <c r="DH122" s="2" t="s">
        <v>4</v>
      </c>
      <c r="DI122" s="2" t="s">
        <v>4</v>
      </c>
      <c r="DJ122" s="2" t="s">
        <v>4</v>
      </c>
      <c r="DK122" s="2" t="s">
        <v>4</v>
      </c>
      <c r="DL122" s="2" t="s">
        <v>4</v>
      </c>
      <c r="DM122" s="2" t="s">
        <v>4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1013</v>
      </c>
      <c r="DV122" s="2" t="s">
        <v>18</v>
      </c>
      <c r="DW122" s="2" t="s">
        <v>18</v>
      </c>
      <c r="DX122" s="2">
        <v>1</v>
      </c>
      <c r="DY122" s="2"/>
      <c r="DZ122" s="2"/>
      <c r="EA122" s="2"/>
      <c r="EB122" s="2"/>
      <c r="EC122" s="2"/>
      <c r="ED122" s="2"/>
      <c r="EE122" s="2">
        <v>27028964</v>
      </c>
      <c r="EF122" s="2">
        <v>16</v>
      </c>
      <c r="EG122" s="2" t="s">
        <v>103</v>
      </c>
      <c r="EH122" s="2">
        <v>0</v>
      </c>
      <c r="EI122" s="2" t="s">
        <v>4</v>
      </c>
      <c r="EJ122" s="2">
        <v>4</v>
      </c>
      <c r="EK122" s="2">
        <v>0</v>
      </c>
      <c r="EL122" s="2" t="s">
        <v>104</v>
      </c>
      <c r="EM122" s="2" t="s">
        <v>105</v>
      </c>
      <c r="EN122" s="2"/>
      <c r="EO122" s="2" t="s">
        <v>4</v>
      </c>
      <c r="EP122" s="2"/>
      <c r="EQ122" s="2">
        <v>512</v>
      </c>
      <c r="ER122" s="2">
        <v>2452</v>
      </c>
      <c r="ES122" s="2">
        <v>2452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5"/>
        <v>0</v>
      </c>
      <c r="FS122" s="2">
        <v>0</v>
      </c>
      <c r="FT122" s="2"/>
      <c r="FU122" s="2"/>
      <c r="FV122" s="2"/>
      <c r="FW122" s="2"/>
      <c r="FX122" s="2">
        <v>0</v>
      </c>
      <c r="FY122" s="2">
        <v>0</v>
      </c>
      <c r="FZ122" s="2"/>
      <c r="GA122" s="2" t="s">
        <v>31</v>
      </c>
      <c r="GB122" s="2"/>
      <c r="GC122" s="2"/>
      <c r="GD122" s="2">
        <v>0</v>
      </c>
      <c r="GE122" s="2"/>
      <c r="GF122" s="2">
        <v>-1184540616</v>
      </c>
      <c r="GG122" s="2">
        <v>2</v>
      </c>
      <c r="GH122" s="2">
        <v>0</v>
      </c>
      <c r="GI122" s="2">
        <v>-2</v>
      </c>
      <c r="GJ122" s="2">
        <v>0</v>
      </c>
      <c r="GK122" s="2">
        <f>ROUND(R122*(R12)/100,2)</f>
        <v>0</v>
      </c>
      <c r="GL122" s="2">
        <f t="shared" si="136"/>
        <v>0</v>
      </c>
      <c r="GM122" s="2">
        <f t="shared" si="137"/>
        <v>2452</v>
      </c>
      <c r="GN122" s="2">
        <f t="shared" si="138"/>
        <v>0</v>
      </c>
      <c r="GO122" s="2">
        <f t="shared" si="139"/>
        <v>0</v>
      </c>
      <c r="GP122" s="2">
        <f t="shared" si="140"/>
        <v>2452</v>
      </c>
      <c r="GQ122" s="2"/>
      <c r="GR122" s="2">
        <v>0</v>
      </c>
      <c r="GS122" s="2">
        <v>4</v>
      </c>
      <c r="GT122" s="2">
        <v>0</v>
      </c>
      <c r="GU122" s="2" t="s">
        <v>4</v>
      </c>
      <c r="GV122" s="2">
        <f t="shared" si="141"/>
        <v>0</v>
      </c>
      <c r="GW122" s="2">
        <v>1</v>
      </c>
      <c r="GX122" s="2">
        <f t="shared" si="142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248</v>
      </c>
      <c r="E123" t="s">
        <v>205</v>
      </c>
      <c r="F123" t="s">
        <v>27</v>
      </c>
      <c r="G123" t="s">
        <v>206</v>
      </c>
      <c r="H123" t="s">
        <v>18</v>
      </c>
      <c r="I123">
        <f>I121*J123</f>
        <v>1</v>
      </c>
      <c r="J123">
        <v>1</v>
      </c>
      <c r="O123">
        <f t="shared" si="109"/>
        <v>18880.400000000001</v>
      </c>
      <c r="P123">
        <f t="shared" si="110"/>
        <v>18880.400000000001</v>
      </c>
      <c r="Q123">
        <f t="shared" si="111"/>
        <v>0</v>
      </c>
      <c r="R123">
        <f t="shared" si="112"/>
        <v>0</v>
      </c>
      <c r="S123">
        <f t="shared" si="113"/>
        <v>0</v>
      </c>
      <c r="T123">
        <f t="shared" si="114"/>
        <v>0</v>
      </c>
      <c r="U123">
        <f t="shared" si="115"/>
        <v>0</v>
      </c>
      <c r="V123">
        <f t="shared" si="116"/>
        <v>0</v>
      </c>
      <c r="W123">
        <f t="shared" si="117"/>
        <v>0</v>
      </c>
      <c r="X123">
        <f t="shared" si="118"/>
        <v>0</v>
      </c>
      <c r="Y123">
        <f t="shared" si="119"/>
        <v>0</v>
      </c>
      <c r="AA123">
        <v>27796868</v>
      </c>
      <c r="AB123">
        <f t="shared" si="120"/>
        <v>2452</v>
      </c>
      <c r="AC123">
        <f t="shared" si="121"/>
        <v>2452</v>
      </c>
      <c r="AD123">
        <f>ROUND((((ET123)-(EU123))+AE123),2)</f>
        <v>0</v>
      </c>
      <c r="AE123">
        <f>ROUND((EU123),2)</f>
        <v>0</v>
      </c>
      <c r="AF123">
        <f>ROUND((EV123),2)</f>
        <v>0</v>
      </c>
      <c r="AG123">
        <f t="shared" si="122"/>
        <v>0</v>
      </c>
      <c r="AH123">
        <f>(EW123)</f>
        <v>0</v>
      </c>
      <c r="AI123">
        <f>(EX123)</f>
        <v>0</v>
      </c>
      <c r="AJ123">
        <f t="shared" si="123"/>
        <v>0</v>
      </c>
      <c r="AK123">
        <v>2452</v>
      </c>
      <c r="AL123">
        <v>2452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1</v>
      </c>
      <c r="AW123">
        <v>1</v>
      </c>
      <c r="AZ123">
        <v>7.7</v>
      </c>
      <c r="BA123">
        <v>1</v>
      </c>
      <c r="BB123">
        <v>1</v>
      </c>
      <c r="BC123">
        <v>7.7</v>
      </c>
      <c r="BD123" t="s">
        <v>4</v>
      </c>
      <c r="BE123" t="s">
        <v>4</v>
      </c>
      <c r="BF123" t="s">
        <v>4</v>
      </c>
      <c r="BG123" t="s">
        <v>4</v>
      </c>
      <c r="BH123">
        <v>3</v>
      </c>
      <c r="BI123">
        <v>4</v>
      </c>
      <c r="BJ123" t="s">
        <v>4</v>
      </c>
      <c r="BM123">
        <v>0</v>
      </c>
      <c r="BN123">
        <v>0</v>
      </c>
      <c r="BO123" t="s">
        <v>4</v>
      </c>
      <c r="BP123">
        <v>0</v>
      </c>
      <c r="BQ123">
        <v>16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4</v>
      </c>
      <c r="BZ123">
        <v>0</v>
      </c>
      <c r="CA123">
        <v>0</v>
      </c>
      <c r="CF123">
        <v>0</v>
      </c>
      <c r="CG123">
        <v>0</v>
      </c>
      <c r="CM123">
        <v>0</v>
      </c>
      <c r="CN123" t="s">
        <v>4</v>
      </c>
      <c r="CO123">
        <v>0</v>
      </c>
      <c r="CP123">
        <f t="shared" si="124"/>
        <v>18880.400000000001</v>
      </c>
      <c r="CQ123">
        <f t="shared" si="125"/>
        <v>18880.400000000001</v>
      </c>
      <c r="CR123">
        <f t="shared" si="126"/>
        <v>0</v>
      </c>
      <c r="CS123">
        <f t="shared" si="127"/>
        <v>0</v>
      </c>
      <c r="CT123">
        <f t="shared" si="128"/>
        <v>0</v>
      </c>
      <c r="CU123">
        <f t="shared" si="129"/>
        <v>0</v>
      </c>
      <c r="CV123">
        <f t="shared" si="130"/>
        <v>0</v>
      </c>
      <c r="CW123">
        <f t="shared" si="131"/>
        <v>0</v>
      </c>
      <c r="CX123">
        <f t="shared" si="132"/>
        <v>0</v>
      </c>
      <c r="CY123">
        <f t="shared" si="133"/>
        <v>0</v>
      </c>
      <c r="CZ123">
        <f t="shared" si="134"/>
        <v>0</v>
      </c>
      <c r="DC123" t="s">
        <v>4</v>
      </c>
      <c r="DD123" t="s">
        <v>4</v>
      </c>
      <c r="DE123" t="s">
        <v>4</v>
      </c>
      <c r="DF123" t="s">
        <v>4</v>
      </c>
      <c r="DG123" t="s">
        <v>4</v>
      </c>
      <c r="DH123" t="s">
        <v>4</v>
      </c>
      <c r="DI123" t="s">
        <v>4</v>
      </c>
      <c r="DJ123" t="s">
        <v>4</v>
      </c>
      <c r="DK123" t="s">
        <v>4</v>
      </c>
      <c r="DL123" t="s">
        <v>4</v>
      </c>
      <c r="DM123" t="s">
        <v>4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18</v>
      </c>
      <c r="DW123" t="s">
        <v>18</v>
      </c>
      <c r="DX123">
        <v>1</v>
      </c>
      <c r="EE123">
        <v>27028964</v>
      </c>
      <c r="EF123">
        <v>16</v>
      </c>
      <c r="EG123" t="s">
        <v>103</v>
      </c>
      <c r="EH123">
        <v>0</v>
      </c>
      <c r="EI123" t="s">
        <v>4</v>
      </c>
      <c r="EJ123">
        <v>4</v>
      </c>
      <c r="EK123">
        <v>0</v>
      </c>
      <c r="EL123" t="s">
        <v>104</v>
      </c>
      <c r="EM123" t="s">
        <v>105</v>
      </c>
      <c r="EO123" t="s">
        <v>4</v>
      </c>
      <c r="EQ123">
        <v>512</v>
      </c>
      <c r="ER123">
        <v>2452</v>
      </c>
      <c r="ES123">
        <v>2452</v>
      </c>
      <c r="ET123">
        <v>0</v>
      </c>
      <c r="EU123">
        <v>0</v>
      </c>
      <c r="EV123">
        <v>0</v>
      </c>
      <c r="EW123">
        <v>0</v>
      </c>
      <c r="EX123">
        <v>0</v>
      </c>
      <c r="EZ123">
        <v>5</v>
      </c>
      <c r="FC123">
        <v>0</v>
      </c>
      <c r="FD123">
        <v>18</v>
      </c>
      <c r="FF123">
        <v>18880.419999999998</v>
      </c>
      <c r="FQ123">
        <v>0</v>
      </c>
      <c r="FR123">
        <f t="shared" si="135"/>
        <v>0</v>
      </c>
      <c r="FS123">
        <v>0</v>
      </c>
      <c r="FX123">
        <v>0</v>
      </c>
      <c r="FY123">
        <v>0</v>
      </c>
      <c r="GA123" t="s">
        <v>207</v>
      </c>
      <c r="GD123">
        <v>0</v>
      </c>
      <c r="GF123">
        <v>-1184540616</v>
      </c>
      <c r="GG123">
        <v>1</v>
      </c>
      <c r="GH123">
        <v>3</v>
      </c>
      <c r="GI123">
        <v>3</v>
      </c>
      <c r="GJ123">
        <v>0</v>
      </c>
      <c r="GK123">
        <f>ROUND(R123*(S12)/100,2)</f>
        <v>0</v>
      </c>
      <c r="GL123">
        <f t="shared" si="136"/>
        <v>0</v>
      </c>
      <c r="GM123">
        <f t="shared" si="137"/>
        <v>18880.400000000001</v>
      </c>
      <c r="GN123">
        <f t="shared" si="138"/>
        <v>0</v>
      </c>
      <c r="GO123">
        <f t="shared" si="139"/>
        <v>0</v>
      </c>
      <c r="GP123">
        <f t="shared" si="140"/>
        <v>18880.400000000001</v>
      </c>
      <c r="GR123">
        <v>1</v>
      </c>
      <c r="GS123">
        <v>1</v>
      </c>
      <c r="GT123">
        <v>0</v>
      </c>
      <c r="GU123" t="s">
        <v>4</v>
      </c>
      <c r="GV123">
        <f t="shared" si="141"/>
        <v>0</v>
      </c>
      <c r="GW123">
        <v>1</v>
      </c>
      <c r="GX123">
        <f t="shared" si="142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ROW(SmtRes!A257)</f>
        <v>257</v>
      </c>
      <c r="D124" s="2">
        <f>ROW(EtalonRes!A262)</f>
        <v>262</v>
      </c>
      <c r="E124" s="2" t="s">
        <v>208</v>
      </c>
      <c r="F124" s="2" t="s">
        <v>209</v>
      </c>
      <c r="G124" s="2" t="s">
        <v>210</v>
      </c>
      <c r="H124" s="2" t="s">
        <v>18</v>
      </c>
      <c r="I124" s="2">
        <v>1</v>
      </c>
      <c r="J124" s="2">
        <v>0</v>
      </c>
      <c r="K124" s="2"/>
      <c r="L124" s="2"/>
      <c r="M124" s="2"/>
      <c r="N124" s="2"/>
      <c r="O124" s="2">
        <f t="shared" si="109"/>
        <v>49.61</v>
      </c>
      <c r="P124" s="2">
        <f t="shared" si="110"/>
        <v>15.95</v>
      </c>
      <c r="Q124" s="2">
        <f t="shared" si="111"/>
        <v>5.14</v>
      </c>
      <c r="R124" s="2">
        <f t="shared" si="112"/>
        <v>0.44</v>
      </c>
      <c r="S124" s="2">
        <f t="shared" si="113"/>
        <v>28.52</v>
      </c>
      <c r="T124" s="2">
        <f t="shared" si="114"/>
        <v>0</v>
      </c>
      <c r="U124" s="2">
        <f t="shared" si="115"/>
        <v>3.1799999999999997</v>
      </c>
      <c r="V124" s="2">
        <f t="shared" si="116"/>
        <v>3.5999999999999997E-2</v>
      </c>
      <c r="W124" s="2">
        <f t="shared" si="117"/>
        <v>0</v>
      </c>
      <c r="X124" s="2">
        <f t="shared" si="118"/>
        <v>37.07</v>
      </c>
      <c r="Y124" s="2">
        <f t="shared" si="119"/>
        <v>24.04</v>
      </c>
      <c r="Z124" s="2"/>
      <c r="AA124" s="2">
        <v>27795993</v>
      </c>
      <c r="AB124" s="2">
        <f t="shared" si="120"/>
        <v>49.61</v>
      </c>
      <c r="AC124" s="2">
        <f t="shared" si="121"/>
        <v>15.95</v>
      </c>
      <c r="AD124" s="2">
        <f>ROUND(((((ET124*1.2))-((EU124*1.2)))+AE124),2)</f>
        <v>5.14</v>
      </c>
      <c r="AE124" s="2">
        <f>ROUND(((EU124*1.2)),2)</f>
        <v>0.44</v>
      </c>
      <c r="AF124" s="2">
        <f>ROUND(((EV124*1.2)),2)</f>
        <v>28.52</v>
      </c>
      <c r="AG124" s="2">
        <f t="shared" si="122"/>
        <v>0</v>
      </c>
      <c r="AH124" s="2">
        <f>((EW124*1.2))</f>
        <v>3.1799999999999997</v>
      </c>
      <c r="AI124" s="2">
        <f>((EX124*1.2))</f>
        <v>3.5999999999999997E-2</v>
      </c>
      <c r="AJ124" s="2">
        <f t="shared" si="123"/>
        <v>0</v>
      </c>
      <c r="AK124" s="2">
        <v>44.01</v>
      </c>
      <c r="AL124" s="2">
        <v>15.95</v>
      </c>
      <c r="AM124" s="2">
        <v>4.29</v>
      </c>
      <c r="AN124" s="2">
        <v>0.37</v>
      </c>
      <c r="AO124" s="2">
        <v>23.77</v>
      </c>
      <c r="AP124" s="2">
        <v>0</v>
      </c>
      <c r="AQ124" s="2">
        <v>2.65</v>
      </c>
      <c r="AR124" s="2">
        <v>0.03</v>
      </c>
      <c r="AS124" s="2">
        <v>0</v>
      </c>
      <c r="AT124" s="2">
        <v>128</v>
      </c>
      <c r="AU124" s="2">
        <v>83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4</v>
      </c>
      <c r="BE124" s="2" t="s">
        <v>4</v>
      </c>
      <c r="BF124" s="2" t="s">
        <v>4</v>
      </c>
      <c r="BG124" s="2" t="s">
        <v>4</v>
      </c>
      <c r="BH124" s="2">
        <v>0</v>
      </c>
      <c r="BI124" s="2">
        <v>1</v>
      </c>
      <c r="BJ124" s="2" t="s">
        <v>211</v>
      </c>
      <c r="BK124" s="2"/>
      <c r="BL124" s="2"/>
      <c r="BM124" s="2">
        <v>20001</v>
      </c>
      <c r="BN124" s="2">
        <v>0</v>
      </c>
      <c r="BO124" s="2" t="s">
        <v>4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4</v>
      </c>
      <c r="BZ124" s="2">
        <v>128</v>
      </c>
      <c r="CA124" s="2">
        <v>83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20</v>
      </c>
      <c r="CO124" s="2">
        <v>0</v>
      </c>
      <c r="CP124" s="2">
        <f t="shared" si="124"/>
        <v>49.61</v>
      </c>
      <c r="CQ124" s="2">
        <f t="shared" si="125"/>
        <v>15.95</v>
      </c>
      <c r="CR124" s="2">
        <f t="shared" si="126"/>
        <v>5.14</v>
      </c>
      <c r="CS124" s="2">
        <f t="shared" si="127"/>
        <v>0.44</v>
      </c>
      <c r="CT124" s="2">
        <f t="shared" si="128"/>
        <v>28.52</v>
      </c>
      <c r="CU124" s="2">
        <f t="shared" si="129"/>
        <v>0</v>
      </c>
      <c r="CV124" s="2">
        <f t="shared" si="130"/>
        <v>3.1799999999999997</v>
      </c>
      <c r="CW124" s="2">
        <f t="shared" si="131"/>
        <v>3.5999999999999997E-2</v>
      </c>
      <c r="CX124" s="2">
        <f t="shared" si="132"/>
        <v>0</v>
      </c>
      <c r="CY124" s="2">
        <f t="shared" si="133"/>
        <v>37.068800000000003</v>
      </c>
      <c r="CZ124" s="2">
        <f t="shared" si="134"/>
        <v>24.036800000000003</v>
      </c>
      <c r="DA124" s="2"/>
      <c r="DB124" s="2"/>
      <c r="DC124" s="2" t="s">
        <v>4</v>
      </c>
      <c r="DD124" s="2" t="s">
        <v>4</v>
      </c>
      <c r="DE124" s="2" t="s">
        <v>21</v>
      </c>
      <c r="DF124" s="2" t="s">
        <v>21</v>
      </c>
      <c r="DG124" s="2" t="s">
        <v>21</v>
      </c>
      <c r="DH124" s="2" t="s">
        <v>4</v>
      </c>
      <c r="DI124" s="2" t="s">
        <v>21</v>
      </c>
      <c r="DJ124" s="2" t="s">
        <v>21</v>
      </c>
      <c r="DK124" s="2" t="s">
        <v>4</v>
      </c>
      <c r="DL124" s="2" t="s">
        <v>4</v>
      </c>
      <c r="DM124" s="2" t="s">
        <v>4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1013</v>
      </c>
      <c r="DV124" s="2" t="s">
        <v>18</v>
      </c>
      <c r="DW124" s="2" t="s">
        <v>18</v>
      </c>
      <c r="DX124" s="2">
        <v>1</v>
      </c>
      <c r="DY124" s="2"/>
      <c r="DZ124" s="2"/>
      <c r="EA124" s="2"/>
      <c r="EB124" s="2"/>
      <c r="EC124" s="2"/>
      <c r="ED124" s="2"/>
      <c r="EE124" s="2">
        <v>27029054</v>
      </c>
      <c r="EF124" s="2">
        <v>2</v>
      </c>
      <c r="EG124" s="2" t="s">
        <v>22</v>
      </c>
      <c r="EH124" s="2">
        <v>0</v>
      </c>
      <c r="EI124" s="2" t="s">
        <v>4</v>
      </c>
      <c r="EJ124" s="2">
        <v>1</v>
      </c>
      <c r="EK124" s="2">
        <v>20001</v>
      </c>
      <c r="EL124" s="2" t="s">
        <v>23</v>
      </c>
      <c r="EM124" s="2" t="s">
        <v>24</v>
      </c>
      <c r="EN124" s="2"/>
      <c r="EO124" s="2" t="s">
        <v>25</v>
      </c>
      <c r="EP124" s="2"/>
      <c r="EQ124" s="2">
        <v>0</v>
      </c>
      <c r="ER124" s="2">
        <v>44.01</v>
      </c>
      <c r="ES124" s="2">
        <v>15.95</v>
      </c>
      <c r="ET124" s="2">
        <v>4.29</v>
      </c>
      <c r="EU124" s="2">
        <v>0.37</v>
      </c>
      <c r="EV124" s="2">
        <v>23.77</v>
      </c>
      <c r="EW124" s="2">
        <v>2.65</v>
      </c>
      <c r="EX124" s="2">
        <v>0.03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35"/>
        <v>0</v>
      </c>
      <c r="FS124" s="2">
        <v>0</v>
      </c>
      <c r="FT124" s="2"/>
      <c r="FU124" s="2"/>
      <c r="FV124" s="2"/>
      <c r="FW124" s="2"/>
      <c r="FX124" s="2">
        <v>128</v>
      </c>
      <c r="FY124" s="2">
        <v>83</v>
      </c>
      <c r="FZ124" s="2"/>
      <c r="GA124" s="2" t="s">
        <v>4</v>
      </c>
      <c r="GB124" s="2"/>
      <c r="GC124" s="2"/>
      <c r="GD124" s="2">
        <v>0</v>
      </c>
      <c r="GE124" s="2"/>
      <c r="GF124" s="2">
        <v>461485242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136"/>
        <v>0</v>
      </c>
      <c r="GM124" s="2">
        <f t="shared" si="137"/>
        <v>110.72</v>
      </c>
      <c r="GN124" s="2">
        <f t="shared" si="138"/>
        <v>110.72</v>
      </c>
      <c r="GO124" s="2">
        <f t="shared" si="139"/>
        <v>0</v>
      </c>
      <c r="GP124" s="2">
        <f t="shared" si="140"/>
        <v>0</v>
      </c>
      <c r="GQ124" s="2"/>
      <c r="GR124" s="2">
        <v>0</v>
      </c>
      <c r="GS124" s="2">
        <v>3</v>
      </c>
      <c r="GT124" s="2">
        <v>0</v>
      </c>
      <c r="GU124" s="2" t="s">
        <v>4</v>
      </c>
      <c r="GV124" s="2">
        <f t="shared" si="141"/>
        <v>0</v>
      </c>
      <c r="GW124" s="2">
        <v>1</v>
      </c>
      <c r="GX124" s="2">
        <f t="shared" si="142"/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ROW(SmtRes!A266)</f>
        <v>266</v>
      </c>
      <c r="D125">
        <f>ROW(EtalonRes!A272)</f>
        <v>272</v>
      </c>
      <c r="E125" t="s">
        <v>208</v>
      </c>
      <c r="F125" t="s">
        <v>209</v>
      </c>
      <c r="G125" t="s">
        <v>210</v>
      </c>
      <c r="H125" t="s">
        <v>18</v>
      </c>
      <c r="I125">
        <v>1</v>
      </c>
      <c r="J125">
        <v>0</v>
      </c>
      <c r="O125">
        <f t="shared" si="109"/>
        <v>382</v>
      </c>
      <c r="P125">
        <f t="shared" si="110"/>
        <v>122.82</v>
      </c>
      <c r="Q125">
        <f t="shared" si="111"/>
        <v>39.58</v>
      </c>
      <c r="R125">
        <f t="shared" si="112"/>
        <v>3.39</v>
      </c>
      <c r="S125">
        <f t="shared" si="113"/>
        <v>219.6</v>
      </c>
      <c r="T125">
        <f t="shared" si="114"/>
        <v>0</v>
      </c>
      <c r="U125">
        <f t="shared" si="115"/>
        <v>3.1799999999999997</v>
      </c>
      <c r="V125">
        <f t="shared" si="116"/>
        <v>3.5999999999999997E-2</v>
      </c>
      <c r="W125">
        <f t="shared" si="117"/>
        <v>0</v>
      </c>
      <c r="X125">
        <f t="shared" si="118"/>
        <v>285.43</v>
      </c>
      <c r="Y125">
        <f t="shared" si="119"/>
        <v>185.08</v>
      </c>
      <c r="AA125">
        <v>27796868</v>
      </c>
      <c r="AB125">
        <f t="shared" si="120"/>
        <v>49.61</v>
      </c>
      <c r="AC125">
        <f t="shared" si="121"/>
        <v>15.95</v>
      </c>
      <c r="AD125">
        <f>ROUND(((((ET125*1.2))-((EU125*1.2)))+AE125),2)</f>
        <v>5.14</v>
      </c>
      <c r="AE125">
        <f>ROUND(((EU125*1.2)),2)</f>
        <v>0.44</v>
      </c>
      <c r="AF125">
        <f>ROUND(((EV125*1.2)),2)</f>
        <v>28.52</v>
      </c>
      <c r="AG125">
        <f t="shared" si="122"/>
        <v>0</v>
      </c>
      <c r="AH125">
        <f>((EW125*1.2))</f>
        <v>3.1799999999999997</v>
      </c>
      <c r="AI125">
        <f>((EX125*1.2))</f>
        <v>3.5999999999999997E-2</v>
      </c>
      <c r="AJ125">
        <f t="shared" si="123"/>
        <v>0</v>
      </c>
      <c r="AK125">
        <v>44.01</v>
      </c>
      <c r="AL125">
        <v>15.95</v>
      </c>
      <c r="AM125">
        <v>4.29</v>
      </c>
      <c r="AN125">
        <v>0.37</v>
      </c>
      <c r="AO125">
        <v>23.77</v>
      </c>
      <c r="AP125">
        <v>0</v>
      </c>
      <c r="AQ125">
        <v>2.65</v>
      </c>
      <c r="AR125">
        <v>0.03</v>
      </c>
      <c r="AS125">
        <v>0</v>
      </c>
      <c r="AT125">
        <v>128</v>
      </c>
      <c r="AU125">
        <v>83</v>
      </c>
      <c r="AV125">
        <v>1</v>
      </c>
      <c r="AW125">
        <v>1</v>
      </c>
      <c r="AZ125">
        <v>7.7</v>
      </c>
      <c r="BA125">
        <v>7.7</v>
      </c>
      <c r="BB125">
        <v>7.7</v>
      </c>
      <c r="BC125">
        <v>7.7</v>
      </c>
      <c r="BD125" t="s">
        <v>4</v>
      </c>
      <c r="BE125" t="s">
        <v>4</v>
      </c>
      <c r="BF125" t="s">
        <v>4</v>
      </c>
      <c r="BG125" t="s">
        <v>4</v>
      </c>
      <c r="BH125">
        <v>0</v>
      </c>
      <c r="BI125">
        <v>1</v>
      </c>
      <c r="BJ125" t="s">
        <v>211</v>
      </c>
      <c r="BM125">
        <v>20001</v>
      </c>
      <c r="BN125">
        <v>0</v>
      </c>
      <c r="BO125" t="s">
        <v>4</v>
      </c>
      <c r="BP125">
        <v>0</v>
      </c>
      <c r="BQ125">
        <v>2</v>
      </c>
      <c r="BR125">
        <v>0</v>
      </c>
      <c r="BS125">
        <v>7.7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4</v>
      </c>
      <c r="BZ125">
        <v>128</v>
      </c>
      <c r="CA125">
        <v>83</v>
      </c>
      <c r="CF125">
        <v>0</v>
      </c>
      <c r="CG125">
        <v>0</v>
      </c>
      <c r="CM125">
        <v>0</v>
      </c>
      <c r="CN125" t="s">
        <v>20</v>
      </c>
      <c r="CO125">
        <v>0</v>
      </c>
      <c r="CP125">
        <f t="shared" si="124"/>
        <v>382</v>
      </c>
      <c r="CQ125">
        <f t="shared" si="125"/>
        <v>122.815</v>
      </c>
      <c r="CR125">
        <f t="shared" si="126"/>
        <v>39.577999999999996</v>
      </c>
      <c r="CS125">
        <f t="shared" si="127"/>
        <v>3.3879999999999999</v>
      </c>
      <c r="CT125">
        <f t="shared" si="128"/>
        <v>219.60400000000001</v>
      </c>
      <c r="CU125">
        <f t="shared" si="129"/>
        <v>0</v>
      </c>
      <c r="CV125">
        <f t="shared" si="130"/>
        <v>3.1799999999999997</v>
      </c>
      <c r="CW125">
        <f t="shared" si="131"/>
        <v>3.5999999999999997E-2</v>
      </c>
      <c r="CX125">
        <f t="shared" si="132"/>
        <v>0</v>
      </c>
      <c r="CY125">
        <f t="shared" si="133"/>
        <v>285.42719999999997</v>
      </c>
      <c r="CZ125">
        <f t="shared" si="134"/>
        <v>185.08169999999998</v>
      </c>
      <c r="DC125" t="s">
        <v>4</v>
      </c>
      <c r="DD125" t="s">
        <v>4</v>
      </c>
      <c r="DE125" t="s">
        <v>21</v>
      </c>
      <c r="DF125" t="s">
        <v>21</v>
      </c>
      <c r="DG125" t="s">
        <v>21</v>
      </c>
      <c r="DH125" t="s">
        <v>4</v>
      </c>
      <c r="DI125" t="s">
        <v>21</v>
      </c>
      <c r="DJ125" t="s">
        <v>21</v>
      </c>
      <c r="DK125" t="s">
        <v>4</v>
      </c>
      <c r="DL125" t="s">
        <v>4</v>
      </c>
      <c r="DM125" t="s">
        <v>4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18</v>
      </c>
      <c r="DW125" t="s">
        <v>18</v>
      </c>
      <c r="DX125">
        <v>1</v>
      </c>
      <c r="EE125">
        <v>27029054</v>
      </c>
      <c r="EF125">
        <v>2</v>
      </c>
      <c r="EG125" t="s">
        <v>22</v>
      </c>
      <c r="EH125">
        <v>0</v>
      </c>
      <c r="EI125" t="s">
        <v>4</v>
      </c>
      <c r="EJ125">
        <v>1</v>
      </c>
      <c r="EK125">
        <v>20001</v>
      </c>
      <c r="EL125" t="s">
        <v>23</v>
      </c>
      <c r="EM125" t="s">
        <v>24</v>
      </c>
      <c r="EO125" t="s">
        <v>25</v>
      </c>
      <c r="EQ125">
        <v>0</v>
      </c>
      <c r="ER125">
        <v>44.01</v>
      </c>
      <c r="ES125">
        <v>15.95</v>
      </c>
      <c r="ET125">
        <v>4.29</v>
      </c>
      <c r="EU125">
        <v>0.37</v>
      </c>
      <c r="EV125">
        <v>23.77</v>
      </c>
      <c r="EW125">
        <v>2.65</v>
      </c>
      <c r="EX125">
        <v>0.03</v>
      </c>
      <c r="EY125">
        <v>0</v>
      </c>
      <c r="FQ125">
        <v>0</v>
      </c>
      <c r="FR125">
        <f t="shared" si="135"/>
        <v>0</v>
      </c>
      <c r="FS125">
        <v>0</v>
      </c>
      <c r="FX125">
        <v>128</v>
      </c>
      <c r="FY125">
        <v>83</v>
      </c>
      <c r="GA125" t="s">
        <v>4</v>
      </c>
      <c r="GD125">
        <v>0</v>
      </c>
      <c r="GF125">
        <v>461485242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36"/>
        <v>0</v>
      </c>
      <c r="GM125">
        <f t="shared" si="137"/>
        <v>852.51</v>
      </c>
      <c r="GN125">
        <f t="shared" si="138"/>
        <v>852.51</v>
      </c>
      <c r="GO125">
        <f t="shared" si="139"/>
        <v>0</v>
      </c>
      <c r="GP125">
        <f t="shared" si="140"/>
        <v>0</v>
      </c>
      <c r="GR125">
        <v>0</v>
      </c>
      <c r="GS125">
        <v>3</v>
      </c>
      <c r="GT125">
        <v>0</v>
      </c>
      <c r="GU125" t="s">
        <v>4</v>
      </c>
      <c r="GV125">
        <f t="shared" si="141"/>
        <v>0</v>
      </c>
      <c r="GW125">
        <v>1</v>
      </c>
      <c r="GX125">
        <f t="shared" si="142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257</v>
      </c>
      <c r="D126" s="2"/>
      <c r="E126" s="2" t="s">
        <v>212</v>
      </c>
      <c r="F126" s="2" t="s">
        <v>213</v>
      </c>
      <c r="G126" s="2" t="s">
        <v>214</v>
      </c>
      <c r="H126" s="2" t="s">
        <v>215</v>
      </c>
      <c r="I126" s="2">
        <f>I124*J126</f>
        <v>1</v>
      </c>
      <c r="J126" s="2">
        <v>1</v>
      </c>
      <c r="K126" s="2"/>
      <c r="L126" s="2"/>
      <c r="M126" s="2"/>
      <c r="N126" s="2"/>
      <c r="O126" s="2">
        <f t="shared" si="109"/>
        <v>589.26</v>
      </c>
      <c r="P126" s="2">
        <f t="shared" si="110"/>
        <v>589.26</v>
      </c>
      <c r="Q126" s="2">
        <f t="shared" si="111"/>
        <v>0</v>
      </c>
      <c r="R126" s="2">
        <f t="shared" si="112"/>
        <v>0</v>
      </c>
      <c r="S126" s="2">
        <f t="shared" si="113"/>
        <v>0</v>
      </c>
      <c r="T126" s="2">
        <f t="shared" si="114"/>
        <v>0</v>
      </c>
      <c r="U126" s="2">
        <f t="shared" si="115"/>
        <v>0</v>
      </c>
      <c r="V126" s="2">
        <f t="shared" si="116"/>
        <v>0</v>
      </c>
      <c r="W126" s="2">
        <f t="shared" si="117"/>
        <v>0</v>
      </c>
      <c r="X126" s="2">
        <f t="shared" si="118"/>
        <v>0</v>
      </c>
      <c r="Y126" s="2">
        <f t="shared" si="119"/>
        <v>0</v>
      </c>
      <c r="Z126" s="2"/>
      <c r="AA126" s="2">
        <v>27795993</v>
      </c>
      <c r="AB126" s="2">
        <f t="shared" si="120"/>
        <v>589.26</v>
      </c>
      <c r="AC126" s="2">
        <f t="shared" si="121"/>
        <v>589.26</v>
      </c>
      <c r="AD126" s="2">
        <f>ROUND((((ET126)-(EU126))+AE126),2)</f>
        <v>0</v>
      </c>
      <c r="AE126" s="2">
        <f>ROUND((EU126),2)</f>
        <v>0</v>
      </c>
      <c r="AF126" s="2">
        <f>ROUND((EV126),2)</f>
        <v>0</v>
      </c>
      <c r="AG126" s="2">
        <f t="shared" si="122"/>
        <v>0</v>
      </c>
      <c r="AH126" s="2">
        <f>(EW126)</f>
        <v>0</v>
      </c>
      <c r="AI126" s="2">
        <f>(EX126)</f>
        <v>0</v>
      </c>
      <c r="AJ126" s="2">
        <f t="shared" si="123"/>
        <v>0</v>
      </c>
      <c r="AK126" s="2">
        <v>589.26</v>
      </c>
      <c r="AL126" s="2">
        <v>589.26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95</v>
      </c>
      <c r="AU126" s="2">
        <v>50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4</v>
      </c>
      <c r="BE126" s="2" t="s">
        <v>4</v>
      </c>
      <c r="BF126" s="2" t="s">
        <v>4</v>
      </c>
      <c r="BG126" s="2" t="s">
        <v>4</v>
      </c>
      <c r="BH126" s="2">
        <v>3</v>
      </c>
      <c r="BI126" s="2">
        <v>1</v>
      </c>
      <c r="BJ126" s="2" t="s">
        <v>4</v>
      </c>
      <c r="BK126" s="2"/>
      <c r="BL126" s="2"/>
      <c r="BM126" s="2">
        <v>1</v>
      </c>
      <c r="BN126" s="2">
        <v>0</v>
      </c>
      <c r="BO126" s="2" t="s">
        <v>4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4</v>
      </c>
      <c r="BZ126" s="2">
        <v>95</v>
      </c>
      <c r="CA126" s="2">
        <v>50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4</v>
      </c>
      <c r="CO126" s="2">
        <v>0</v>
      </c>
      <c r="CP126" s="2">
        <f t="shared" si="124"/>
        <v>589.26</v>
      </c>
      <c r="CQ126" s="2">
        <f t="shared" si="125"/>
        <v>589.26</v>
      </c>
      <c r="CR126" s="2">
        <f t="shared" si="126"/>
        <v>0</v>
      </c>
      <c r="CS126" s="2">
        <f t="shared" si="127"/>
        <v>0</v>
      </c>
      <c r="CT126" s="2">
        <f t="shared" si="128"/>
        <v>0</v>
      </c>
      <c r="CU126" s="2">
        <f t="shared" si="129"/>
        <v>0</v>
      </c>
      <c r="CV126" s="2">
        <f t="shared" si="130"/>
        <v>0</v>
      </c>
      <c r="CW126" s="2">
        <f t="shared" si="131"/>
        <v>0</v>
      </c>
      <c r="CX126" s="2">
        <f t="shared" si="132"/>
        <v>0</v>
      </c>
      <c r="CY126" s="2">
        <f t="shared" si="133"/>
        <v>0</v>
      </c>
      <c r="CZ126" s="2">
        <f t="shared" si="134"/>
        <v>0</v>
      </c>
      <c r="DA126" s="2"/>
      <c r="DB126" s="2"/>
      <c r="DC126" s="2" t="s">
        <v>4</v>
      </c>
      <c r="DD126" s="2" t="s">
        <v>4</v>
      </c>
      <c r="DE126" s="2" t="s">
        <v>4</v>
      </c>
      <c r="DF126" s="2" t="s">
        <v>4</v>
      </c>
      <c r="DG126" s="2" t="s">
        <v>4</v>
      </c>
      <c r="DH126" s="2" t="s">
        <v>4</v>
      </c>
      <c r="DI126" s="2" t="s">
        <v>4</v>
      </c>
      <c r="DJ126" s="2" t="s">
        <v>4</v>
      </c>
      <c r="DK126" s="2" t="s">
        <v>4</v>
      </c>
      <c r="DL126" s="2" t="s">
        <v>4</v>
      </c>
      <c r="DM126" s="2" t="s">
        <v>4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1010</v>
      </c>
      <c r="DV126" s="2" t="s">
        <v>215</v>
      </c>
      <c r="DW126" s="2" t="s">
        <v>215</v>
      </c>
      <c r="DX126" s="2">
        <v>1</v>
      </c>
      <c r="DY126" s="2"/>
      <c r="DZ126" s="2"/>
      <c r="EA126" s="2"/>
      <c r="EB126" s="2"/>
      <c r="EC126" s="2"/>
      <c r="ED126" s="2"/>
      <c r="EE126" s="2">
        <v>27029165</v>
      </c>
      <c r="EF126" s="2">
        <v>2</v>
      </c>
      <c r="EG126" s="2" t="s">
        <v>22</v>
      </c>
      <c r="EH126" s="2">
        <v>0</v>
      </c>
      <c r="EI126" s="2" t="s">
        <v>4</v>
      </c>
      <c r="EJ126" s="2">
        <v>1</v>
      </c>
      <c r="EK126" s="2">
        <v>1</v>
      </c>
      <c r="EL126" s="2" t="s">
        <v>44</v>
      </c>
      <c r="EM126" s="2" t="s">
        <v>45</v>
      </c>
      <c r="EN126" s="2"/>
      <c r="EO126" s="2" t="s">
        <v>4</v>
      </c>
      <c r="EP126" s="2"/>
      <c r="EQ126" s="2">
        <v>512</v>
      </c>
      <c r="ER126" s="2">
        <v>589.26</v>
      </c>
      <c r="ES126" s="2">
        <v>589.26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35"/>
        <v>0</v>
      </c>
      <c r="FS126" s="2">
        <v>0</v>
      </c>
      <c r="FT126" s="2"/>
      <c r="FU126" s="2"/>
      <c r="FV126" s="2"/>
      <c r="FW126" s="2"/>
      <c r="FX126" s="2">
        <v>95</v>
      </c>
      <c r="FY126" s="2">
        <v>50</v>
      </c>
      <c r="FZ126" s="2"/>
      <c r="GA126" s="2" t="s">
        <v>4</v>
      </c>
      <c r="GB126" s="2"/>
      <c r="GC126" s="2"/>
      <c r="GD126" s="2">
        <v>0</v>
      </c>
      <c r="GE126" s="2"/>
      <c r="GF126" s="2">
        <v>827500344</v>
      </c>
      <c r="GG126" s="2">
        <v>2</v>
      </c>
      <c r="GH126" s="2">
        <v>0</v>
      </c>
      <c r="GI126" s="2">
        <v>-2</v>
      </c>
      <c r="GJ126" s="2">
        <v>0</v>
      </c>
      <c r="GK126" s="2">
        <f>ROUND(R126*(R12)/100,2)</f>
        <v>0</v>
      </c>
      <c r="GL126" s="2">
        <f t="shared" si="136"/>
        <v>0</v>
      </c>
      <c r="GM126" s="2">
        <f t="shared" si="137"/>
        <v>589.26</v>
      </c>
      <c r="GN126" s="2">
        <f t="shared" si="138"/>
        <v>589.26</v>
      </c>
      <c r="GO126" s="2">
        <f t="shared" si="139"/>
        <v>0</v>
      </c>
      <c r="GP126" s="2">
        <f t="shared" si="140"/>
        <v>0</v>
      </c>
      <c r="GQ126" s="2"/>
      <c r="GR126" s="2">
        <v>0</v>
      </c>
      <c r="GS126" s="2">
        <v>0</v>
      </c>
      <c r="GT126" s="2">
        <v>0</v>
      </c>
      <c r="GU126" s="2" t="s">
        <v>4</v>
      </c>
      <c r="GV126" s="2">
        <f t="shared" si="141"/>
        <v>0</v>
      </c>
      <c r="GW126" s="2">
        <v>1</v>
      </c>
      <c r="GX126" s="2">
        <f t="shared" si="142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266</v>
      </c>
      <c r="E127" t="s">
        <v>212</v>
      </c>
      <c r="F127" t="s">
        <v>213</v>
      </c>
      <c r="G127" t="s">
        <v>214</v>
      </c>
      <c r="H127" t="s">
        <v>215</v>
      </c>
      <c r="I127">
        <f>I125*J127</f>
        <v>1</v>
      </c>
      <c r="J127">
        <v>1</v>
      </c>
      <c r="O127">
        <f t="shared" si="109"/>
        <v>4537.3</v>
      </c>
      <c r="P127">
        <f t="shared" si="110"/>
        <v>4537.3</v>
      </c>
      <c r="Q127">
        <f t="shared" si="111"/>
        <v>0</v>
      </c>
      <c r="R127">
        <f t="shared" si="112"/>
        <v>0</v>
      </c>
      <c r="S127">
        <f t="shared" si="113"/>
        <v>0</v>
      </c>
      <c r="T127">
        <f t="shared" si="114"/>
        <v>0</v>
      </c>
      <c r="U127">
        <f t="shared" si="115"/>
        <v>0</v>
      </c>
      <c r="V127">
        <f t="shared" si="116"/>
        <v>0</v>
      </c>
      <c r="W127">
        <f t="shared" si="117"/>
        <v>0</v>
      </c>
      <c r="X127">
        <f t="shared" si="118"/>
        <v>0</v>
      </c>
      <c r="Y127">
        <f t="shared" si="119"/>
        <v>0</v>
      </c>
      <c r="AA127">
        <v>27796868</v>
      </c>
      <c r="AB127">
        <f t="shared" si="120"/>
        <v>589.26</v>
      </c>
      <c r="AC127">
        <f t="shared" si="121"/>
        <v>589.26</v>
      </c>
      <c r="AD127">
        <f>ROUND((((ET127)-(EU127))+AE127),2)</f>
        <v>0</v>
      </c>
      <c r="AE127">
        <f>ROUND((EU127),2)</f>
        <v>0</v>
      </c>
      <c r="AF127">
        <f>ROUND((EV127),2)</f>
        <v>0</v>
      </c>
      <c r="AG127">
        <f t="shared" si="122"/>
        <v>0</v>
      </c>
      <c r="AH127">
        <f>(EW127)</f>
        <v>0</v>
      </c>
      <c r="AI127">
        <f>(EX127)</f>
        <v>0</v>
      </c>
      <c r="AJ127">
        <f t="shared" si="123"/>
        <v>0</v>
      </c>
      <c r="AK127">
        <v>589.26</v>
      </c>
      <c r="AL127">
        <v>589.26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50</v>
      </c>
      <c r="AV127">
        <v>1</v>
      </c>
      <c r="AW127">
        <v>1</v>
      </c>
      <c r="AZ127">
        <v>7.7</v>
      </c>
      <c r="BA127">
        <v>1</v>
      </c>
      <c r="BB127">
        <v>1</v>
      </c>
      <c r="BC127">
        <v>7.7</v>
      </c>
      <c r="BD127" t="s">
        <v>4</v>
      </c>
      <c r="BE127" t="s">
        <v>4</v>
      </c>
      <c r="BF127" t="s">
        <v>4</v>
      </c>
      <c r="BG127" t="s">
        <v>4</v>
      </c>
      <c r="BH127">
        <v>3</v>
      </c>
      <c r="BI127">
        <v>1</v>
      </c>
      <c r="BJ127" t="s">
        <v>4</v>
      </c>
      <c r="BM127">
        <v>1</v>
      </c>
      <c r="BN127">
        <v>0</v>
      </c>
      <c r="BO127" t="s">
        <v>4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4</v>
      </c>
      <c r="BZ127">
        <v>95</v>
      </c>
      <c r="CA127">
        <v>50</v>
      </c>
      <c r="CF127">
        <v>0</v>
      </c>
      <c r="CG127">
        <v>0</v>
      </c>
      <c r="CM127">
        <v>0</v>
      </c>
      <c r="CN127" t="s">
        <v>4</v>
      </c>
      <c r="CO127">
        <v>0</v>
      </c>
      <c r="CP127">
        <f t="shared" si="124"/>
        <v>4537.3</v>
      </c>
      <c r="CQ127">
        <f t="shared" si="125"/>
        <v>4537.3019999999997</v>
      </c>
      <c r="CR127">
        <f t="shared" si="126"/>
        <v>0</v>
      </c>
      <c r="CS127">
        <f t="shared" si="127"/>
        <v>0</v>
      </c>
      <c r="CT127">
        <f t="shared" si="128"/>
        <v>0</v>
      </c>
      <c r="CU127">
        <f t="shared" si="129"/>
        <v>0</v>
      </c>
      <c r="CV127">
        <f t="shared" si="130"/>
        <v>0</v>
      </c>
      <c r="CW127">
        <f t="shared" si="131"/>
        <v>0</v>
      </c>
      <c r="CX127">
        <f t="shared" si="132"/>
        <v>0</v>
      </c>
      <c r="CY127">
        <f t="shared" si="133"/>
        <v>0</v>
      </c>
      <c r="CZ127">
        <f t="shared" si="134"/>
        <v>0</v>
      </c>
      <c r="DC127" t="s">
        <v>4</v>
      </c>
      <c r="DD127" t="s">
        <v>4</v>
      </c>
      <c r="DE127" t="s">
        <v>4</v>
      </c>
      <c r="DF127" t="s">
        <v>4</v>
      </c>
      <c r="DG127" t="s">
        <v>4</v>
      </c>
      <c r="DH127" t="s">
        <v>4</v>
      </c>
      <c r="DI127" t="s">
        <v>4</v>
      </c>
      <c r="DJ127" t="s">
        <v>4</v>
      </c>
      <c r="DK127" t="s">
        <v>4</v>
      </c>
      <c r="DL127" t="s">
        <v>4</v>
      </c>
      <c r="DM127" t="s">
        <v>4</v>
      </c>
      <c r="DN127">
        <v>0</v>
      </c>
      <c r="DO127">
        <v>0</v>
      </c>
      <c r="DP127">
        <v>1</v>
      </c>
      <c r="DQ127">
        <v>1</v>
      </c>
      <c r="DU127">
        <v>1010</v>
      </c>
      <c r="DV127" t="s">
        <v>215</v>
      </c>
      <c r="DW127" t="s">
        <v>215</v>
      </c>
      <c r="DX127">
        <v>1</v>
      </c>
      <c r="EE127">
        <v>27029165</v>
      </c>
      <c r="EF127">
        <v>2</v>
      </c>
      <c r="EG127" t="s">
        <v>22</v>
      </c>
      <c r="EH127">
        <v>0</v>
      </c>
      <c r="EI127" t="s">
        <v>4</v>
      </c>
      <c r="EJ127">
        <v>1</v>
      </c>
      <c r="EK127">
        <v>1</v>
      </c>
      <c r="EL127" t="s">
        <v>44</v>
      </c>
      <c r="EM127" t="s">
        <v>45</v>
      </c>
      <c r="EO127" t="s">
        <v>4</v>
      </c>
      <c r="EQ127">
        <v>512</v>
      </c>
      <c r="ER127">
        <v>589.26</v>
      </c>
      <c r="ES127">
        <v>589.26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35"/>
        <v>0</v>
      </c>
      <c r="FS127">
        <v>0</v>
      </c>
      <c r="FX127">
        <v>95</v>
      </c>
      <c r="FY127">
        <v>50</v>
      </c>
      <c r="GA127" t="s">
        <v>4</v>
      </c>
      <c r="GD127">
        <v>0</v>
      </c>
      <c r="GF127">
        <v>827500344</v>
      </c>
      <c r="GG127">
        <v>1</v>
      </c>
      <c r="GH127">
        <v>0</v>
      </c>
      <c r="GI127">
        <v>4</v>
      </c>
      <c r="GJ127">
        <v>0</v>
      </c>
      <c r="GK127">
        <f>ROUND(R127*(S12)/100,2)</f>
        <v>0</v>
      </c>
      <c r="GL127">
        <f t="shared" si="136"/>
        <v>0</v>
      </c>
      <c r="GM127">
        <f t="shared" si="137"/>
        <v>4537.3</v>
      </c>
      <c r="GN127">
        <f t="shared" si="138"/>
        <v>4537.3</v>
      </c>
      <c r="GO127">
        <f t="shared" si="139"/>
        <v>0</v>
      </c>
      <c r="GP127">
        <f t="shared" si="140"/>
        <v>0</v>
      </c>
      <c r="GR127">
        <v>0</v>
      </c>
      <c r="GS127">
        <v>0</v>
      </c>
      <c r="GT127">
        <v>0</v>
      </c>
      <c r="GU127" t="s">
        <v>4</v>
      </c>
      <c r="GV127">
        <f t="shared" si="141"/>
        <v>0</v>
      </c>
      <c r="GW127">
        <v>1</v>
      </c>
      <c r="GX127">
        <f t="shared" si="142"/>
        <v>0</v>
      </c>
      <c r="HA127">
        <v>0</v>
      </c>
      <c r="HB127">
        <v>0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ROW(SmtRes!A277)</f>
        <v>277</v>
      </c>
      <c r="D128" s="2">
        <f>ROW(EtalonRes!A282)</f>
        <v>282</v>
      </c>
      <c r="E128" s="2" t="s">
        <v>216</v>
      </c>
      <c r="F128" s="2" t="s">
        <v>58</v>
      </c>
      <c r="G128" s="2" t="s">
        <v>59</v>
      </c>
      <c r="H128" s="2" t="s">
        <v>60</v>
      </c>
      <c r="I128" s="2">
        <v>1</v>
      </c>
      <c r="J128" s="2">
        <v>0</v>
      </c>
      <c r="K128" s="2"/>
      <c r="L128" s="2"/>
      <c r="M128" s="2"/>
      <c r="N128" s="2"/>
      <c r="O128" s="2">
        <f t="shared" si="109"/>
        <v>435.37</v>
      </c>
      <c r="P128" s="2">
        <f t="shared" si="110"/>
        <v>96.23</v>
      </c>
      <c r="Q128" s="2">
        <f t="shared" si="111"/>
        <v>170.6</v>
      </c>
      <c r="R128" s="2">
        <f t="shared" si="112"/>
        <v>24.1</v>
      </c>
      <c r="S128" s="2">
        <f t="shared" si="113"/>
        <v>168.54</v>
      </c>
      <c r="T128" s="2">
        <f t="shared" si="114"/>
        <v>0</v>
      </c>
      <c r="U128" s="2">
        <f t="shared" si="115"/>
        <v>17.52</v>
      </c>
      <c r="V128" s="2">
        <f t="shared" si="116"/>
        <v>1.92</v>
      </c>
      <c r="W128" s="2">
        <f t="shared" si="117"/>
        <v>0</v>
      </c>
      <c r="X128" s="2">
        <f t="shared" si="118"/>
        <v>183.01</v>
      </c>
      <c r="Y128" s="2">
        <f t="shared" si="119"/>
        <v>125.22</v>
      </c>
      <c r="Z128" s="2"/>
      <c r="AA128" s="2">
        <v>27795993</v>
      </c>
      <c r="AB128" s="2">
        <f t="shared" si="120"/>
        <v>435.37</v>
      </c>
      <c r="AC128" s="2">
        <f t="shared" si="121"/>
        <v>96.23</v>
      </c>
      <c r="AD128" s="2">
        <f>ROUND(((((ET128*1.2))-((EU128*1.2)))+AE128),2)</f>
        <v>170.6</v>
      </c>
      <c r="AE128" s="2">
        <f>ROUND(((EU128*1.2)),2)</f>
        <v>24.1</v>
      </c>
      <c r="AF128" s="2">
        <f>ROUND(((EV128*1.2)),2)</f>
        <v>168.54</v>
      </c>
      <c r="AG128" s="2">
        <f t="shared" si="122"/>
        <v>0</v>
      </c>
      <c r="AH128" s="2">
        <f>((EW128*1.2))</f>
        <v>17.52</v>
      </c>
      <c r="AI128" s="2">
        <f>((EX128*1.2))</f>
        <v>1.92</v>
      </c>
      <c r="AJ128" s="2">
        <f t="shared" si="123"/>
        <v>0</v>
      </c>
      <c r="AK128" s="2">
        <v>378.84</v>
      </c>
      <c r="AL128" s="2">
        <v>96.23</v>
      </c>
      <c r="AM128" s="2">
        <v>142.16</v>
      </c>
      <c r="AN128" s="2">
        <v>20.079999999999998</v>
      </c>
      <c r="AO128" s="2">
        <v>140.44999999999999</v>
      </c>
      <c r="AP128" s="2">
        <v>0</v>
      </c>
      <c r="AQ128" s="2">
        <v>14.6</v>
      </c>
      <c r="AR128" s="2">
        <v>1.6</v>
      </c>
      <c r="AS128" s="2">
        <v>0</v>
      </c>
      <c r="AT128" s="2">
        <v>95</v>
      </c>
      <c r="AU128" s="2">
        <v>65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4</v>
      </c>
      <c r="BE128" s="2" t="s">
        <v>4</v>
      </c>
      <c r="BF128" s="2" t="s">
        <v>4</v>
      </c>
      <c r="BG128" s="2" t="s">
        <v>4</v>
      </c>
      <c r="BH128" s="2">
        <v>0</v>
      </c>
      <c r="BI128" s="2">
        <v>2</v>
      </c>
      <c r="BJ128" s="2" t="s">
        <v>61</v>
      </c>
      <c r="BK128" s="2"/>
      <c r="BL128" s="2"/>
      <c r="BM128" s="2">
        <v>108001</v>
      </c>
      <c r="BN128" s="2">
        <v>0</v>
      </c>
      <c r="BO128" s="2" t="s">
        <v>4</v>
      </c>
      <c r="BP128" s="2">
        <v>0</v>
      </c>
      <c r="BQ128" s="2">
        <v>3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4</v>
      </c>
      <c r="BZ128" s="2">
        <v>95</v>
      </c>
      <c r="CA128" s="2">
        <v>65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62</v>
      </c>
      <c r="CO128" s="2">
        <v>0</v>
      </c>
      <c r="CP128" s="2">
        <f t="shared" si="124"/>
        <v>435.37</v>
      </c>
      <c r="CQ128" s="2">
        <f t="shared" si="125"/>
        <v>96.23</v>
      </c>
      <c r="CR128" s="2">
        <f t="shared" si="126"/>
        <v>170.6</v>
      </c>
      <c r="CS128" s="2">
        <f t="shared" si="127"/>
        <v>24.1</v>
      </c>
      <c r="CT128" s="2">
        <f t="shared" si="128"/>
        <v>168.54</v>
      </c>
      <c r="CU128" s="2">
        <f t="shared" si="129"/>
        <v>0</v>
      </c>
      <c r="CV128" s="2">
        <f t="shared" si="130"/>
        <v>17.52</v>
      </c>
      <c r="CW128" s="2">
        <f t="shared" si="131"/>
        <v>1.92</v>
      </c>
      <c r="CX128" s="2">
        <f t="shared" si="132"/>
        <v>0</v>
      </c>
      <c r="CY128" s="2">
        <f t="shared" si="133"/>
        <v>183.00799999999998</v>
      </c>
      <c r="CZ128" s="2">
        <f t="shared" si="134"/>
        <v>125.21599999999998</v>
      </c>
      <c r="DA128" s="2"/>
      <c r="DB128" s="2"/>
      <c r="DC128" s="2" t="s">
        <v>4</v>
      </c>
      <c r="DD128" s="2" t="s">
        <v>4</v>
      </c>
      <c r="DE128" s="2" t="s">
        <v>21</v>
      </c>
      <c r="DF128" s="2" t="s">
        <v>21</v>
      </c>
      <c r="DG128" s="2" t="s">
        <v>21</v>
      </c>
      <c r="DH128" s="2" t="s">
        <v>4</v>
      </c>
      <c r="DI128" s="2" t="s">
        <v>21</v>
      </c>
      <c r="DJ128" s="2" t="s">
        <v>21</v>
      </c>
      <c r="DK128" s="2" t="s">
        <v>4</v>
      </c>
      <c r="DL128" s="2" t="s">
        <v>4</v>
      </c>
      <c r="DM128" s="2" t="s">
        <v>4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1013</v>
      </c>
      <c r="DV128" s="2" t="s">
        <v>60</v>
      </c>
      <c r="DW128" s="2" t="s">
        <v>60</v>
      </c>
      <c r="DX128" s="2">
        <v>1</v>
      </c>
      <c r="DY128" s="2"/>
      <c r="DZ128" s="2"/>
      <c r="EA128" s="2"/>
      <c r="EB128" s="2"/>
      <c r="EC128" s="2"/>
      <c r="ED128" s="2"/>
      <c r="EE128" s="2">
        <v>27028906</v>
      </c>
      <c r="EF128" s="2">
        <v>3</v>
      </c>
      <c r="EG128" s="2" t="s">
        <v>63</v>
      </c>
      <c r="EH128" s="2">
        <v>0</v>
      </c>
      <c r="EI128" s="2" t="s">
        <v>4</v>
      </c>
      <c r="EJ128" s="2">
        <v>2</v>
      </c>
      <c r="EK128" s="2">
        <v>108001</v>
      </c>
      <c r="EL128" s="2" t="s">
        <v>64</v>
      </c>
      <c r="EM128" s="2" t="s">
        <v>65</v>
      </c>
      <c r="EN128" s="2"/>
      <c r="EO128" s="2" t="s">
        <v>66</v>
      </c>
      <c r="EP128" s="2"/>
      <c r="EQ128" s="2">
        <v>0</v>
      </c>
      <c r="ER128" s="2">
        <v>378.84</v>
      </c>
      <c r="ES128" s="2">
        <v>96.23</v>
      </c>
      <c r="ET128" s="2">
        <v>142.16</v>
      </c>
      <c r="EU128" s="2">
        <v>20.079999999999998</v>
      </c>
      <c r="EV128" s="2">
        <v>140.44999999999999</v>
      </c>
      <c r="EW128" s="2">
        <v>14.6</v>
      </c>
      <c r="EX128" s="2">
        <v>1.6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35"/>
        <v>0</v>
      </c>
      <c r="FS128" s="2">
        <v>0</v>
      </c>
      <c r="FT128" s="2"/>
      <c r="FU128" s="2"/>
      <c r="FV128" s="2"/>
      <c r="FW128" s="2"/>
      <c r="FX128" s="2">
        <v>95</v>
      </c>
      <c r="FY128" s="2">
        <v>65</v>
      </c>
      <c r="FZ128" s="2"/>
      <c r="GA128" s="2" t="s">
        <v>4</v>
      </c>
      <c r="GB128" s="2"/>
      <c r="GC128" s="2"/>
      <c r="GD128" s="2">
        <v>0</v>
      </c>
      <c r="GE128" s="2"/>
      <c r="GF128" s="2">
        <v>399785800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36"/>
        <v>0</v>
      </c>
      <c r="GM128" s="2">
        <f t="shared" si="137"/>
        <v>743.6</v>
      </c>
      <c r="GN128" s="2">
        <f t="shared" si="138"/>
        <v>0</v>
      </c>
      <c r="GO128" s="2">
        <f t="shared" si="139"/>
        <v>743.6</v>
      </c>
      <c r="GP128" s="2">
        <f t="shared" si="140"/>
        <v>0</v>
      </c>
      <c r="GQ128" s="2"/>
      <c r="GR128" s="2">
        <v>0</v>
      </c>
      <c r="GS128" s="2">
        <v>3</v>
      </c>
      <c r="GT128" s="2">
        <v>0</v>
      </c>
      <c r="GU128" s="2" t="s">
        <v>4</v>
      </c>
      <c r="GV128" s="2">
        <f t="shared" si="141"/>
        <v>0</v>
      </c>
      <c r="GW128" s="2">
        <v>1</v>
      </c>
      <c r="GX128" s="2">
        <f t="shared" si="142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C129">
        <f>ROW(SmtRes!A288)</f>
        <v>288</v>
      </c>
      <c r="D129">
        <f>ROW(EtalonRes!A292)</f>
        <v>292</v>
      </c>
      <c r="E129" t="s">
        <v>216</v>
      </c>
      <c r="F129" t="s">
        <v>58</v>
      </c>
      <c r="G129" t="s">
        <v>59</v>
      </c>
      <c r="H129" t="s">
        <v>60</v>
      </c>
      <c r="I129">
        <v>1</v>
      </c>
      <c r="J129">
        <v>0</v>
      </c>
      <c r="O129">
        <f t="shared" si="109"/>
        <v>3352.35</v>
      </c>
      <c r="P129">
        <f t="shared" si="110"/>
        <v>740.97</v>
      </c>
      <c r="Q129">
        <f t="shared" si="111"/>
        <v>1313.62</v>
      </c>
      <c r="R129">
        <f t="shared" si="112"/>
        <v>185.57</v>
      </c>
      <c r="S129">
        <f t="shared" si="113"/>
        <v>1297.76</v>
      </c>
      <c r="T129">
        <f t="shared" si="114"/>
        <v>0</v>
      </c>
      <c r="U129">
        <f t="shared" si="115"/>
        <v>17.52</v>
      </c>
      <c r="V129">
        <f t="shared" si="116"/>
        <v>1.92</v>
      </c>
      <c r="W129">
        <f t="shared" si="117"/>
        <v>0</v>
      </c>
      <c r="X129">
        <f t="shared" si="118"/>
        <v>1409.16</v>
      </c>
      <c r="Y129">
        <f t="shared" si="119"/>
        <v>964.16</v>
      </c>
      <c r="AA129">
        <v>27796868</v>
      </c>
      <c r="AB129">
        <f t="shared" si="120"/>
        <v>435.37</v>
      </c>
      <c r="AC129">
        <f t="shared" si="121"/>
        <v>96.23</v>
      </c>
      <c r="AD129">
        <f>ROUND(((((ET129*1.2))-((EU129*1.2)))+AE129),2)</f>
        <v>170.6</v>
      </c>
      <c r="AE129">
        <f>ROUND(((EU129*1.2)),2)</f>
        <v>24.1</v>
      </c>
      <c r="AF129">
        <f>ROUND(((EV129*1.2)),2)</f>
        <v>168.54</v>
      </c>
      <c r="AG129">
        <f t="shared" si="122"/>
        <v>0</v>
      </c>
      <c r="AH129">
        <f>((EW129*1.2))</f>
        <v>17.52</v>
      </c>
      <c r="AI129">
        <f>((EX129*1.2))</f>
        <v>1.92</v>
      </c>
      <c r="AJ129">
        <f t="shared" si="123"/>
        <v>0</v>
      </c>
      <c r="AK129">
        <v>378.84</v>
      </c>
      <c r="AL129">
        <v>96.23</v>
      </c>
      <c r="AM129">
        <v>142.16</v>
      </c>
      <c r="AN129">
        <v>20.079999999999998</v>
      </c>
      <c r="AO129">
        <v>140.44999999999999</v>
      </c>
      <c r="AP129">
        <v>0</v>
      </c>
      <c r="AQ129">
        <v>14.6</v>
      </c>
      <c r="AR129">
        <v>1.6</v>
      </c>
      <c r="AS129">
        <v>0</v>
      </c>
      <c r="AT129">
        <v>95</v>
      </c>
      <c r="AU129">
        <v>65</v>
      </c>
      <c r="AV129">
        <v>1</v>
      </c>
      <c r="AW129">
        <v>1</v>
      </c>
      <c r="AZ129">
        <v>7.7</v>
      </c>
      <c r="BA129">
        <v>7.7</v>
      </c>
      <c r="BB129">
        <v>7.7</v>
      </c>
      <c r="BC129">
        <v>7.7</v>
      </c>
      <c r="BD129" t="s">
        <v>4</v>
      </c>
      <c r="BE129" t="s">
        <v>4</v>
      </c>
      <c r="BF129" t="s">
        <v>4</v>
      </c>
      <c r="BG129" t="s">
        <v>4</v>
      </c>
      <c r="BH129">
        <v>0</v>
      </c>
      <c r="BI129">
        <v>2</v>
      </c>
      <c r="BJ129" t="s">
        <v>61</v>
      </c>
      <c r="BM129">
        <v>108001</v>
      </c>
      <c r="BN129">
        <v>0</v>
      </c>
      <c r="BO129" t="s">
        <v>4</v>
      </c>
      <c r="BP129">
        <v>0</v>
      </c>
      <c r="BQ129">
        <v>3</v>
      </c>
      <c r="BR129">
        <v>0</v>
      </c>
      <c r="BS129">
        <v>7.7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4</v>
      </c>
      <c r="BZ129">
        <v>95</v>
      </c>
      <c r="CA129">
        <v>65</v>
      </c>
      <c r="CF129">
        <v>0</v>
      </c>
      <c r="CG129">
        <v>0</v>
      </c>
      <c r="CM129">
        <v>0</v>
      </c>
      <c r="CN129" t="s">
        <v>62</v>
      </c>
      <c r="CO129">
        <v>0</v>
      </c>
      <c r="CP129">
        <f t="shared" si="124"/>
        <v>3352.3500000000004</v>
      </c>
      <c r="CQ129">
        <f t="shared" si="125"/>
        <v>740.971</v>
      </c>
      <c r="CR129">
        <f t="shared" si="126"/>
        <v>1313.62</v>
      </c>
      <c r="CS129">
        <f t="shared" si="127"/>
        <v>185.57000000000002</v>
      </c>
      <c r="CT129">
        <f t="shared" si="128"/>
        <v>1297.758</v>
      </c>
      <c r="CU129">
        <f t="shared" si="129"/>
        <v>0</v>
      </c>
      <c r="CV129">
        <f t="shared" si="130"/>
        <v>17.52</v>
      </c>
      <c r="CW129">
        <f t="shared" si="131"/>
        <v>1.92</v>
      </c>
      <c r="CX129">
        <f t="shared" si="132"/>
        <v>0</v>
      </c>
      <c r="CY129">
        <f t="shared" si="133"/>
        <v>1409.1635000000001</v>
      </c>
      <c r="CZ129">
        <f t="shared" si="134"/>
        <v>964.16449999999998</v>
      </c>
      <c r="DC129" t="s">
        <v>4</v>
      </c>
      <c r="DD129" t="s">
        <v>4</v>
      </c>
      <c r="DE129" t="s">
        <v>21</v>
      </c>
      <c r="DF129" t="s">
        <v>21</v>
      </c>
      <c r="DG129" t="s">
        <v>21</v>
      </c>
      <c r="DH129" t="s">
        <v>4</v>
      </c>
      <c r="DI129" t="s">
        <v>21</v>
      </c>
      <c r="DJ129" t="s">
        <v>21</v>
      </c>
      <c r="DK129" t="s">
        <v>4</v>
      </c>
      <c r="DL129" t="s">
        <v>4</v>
      </c>
      <c r="DM129" t="s">
        <v>4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60</v>
      </c>
      <c r="DW129" t="s">
        <v>60</v>
      </c>
      <c r="DX129">
        <v>1</v>
      </c>
      <c r="EE129">
        <v>27028906</v>
      </c>
      <c r="EF129">
        <v>3</v>
      </c>
      <c r="EG129" t="s">
        <v>63</v>
      </c>
      <c r="EH129">
        <v>0</v>
      </c>
      <c r="EI129" t="s">
        <v>4</v>
      </c>
      <c r="EJ129">
        <v>2</v>
      </c>
      <c r="EK129">
        <v>108001</v>
      </c>
      <c r="EL129" t="s">
        <v>64</v>
      </c>
      <c r="EM129" t="s">
        <v>65</v>
      </c>
      <c r="EO129" t="s">
        <v>66</v>
      </c>
      <c r="EQ129">
        <v>0</v>
      </c>
      <c r="ER129">
        <v>378.84</v>
      </c>
      <c r="ES129">
        <v>96.23</v>
      </c>
      <c r="ET129">
        <v>142.16</v>
      </c>
      <c r="EU129">
        <v>20.079999999999998</v>
      </c>
      <c r="EV129">
        <v>140.44999999999999</v>
      </c>
      <c r="EW129">
        <v>14.6</v>
      </c>
      <c r="EX129">
        <v>1.6</v>
      </c>
      <c r="EY129">
        <v>0</v>
      </c>
      <c r="FQ129">
        <v>0</v>
      </c>
      <c r="FR129">
        <f t="shared" si="135"/>
        <v>0</v>
      </c>
      <c r="FS129">
        <v>0</v>
      </c>
      <c r="FX129">
        <v>95</v>
      </c>
      <c r="FY129">
        <v>65</v>
      </c>
      <c r="GA129" t="s">
        <v>4</v>
      </c>
      <c r="GD129">
        <v>0</v>
      </c>
      <c r="GF129">
        <v>399785800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36"/>
        <v>0</v>
      </c>
      <c r="GM129">
        <f t="shared" si="137"/>
        <v>5725.67</v>
      </c>
      <c r="GN129">
        <f t="shared" si="138"/>
        <v>0</v>
      </c>
      <c r="GO129">
        <f t="shared" si="139"/>
        <v>5725.67</v>
      </c>
      <c r="GP129">
        <f t="shared" si="140"/>
        <v>0</v>
      </c>
      <c r="GR129">
        <v>0</v>
      </c>
      <c r="GS129">
        <v>3</v>
      </c>
      <c r="GT129">
        <v>0</v>
      </c>
      <c r="GU129" t="s">
        <v>4</v>
      </c>
      <c r="GV129">
        <f t="shared" si="141"/>
        <v>0</v>
      </c>
      <c r="GW129">
        <v>1</v>
      </c>
      <c r="GX129">
        <f t="shared" si="142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277</v>
      </c>
      <c r="D130" s="2"/>
      <c r="E130" s="2" t="s">
        <v>217</v>
      </c>
      <c r="F130" s="2" t="s">
        <v>27</v>
      </c>
      <c r="G130" s="2" t="s">
        <v>218</v>
      </c>
      <c r="H130" s="2" t="s">
        <v>18</v>
      </c>
      <c r="I130" s="2">
        <f>I128*J130</f>
        <v>1</v>
      </c>
      <c r="J130" s="2">
        <v>1</v>
      </c>
      <c r="K130" s="2"/>
      <c r="L130" s="2"/>
      <c r="M130" s="2"/>
      <c r="N130" s="2"/>
      <c r="O130" s="2">
        <f t="shared" si="109"/>
        <v>20801.23</v>
      </c>
      <c r="P130" s="2">
        <f t="shared" si="110"/>
        <v>20801.23</v>
      </c>
      <c r="Q130" s="2">
        <f t="shared" si="111"/>
        <v>0</v>
      </c>
      <c r="R130" s="2">
        <f t="shared" si="112"/>
        <v>0</v>
      </c>
      <c r="S130" s="2">
        <f t="shared" si="113"/>
        <v>0</v>
      </c>
      <c r="T130" s="2">
        <f t="shared" si="114"/>
        <v>0</v>
      </c>
      <c r="U130" s="2">
        <f t="shared" si="115"/>
        <v>0</v>
      </c>
      <c r="V130" s="2">
        <f t="shared" si="116"/>
        <v>0</v>
      </c>
      <c r="W130" s="2">
        <f t="shared" si="117"/>
        <v>0</v>
      </c>
      <c r="X130" s="2">
        <f t="shared" si="118"/>
        <v>0</v>
      </c>
      <c r="Y130" s="2">
        <f t="shared" si="119"/>
        <v>0</v>
      </c>
      <c r="Z130" s="2"/>
      <c r="AA130" s="2">
        <v>27795993</v>
      </c>
      <c r="AB130" s="2">
        <f t="shared" si="120"/>
        <v>20801.23</v>
      </c>
      <c r="AC130" s="2">
        <f t="shared" si="121"/>
        <v>20801.23</v>
      </c>
      <c r="AD130" s="2">
        <f>ROUND((((ET130)-(EU130))+AE130),2)</f>
        <v>0</v>
      </c>
      <c r="AE130" s="2">
        <f>ROUND((EU130),2)</f>
        <v>0</v>
      </c>
      <c r="AF130" s="2">
        <f>ROUND((EV130),2)</f>
        <v>0</v>
      </c>
      <c r="AG130" s="2">
        <f t="shared" si="122"/>
        <v>0</v>
      </c>
      <c r="AH130" s="2">
        <f>(EW130)</f>
        <v>0</v>
      </c>
      <c r="AI130" s="2">
        <f>(EX130)</f>
        <v>0</v>
      </c>
      <c r="AJ130" s="2">
        <f t="shared" si="123"/>
        <v>0</v>
      </c>
      <c r="AK130" s="2">
        <v>20801.23</v>
      </c>
      <c r="AL130" s="2">
        <v>20801.23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122</v>
      </c>
      <c r="AU130" s="2">
        <v>80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4</v>
      </c>
      <c r="BE130" s="2" t="s">
        <v>4</v>
      </c>
      <c r="BF130" s="2" t="s">
        <v>4</v>
      </c>
      <c r="BG130" s="2" t="s">
        <v>4</v>
      </c>
      <c r="BH130" s="2">
        <v>3</v>
      </c>
      <c r="BI130" s="2">
        <v>1</v>
      </c>
      <c r="BJ130" s="2" t="s">
        <v>4</v>
      </c>
      <c r="BK130" s="2"/>
      <c r="BL130" s="2"/>
      <c r="BM130" s="2">
        <v>14</v>
      </c>
      <c r="BN130" s="2">
        <v>0</v>
      </c>
      <c r="BO130" s="2" t="s">
        <v>4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4</v>
      </c>
      <c r="BZ130" s="2">
        <v>122</v>
      </c>
      <c r="CA130" s="2">
        <v>80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4</v>
      </c>
      <c r="CO130" s="2">
        <v>0</v>
      </c>
      <c r="CP130" s="2">
        <f t="shared" si="124"/>
        <v>20801.23</v>
      </c>
      <c r="CQ130" s="2">
        <f t="shared" si="125"/>
        <v>20801.23</v>
      </c>
      <c r="CR130" s="2">
        <f t="shared" si="126"/>
        <v>0</v>
      </c>
      <c r="CS130" s="2">
        <f t="shared" si="127"/>
        <v>0</v>
      </c>
      <c r="CT130" s="2">
        <f t="shared" si="128"/>
        <v>0</v>
      </c>
      <c r="CU130" s="2">
        <f t="shared" si="129"/>
        <v>0</v>
      </c>
      <c r="CV130" s="2">
        <f t="shared" si="130"/>
        <v>0</v>
      </c>
      <c r="CW130" s="2">
        <f t="shared" si="131"/>
        <v>0</v>
      </c>
      <c r="CX130" s="2">
        <f t="shared" si="132"/>
        <v>0</v>
      </c>
      <c r="CY130" s="2">
        <f t="shared" si="133"/>
        <v>0</v>
      </c>
      <c r="CZ130" s="2">
        <f t="shared" si="134"/>
        <v>0</v>
      </c>
      <c r="DA130" s="2"/>
      <c r="DB130" s="2"/>
      <c r="DC130" s="2" t="s">
        <v>4</v>
      </c>
      <c r="DD130" s="2" t="s">
        <v>4</v>
      </c>
      <c r="DE130" s="2" t="s">
        <v>4</v>
      </c>
      <c r="DF130" s="2" t="s">
        <v>4</v>
      </c>
      <c r="DG130" s="2" t="s">
        <v>4</v>
      </c>
      <c r="DH130" s="2" t="s">
        <v>4</v>
      </c>
      <c r="DI130" s="2" t="s">
        <v>4</v>
      </c>
      <c r="DJ130" s="2" t="s">
        <v>4</v>
      </c>
      <c r="DK130" s="2" t="s">
        <v>4</v>
      </c>
      <c r="DL130" s="2" t="s">
        <v>4</v>
      </c>
      <c r="DM130" s="2" t="s">
        <v>4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1013</v>
      </c>
      <c r="DV130" s="2" t="s">
        <v>18</v>
      </c>
      <c r="DW130" s="2" t="s">
        <v>18</v>
      </c>
      <c r="DX130" s="2">
        <v>1</v>
      </c>
      <c r="DY130" s="2"/>
      <c r="DZ130" s="2"/>
      <c r="EA130" s="2"/>
      <c r="EB130" s="2"/>
      <c r="EC130" s="2"/>
      <c r="ED130" s="2"/>
      <c r="EE130" s="2">
        <v>27028976</v>
      </c>
      <c r="EF130" s="2">
        <v>2</v>
      </c>
      <c r="EG130" s="2" t="s">
        <v>22</v>
      </c>
      <c r="EH130" s="2">
        <v>0</v>
      </c>
      <c r="EI130" s="2" t="s">
        <v>4</v>
      </c>
      <c r="EJ130" s="2">
        <v>1</v>
      </c>
      <c r="EK130" s="2">
        <v>14</v>
      </c>
      <c r="EL130" s="2" t="s">
        <v>29</v>
      </c>
      <c r="EM130" s="2" t="s">
        <v>30</v>
      </c>
      <c r="EN130" s="2"/>
      <c r="EO130" s="2" t="s">
        <v>4</v>
      </c>
      <c r="EP130" s="2"/>
      <c r="EQ130" s="2">
        <v>512</v>
      </c>
      <c r="ER130" s="2">
        <v>20801.23</v>
      </c>
      <c r="ES130" s="2">
        <v>20801.23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35"/>
        <v>0</v>
      </c>
      <c r="FS130" s="2">
        <v>0</v>
      </c>
      <c r="FT130" s="2"/>
      <c r="FU130" s="2"/>
      <c r="FV130" s="2"/>
      <c r="FW130" s="2"/>
      <c r="FX130" s="2">
        <v>122</v>
      </c>
      <c r="FY130" s="2">
        <v>80</v>
      </c>
      <c r="FZ130" s="2"/>
      <c r="GA130" s="2" t="s">
        <v>31</v>
      </c>
      <c r="GB130" s="2"/>
      <c r="GC130" s="2"/>
      <c r="GD130" s="2">
        <v>0</v>
      </c>
      <c r="GE130" s="2"/>
      <c r="GF130" s="2">
        <v>-1694601378</v>
      </c>
      <c r="GG130" s="2">
        <v>2</v>
      </c>
      <c r="GH130" s="2">
        <v>0</v>
      </c>
      <c r="GI130" s="2">
        <v>-2</v>
      </c>
      <c r="GJ130" s="2">
        <v>0</v>
      </c>
      <c r="GK130" s="2">
        <f>ROUND(R130*(R12)/100,2)</f>
        <v>0</v>
      </c>
      <c r="GL130" s="2">
        <f t="shared" si="136"/>
        <v>0</v>
      </c>
      <c r="GM130" s="2">
        <f t="shared" si="137"/>
        <v>20801.23</v>
      </c>
      <c r="GN130" s="2">
        <f t="shared" si="138"/>
        <v>20801.23</v>
      </c>
      <c r="GO130" s="2">
        <f t="shared" si="139"/>
        <v>0</v>
      </c>
      <c r="GP130" s="2">
        <f t="shared" si="140"/>
        <v>0</v>
      </c>
      <c r="GQ130" s="2"/>
      <c r="GR130" s="2">
        <v>0</v>
      </c>
      <c r="GS130" s="2">
        <v>4</v>
      </c>
      <c r="GT130" s="2">
        <v>0</v>
      </c>
      <c r="GU130" s="2" t="s">
        <v>4</v>
      </c>
      <c r="GV130" s="2">
        <f t="shared" si="141"/>
        <v>0</v>
      </c>
      <c r="GW130" s="2">
        <v>1</v>
      </c>
      <c r="GX130" s="2">
        <f t="shared" si="142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288</v>
      </c>
      <c r="E131" t="s">
        <v>217</v>
      </c>
      <c r="F131" t="s">
        <v>27</v>
      </c>
      <c r="G131" t="s">
        <v>218</v>
      </c>
      <c r="H131" t="s">
        <v>18</v>
      </c>
      <c r="I131">
        <f>I129*J131</f>
        <v>1</v>
      </c>
      <c r="J131">
        <v>1</v>
      </c>
      <c r="O131">
        <f t="shared" si="109"/>
        <v>160169.47</v>
      </c>
      <c r="P131">
        <f t="shared" si="110"/>
        <v>160169.47</v>
      </c>
      <c r="Q131">
        <f t="shared" si="111"/>
        <v>0</v>
      </c>
      <c r="R131">
        <f t="shared" si="112"/>
        <v>0</v>
      </c>
      <c r="S131">
        <f t="shared" si="113"/>
        <v>0</v>
      </c>
      <c r="T131">
        <f t="shared" si="114"/>
        <v>0</v>
      </c>
      <c r="U131">
        <f t="shared" si="115"/>
        <v>0</v>
      </c>
      <c r="V131">
        <f t="shared" si="116"/>
        <v>0</v>
      </c>
      <c r="W131">
        <f t="shared" si="117"/>
        <v>0</v>
      </c>
      <c r="X131">
        <f t="shared" si="118"/>
        <v>0</v>
      </c>
      <c r="Y131">
        <f t="shared" si="119"/>
        <v>0</v>
      </c>
      <c r="AA131">
        <v>27796868</v>
      </c>
      <c r="AB131">
        <f t="shared" si="120"/>
        <v>20801.23</v>
      </c>
      <c r="AC131">
        <f t="shared" si="121"/>
        <v>20801.23</v>
      </c>
      <c r="AD131">
        <f>ROUND((((ET131)-(EU131))+AE131),2)</f>
        <v>0</v>
      </c>
      <c r="AE131">
        <f>ROUND((EU131),2)</f>
        <v>0</v>
      </c>
      <c r="AF131">
        <f>ROUND((EV131),2)</f>
        <v>0</v>
      </c>
      <c r="AG131">
        <f t="shared" si="122"/>
        <v>0</v>
      </c>
      <c r="AH131">
        <f>(EW131)</f>
        <v>0</v>
      </c>
      <c r="AI131">
        <f>(EX131)</f>
        <v>0</v>
      </c>
      <c r="AJ131">
        <f t="shared" si="123"/>
        <v>0</v>
      </c>
      <c r="AK131">
        <v>20801.23</v>
      </c>
      <c r="AL131">
        <v>20801.23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122</v>
      </c>
      <c r="AU131">
        <v>80</v>
      </c>
      <c r="AV131">
        <v>1</v>
      </c>
      <c r="AW131">
        <v>1</v>
      </c>
      <c r="AZ131">
        <v>7.7</v>
      </c>
      <c r="BA131">
        <v>1</v>
      </c>
      <c r="BB131">
        <v>1</v>
      </c>
      <c r="BC131">
        <v>7.7</v>
      </c>
      <c r="BD131" t="s">
        <v>4</v>
      </c>
      <c r="BE131" t="s">
        <v>4</v>
      </c>
      <c r="BF131" t="s">
        <v>4</v>
      </c>
      <c r="BG131" t="s">
        <v>4</v>
      </c>
      <c r="BH131">
        <v>3</v>
      </c>
      <c r="BI131">
        <v>1</v>
      </c>
      <c r="BJ131" t="s">
        <v>4</v>
      </c>
      <c r="BM131">
        <v>14</v>
      </c>
      <c r="BN131">
        <v>0</v>
      </c>
      <c r="BO131" t="s">
        <v>4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4</v>
      </c>
      <c r="BZ131">
        <v>122</v>
      </c>
      <c r="CA131">
        <v>80</v>
      </c>
      <c r="CF131">
        <v>0</v>
      </c>
      <c r="CG131">
        <v>0</v>
      </c>
      <c r="CM131">
        <v>0</v>
      </c>
      <c r="CN131" t="s">
        <v>4</v>
      </c>
      <c r="CO131">
        <v>0</v>
      </c>
      <c r="CP131">
        <f t="shared" si="124"/>
        <v>160169.47</v>
      </c>
      <c r="CQ131">
        <f t="shared" si="125"/>
        <v>160169.47099999999</v>
      </c>
      <c r="CR131">
        <f t="shared" si="126"/>
        <v>0</v>
      </c>
      <c r="CS131">
        <f t="shared" si="127"/>
        <v>0</v>
      </c>
      <c r="CT131">
        <f t="shared" si="128"/>
        <v>0</v>
      </c>
      <c r="CU131">
        <f t="shared" si="129"/>
        <v>0</v>
      </c>
      <c r="CV131">
        <f t="shared" si="130"/>
        <v>0</v>
      </c>
      <c r="CW131">
        <f t="shared" si="131"/>
        <v>0</v>
      </c>
      <c r="CX131">
        <f t="shared" si="132"/>
        <v>0</v>
      </c>
      <c r="CY131">
        <f t="shared" si="133"/>
        <v>0</v>
      </c>
      <c r="CZ131">
        <f t="shared" si="134"/>
        <v>0</v>
      </c>
      <c r="DC131" t="s">
        <v>4</v>
      </c>
      <c r="DD131" t="s">
        <v>4</v>
      </c>
      <c r="DE131" t="s">
        <v>4</v>
      </c>
      <c r="DF131" t="s">
        <v>4</v>
      </c>
      <c r="DG131" t="s">
        <v>4</v>
      </c>
      <c r="DH131" t="s">
        <v>4</v>
      </c>
      <c r="DI131" t="s">
        <v>4</v>
      </c>
      <c r="DJ131" t="s">
        <v>4</v>
      </c>
      <c r="DK131" t="s">
        <v>4</v>
      </c>
      <c r="DL131" t="s">
        <v>4</v>
      </c>
      <c r="DM131" t="s">
        <v>4</v>
      </c>
      <c r="DN131">
        <v>0</v>
      </c>
      <c r="DO131">
        <v>0</v>
      </c>
      <c r="DP131">
        <v>1</v>
      </c>
      <c r="DQ131">
        <v>1</v>
      </c>
      <c r="DU131">
        <v>1013</v>
      </c>
      <c r="DV131" t="s">
        <v>18</v>
      </c>
      <c r="DW131" t="s">
        <v>18</v>
      </c>
      <c r="DX131">
        <v>1</v>
      </c>
      <c r="EE131">
        <v>27028976</v>
      </c>
      <c r="EF131">
        <v>2</v>
      </c>
      <c r="EG131" t="s">
        <v>22</v>
      </c>
      <c r="EH131">
        <v>0</v>
      </c>
      <c r="EI131" t="s">
        <v>4</v>
      </c>
      <c r="EJ131">
        <v>1</v>
      </c>
      <c r="EK131">
        <v>14</v>
      </c>
      <c r="EL131" t="s">
        <v>29</v>
      </c>
      <c r="EM131" t="s">
        <v>30</v>
      </c>
      <c r="EO131" t="s">
        <v>4</v>
      </c>
      <c r="EQ131">
        <v>512</v>
      </c>
      <c r="ER131">
        <v>20801.23</v>
      </c>
      <c r="ES131">
        <v>20801.23</v>
      </c>
      <c r="ET131">
        <v>0</v>
      </c>
      <c r="EU131">
        <v>0</v>
      </c>
      <c r="EV131">
        <v>0</v>
      </c>
      <c r="EW131">
        <v>0</v>
      </c>
      <c r="EX131">
        <v>0</v>
      </c>
      <c r="EZ131">
        <v>5</v>
      </c>
      <c r="FC131">
        <v>0</v>
      </c>
      <c r="FD131">
        <v>18</v>
      </c>
      <c r="FF131">
        <v>160169.49</v>
      </c>
      <c r="FQ131">
        <v>0</v>
      </c>
      <c r="FR131">
        <f t="shared" si="135"/>
        <v>0</v>
      </c>
      <c r="FS131">
        <v>0</v>
      </c>
      <c r="FX131">
        <v>122</v>
      </c>
      <c r="FY131">
        <v>80</v>
      </c>
      <c r="GA131" t="s">
        <v>219</v>
      </c>
      <c r="GD131">
        <v>0</v>
      </c>
      <c r="GF131">
        <v>-1694601378</v>
      </c>
      <c r="GG131">
        <v>1</v>
      </c>
      <c r="GH131">
        <v>3</v>
      </c>
      <c r="GI131">
        <v>4</v>
      </c>
      <c r="GJ131">
        <v>0</v>
      </c>
      <c r="GK131">
        <f>ROUND(R131*(S12)/100,2)</f>
        <v>0</v>
      </c>
      <c r="GL131">
        <f t="shared" si="136"/>
        <v>0</v>
      </c>
      <c r="GM131">
        <f t="shared" si="137"/>
        <v>160169.47</v>
      </c>
      <c r="GN131">
        <f t="shared" si="138"/>
        <v>160169.47</v>
      </c>
      <c r="GO131">
        <f t="shared" si="139"/>
        <v>0</v>
      </c>
      <c r="GP131">
        <f t="shared" si="140"/>
        <v>0</v>
      </c>
      <c r="GR131">
        <v>1</v>
      </c>
      <c r="GS131">
        <v>1</v>
      </c>
      <c r="GT131">
        <v>0</v>
      </c>
      <c r="GU131" t="s">
        <v>4</v>
      </c>
      <c r="GV131">
        <f t="shared" si="141"/>
        <v>0</v>
      </c>
      <c r="GW131">
        <v>1</v>
      </c>
      <c r="GX131">
        <f t="shared" si="142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ROW(SmtRes!A302)</f>
        <v>302</v>
      </c>
      <c r="D132" s="2">
        <f>ROW(EtalonRes!A308)</f>
        <v>308</v>
      </c>
      <c r="E132" s="2" t="s">
        <v>220</v>
      </c>
      <c r="F132" s="2" t="s">
        <v>221</v>
      </c>
      <c r="G132" s="2" t="s">
        <v>222</v>
      </c>
      <c r="H132" s="2" t="s">
        <v>89</v>
      </c>
      <c r="I132" s="2">
        <v>0.189</v>
      </c>
      <c r="J132" s="2">
        <v>0</v>
      </c>
      <c r="K132" s="2"/>
      <c r="L132" s="2"/>
      <c r="M132" s="2"/>
      <c r="N132" s="2"/>
      <c r="O132" s="2">
        <f t="shared" si="109"/>
        <v>293.92</v>
      </c>
      <c r="P132" s="2">
        <f t="shared" si="110"/>
        <v>109.2</v>
      </c>
      <c r="Q132" s="2">
        <f t="shared" si="111"/>
        <v>24.4</v>
      </c>
      <c r="R132" s="2">
        <f t="shared" si="112"/>
        <v>2.13</v>
      </c>
      <c r="S132" s="2">
        <f t="shared" si="113"/>
        <v>160.32</v>
      </c>
      <c r="T132" s="2">
        <f t="shared" si="114"/>
        <v>0</v>
      </c>
      <c r="U132" s="2">
        <f t="shared" si="115"/>
        <v>18.343584</v>
      </c>
      <c r="V132" s="2">
        <f t="shared" si="116"/>
        <v>0.17236799999999999</v>
      </c>
      <c r="W132" s="2">
        <f t="shared" si="117"/>
        <v>0</v>
      </c>
      <c r="X132" s="2">
        <f t="shared" si="118"/>
        <v>207.94</v>
      </c>
      <c r="Y132" s="2">
        <f t="shared" si="119"/>
        <v>134.83000000000001</v>
      </c>
      <c r="Z132" s="2"/>
      <c r="AA132" s="2">
        <v>27795993</v>
      </c>
      <c r="AB132" s="2">
        <f t="shared" si="120"/>
        <v>1555.14</v>
      </c>
      <c r="AC132" s="2">
        <f t="shared" si="121"/>
        <v>577.76</v>
      </c>
      <c r="AD132" s="2">
        <f>ROUND(((((ET132*1.2))-((EU132*1.2)))+AE132),2)</f>
        <v>129.11000000000001</v>
      </c>
      <c r="AE132" s="2">
        <f>ROUND(((EU132*1.2)),2)</f>
        <v>11.29</v>
      </c>
      <c r="AF132" s="2">
        <f>ROUND(((EV132*1.2)),2)</f>
        <v>848.27</v>
      </c>
      <c r="AG132" s="2">
        <f t="shared" si="122"/>
        <v>0</v>
      </c>
      <c r="AH132" s="2">
        <f>((EW132*1.2))</f>
        <v>97.055999999999997</v>
      </c>
      <c r="AI132" s="2">
        <f>((EX132*1.2))</f>
        <v>0.91199999999999992</v>
      </c>
      <c r="AJ132" s="2">
        <f t="shared" si="123"/>
        <v>0</v>
      </c>
      <c r="AK132" s="2">
        <v>1392.24</v>
      </c>
      <c r="AL132" s="2">
        <v>577.76</v>
      </c>
      <c r="AM132" s="2">
        <v>107.59</v>
      </c>
      <c r="AN132" s="2">
        <v>9.41</v>
      </c>
      <c r="AO132" s="2">
        <v>706.89</v>
      </c>
      <c r="AP132" s="2">
        <v>0</v>
      </c>
      <c r="AQ132" s="2">
        <v>80.88</v>
      </c>
      <c r="AR132" s="2">
        <v>0.76</v>
      </c>
      <c r="AS132" s="2">
        <v>0</v>
      </c>
      <c r="AT132" s="2">
        <v>128</v>
      </c>
      <c r="AU132" s="2">
        <v>83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4</v>
      </c>
      <c r="BE132" s="2" t="s">
        <v>4</v>
      </c>
      <c r="BF132" s="2" t="s">
        <v>4</v>
      </c>
      <c r="BG132" s="2" t="s">
        <v>4</v>
      </c>
      <c r="BH132" s="2">
        <v>0</v>
      </c>
      <c r="BI132" s="2">
        <v>1</v>
      </c>
      <c r="BJ132" s="2" t="s">
        <v>223</v>
      </c>
      <c r="BK132" s="2"/>
      <c r="BL132" s="2"/>
      <c r="BM132" s="2">
        <v>20001</v>
      </c>
      <c r="BN132" s="2">
        <v>0</v>
      </c>
      <c r="BO132" s="2" t="s">
        <v>4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4</v>
      </c>
      <c r="BZ132" s="2">
        <v>128</v>
      </c>
      <c r="CA132" s="2">
        <v>83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20</v>
      </c>
      <c r="CO132" s="2">
        <v>0</v>
      </c>
      <c r="CP132" s="2">
        <f t="shared" si="124"/>
        <v>293.91999999999996</v>
      </c>
      <c r="CQ132" s="2">
        <f t="shared" si="125"/>
        <v>577.76</v>
      </c>
      <c r="CR132" s="2">
        <f t="shared" si="126"/>
        <v>129.11000000000001</v>
      </c>
      <c r="CS132" s="2">
        <f t="shared" si="127"/>
        <v>11.29</v>
      </c>
      <c r="CT132" s="2">
        <f t="shared" si="128"/>
        <v>848.27</v>
      </c>
      <c r="CU132" s="2">
        <f t="shared" si="129"/>
        <v>0</v>
      </c>
      <c r="CV132" s="2">
        <f t="shared" si="130"/>
        <v>97.055999999999997</v>
      </c>
      <c r="CW132" s="2">
        <f t="shared" si="131"/>
        <v>0.91199999999999992</v>
      </c>
      <c r="CX132" s="2">
        <f t="shared" si="132"/>
        <v>0</v>
      </c>
      <c r="CY132" s="2">
        <f t="shared" si="133"/>
        <v>207.93599999999998</v>
      </c>
      <c r="CZ132" s="2">
        <f t="shared" si="134"/>
        <v>134.83349999999999</v>
      </c>
      <c r="DA132" s="2"/>
      <c r="DB132" s="2"/>
      <c r="DC132" s="2" t="s">
        <v>4</v>
      </c>
      <c r="DD132" s="2" t="s">
        <v>4</v>
      </c>
      <c r="DE132" s="2" t="s">
        <v>21</v>
      </c>
      <c r="DF132" s="2" t="s">
        <v>21</v>
      </c>
      <c r="DG132" s="2" t="s">
        <v>21</v>
      </c>
      <c r="DH132" s="2" t="s">
        <v>4</v>
      </c>
      <c r="DI132" s="2" t="s">
        <v>21</v>
      </c>
      <c r="DJ132" s="2" t="s">
        <v>21</v>
      </c>
      <c r="DK132" s="2" t="s">
        <v>4</v>
      </c>
      <c r="DL132" s="2" t="s">
        <v>4</v>
      </c>
      <c r="DM132" s="2" t="s">
        <v>4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1005</v>
      </c>
      <c r="DV132" s="2" t="s">
        <v>89</v>
      </c>
      <c r="DW132" s="2" t="s">
        <v>89</v>
      </c>
      <c r="DX132" s="2">
        <v>100</v>
      </c>
      <c r="DY132" s="2"/>
      <c r="DZ132" s="2"/>
      <c r="EA132" s="2"/>
      <c r="EB132" s="2"/>
      <c r="EC132" s="2"/>
      <c r="ED132" s="2"/>
      <c r="EE132" s="2">
        <v>27029054</v>
      </c>
      <c r="EF132" s="2">
        <v>2</v>
      </c>
      <c r="EG132" s="2" t="s">
        <v>22</v>
      </c>
      <c r="EH132" s="2">
        <v>0</v>
      </c>
      <c r="EI132" s="2" t="s">
        <v>4</v>
      </c>
      <c r="EJ132" s="2">
        <v>1</v>
      </c>
      <c r="EK132" s="2">
        <v>20001</v>
      </c>
      <c r="EL132" s="2" t="s">
        <v>23</v>
      </c>
      <c r="EM132" s="2" t="s">
        <v>24</v>
      </c>
      <c r="EN132" s="2"/>
      <c r="EO132" s="2" t="s">
        <v>25</v>
      </c>
      <c r="EP132" s="2"/>
      <c r="EQ132" s="2">
        <v>0</v>
      </c>
      <c r="ER132" s="2">
        <v>1392.24</v>
      </c>
      <c r="ES132" s="2">
        <v>577.76</v>
      </c>
      <c r="ET132" s="2">
        <v>107.59</v>
      </c>
      <c r="EU132" s="2">
        <v>9.41</v>
      </c>
      <c r="EV132" s="2">
        <v>706.89</v>
      </c>
      <c r="EW132" s="2">
        <v>80.88</v>
      </c>
      <c r="EX132" s="2">
        <v>0.76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35"/>
        <v>0</v>
      </c>
      <c r="FS132" s="2">
        <v>0</v>
      </c>
      <c r="FT132" s="2"/>
      <c r="FU132" s="2"/>
      <c r="FV132" s="2"/>
      <c r="FW132" s="2"/>
      <c r="FX132" s="2">
        <v>128</v>
      </c>
      <c r="FY132" s="2">
        <v>83</v>
      </c>
      <c r="FZ132" s="2"/>
      <c r="GA132" s="2" t="s">
        <v>4</v>
      </c>
      <c r="GB132" s="2"/>
      <c r="GC132" s="2"/>
      <c r="GD132" s="2">
        <v>0</v>
      </c>
      <c r="GE132" s="2"/>
      <c r="GF132" s="2">
        <v>1852176229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36"/>
        <v>0</v>
      </c>
      <c r="GM132" s="2">
        <f t="shared" si="137"/>
        <v>636.69000000000005</v>
      </c>
      <c r="GN132" s="2">
        <f t="shared" si="138"/>
        <v>636.69000000000005</v>
      </c>
      <c r="GO132" s="2">
        <f t="shared" si="139"/>
        <v>0</v>
      </c>
      <c r="GP132" s="2">
        <f t="shared" si="140"/>
        <v>0</v>
      </c>
      <c r="GQ132" s="2"/>
      <c r="GR132" s="2">
        <v>0</v>
      </c>
      <c r="GS132" s="2">
        <v>3</v>
      </c>
      <c r="GT132" s="2">
        <v>0</v>
      </c>
      <c r="GU132" s="2" t="s">
        <v>4</v>
      </c>
      <c r="GV132" s="2">
        <f t="shared" si="141"/>
        <v>0</v>
      </c>
      <c r="GW132" s="2">
        <v>1</v>
      </c>
      <c r="GX132" s="2">
        <f t="shared" si="142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ROW(SmtRes!A316)</f>
        <v>316</v>
      </c>
      <c r="D133">
        <f>ROW(EtalonRes!A324)</f>
        <v>324</v>
      </c>
      <c r="E133" t="s">
        <v>220</v>
      </c>
      <c r="F133" t="s">
        <v>221</v>
      </c>
      <c r="G133" t="s">
        <v>222</v>
      </c>
      <c r="H133" t="s">
        <v>89</v>
      </c>
      <c r="I133">
        <v>0.189</v>
      </c>
      <c r="J133">
        <v>0</v>
      </c>
      <c r="O133">
        <f t="shared" si="109"/>
        <v>2263.19</v>
      </c>
      <c r="P133">
        <f t="shared" si="110"/>
        <v>840.81</v>
      </c>
      <c r="Q133">
        <f t="shared" si="111"/>
        <v>187.89</v>
      </c>
      <c r="R133">
        <f t="shared" si="112"/>
        <v>16.43</v>
      </c>
      <c r="S133">
        <f t="shared" si="113"/>
        <v>1234.49</v>
      </c>
      <c r="T133">
        <f t="shared" si="114"/>
        <v>0</v>
      </c>
      <c r="U133">
        <f t="shared" si="115"/>
        <v>18.343584</v>
      </c>
      <c r="V133">
        <f t="shared" si="116"/>
        <v>0.17236799999999999</v>
      </c>
      <c r="W133">
        <f t="shared" si="117"/>
        <v>0</v>
      </c>
      <c r="X133">
        <f t="shared" si="118"/>
        <v>1601.18</v>
      </c>
      <c r="Y133">
        <f t="shared" si="119"/>
        <v>1038.26</v>
      </c>
      <c r="AA133">
        <v>27796868</v>
      </c>
      <c r="AB133">
        <f t="shared" si="120"/>
        <v>1555.14</v>
      </c>
      <c r="AC133">
        <f t="shared" si="121"/>
        <v>577.76</v>
      </c>
      <c r="AD133">
        <f>ROUND(((((ET133*1.2))-((EU133*1.2)))+AE133),2)</f>
        <v>129.11000000000001</v>
      </c>
      <c r="AE133">
        <f>ROUND(((EU133*1.2)),2)</f>
        <v>11.29</v>
      </c>
      <c r="AF133">
        <f>ROUND(((EV133*1.2)),2)</f>
        <v>848.27</v>
      </c>
      <c r="AG133">
        <f t="shared" si="122"/>
        <v>0</v>
      </c>
      <c r="AH133">
        <f>((EW133*1.2))</f>
        <v>97.055999999999997</v>
      </c>
      <c r="AI133">
        <f>((EX133*1.2))</f>
        <v>0.91199999999999992</v>
      </c>
      <c r="AJ133">
        <f t="shared" si="123"/>
        <v>0</v>
      </c>
      <c r="AK133">
        <v>1392.24</v>
      </c>
      <c r="AL133">
        <v>577.76</v>
      </c>
      <c r="AM133">
        <v>107.59</v>
      </c>
      <c r="AN133">
        <v>9.41</v>
      </c>
      <c r="AO133">
        <v>706.89</v>
      </c>
      <c r="AP133">
        <v>0</v>
      </c>
      <c r="AQ133">
        <v>80.88</v>
      </c>
      <c r="AR133">
        <v>0.76</v>
      </c>
      <c r="AS133">
        <v>0</v>
      </c>
      <c r="AT133">
        <v>128</v>
      </c>
      <c r="AU133">
        <v>83</v>
      </c>
      <c r="AV133">
        <v>1</v>
      </c>
      <c r="AW133">
        <v>1</v>
      </c>
      <c r="AZ133">
        <v>7.7</v>
      </c>
      <c r="BA133">
        <v>7.7</v>
      </c>
      <c r="BB133">
        <v>7.7</v>
      </c>
      <c r="BC133">
        <v>7.7</v>
      </c>
      <c r="BD133" t="s">
        <v>4</v>
      </c>
      <c r="BE133" t="s">
        <v>4</v>
      </c>
      <c r="BF133" t="s">
        <v>4</v>
      </c>
      <c r="BG133" t="s">
        <v>4</v>
      </c>
      <c r="BH133">
        <v>0</v>
      </c>
      <c r="BI133">
        <v>1</v>
      </c>
      <c r="BJ133" t="s">
        <v>223</v>
      </c>
      <c r="BM133">
        <v>20001</v>
      </c>
      <c r="BN133">
        <v>0</v>
      </c>
      <c r="BO133" t="s">
        <v>4</v>
      </c>
      <c r="BP133">
        <v>0</v>
      </c>
      <c r="BQ133">
        <v>2</v>
      </c>
      <c r="BR133">
        <v>0</v>
      </c>
      <c r="BS133">
        <v>7.7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4</v>
      </c>
      <c r="BZ133">
        <v>128</v>
      </c>
      <c r="CA133">
        <v>83</v>
      </c>
      <c r="CF133">
        <v>0</v>
      </c>
      <c r="CG133">
        <v>0</v>
      </c>
      <c r="CM133">
        <v>0</v>
      </c>
      <c r="CN133" t="s">
        <v>20</v>
      </c>
      <c r="CO133">
        <v>0</v>
      </c>
      <c r="CP133">
        <f t="shared" si="124"/>
        <v>2263.1899999999996</v>
      </c>
      <c r="CQ133">
        <f t="shared" si="125"/>
        <v>4448.7520000000004</v>
      </c>
      <c r="CR133">
        <f t="shared" si="126"/>
        <v>994.14700000000016</v>
      </c>
      <c r="CS133">
        <f t="shared" si="127"/>
        <v>86.932999999999993</v>
      </c>
      <c r="CT133">
        <f t="shared" si="128"/>
        <v>6531.6790000000001</v>
      </c>
      <c r="CU133">
        <f t="shared" si="129"/>
        <v>0</v>
      </c>
      <c r="CV133">
        <f t="shared" si="130"/>
        <v>97.055999999999997</v>
      </c>
      <c r="CW133">
        <f t="shared" si="131"/>
        <v>0.91199999999999992</v>
      </c>
      <c r="CX133">
        <f t="shared" si="132"/>
        <v>0</v>
      </c>
      <c r="CY133">
        <f t="shared" si="133"/>
        <v>1601.1776</v>
      </c>
      <c r="CZ133">
        <f t="shared" si="134"/>
        <v>1038.2636</v>
      </c>
      <c r="DC133" t="s">
        <v>4</v>
      </c>
      <c r="DD133" t="s">
        <v>4</v>
      </c>
      <c r="DE133" t="s">
        <v>21</v>
      </c>
      <c r="DF133" t="s">
        <v>21</v>
      </c>
      <c r="DG133" t="s">
        <v>21</v>
      </c>
      <c r="DH133" t="s">
        <v>4</v>
      </c>
      <c r="DI133" t="s">
        <v>21</v>
      </c>
      <c r="DJ133" t="s">
        <v>21</v>
      </c>
      <c r="DK133" t="s">
        <v>4</v>
      </c>
      <c r="DL133" t="s">
        <v>4</v>
      </c>
      <c r="DM133" t="s">
        <v>4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89</v>
      </c>
      <c r="DW133" t="s">
        <v>89</v>
      </c>
      <c r="DX133">
        <v>100</v>
      </c>
      <c r="EE133">
        <v>27029054</v>
      </c>
      <c r="EF133">
        <v>2</v>
      </c>
      <c r="EG133" t="s">
        <v>22</v>
      </c>
      <c r="EH133">
        <v>0</v>
      </c>
      <c r="EI133" t="s">
        <v>4</v>
      </c>
      <c r="EJ133">
        <v>1</v>
      </c>
      <c r="EK133">
        <v>20001</v>
      </c>
      <c r="EL133" t="s">
        <v>23</v>
      </c>
      <c r="EM133" t="s">
        <v>24</v>
      </c>
      <c r="EO133" t="s">
        <v>25</v>
      </c>
      <c r="EQ133">
        <v>0</v>
      </c>
      <c r="ER133">
        <v>1392.24</v>
      </c>
      <c r="ES133">
        <v>577.76</v>
      </c>
      <c r="ET133">
        <v>107.59</v>
      </c>
      <c r="EU133">
        <v>9.41</v>
      </c>
      <c r="EV133">
        <v>706.89</v>
      </c>
      <c r="EW133">
        <v>80.88</v>
      </c>
      <c r="EX133">
        <v>0.76</v>
      </c>
      <c r="EY133">
        <v>0</v>
      </c>
      <c r="FQ133">
        <v>0</v>
      </c>
      <c r="FR133">
        <f t="shared" si="135"/>
        <v>0</v>
      </c>
      <c r="FS133">
        <v>0</v>
      </c>
      <c r="FX133">
        <v>128</v>
      </c>
      <c r="FY133">
        <v>83</v>
      </c>
      <c r="GA133" t="s">
        <v>4</v>
      </c>
      <c r="GD133">
        <v>0</v>
      </c>
      <c r="GF133">
        <v>1852176229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36"/>
        <v>0</v>
      </c>
      <c r="GM133">
        <f t="shared" si="137"/>
        <v>4902.63</v>
      </c>
      <c r="GN133">
        <f t="shared" si="138"/>
        <v>4902.63</v>
      </c>
      <c r="GO133">
        <f t="shared" si="139"/>
        <v>0</v>
      </c>
      <c r="GP133">
        <f t="shared" si="140"/>
        <v>0</v>
      </c>
      <c r="GR133">
        <v>0</v>
      </c>
      <c r="GS133">
        <v>3</v>
      </c>
      <c r="GT133">
        <v>0</v>
      </c>
      <c r="GU133" t="s">
        <v>4</v>
      </c>
      <c r="GV133">
        <f t="shared" si="141"/>
        <v>0</v>
      </c>
      <c r="GW133">
        <v>1</v>
      </c>
      <c r="GX133">
        <f t="shared" si="142"/>
        <v>0</v>
      </c>
      <c r="HA133">
        <v>0</v>
      </c>
      <c r="HB133"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300</v>
      </c>
      <c r="D134" s="2"/>
      <c r="E134" s="2" t="s">
        <v>224</v>
      </c>
      <c r="F134" s="2" t="s">
        <v>92</v>
      </c>
      <c r="G134" s="2" t="s">
        <v>225</v>
      </c>
      <c r="H134" s="2" t="s">
        <v>40</v>
      </c>
      <c r="I134" s="2">
        <f>I132*J134</f>
        <v>18.899999999999999</v>
      </c>
      <c r="J134" s="2">
        <v>99.999999999999986</v>
      </c>
      <c r="K134" s="2"/>
      <c r="L134" s="2"/>
      <c r="M134" s="2"/>
      <c r="N134" s="2"/>
      <c r="O134" s="2">
        <f t="shared" si="109"/>
        <v>2061.8000000000002</v>
      </c>
      <c r="P134" s="2">
        <f t="shared" si="110"/>
        <v>2061.8000000000002</v>
      </c>
      <c r="Q134" s="2">
        <f t="shared" si="111"/>
        <v>0</v>
      </c>
      <c r="R134" s="2">
        <f t="shared" si="112"/>
        <v>0</v>
      </c>
      <c r="S134" s="2">
        <f t="shared" si="113"/>
        <v>0</v>
      </c>
      <c r="T134" s="2">
        <f t="shared" si="114"/>
        <v>0</v>
      </c>
      <c r="U134" s="2">
        <f t="shared" si="115"/>
        <v>0</v>
      </c>
      <c r="V134" s="2">
        <f t="shared" si="116"/>
        <v>0</v>
      </c>
      <c r="W134" s="2">
        <f t="shared" si="117"/>
        <v>0</v>
      </c>
      <c r="X134" s="2">
        <f t="shared" si="118"/>
        <v>0</v>
      </c>
      <c r="Y134" s="2">
        <f t="shared" si="119"/>
        <v>0</v>
      </c>
      <c r="Z134" s="2"/>
      <c r="AA134" s="2">
        <v>27795993</v>
      </c>
      <c r="AB134" s="2">
        <f t="shared" si="120"/>
        <v>109.09</v>
      </c>
      <c r="AC134" s="2">
        <f t="shared" si="121"/>
        <v>109.09</v>
      </c>
      <c r="AD134" s="2">
        <f t="shared" ref="AD134:AD139" si="143">ROUND((((ET134)-(EU134))+AE134),2)</f>
        <v>0</v>
      </c>
      <c r="AE134" s="2">
        <f t="shared" ref="AE134:AF139" si="144">ROUND((EU134),2)</f>
        <v>0</v>
      </c>
      <c r="AF134" s="2">
        <f t="shared" si="144"/>
        <v>0</v>
      </c>
      <c r="AG134" s="2">
        <f t="shared" si="122"/>
        <v>0</v>
      </c>
      <c r="AH134" s="2">
        <f t="shared" ref="AH134:AI139" si="145">(EW134)</f>
        <v>0</v>
      </c>
      <c r="AI134" s="2">
        <f t="shared" si="145"/>
        <v>0</v>
      </c>
      <c r="AJ134" s="2">
        <f t="shared" si="123"/>
        <v>0</v>
      </c>
      <c r="AK134" s="2">
        <v>109.09</v>
      </c>
      <c r="AL134" s="2">
        <v>109.09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128</v>
      </c>
      <c r="AU134" s="2">
        <v>83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4</v>
      </c>
      <c r="BE134" s="2" t="s">
        <v>4</v>
      </c>
      <c r="BF134" s="2" t="s">
        <v>4</v>
      </c>
      <c r="BG134" s="2" t="s">
        <v>4</v>
      </c>
      <c r="BH134" s="2">
        <v>3</v>
      </c>
      <c r="BI134" s="2">
        <v>1</v>
      </c>
      <c r="BJ134" s="2" t="s">
        <v>94</v>
      </c>
      <c r="BK134" s="2"/>
      <c r="BL134" s="2"/>
      <c r="BM134" s="2">
        <v>20001</v>
      </c>
      <c r="BN134" s="2">
        <v>0</v>
      </c>
      <c r="BO134" s="2" t="s">
        <v>4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4</v>
      </c>
      <c r="BZ134" s="2">
        <v>128</v>
      </c>
      <c r="CA134" s="2">
        <v>83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4</v>
      </c>
      <c r="CO134" s="2">
        <v>0</v>
      </c>
      <c r="CP134" s="2">
        <f t="shared" si="124"/>
        <v>2061.8000000000002</v>
      </c>
      <c r="CQ134" s="2">
        <f t="shared" si="125"/>
        <v>109.09</v>
      </c>
      <c r="CR134" s="2">
        <f t="shared" si="126"/>
        <v>0</v>
      </c>
      <c r="CS134" s="2">
        <f t="shared" si="127"/>
        <v>0</v>
      </c>
      <c r="CT134" s="2">
        <f t="shared" si="128"/>
        <v>0</v>
      </c>
      <c r="CU134" s="2">
        <f t="shared" si="129"/>
        <v>0</v>
      </c>
      <c r="CV134" s="2">
        <f t="shared" si="130"/>
        <v>0</v>
      </c>
      <c r="CW134" s="2">
        <f t="shared" si="131"/>
        <v>0</v>
      </c>
      <c r="CX134" s="2">
        <f t="shared" si="132"/>
        <v>0</v>
      </c>
      <c r="CY134" s="2">
        <f t="shared" si="133"/>
        <v>0</v>
      </c>
      <c r="CZ134" s="2">
        <f t="shared" si="134"/>
        <v>0</v>
      </c>
      <c r="DA134" s="2"/>
      <c r="DB134" s="2"/>
      <c r="DC134" s="2" t="s">
        <v>4</v>
      </c>
      <c r="DD134" s="2" t="s">
        <v>4</v>
      </c>
      <c r="DE134" s="2" t="s">
        <v>4</v>
      </c>
      <c r="DF134" s="2" t="s">
        <v>4</v>
      </c>
      <c r="DG134" s="2" t="s">
        <v>4</v>
      </c>
      <c r="DH134" s="2" t="s">
        <v>4</v>
      </c>
      <c r="DI134" s="2" t="s">
        <v>4</v>
      </c>
      <c r="DJ134" s="2" t="s">
        <v>4</v>
      </c>
      <c r="DK134" s="2" t="s">
        <v>4</v>
      </c>
      <c r="DL134" s="2" t="s">
        <v>4</v>
      </c>
      <c r="DM134" s="2" t="s">
        <v>4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40</v>
      </c>
      <c r="DW134" s="2" t="s">
        <v>40</v>
      </c>
      <c r="DX134" s="2">
        <v>1</v>
      </c>
      <c r="DY134" s="2"/>
      <c r="DZ134" s="2"/>
      <c r="EA134" s="2"/>
      <c r="EB134" s="2"/>
      <c r="EC134" s="2"/>
      <c r="ED134" s="2"/>
      <c r="EE134" s="2">
        <v>27029054</v>
      </c>
      <c r="EF134" s="2">
        <v>2</v>
      </c>
      <c r="EG134" s="2" t="s">
        <v>22</v>
      </c>
      <c r="EH134" s="2">
        <v>0</v>
      </c>
      <c r="EI134" s="2" t="s">
        <v>4</v>
      </c>
      <c r="EJ134" s="2">
        <v>1</v>
      </c>
      <c r="EK134" s="2">
        <v>20001</v>
      </c>
      <c r="EL134" s="2" t="s">
        <v>23</v>
      </c>
      <c r="EM134" s="2" t="s">
        <v>24</v>
      </c>
      <c r="EN134" s="2"/>
      <c r="EO134" s="2" t="s">
        <v>4</v>
      </c>
      <c r="EP134" s="2"/>
      <c r="EQ134" s="2">
        <v>0</v>
      </c>
      <c r="ER134" s="2">
        <v>109.09</v>
      </c>
      <c r="ES134" s="2">
        <v>109.09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35"/>
        <v>0</v>
      </c>
      <c r="FS134" s="2">
        <v>0</v>
      </c>
      <c r="FT134" s="2"/>
      <c r="FU134" s="2"/>
      <c r="FV134" s="2"/>
      <c r="FW134" s="2"/>
      <c r="FX134" s="2">
        <v>128</v>
      </c>
      <c r="FY134" s="2">
        <v>83</v>
      </c>
      <c r="FZ134" s="2"/>
      <c r="GA134" s="2" t="s">
        <v>4</v>
      </c>
      <c r="GB134" s="2"/>
      <c r="GC134" s="2"/>
      <c r="GD134" s="2">
        <v>0</v>
      </c>
      <c r="GE134" s="2"/>
      <c r="GF134" s="2">
        <v>810628596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36"/>
        <v>0</v>
      </c>
      <c r="GM134" s="2">
        <f t="shared" si="137"/>
        <v>2061.8000000000002</v>
      </c>
      <c r="GN134" s="2">
        <f t="shared" si="138"/>
        <v>2061.8000000000002</v>
      </c>
      <c r="GO134" s="2">
        <f t="shared" si="139"/>
        <v>0</v>
      </c>
      <c r="GP134" s="2">
        <f t="shared" si="140"/>
        <v>0</v>
      </c>
      <c r="GQ134" s="2"/>
      <c r="GR134" s="2">
        <v>0</v>
      </c>
      <c r="GS134" s="2">
        <v>3</v>
      </c>
      <c r="GT134" s="2">
        <v>0</v>
      </c>
      <c r="GU134" s="2" t="s">
        <v>4</v>
      </c>
      <c r="GV134" s="2">
        <f t="shared" si="141"/>
        <v>0</v>
      </c>
      <c r="GW134" s="2">
        <v>1</v>
      </c>
      <c r="GX134" s="2">
        <f t="shared" si="142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314</v>
      </c>
      <c r="E135" t="s">
        <v>224</v>
      </c>
      <c r="F135" t="s">
        <v>92</v>
      </c>
      <c r="G135" t="s">
        <v>225</v>
      </c>
      <c r="H135" t="s">
        <v>40</v>
      </c>
      <c r="I135">
        <f>I133*J135</f>
        <v>18.899999999999999</v>
      </c>
      <c r="J135">
        <v>99.999999999999986</v>
      </c>
      <c r="O135">
        <f t="shared" si="109"/>
        <v>15875.87</v>
      </c>
      <c r="P135">
        <f t="shared" si="110"/>
        <v>15875.87</v>
      </c>
      <c r="Q135">
        <f t="shared" si="111"/>
        <v>0</v>
      </c>
      <c r="R135">
        <f t="shared" si="112"/>
        <v>0</v>
      </c>
      <c r="S135">
        <f t="shared" si="113"/>
        <v>0</v>
      </c>
      <c r="T135">
        <f t="shared" si="114"/>
        <v>0</v>
      </c>
      <c r="U135">
        <f t="shared" si="115"/>
        <v>0</v>
      </c>
      <c r="V135">
        <f t="shared" si="116"/>
        <v>0</v>
      </c>
      <c r="W135">
        <f t="shared" si="117"/>
        <v>0</v>
      </c>
      <c r="X135">
        <f t="shared" si="118"/>
        <v>0</v>
      </c>
      <c r="Y135">
        <f t="shared" si="119"/>
        <v>0</v>
      </c>
      <c r="AA135">
        <v>27796868</v>
      </c>
      <c r="AB135">
        <f t="shared" si="120"/>
        <v>109.09</v>
      </c>
      <c r="AC135">
        <f t="shared" si="121"/>
        <v>109.09</v>
      </c>
      <c r="AD135">
        <f t="shared" si="143"/>
        <v>0</v>
      </c>
      <c r="AE135">
        <f t="shared" si="144"/>
        <v>0</v>
      </c>
      <c r="AF135">
        <f t="shared" si="144"/>
        <v>0</v>
      </c>
      <c r="AG135">
        <f t="shared" si="122"/>
        <v>0</v>
      </c>
      <c r="AH135">
        <f t="shared" si="145"/>
        <v>0</v>
      </c>
      <c r="AI135">
        <f t="shared" si="145"/>
        <v>0</v>
      </c>
      <c r="AJ135">
        <f t="shared" si="123"/>
        <v>0</v>
      </c>
      <c r="AK135">
        <v>109.09</v>
      </c>
      <c r="AL135">
        <v>109.09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128</v>
      </c>
      <c r="AU135">
        <v>83</v>
      </c>
      <c r="AV135">
        <v>1</v>
      </c>
      <c r="AW135">
        <v>1</v>
      </c>
      <c r="AZ135">
        <v>7.7</v>
      </c>
      <c r="BA135">
        <v>1</v>
      </c>
      <c r="BB135">
        <v>1</v>
      </c>
      <c r="BC135">
        <v>7.7</v>
      </c>
      <c r="BD135" t="s">
        <v>4</v>
      </c>
      <c r="BE135" t="s">
        <v>4</v>
      </c>
      <c r="BF135" t="s">
        <v>4</v>
      </c>
      <c r="BG135" t="s">
        <v>4</v>
      </c>
      <c r="BH135">
        <v>3</v>
      </c>
      <c r="BI135">
        <v>1</v>
      </c>
      <c r="BJ135" t="s">
        <v>94</v>
      </c>
      <c r="BM135">
        <v>20001</v>
      </c>
      <c r="BN135">
        <v>0</v>
      </c>
      <c r="BO135" t="s">
        <v>4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4</v>
      </c>
      <c r="BZ135">
        <v>128</v>
      </c>
      <c r="CA135">
        <v>83</v>
      </c>
      <c r="CF135">
        <v>0</v>
      </c>
      <c r="CG135">
        <v>0</v>
      </c>
      <c r="CM135">
        <v>0</v>
      </c>
      <c r="CN135" t="s">
        <v>4</v>
      </c>
      <c r="CO135">
        <v>0</v>
      </c>
      <c r="CP135">
        <f t="shared" si="124"/>
        <v>15875.87</v>
      </c>
      <c r="CQ135">
        <f t="shared" si="125"/>
        <v>839.99300000000005</v>
      </c>
      <c r="CR135">
        <f t="shared" si="126"/>
        <v>0</v>
      </c>
      <c r="CS135">
        <f t="shared" si="127"/>
        <v>0</v>
      </c>
      <c r="CT135">
        <f t="shared" si="128"/>
        <v>0</v>
      </c>
      <c r="CU135">
        <f t="shared" si="129"/>
        <v>0</v>
      </c>
      <c r="CV135">
        <f t="shared" si="130"/>
        <v>0</v>
      </c>
      <c r="CW135">
        <f t="shared" si="131"/>
        <v>0</v>
      </c>
      <c r="CX135">
        <f t="shared" si="132"/>
        <v>0</v>
      </c>
      <c r="CY135">
        <f t="shared" si="133"/>
        <v>0</v>
      </c>
      <c r="CZ135">
        <f t="shared" si="134"/>
        <v>0</v>
      </c>
      <c r="DC135" t="s">
        <v>4</v>
      </c>
      <c r="DD135" t="s">
        <v>4</v>
      </c>
      <c r="DE135" t="s">
        <v>4</v>
      </c>
      <c r="DF135" t="s">
        <v>4</v>
      </c>
      <c r="DG135" t="s">
        <v>4</v>
      </c>
      <c r="DH135" t="s">
        <v>4</v>
      </c>
      <c r="DI135" t="s">
        <v>4</v>
      </c>
      <c r="DJ135" t="s">
        <v>4</v>
      </c>
      <c r="DK135" t="s">
        <v>4</v>
      </c>
      <c r="DL135" t="s">
        <v>4</v>
      </c>
      <c r="DM135" t="s">
        <v>4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40</v>
      </c>
      <c r="DW135" t="s">
        <v>40</v>
      </c>
      <c r="DX135">
        <v>1</v>
      </c>
      <c r="EE135">
        <v>27029054</v>
      </c>
      <c r="EF135">
        <v>2</v>
      </c>
      <c r="EG135" t="s">
        <v>22</v>
      </c>
      <c r="EH135">
        <v>0</v>
      </c>
      <c r="EI135" t="s">
        <v>4</v>
      </c>
      <c r="EJ135">
        <v>1</v>
      </c>
      <c r="EK135">
        <v>20001</v>
      </c>
      <c r="EL135" t="s">
        <v>23</v>
      </c>
      <c r="EM135" t="s">
        <v>24</v>
      </c>
      <c r="EO135" t="s">
        <v>4</v>
      </c>
      <c r="EQ135">
        <v>0</v>
      </c>
      <c r="ER135">
        <v>109.09</v>
      </c>
      <c r="ES135">
        <v>109.09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35"/>
        <v>0</v>
      </c>
      <c r="FS135">
        <v>0</v>
      </c>
      <c r="FX135">
        <v>128</v>
      </c>
      <c r="FY135">
        <v>83</v>
      </c>
      <c r="GA135" t="s">
        <v>4</v>
      </c>
      <c r="GD135">
        <v>0</v>
      </c>
      <c r="GF135">
        <v>810628596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36"/>
        <v>0</v>
      </c>
      <c r="GM135">
        <f t="shared" si="137"/>
        <v>15875.87</v>
      </c>
      <c r="GN135">
        <f t="shared" si="138"/>
        <v>15875.87</v>
      </c>
      <c r="GO135">
        <f t="shared" si="139"/>
        <v>0</v>
      </c>
      <c r="GP135">
        <f t="shared" si="140"/>
        <v>0</v>
      </c>
      <c r="GR135">
        <v>0</v>
      </c>
      <c r="GS135">
        <v>3</v>
      </c>
      <c r="GT135">
        <v>0</v>
      </c>
      <c r="GU135" t="s">
        <v>4</v>
      </c>
      <c r="GV135">
        <f t="shared" si="141"/>
        <v>0</v>
      </c>
      <c r="GW135">
        <v>1</v>
      </c>
      <c r="GX135">
        <f t="shared" si="142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302</v>
      </c>
      <c r="D136" s="2"/>
      <c r="E136" s="2" t="s">
        <v>226</v>
      </c>
      <c r="F136" s="2" t="s">
        <v>27</v>
      </c>
      <c r="G136" s="2" t="s">
        <v>227</v>
      </c>
      <c r="H136" s="2" t="s">
        <v>18</v>
      </c>
      <c r="I136" s="2">
        <f>I132*J136</f>
        <v>1</v>
      </c>
      <c r="J136" s="2">
        <v>5.2910052910052912</v>
      </c>
      <c r="K136" s="2"/>
      <c r="L136" s="2"/>
      <c r="M136" s="2"/>
      <c r="N136" s="2"/>
      <c r="O136" s="2">
        <f t="shared" si="109"/>
        <v>219.57</v>
      </c>
      <c r="P136" s="2">
        <f t="shared" si="110"/>
        <v>219.57</v>
      </c>
      <c r="Q136" s="2">
        <f t="shared" si="111"/>
        <v>0</v>
      </c>
      <c r="R136" s="2">
        <f t="shared" si="112"/>
        <v>0</v>
      </c>
      <c r="S136" s="2">
        <f t="shared" si="113"/>
        <v>0</v>
      </c>
      <c r="T136" s="2">
        <f t="shared" si="114"/>
        <v>0</v>
      </c>
      <c r="U136" s="2">
        <f t="shared" si="115"/>
        <v>0</v>
      </c>
      <c r="V136" s="2">
        <f t="shared" si="116"/>
        <v>0</v>
      </c>
      <c r="W136" s="2">
        <f t="shared" si="117"/>
        <v>0</v>
      </c>
      <c r="X136" s="2">
        <f t="shared" si="118"/>
        <v>0</v>
      </c>
      <c r="Y136" s="2">
        <f t="shared" si="119"/>
        <v>0</v>
      </c>
      <c r="Z136" s="2"/>
      <c r="AA136" s="2">
        <v>27795993</v>
      </c>
      <c r="AB136" s="2">
        <f t="shared" si="120"/>
        <v>219.57</v>
      </c>
      <c r="AC136" s="2">
        <f t="shared" si="121"/>
        <v>219.57</v>
      </c>
      <c r="AD136" s="2">
        <f t="shared" si="143"/>
        <v>0</v>
      </c>
      <c r="AE136" s="2">
        <f t="shared" si="144"/>
        <v>0</v>
      </c>
      <c r="AF136" s="2">
        <f t="shared" si="144"/>
        <v>0</v>
      </c>
      <c r="AG136" s="2">
        <f t="shared" si="122"/>
        <v>0</v>
      </c>
      <c r="AH136" s="2">
        <f t="shared" si="145"/>
        <v>0</v>
      </c>
      <c r="AI136" s="2">
        <f t="shared" si="145"/>
        <v>0</v>
      </c>
      <c r="AJ136" s="2">
        <f t="shared" si="123"/>
        <v>0</v>
      </c>
      <c r="AK136" s="2">
        <v>219.57</v>
      </c>
      <c r="AL136" s="2">
        <v>219.57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4</v>
      </c>
      <c r="BE136" s="2" t="s">
        <v>4</v>
      </c>
      <c r="BF136" s="2" t="s">
        <v>4</v>
      </c>
      <c r="BG136" s="2" t="s">
        <v>4</v>
      </c>
      <c r="BH136" s="2">
        <v>3</v>
      </c>
      <c r="BI136" s="2">
        <v>4</v>
      </c>
      <c r="BJ136" s="2" t="s">
        <v>4</v>
      </c>
      <c r="BK136" s="2"/>
      <c r="BL136" s="2"/>
      <c r="BM136" s="2">
        <v>0</v>
      </c>
      <c r="BN136" s="2">
        <v>0</v>
      </c>
      <c r="BO136" s="2" t="s">
        <v>4</v>
      </c>
      <c r="BP136" s="2">
        <v>0</v>
      </c>
      <c r="BQ136" s="2">
        <v>16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4</v>
      </c>
      <c r="BZ136" s="2">
        <v>0</v>
      </c>
      <c r="CA136" s="2">
        <v>0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4</v>
      </c>
      <c r="CO136" s="2">
        <v>0</v>
      </c>
      <c r="CP136" s="2">
        <f t="shared" si="124"/>
        <v>219.57</v>
      </c>
      <c r="CQ136" s="2">
        <f t="shared" si="125"/>
        <v>219.57</v>
      </c>
      <c r="CR136" s="2">
        <f t="shared" si="126"/>
        <v>0</v>
      </c>
      <c r="CS136" s="2">
        <f t="shared" si="127"/>
        <v>0</v>
      </c>
      <c r="CT136" s="2">
        <f t="shared" si="128"/>
        <v>0</v>
      </c>
      <c r="CU136" s="2">
        <f t="shared" si="129"/>
        <v>0</v>
      </c>
      <c r="CV136" s="2">
        <f t="shared" si="130"/>
        <v>0</v>
      </c>
      <c r="CW136" s="2">
        <f t="shared" si="131"/>
        <v>0</v>
      </c>
      <c r="CX136" s="2">
        <f t="shared" si="132"/>
        <v>0</v>
      </c>
      <c r="CY136" s="2">
        <f t="shared" si="133"/>
        <v>0</v>
      </c>
      <c r="CZ136" s="2">
        <f t="shared" si="134"/>
        <v>0</v>
      </c>
      <c r="DA136" s="2"/>
      <c r="DB136" s="2"/>
      <c r="DC136" s="2" t="s">
        <v>4</v>
      </c>
      <c r="DD136" s="2" t="s">
        <v>4</v>
      </c>
      <c r="DE136" s="2" t="s">
        <v>4</v>
      </c>
      <c r="DF136" s="2" t="s">
        <v>4</v>
      </c>
      <c r="DG136" s="2" t="s">
        <v>4</v>
      </c>
      <c r="DH136" s="2" t="s">
        <v>4</v>
      </c>
      <c r="DI136" s="2" t="s">
        <v>4</v>
      </c>
      <c r="DJ136" s="2" t="s">
        <v>4</v>
      </c>
      <c r="DK136" s="2" t="s">
        <v>4</v>
      </c>
      <c r="DL136" s="2" t="s">
        <v>4</v>
      </c>
      <c r="DM136" s="2" t="s">
        <v>4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1013</v>
      </c>
      <c r="DV136" s="2" t="s">
        <v>18</v>
      </c>
      <c r="DW136" s="2" t="s">
        <v>18</v>
      </c>
      <c r="DX136" s="2">
        <v>1</v>
      </c>
      <c r="DY136" s="2"/>
      <c r="DZ136" s="2"/>
      <c r="EA136" s="2"/>
      <c r="EB136" s="2"/>
      <c r="EC136" s="2"/>
      <c r="ED136" s="2"/>
      <c r="EE136" s="2">
        <v>27028964</v>
      </c>
      <c r="EF136" s="2">
        <v>16</v>
      </c>
      <c r="EG136" s="2" t="s">
        <v>103</v>
      </c>
      <c r="EH136" s="2">
        <v>0</v>
      </c>
      <c r="EI136" s="2" t="s">
        <v>4</v>
      </c>
      <c r="EJ136" s="2">
        <v>4</v>
      </c>
      <c r="EK136" s="2">
        <v>0</v>
      </c>
      <c r="EL136" s="2" t="s">
        <v>104</v>
      </c>
      <c r="EM136" s="2" t="s">
        <v>105</v>
      </c>
      <c r="EN136" s="2"/>
      <c r="EO136" s="2" t="s">
        <v>4</v>
      </c>
      <c r="EP136" s="2"/>
      <c r="EQ136" s="2">
        <v>512</v>
      </c>
      <c r="ER136" s="2">
        <v>219.57</v>
      </c>
      <c r="ES136" s="2">
        <v>219.57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35"/>
        <v>0</v>
      </c>
      <c r="FS136" s="2">
        <v>0</v>
      </c>
      <c r="FT136" s="2"/>
      <c r="FU136" s="2"/>
      <c r="FV136" s="2"/>
      <c r="FW136" s="2"/>
      <c r="FX136" s="2">
        <v>0</v>
      </c>
      <c r="FY136" s="2">
        <v>0</v>
      </c>
      <c r="FZ136" s="2"/>
      <c r="GA136" s="2" t="s">
        <v>31</v>
      </c>
      <c r="GB136" s="2"/>
      <c r="GC136" s="2"/>
      <c r="GD136" s="2">
        <v>0</v>
      </c>
      <c r="GE136" s="2"/>
      <c r="GF136" s="2">
        <v>482569286</v>
      </c>
      <c r="GG136" s="2">
        <v>2</v>
      </c>
      <c r="GH136" s="2">
        <v>0</v>
      </c>
      <c r="GI136" s="2">
        <v>-2</v>
      </c>
      <c r="GJ136" s="2">
        <v>0</v>
      </c>
      <c r="GK136" s="2">
        <f>ROUND(R136*(R12)/100,2)</f>
        <v>0</v>
      </c>
      <c r="GL136" s="2">
        <f t="shared" si="136"/>
        <v>0</v>
      </c>
      <c r="GM136" s="2">
        <f t="shared" si="137"/>
        <v>219.57</v>
      </c>
      <c r="GN136" s="2">
        <f t="shared" si="138"/>
        <v>0</v>
      </c>
      <c r="GO136" s="2">
        <f t="shared" si="139"/>
        <v>0</v>
      </c>
      <c r="GP136" s="2">
        <f t="shared" si="140"/>
        <v>219.57</v>
      </c>
      <c r="GQ136" s="2"/>
      <c r="GR136" s="2">
        <v>0</v>
      </c>
      <c r="GS136" s="2">
        <v>4</v>
      </c>
      <c r="GT136" s="2">
        <v>0</v>
      </c>
      <c r="GU136" s="2" t="s">
        <v>4</v>
      </c>
      <c r="GV136" s="2">
        <f t="shared" si="141"/>
        <v>0</v>
      </c>
      <c r="GW136" s="2">
        <v>1</v>
      </c>
      <c r="GX136" s="2">
        <f t="shared" si="142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316</v>
      </c>
      <c r="E137" t="s">
        <v>226</v>
      </c>
      <c r="F137" t="s">
        <v>27</v>
      </c>
      <c r="G137" t="s">
        <v>227</v>
      </c>
      <c r="H137" t="s">
        <v>18</v>
      </c>
      <c r="I137">
        <f>I133*J137</f>
        <v>1</v>
      </c>
      <c r="J137">
        <v>5.2910052910052912</v>
      </c>
      <c r="O137">
        <f t="shared" si="109"/>
        <v>1690.69</v>
      </c>
      <c r="P137">
        <f t="shared" si="110"/>
        <v>1690.69</v>
      </c>
      <c r="Q137">
        <f t="shared" si="111"/>
        <v>0</v>
      </c>
      <c r="R137">
        <f t="shared" si="112"/>
        <v>0</v>
      </c>
      <c r="S137">
        <f t="shared" si="113"/>
        <v>0</v>
      </c>
      <c r="T137">
        <f t="shared" si="114"/>
        <v>0</v>
      </c>
      <c r="U137">
        <f t="shared" si="115"/>
        <v>0</v>
      </c>
      <c r="V137">
        <f t="shared" si="116"/>
        <v>0</v>
      </c>
      <c r="W137">
        <f t="shared" si="117"/>
        <v>0</v>
      </c>
      <c r="X137">
        <f t="shared" si="118"/>
        <v>0</v>
      </c>
      <c r="Y137">
        <f t="shared" si="119"/>
        <v>0</v>
      </c>
      <c r="AA137">
        <v>27796868</v>
      </c>
      <c r="AB137">
        <f t="shared" si="120"/>
        <v>219.57</v>
      </c>
      <c r="AC137">
        <f t="shared" si="121"/>
        <v>219.57</v>
      </c>
      <c r="AD137">
        <f t="shared" si="143"/>
        <v>0</v>
      </c>
      <c r="AE137">
        <f t="shared" si="144"/>
        <v>0</v>
      </c>
      <c r="AF137">
        <f t="shared" si="144"/>
        <v>0</v>
      </c>
      <c r="AG137">
        <f t="shared" si="122"/>
        <v>0</v>
      </c>
      <c r="AH137">
        <f t="shared" si="145"/>
        <v>0</v>
      </c>
      <c r="AI137">
        <f t="shared" si="145"/>
        <v>0</v>
      </c>
      <c r="AJ137">
        <f t="shared" si="123"/>
        <v>0</v>
      </c>
      <c r="AK137">
        <v>219.57</v>
      </c>
      <c r="AL137">
        <v>219.57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7.7</v>
      </c>
      <c r="BA137">
        <v>1</v>
      </c>
      <c r="BB137">
        <v>1</v>
      </c>
      <c r="BC137">
        <v>7.7</v>
      </c>
      <c r="BD137" t="s">
        <v>4</v>
      </c>
      <c r="BE137" t="s">
        <v>4</v>
      </c>
      <c r="BF137" t="s">
        <v>4</v>
      </c>
      <c r="BG137" t="s">
        <v>4</v>
      </c>
      <c r="BH137">
        <v>3</v>
      </c>
      <c r="BI137">
        <v>4</v>
      </c>
      <c r="BJ137" t="s">
        <v>4</v>
      </c>
      <c r="BM137">
        <v>0</v>
      </c>
      <c r="BN137">
        <v>0</v>
      </c>
      <c r="BO137" t="s">
        <v>4</v>
      </c>
      <c r="BP137">
        <v>0</v>
      </c>
      <c r="BQ137">
        <v>16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4</v>
      </c>
      <c r="BZ137">
        <v>0</v>
      </c>
      <c r="CA137">
        <v>0</v>
      </c>
      <c r="CF137">
        <v>0</v>
      </c>
      <c r="CG137">
        <v>0</v>
      </c>
      <c r="CM137">
        <v>0</v>
      </c>
      <c r="CN137" t="s">
        <v>4</v>
      </c>
      <c r="CO137">
        <v>0</v>
      </c>
      <c r="CP137">
        <f t="shared" si="124"/>
        <v>1690.69</v>
      </c>
      <c r="CQ137">
        <f t="shared" si="125"/>
        <v>1690.6890000000001</v>
      </c>
      <c r="CR137">
        <f t="shared" si="126"/>
        <v>0</v>
      </c>
      <c r="CS137">
        <f t="shared" si="127"/>
        <v>0</v>
      </c>
      <c r="CT137">
        <f t="shared" si="128"/>
        <v>0</v>
      </c>
      <c r="CU137">
        <f t="shared" si="129"/>
        <v>0</v>
      </c>
      <c r="CV137">
        <f t="shared" si="130"/>
        <v>0</v>
      </c>
      <c r="CW137">
        <f t="shared" si="131"/>
        <v>0</v>
      </c>
      <c r="CX137">
        <f t="shared" si="132"/>
        <v>0</v>
      </c>
      <c r="CY137">
        <f t="shared" si="133"/>
        <v>0</v>
      </c>
      <c r="CZ137">
        <f t="shared" si="134"/>
        <v>0</v>
      </c>
      <c r="DC137" t="s">
        <v>4</v>
      </c>
      <c r="DD137" t="s">
        <v>4</v>
      </c>
      <c r="DE137" t="s">
        <v>4</v>
      </c>
      <c r="DF137" t="s">
        <v>4</v>
      </c>
      <c r="DG137" t="s">
        <v>4</v>
      </c>
      <c r="DH137" t="s">
        <v>4</v>
      </c>
      <c r="DI137" t="s">
        <v>4</v>
      </c>
      <c r="DJ137" t="s">
        <v>4</v>
      </c>
      <c r="DK137" t="s">
        <v>4</v>
      </c>
      <c r="DL137" t="s">
        <v>4</v>
      </c>
      <c r="DM137" t="s">
        <v>4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18</v>
      </c>
      <c r="DW137" t="s">
        <v>18</v>
      </c>
      <c r="DX137">
        <v>1</v>
      </c>
      <c r="EE137">
        <v>27028964</v>
      </c>
      <c r="EF137">
        <v>16</v>
      </c>
      <c r="EG137" t="s">
        <v>103</v>
      </c>
      <c r="EH137">
        <v>0</v>
      </c>
      <c r="EI137" t="s">
        <v>4</v>
      </c>
      <c r="EJ137">
        <v>4</v>
      </c>
      <c r="EK137">
        <v>0</v>
      </c>
      <c r="EL137" t="s">
        <v>104</v>
      </c>
      <c r="EM137" t="s">
        <v>105</v>
      </c>
      <c r="EO137" t="s">
        <v>4</v>
      </c>
      <c r="EQ137">
        <v>512</v>
      </c>
      <c r="ER137">
        <v>219.57</v>
      </c>
      <c r="ES137">
        <v>219.57</v>
      </c>
      <c r="ET137">
        <v>0</v>
      </c>
      <c r="EU137">
        <v>0</v>
      </c>
      <c r="EV137">
        <v>0</v>
      </c>
      <c r="EW137">
        <v>0</v>
      </c>
      <c r="EX137">
        <v>0</v>
      </c>
      <c r="EZ137">
        <v>5</v>
      </c>
      <c r="FC137">
        <v>0</v>
      </c>
      <c r="FD137">
        <v>18</v>
      </c>
      <c r="FF137">
        <v>1690.68</v>
      </c>
      <c r="FQ137">
        <v>0</v>
      </c>
      <c r="FR137">
        <f t="shared" si="135"/>
        <v>0</v>
      </c>
      <c r="FS137">
        <v>0</v>
      </c>
      <c r="FX137">
        <v>0</v>
      </c>
      <c r="FY137">
        <v>0</v>
      </c>
      <c r="GA137" t="s">
        <v>228</v>
      </c>
      <c r="GD137">
        <v>0</v>
      </c>
      <c r="GF137">
        <v>482569286</v>
      </c>
      <c r="GG137">
        <v>1</v>
      </c>
      <c r="GH137">
        <v>3</v>
      </c>
      <c r="GI137">
        <v>3</v>
      </c>
      <c r="GJ137">
        <v>0</v>
      </c>
      <c r="GK137">
        <f>ROUND(R137*(S12)/100,2)</f>
        <v>0</v>
      </c>
      <c r="GL137">
        <f t="shared" si="136"/>
        <v>0</v>
      </c>
      <c r="GM137">
        <f t="shared" si="137"/>
        <v>1690.69</v>
      </c>
      <c r="GN137">
        <f t="shared" si="138"/>
        <v>0</v>
      </c>
      <c r="GO137">
        <f t="shared" si="139"/>
        <v>0</v>
      </c>
      <c r="GP137">
        <f t="shared" si="140"/>
        <v>1690.69</v>
      </c>
      <c r="GR137">
        <v>1</v>
      </c>
      <c r="GS137">
        <v>1</v>
      </c>
      <c r="GT137">
        <v>0</v>
      </c>
      <c r="GU137" t="s">
        <v>4</v>
      </c>
      <c r="GV137">
        <f t="shared" si="141"/>
        <v>0</v>
      </c>
      <c r="GW137">
        <v>1</v>
      </c>
      <c r="GX137">
        <f t="shared" si="142"/>
        <v>0</v>
      </c>
      <c r="HA137">
        <v>0</v>
      </c>
      <c r="HB137">
        <v>0</v>
      </c>
      <c r="IK137">
        <v>0</v>
      </c>
    </row>
    <row r="138" spans="1:255" x14ac:dyDescent="0.2">
      <c r="A138" s="2">
        <v>18</v>
      </c>
      <c r="B138" s="2">
        <v>1</v>
      </c>
      <c r="C138" s="2">
        <v>301</v>
      </c>
      <c r="D138" s="2"/>
      <c r="E138" s="2" t="s">
        <v>229</v>
      </c>
      <c r="F138" s="2" t="s">
        <v>230</v>
      </c>
      <c r="G138" s="2" t="s">
        <v>231</v>
      </c>
      <c r="H138" s="2" t="s">
        <v>119</v>
      </c>
      <c r="I138" s="2">
        <f>I132*J138</f>
        <v>0.41699999999999993</v>
      </c>
      <c r="J138" s="2">
        <v>2.2063492063492061</v>
      </c>
      <c r="K138" s="2"/>
      <c r="L138" s="2"/>
      <c r="M138" s="2"/>
      <c r="N138" s="2"/>
      <c r="O138" s="2">
        <f t="shared" si="109"/>
        <v>5286.22</v>
      </c>
      <c r="P138" s="2">
        <f t="shared" si="110"/>
        <v>5286.22</v>
      </c>
      <c r="Q138" s="2">
        <f t="shared" si="111"/>
        <v>0</v>
      </c>
      <c r="R138" s="2">
        <f t="shared" si="112"/>
        <v>0</v>
      </c>
      <c r="S138" s="2">
        <f t="shared" si="113"/>
        <v>0</v>
      </c>
      <c r="T138" s="2">
        <f t="shared" si="114"/>
        <v>0</v>
      </c>
      <c r="U138" s="2">
        <f t="shared" si="115"/>
        <v>0</v>
      </c>
      <c r="V138" s="2">
        <f t="shared" si="116"/>
        <v>0</v>
      </c>
      <c r="W138" s="2">
        <f t="shared" si="117"/>
        <v>0</v>
      </c>
      <c r="X138" s="2">
        <f t="shared" si="118"/>
        <v>0</v>
      </c>
      <c r="Y138" s="2">
        <f t="shared" si="119"/>
        <v>0</v>
      </c>
      <c r="Z138" s="2"/>
      <c r="AA138" s="2">
        <v>27795993</v>
      </c>
      <c r="AB138" s="2">
        <f t="shared" si="120"/>
        <v>12676.79</v>
      </c>
      <c r="AC138" s="2">
        <f t="shared" si="121"/>
        <v>12676.79</v>
      </c>
      <c r="AD138" s="2">
        <f t="shared" si="143"/>
        <v>0</v>
      </c>
      <c r="AE138" s="2">
        <f t="shared" si="144"/>
        <v>0</v>
      </c>
      <c r="AF138" s="2">
        <f t="shared" si="144"/>
        <v>0</v>
      </c>
      <c r="AG138" s="2">
        <f t="shared" si="122"/>
        <v>0</v>
      </c>
      <c r="AH138" s="2">
        <f t="shared" si="145"/>
        <v>0</v>
      </c>
      <c r="AI138" s="2">
        <f t="shared" si="145"/>
        <v>0</v>
      </c>
      <c r="AJ138" s="2">
        <f t="shared" si="123"/>
        <v>0</v>
      </c>
      <c r="AK138" s="2">
        <v>12676.79</v>
      </c>
      <c r="AL138" s="2">
        <v>12676.79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128</v>
      </c>
      <c r="AU138" s="2">
        <v>83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4</v>
      </c>
      <c r="BE138" s="2" t="s">
        <v>4</v>
      </c>
      <c r="BF138" s="2" t="s">
        <v>4</v>
      </c>
      <c r="BG138" s="2" t="s">
        <v>4</v>
      </c>
      <c r="BH138" s="2">
        <v>3</v>
      </c>
      <c r="BI138" s="2">
        <v>1</v>
      </c>
      <c r="BJ138" s="2" t="s">
        <v>232</v>
      </c>
      <c r="BK138" s="2"/>
      <c r="BL138" s="2"/>
      <c r="BM138" s="2">
        <v>20001</v>
      </c>
      <c r="BN138" s="2">
        <v>0</v>
      </c>
      <c r="BO138" s="2" t="s">
        <v>4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4</v>
      </c>
      <c r="BZ138" s="2">
        <v>128</v>
      </c>
      <c r="CA138" s="2">
        <v>83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4</v>
      </c>
      <c r="CO138" s="2">
        <v>0</v>
      </c>
      <c r="CP138" s="2">
        <f t="shared" si="124"/>
        <v>5286.22</v>
      </c>
      <c r="CQ138" s="2">
        <f t="shared" si="125"/>
        <v>12676.79</v>
      </c>
      <c r="CR138" s="2">
        <f t="shared" si="126"/>
        <v>0</v>
      </c>
      <c r="CS138" s="2">
        <f t="shared" si="127"/>
        <v>0</v>
      </c>
      <c r="CT138" s="2">
        <f t="shared" si="128"/>
        <v>0</v>
      </c>
      <c r="CU138" s="2">
        <f t="shared" si="129"/>
        <v>0</v>
      </c>
      <c r="CV138" s="2">
        <f t="shared" si="130"/>
        <v>0</v>
      </c>
      <c r="CW138" s="2">
        <f t="shared" si="131"/>
        <v>0</v>
      </c>
      <c r="CX138" s="2">
        <f t="shared" si="132"/>
        <v>0</v>
      </c>
      <c r="CY138" s="2">
        <f t="shared" si="133"/>
        <v>0</v>
      </c>
      <c r="CZ138" s="2">
        <f t="shared" si="134"/>
        <v>0</v>
      </c>
      <c r="DA138" s="2"/>
      <c r="DB138" s="2"/>
      <c r="DC138" s="2" t="s">
        <v>4</v>
      </c>
      <c r="DD138" s="2" t="s">
        <v>4</v>
      </c>
      <c r="DE138" s="2" t="s">
        <v>4</v>
      </c>
      <c r="DF138" s="2" t="s">
        <v>4</v>
      </c>
      <c r="DG138" s="2" t="s">
        <v>4</v>
      </c>
      <c r="DH138" s="2" t="s">
        <v>4</v>
      </c>
      <c r="DI138" s="2" t="s">
        <v>4</v>
      </c>
      <c r="DJ138" s="2" t="s">
        <v>4</v>
      </c>
      <c r="DK138" s="2" t="s">
        <v>4</v>
      </c>
      <c r="DL138" s="2" t="s">
        <v>4</v>
      </c>
      <c r="DM138" s="2" t="s">
        <v>4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1009</v>
      </c>
      <c r="DV138" s="2" t="s">
        <v>119</v>
      </c>
      <c r="DW138" s="2" t="s">
        <v>119</v>
      </c>
      <c r="DX138" s="2">
        <v>1000</v>
      </c>
      <c r="DY138" s="2"/>
      <c r="DZ138" s="2"/>
      <c r="EA138" s="2"/>
      <c r="EB138" s="2"/>
      <c r="EC138" s="2"/>
      <c r="ED138" s="2"/>
      <c r="EE138" s="2">
        <v>27029054</v>
      </c>
      <c r="EF138" s="2">
        <v>2</v>
      </c>
      <c r="EG138" s="2" t="s">
        <v>22</v>
      </c>
      <c r="EH138" s="2">
        <v>0</v>
      </c>
      <c r="EI138" s="2" t="s">
        <v>4</v>
      </c>
      <c r="EJ138" s="2">
        <v>1</v>
      </c>
      <c r="EK138" s="2">
        <v>20001</v>
      </c>
      <c r="EL138" s="2" t="s">
        <v>23</v>
      </c>
      <c r="EM138" s="2" t="s">
        <v>24</v>
      </c>
      <c r="EN138" s="2"/>
      <c r="EO138" s="2" t="s">
        <v>4</v>
      </c>
      <c r="EP138" s="2"/>
      <c r="EQ138" s="2">
        <v>512</v>
      </c>
      <c r="ER138" s="2">
        <v>12676.79</v>
      </c>
      <c r="ES138" s="2">
        <v>12676.79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35"/>
        <v>0</v>
      </c>
      <c r="FS138" s="2">
        <v>0</v>
      </c>
      <c r="FT138" s="2"/>
      <c r="FU138" s="2"/>
      <c r="FV138" s="2"/>
      <c r="FW138" s="2"/>
      <c r="FX138" s="2">
        <v>128</v>
      </c>
      <c r="FY138" s="2">
        <v>83</v>
      </c>
      <c r="FZ138" s="2"/>
      <c r="GA138" s="2" t="s">
        <v>4</v>
      </c>
      <c r="GB138" s="2"/>
      <c r="GC138" s="2"/>
      <c r="GD138" s="2">
        <v>0</v>
      </c>
      <c r="GE138" s="2"/>
      <c r="GF138" s="2">
        <v>681255274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36"/>
        <v>0</v>
      </c>
      <c r="GM138" s="2">
        <f t="shared" si="137"/>
        <v>5286.22</v>
      </c>
      <c r="GN138" s="2">
        <f t="shared" si="138"/>
        <v>5286.22</v>
      </c>
      <c r="GO138" s="2">
        <f t="shared" si="139"/>
        <v>0</v>
      </c>
      <c r="GP138" s="2">
        <f t="shared" si="140"/>
        <v>0</v>
      </c>
      <c r="GQ138" s="2"/>
      <c r="GR138" s="2">
        <v>0</v>
      </c>
      <c r="GS138" s="2">
        <v>3</v>
      </c>
      <c r="GT138" s="2">
        <v>0</v>
      </c>
      <c r="GU138" s="2" t="s">
        <v>4</v>
      </c>
      <c r="GV138" s="2">
        <f t="shared" si="141"/>
        <v>0</v>
      </c>
      <c r="GW138" s="2">
        <v>1</v>
      </c>
      <c r="GX138" s="2">
        <f t="shared" si="142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18</v>
      </c>
      <c r="B139">
        <v>1</v>
      </c>
      <c r="C139">
        <v>315</v>
      </c>
      <c r="E139" t="s">
        <v>229</v>
      </c>
      <c r="F139" t="s">
        <v>230</v>
      </c>
      <c r="G139" t="s">
        <v>231</v>
      </c>
      <c r="H139" t="s">
        <v>119</v>
      </c>
      <c r="I139">
        <f>I133*J139</f>
        <v>0.41699999999999993</v>
      </c>
      <c r="J139">
        <v>2.2063492063492061</v>
      </c>
      <c r="O139">
        <f t="shared" si="109"/>
        <v>40703.910000000003</v>
      </c>
      <c r="P139">
        <f t="shared" si="110"/>
        <v>40703.910000000003</v>
      </c>
      <c r="Q139">
        <f t="shared" si="111"/>
        <v>0</v>
      </c>
      <c r="R139">
        <f t="shared" si="112"/>
        <v>0</v>
      </c>
      <c r="S139">
        <f t="shared" si="113"/>
        <v>0</v>
      </c>
      <c r="T139">
        <f t="shared" si="114"/>
        <v>0</v>
      </c>
      <c r="U139">
        <f t="shared" si="115"/>
        <v>0</v>
      </c>
      <c r="V139">
        <f t="shared" si="116"/>
        <v>0</v>
      </c>
      <c r="W139">
        <f t="shared" si="117"/>
        <v>0</v>
      </c>
      <c r="X139">
        <f t="shared" si="118"/>
        <v>0</v>
      </c>
      <c r="Y139">
        <f t="shared" si="119"/>
        <v>0</v>
      </c>
      <c r="AA139">
        <v>27796868</v>
      </c>
      <c r="AB139">
        <f t="shared" si="120"/>
        <v>12676.79</v>
      </c>
      <c r="AC139">
        <f t="shared" si="121"/>
        <v>12676.79</v>
      </c>
      <c r="AD139">
        <f t="shared" si="143"/>
        <v>0</v>
      </c>
      <c r="AE139">
        <f t="shared" si="144"/>
        <v>0</v>
      </c>
      <c r="AF139">
        <f t="shared" si="144"/>
        <v>0</v>
      </c>
      <c r="AG139">
        <f t="shared" si="122"/>
        <v>0</v>
      </c>
      <c r="AH139">
        <f t="shared" si="145"/>
        <v>0</v>
      </c>
      <c r="AI139">
        <f t="shared" si="145"/>
        <v>0</v>
      </c>
      <c r="AJ139">
        <f t="shared" si="123"/>
        <v>0</v>
      </c>
      <c r="AK139">
        <v>12676.79</v>
      </c>
      <c r="AL139">
        <v>12676.79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128</v>
      </c>
      <c r="AU139">
        <v>83</v>
      </c>
      <c r="AV139">
        <v>1</v>
      </c>
      <c r="AW139">
        <v>1</v>
      </c>
      <c r="AZ139">
        <v>7.7</v>
      </c>
      <c r="BA139">
        <v>1</v>
      </c>
      <c r="BB139">
        <v>1</v>
      </c>
      <c r="BC139">
        <v>7.7</v>
      </c>
      <c r="BD139" t="s">
        <v>4</v>
      </c>
      <c r="BE139" t="s">
        <v>4</v>
      </c>
      <c r="BF139" t="s">
        <v>4</v>
      </c>
      <c r="BG139" t="s">
        <v>4</v>
      </c>
      <c r="BH139">
        <v>3</v>
      </c>
      <c r="BI139">
        <v>1</v>
      </c>
      <c r="BJ139" t="s">
        <v>232</v>
      </c>
      <c r="BM139">
        <v>20001</v>
      </c>
      <c r="BN139">
        <v>0</v>
      </c>
      <c r="BO139" t="s">
        <v>4</v>
      </c>
      <c r="BP139">
        <v>0</v>
      </c>
      <c r="BQ139">
        <v>2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4</v>
      </c>
      <c r="BZ139">
        <v>128</v>
      </c>
      <c r="CA139">
        <v>83</v>
      </c>
      <c r="CF139">
        <v>0</v>
      </c>
      <c r="CG139">
        <v>0</v>
      </c>
      <c r="CM139">
        <v>0</v>
      </c>
      <c r="CN139" t="s">
        <v>4</v>
      </c>
      <c r="CO139">
        <v>0</v>
      </c>
      <c r="CP139">
        <f t="shared" si="124"/>
        <v>40703.910000000003</v>
      </c>
      <c r="CQ139">
        <f t="shared" si="125"/>
        <v>97611.28300000001</v>
      </c>
      <c r="CR139">
        <f t="shared" si="126"/>
        <v>0</v>
      </c>
      <c r="CS139">
        <f t="shared" si="127"/>
        <v>0</v>
      </c>
      <c r="CT139">
        <f t="shared" si="128"/>
        <v>0</v>
      </c>
      <c r="CU139">
        <f t="shared" si="129"/>
        <v>0</v>
      </c>
      <c r="CV139">
        <f t="shared" si="130"/>
        <v>0</v>
      </c>
      <c r="CW139">
        <f t="shared" si="131"/>
        <v>0</v>
      </c>
      <c r="CX139">
        <f t="shared" si="132"/>
        <v>0</v>
      </c>
      <c r="CY139">
        <f t="shared" si="133"/>
        <v>0</v>
      </c>
      <c r="CZ139">
        <f t="shared" si="134"/>
        <v>0</v>
      </c>
      <c r="DC139" t="s">
        <v>4</v>
      </c>
      <c r="DD139" t="s">
        <v>4</v>
      </c>
      <c r="DE139" t="s">
        <v>4</v>
      </c>
      <c r="DF139" t="s">
        <v>4</v>
      </c>
      <c r="DG139" t="s">
        <v>4</v>
      </c>
      <c r="DH139" t="s">
        <v>4</v>
      </c>
      <c r="DI139" t="s">
        <v>4</v>
      </c>
      <c r="DJ139" t="s">
        <v>4</v>
      </c>
      <c r="DK139" t="s">
        <v>4</v>
      </c>
      <c r="DL139" t="s">
        <v>4</v>
      </c>
      <c r="DM139" t="s">
        <v>4</v>
      </c>
      <c r="DN139">
        <v>0</v>
      </c>
      <c r="DO139">
        <v>0</v>
      </c>
      <c r="DP139">
        <v>1</v>
      </c>
      <c r="DQ139">
        <v>1</v>
      </c>
      <c r="DU139">
        <v>1009</v>
      </c>
      <c r="DV139" t="s">
        <v>119</v>
      </c>
      <c r="DW139" t="s">
        <v>119</v>
      </c>
      <c r="DX139">
        <v>1000</v>
      </c>
      <c r="EE139">
        <v>27029054</v>
      </c>
      <c r="EF139">
        <v>2</v>
      </c>
      <c r="EG139" t="s">
        <v>22</v>
      </c>
      <c r="EH139">
        <v>0</v>
      </c>
      <c r="EI139" t="s">
        <v>4</v>
      </c>
      <c r="EJ139">
        <v>1</v>
      </c>
      <c r="EK139">
        <v>20001</v>
      </c>
      <c r="EL139" t="s">
        <v>23</v>
      </c>
      <c r="EM139" t="s">
        <v>24</v>
      </c>
      <c r="EO139" t="s">
        <v>4</v>
      </c>
      <c r="EQ139">
        <v>512</v>
      </c>
      <c r="ER139">
        <v>12676.79</v>
      </c>
      <c r="ES139">
        <v>12676.79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35"/>
        <v>0</v>
      </c>
      <c r="FS139">
        <v>0</v>
      </c>
      <c r="FX139">
        <v>128</v>
      </c>
      <c r="FY139">
        <v>83</v>
      </c>
      <c r="GA139" t="s">
        <v>4</v>
      </c>
      <c r="GD139">
        <v>0</v>
      </c>
      <c r="GF139">
        <v>681255274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36"/>
        <v>0</v>
      </c>
      <c r="GM139">
        <f t="shared" si="137"/>
        <v>40703.910000000003</v>
      </c>
      <c r="GN139">
        <f t="shared" si="138"/>
        <v>40703.910000000003</v>
      </c>
      <c r="GO139">
        <f t="shared" si="139"/>
        <v>0</v>
      </c>
      <c r="GP139">
        <f t="shared" si="140"/>
        <v>0</v>
      </c>
      <c r="GR139">
        <v>0</v>
      </c>
      <c r="GS139">
        <v>3</v>
      </c>
      <c r="GT139">
        <v>0</v>
      </c>
      <c r="GU139" t="s">
        <v>4</v>
      </c>
      <c r="GV139">
        <f t="shared" si="141"/>
        <v>0</v>
      </c>
      <c r="GW139">
        <v>1</v>
      </c>
      <c r="GX139">
        <f t="shared" si="142"/>
        <v>0</v>
      </c>
      <c r="HA139">
        <v>0</v>
      </c>
      <c r="HB139"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ROW(SmtRes!A323)</f>
        <v>323</v>
      </c>
      <c r="D140" s="2">
        <f>ROW(EtalonRes!A332)</f>
        <v>332</v>
      </c>
      <c r="E140" s="2" t="s">
        <v>233</v>
      </c>
      <c r="F140" s="2" t="s">
        <v>234</v>
      </c>
      <c r="G140" s="2" t="s">
        <v>235</v>
      </c>
      <c r="H140" s="2" t="s">
        <v>236</v>
      </c>
      <c r="I140" s="2">
        <v>1.89</v>
      </c>
      <c r="J140" s="2">
        <v>0</v>
      </c>
      <c r="K140" s="2"/>
      <c r="L140" s="2"/>
      <c r="M140" s="2"/>
      <c r="N140" s="2"/>
      <c r="O140" s="2">
        <f t="shared" si="109"/>
        <v>569.1</v>
      </c>
      <c r="P140" s="2">
        <f t="shared" si="110"/>
        <v>354.94</v>
      </c>
      <c r="Q140" s="2">
        <f t="shared" si="111"/>
        <v>64.09</v>
      </c>
      <c r="R140" s="2">
        <f t="shared" si="112"/>
        <v>11.32</v>
      </c>
      <c r="S140" s="2">
        <f t="shared" si="113"/>
        <v>150.07</v>
      </c>
      <c r="T140" s="2">
        <f t="shared" si="114"/>
        <v>0</v>
      </c>
      <c r="U140" s="2">
        <f t="shared" si="115"/>
        <v>15.127559999999999</v>
      </c>
      <c r="V140" s="2">
        <f t="shared" si="116"/>
        <v>0.97524</v>
      </c>
      <c r="W140" s="2">
        <f t="shared" si="117"/>
        <v>0</v>
      </c>
      <c r="X140" s="2">
        <f t="shared" si="118"/>
        <v>161.38999999999999</v>
      </c>
      <c r="Y140" s="2">
        <f t="shared" si="119"/>
        <v>112.97</v>
      </c>
      <c r="Z140" s="2"/>
      <c r="AA140" s="2">
        <v>27795993</v>
      </c>
      <c r="AB140" s="2">
        <f t="shared" si="120"/>
        <v>301.11</v>
      </c>
      <c r="AC140" s="2">
        <f t="shared" si="121"/>
        <v>187.8</v>
      </c>
      <c r="AD140" s="2">
        <f>ROUND(((((ET140*1.2))-((EU140*1.2)))+AE140),2)</f>
        <v>33.909999999999997</v>
      </c>
      <c r="AE140" s="2">
        <f>ROUND(((EU140*1.2)),2)</f>
        <v>5.99</v>
      </c>
      <c r="AF140" s="2">
        <f>ROUND(((EV140*1.2)),2)</f>
        <v>79.400000000000006</v>
      </c>
      <c r="AG140" s="2">
        <f t="shared" si="122"/>
        <v>0</v>
      </c>
      <c r="AH140" s="2">
        <f>((EW140*1.2))</f>
        <v>8.0039999999999996</v>
      </c>
      <c r="AI140" s="2">
        <f>((EX140*1.2))</f>
        <v>0.51600000000000001</v>
      </c>
      <c r="AJ140" s="2">
        <f t="shared" si="123"/>
        <v>0</v>
      </c>
      <c r="AK140" s="2">
        <v>282.23</v>
      </c>
      <c r="AL140" s="2">
        <v>187.8</v>
      </c>
      <c r="AM140" s="2">
        <v>28.26</v>
      </c>
      <c r="AN140" s="2">
        <v>4.99</v>
      </c>
      <c r="AO140" s="2">
        <v>66.17</v>
      </c>
      <c r="AP140" s="2">
        <v>0</v>
      </c>
      <c r="AQ140" s="2">
        <v>6.67</v>
      </c>
      <c r="AR140" s="2">
        <v>0.43</v>
      </c>
      <c r="AS140" s="2">
        <v>0</v>
      </c>
      <c r="AT140" s="2">
        <v>100</v>
      </c>
      <c r="AU140" s="2">
        <v>70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4</v>
      </c>
      <c r="BE140" s="2" t="s">
        <v>4</v>
      </c>
      <c r="BF140" s="2" t="s">
        <v>4</v>
      </c>
      <c r="BG140" s="2" t="s">
        <v>4</v>
      </c>
      <c r="BH140" s="2">
        <v>0</v>
      </c>
      <c r="BI140" s="2">
        <v>1</v>
      </c>
      <c r="BJ140" s="2" t="s">
        <v>237</v>
      </c>
      <c r="BK140" s="2"/>
      <c r="BL140" s="2"/>
      <c r="BM140" s="2">
        <v>26001</v>
      </c>
      <c r="BN140" s="2">
        <v>0</v>
      </c>
      <c r="BO140" s="2" t="s">
        <v>4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4</v>
      </c>
      <c r="BZ140" s="2">
        <v>100</v>
      </c>
      <c r="CA140" s="2">
        <v>70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20</v>
      </c>
      <c r="CO140" s="2">
        <v>0</v>
      </c>
      <c r="CP140" s="2">
        <f t="shared" si="124"/>
        <v>569.09999999999991</v>
      </c>
      <c r="CQ140" s="2">
        <f t="shared" si="125"/>
        <v>187.8</v>
      </c>
      <c r="CR140" s="2">
        <f t="shared" si="126"/>
        <v>33.909999999999997</v>
      </c>
      <c r="CS140" s="2">
        <f t="shared" si="127"/>
        <v>5.99</v>
      </c>
      <c r="CT140" s="2">
        <f t="shared" si="128"/>
        <v>79.400000000000006</v>
      </c>
      <c r="CU140" s="2">
        <f t="shared" si="129"/>
        <v>0</v>
      </c>
      <c r="CV140" s="2">
        <f t="shared" si="130"/>
        <v>8.0039999999999996</v>
      </c>
      <c r="CW140" s="2">
        <f t="shared" si="131"/>
        <v>0.51600000000000001</v>
      </c>
      <c r="CX140" s="2">
        <f t="shared" si="132"/>
        <v>0</v>
      </c>
      <c r="CY140" s="2">
        <f t="shared" si="133"/>
        <v>161.38999999999999</v>
      </c>
      <c r="CZ140" s="2">
        <f t="shared" si="134"/>
        <v>112.973</v>
      </c>
      <c r="DA140" s="2"/>
      <c r="DB140" s="2"/>
      <c r="DC140" s="2" t="s">
        <v>4</v>
      </c>
      <c r="DD140" s="2" t="s">
        <v>4</v>
      </c>
      <c r="DE140" s="2" t="s">
        <v>21</v>
      </c>
      <c r="DF140" s="2" t="s">
        <v>21</v>
      </c>
      <c r="DG140" s="2" t="s">
        <v>21</v>
      </c>
      <c r="DH140" s="2" t="s">
        <v>4</v>
      </c>
      <c r="DI140" s="2" t="s">
        <v>21</v>
      </c>
      <c r="DJ140" s="2" t="s">
        <v>21</v>
      </c>
      <c r="DK140" s="2" t="s">
        <v>4</v>
      </c>
      <c r="DL140" s="2" t="s">
        <v>4</v>
      </c>
      <c r="DM140" s="2" t="s">
        <v>4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1005</v>
      </c>
      <c r="DV140" s="2" t="s">
        <v>236</v>
      </c>
      <c r="DW140" s="2" t="s">
        <v>236</v>
      </c>
      <c r="DX140" s="2">
        <v>10</v>
      </c>
      <c r="DY140" s="2"/>
      <c r="DZ140" s="2"/>
      <c r="EA140" s="2"/>
      <c r="EB140" s="2"/>
      <c r="EC140" s="2"/>
      <c r="ED140" s="2"/>
      <c r="EE140" s="2">
        <v>27029063</v>
      </c>
      <c r="EF140" s="2">
        <v>2</v>
      </c>
      <c r="EG140" s="2" t="s">
        <v>22</v>
      </c>
      <c r="EH140" s="2">
        <v>0</v>
      </c>
      <c r="EI140" s="2" t="s">
        <v>4</v>
      </c>
      <c r="EJ140" s="2">
        <v>1</v>
      </c>
      <c r="EK140" s="2">
        <v>26001</v>
      </c>
      <c r="EL140" s="2" t="s">
        <v>125</v>
      </c>
      <c r="EM140" s="2" t="s">
        <v>126</v>
      </c>
      <c r="EN140" s="2"/>
      <c r="EO140" s="2" t="s">
        <v>25</v>
      </c>
      <c r="EP140" s="2"/>
      <c r="EQ140" s="2">
        <v>0</v>
      </c>
      <c r="ER140" s="2">
        <v>282.23</v>
      </c>
      <c r="ES140" s="2">
        <v>187.8</v>
      </c>
      <c r="ET140" s="2">
        <v>28.26</v>
      </c>
      <c r="EU140" s="2">
        <v>4.99</v>
      </c>
      <c r="EV140" s="2">
        <v>66.17</v>
      </c>
      <c r="EW140" s="2">
        <v>6.67</v>
      </c>
      <c r="EX140" s="2">
        <v>0.43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35"/>
        <v>0</v>
      </c>
      <c r="FS140" s="2">
        <v>0</v>
      </c>
      <c r="FT140" s="2"/>
      <c r="FU140" s="2"/>
      <c r="FV140" s="2"/>
      <c r="FW140" s="2"/>
      <c r="FX140" s="2">
        <v>100</v>
      </c>
      <c r="FY140" s="2">
        <v>70</v>
      </c>
      <c r="FZ140" s="2"/>
      <c r="GA140" s="2" t="s">
        <v>4</v>
      </c>
      <c r="GB140" s="2"/>
      <c r="GC140" s="2"/>
      <c r="GD140" s="2">
        <v>0</v>
      </c>
      <c r="GE140" s="2"/>
      <c r="GF140" s="2">
        <v>74677641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36"/>
        <v>0</v>
      </c>
      <c r="GM140" s="2">
        <f t="shared" si="137"/>
        <v>843.46</v>
      </c>
      <c r="GN140" s="2">
        <f t="shared" si="138"/>
        <v>843.46</v>
      </c>
      <c r="GO140" s="2">
        <f t="shared" si="139"/>
        <v>0</v>
      </c>
      <c r="GP140" s="2">
        <f t="shared" si="140"/>
        <v>0</v>
      </c>
      <c r="GQ140" s="2"/>
      <c r="GR140" s="2">
        <v>0</v>
      </c>
      <c r="GS140" s="2">
        <v>3</v>
      </c>
      <c r="GT140" s="2">
        <v>0</v>
      </c>
      <c r="GU140" s="2" t="s">
        <v>4</v>
      </c>
      <c r="GV140" s="2">
        <f t="shared" si="141"/>
        <v>0</v>
      </c>
      <c r="GW140" s="2">
        <v>1</v>
      </c>
      <c r="GX140" s="2">
        <f t="shared" si="142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ROW(SmtRes!A330)</f>
        <v>330</v>
      </c>
      <c r="D141">
        <f>ROW(EtalonRes!A340)</f>
        <v>340</v>
      </c>
      <c r="E141" t="s">
        <v>233</v>
      </c>
      <c r="F141" t="s">
        <v>234</v>
      </c>
      <c r="G141" t="s">
        <v>235</v>
      </c>
      <c r="H141" t="s">
        <v>236</v>
      </c>
      <c r="I141">
        <v>1.89</v>
      </c>
      <c r="J141">
        <v>0</v>
      </c>
      <c r="O141">
        <f t="shared" si="109"/>
        <v>4382.05</v>
      </c>
      <c r="P141">
        <f t="shared" si="110"/>
        <v>2733.05</v>
      </c>
      <c r="Q141">
        <f t="shared" si="111"/>
        <v>493.49</v>
      </c>
      <c r="R141">
        <f t="shared" si="112"/>
        <v>87.17</v>
      </c>
      <c r="S141">
        <f t="shared" si="113"/>
        <v>1155.51</v>
      </c>
      <c r="T141">
        <f t="shared" si="114"/>
        <v>0</v>
      </c>
      <c r="U141">
        <f t="shared" si="115"/>
        <v>15.127559999999999</v>
      </c>
      <c r="V141">
        <f t="shared" si="116"/>
        <v>0.97524</v>
      </c>
      <c r="W141">
        <f t="shared" si="117"/>
        <v>0</v>
      </c>
      <c r="X141">
        <f t="shared" si="118"/>
        <v>1242.68</v>
      </c>
      <c r="Y141">
        <f t="shared" si="119"/>
        <v>869.88</v>
      </c>
      <c r="AA141">
        <v>27796868</v>
      </c>
      <c r="AB141">
        <f t="shared" si="120"/>
        <v>301.11</v>
      </c>
      <c r="AC141">
        <f t="shared" si="121"/>
        <v>187.8</v>
      </c>
      <c r="AD141">
        <f>ROUND(((((ET141*1.2))-((EU141*1.2)))+AE141),2)</f>
        <v>33.909999999999997</v>
      </c>
      <c r="AE141">
        <f>ROUND(((EU141*1.2)),2)</f>
        <v>5.99</v>
      </c>
      <c r="AF141">
        <f>ROUND(((EV141*1.2)),2)</f>
        <v>79.400000000000006</v>
      </c>
      <c r="AG141">
        <f t="shared" si="122"/>
        <v>0</v>
      </c>
      <c r="AH141">
        <f>((EW141*1.2))</f>
        <v>8.0039999999999996</v>
      </c>
      <c r="AI141">
        <f>((EX141*1.2))</f>
        <v>0.51600000000000001</v>
      </c>
      <c r="AJ141">
        <f t="shared" si="123"/>
        <v>0</v>
      </c>
      <c r="AK141">
        <v>282.23</v>
      </c>
      <c r="AL141">
        <v>187.8</v>
      </c>
      <c r="AM141">
        <v>28.26</v>
      </c>
      <c r="AN141">
        <v>4.99</v>
      </c>
      <c r="AO141">
        <v>66.17</v>
      </c>
      <c r="AP141">
        <v>0</v>
      </c>
      <c r="AQ141">
        <v>6.67</v>
      </c>
      <c r="AR141">
        <v>0.43</v>
      </c>
      <c r="AS141">
        <v>0</v>
      </c>
      <c r="AT141">
        <v>100</v>
      </c>
      <c r="AU141">
        <v>70</v>
      </c>
      <c r="AV141">
        <v>1</v>
      </c>
      <c r="AW141">
        <v>1</v>
      </c>
      <c r="AZ141">
        <v>7.7</v>
      </c>
      <c r="BA141">
        <v>7.7</v>
      </c>
      <c r="BB141">
        <v>7.7</v>
      </c>
      <c r="BC141">
        <v>7.7</v>
      </c>
      <c r="BD141" t="s">
        <v>4</v>
      </c>
      <c r="BE141" t="s">
        <v>4</v>
      </c>
      <c r="BF141" t="s">
        <v>4</v>
      </c>
      <c r="BG141" t="s">
        <v>4</v>
      </c>
      <c r="BH141">
        <v>0</v>
      </c>
      <c r="BI141">
        <v>1</v>
      </c>
      <c r="BJ141" t="s">
        <v>237</v>
      </c>
      <c r="BM141">
        <v>26001</v>
      </c>
      <c r="BN141">
        <v>0</v>
      </c>
      <c r="BO141" t="s">
        <v>4</v>
      </c>
      <c r="BP141">
        <v>0</v>
      </c>
      <c r="BQ141">
        <v>2</v>
      </c>
      <c r="BR141">
        <v>0</v>
      </c>
      <c r="BS141">
        <v>7.7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4</v>
      </c>
      <c r="BZ141">
        <v>100</v>
      </c>
      <c r="CA141">
        <v>70</v>
      </c>
      <c r="CF141">
        <v>0</v>
      </c>
      <c r="CG141">
        <v>0</v>
      </c>
      <c r="CM141">
        <v>0</v>
      </c>
      <c r="CN141" t="s">
        <v>20</v>
      </c>
      <c r="CO141">
        <v>0</v>
      </c>
      <c r="CP141">
        <f t="shared" si="124"/>
        <v>4382.05</v>
      </c>
      <c r="CQ141">
        <f t="shared" si="125"/>
        <v>1446.0600000000002</v>
      </c>
      <c r="CR141">
        <f t="shared" si="126"/>
        <v>261.10699999999997</v>
      </c>
      <c r="CS141">
        <f t="shared" si="127"/>
        <v>46.123000000000005</v>
      </c>
      <c r="CT141">
        <f t="shared" si="128"/>
        <v>611.38000000000011</v>
      </c>
      <c r="CU141">
        <f t="shared" si="129"/>
        <v>0</v>
      </c>
      <c r="CV141">
        <f t="shared" si="130"/>
        <v>8.0039999999999996</v>
      </c>
      <c r="CW141">
        <f t="shared" si="131"/>
        <v>0.51600000000000001</v>
      </c>
      <c r="CX141">
        <f t="shared" si="132"/>
        <v>0</v>
      </c>
      <c r="CY141">
        <f t="shared" si="133"/>
        <v>1242.68</v>
      </c>
      <c r="CZ141">
        <f t="shared" si="134"/>
        <v>869.87600000000009</v>
      </c>
      <c r="DC141" t="s">
        <v>4</v>
      </c>
      <c r="DD141" t="s">
        <v>4</v>
      </c>
      <c r="DE141" t="s">
        <v>21</v>
      </c>
      <c r="DF141" t="s">
        <v>21</v>
      </c>
      <c r="DG141" t="s">
        <v>21</v>
      </c>
      <c r="DH141" t="s">
        <v>4</v>
      </c>
      <c r="DI141" t="s">
        <v>21</v>
      </c>
      <c r="DJ141" t="s">
        <v>21</v>
      </c>
      <c r="DK141" t="s">
        <v>4</v>
      </c>
      <c r="DL141" t="s">
        <v>4</v>
      </c>
      <c r="DM141" t="s">
        <v>4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236</v>
      </c>
      <c r="DW141" t="s">
        <v>236</v>
      </c>
      <c r="DX141">
        <v>10</v>
      </c>
      <c r="EE141">
        <v>27029063</v>
      </c>
      <c r="EF141">
        <v>2</v>
      </c>
      <c r="EG141" t="s">
        <v>22</v>
      </c>
      <c r="EH141">
        <v>0</v>
      </c>
      <c r="EI141" t="s">
        <v>4</v>
      </c>
      <c r="EJ141">
        <v>1</v>
      </c>
      <c r="EK141">
        <v>26001</v>
      </c>
      <c r="EL141" t="s">
        <v>125</v>
      </c>
      <c r="EM141" t="s">
        <v>126</v>
      </c>
      <c r="EO141" t="s">
        <v>25</v>
      </c>
      <c r="EQ141">
        <v>0</v>
      </c>
      <c r="ER141">
        <v>282.23</v>
      </c>
      <c r="ES141">
        <v>187.8</v>
      </c>
      <c r="ET141">
        <v>28.26</v>
      </c>
      <c r="EU141">
        <v>4.99</v>
      </c>
      <c r="EV141">
        <v>66.17</v>
      </c>
      <c r="EW141">
        <v>6.67</v>
      </c>
      <c r="EX141">
        <v>0.43</v>
      </c>
      <c r="EY141">
        <v>0</v>
      </c>
      <c r="FQ141">
        <v>0</v>
      </c>
      <c r="FR141">
        <f t="shared" si="135"/>
        <v>0</v>
      </c>
      <c r="FS141">
        <v>0</v>
      </c>
      <c r="FX141">
        <v>100</v>
      </c>
      <c r="FY141">
        <v>70</v>
      </c>
      <c r="GA141" t="s">
        <v>4</v>
      </c>
      <c r="GD141">
        <v>0</v>
      </c>
      <c r="GF141">
        <v>74677641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36"/>
        <v>0</v>
      </c>
      <c r="GM141">
        <f t="shared" si="137"/>
        <v>6494.61</v>
      </c>
      <c r="GN141">
        <f t="shared" si="138"/>
        <v>6494.61</v>
      </c>
      <c r="GO141">
        <f t="shared" si="139"/>
        <v>0</v>
      </c>
      <c r="GP141">
        <f t="shared" si="140"/>
        <v>0</v>
      </c>
      <c r="GR141">
        <v>0</v>
      </c>
      <c r="GS141">
        <v>3</v>
      </c>
      <c r="GT141">
        <v>0</v>
      </c>
      <c r="GU141" t="s">
        <v>4</v>
      </c>
      <c r="GV141">
        <f t="shared" si="141"/>
        <v>0</v>
      </c>
      <c r="GW141">
        <v>1</v>
      </c>
      <c r="GX141">
        <f t="shared" si="142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321</v>
      </c>
      <c r="D142" s="2"/>
      <c r="E142" s="2" t="s">
        <v>238</v>
      </c>
      <c r="F142" s="2" t="s">
        <v>239</v>
      </c>
      <c r="G142" s="2" t="s">
        <v>240</v>
      </c>
      <c r="H142" s="2" t="s">
        <v>40</v>
      </c>
      <c r="I142" s="2">
        <f>I140*J142</f>
        <v>20.79</v>
      </c>
      <c r="J142" s="2">
        <v>11</v>
      </c>
      <c r="K142" s="2"/>
      <c r="L142" s="2"/>
      <c r="M142" s="2"/>
      <c r="N142" s="2"/>
      <c r="O142" s="2">
        <f t="shared" si="109"/>
        <v>6414.96</v>
      </c>
      <c r="P142" s="2">
        <f t="shared" si="110"/>
        <v>6414.96</v>
      </c>
      <c r="Q142" s="2">
        <f t="shared" si="111"/>
        <v>0</v>
      </c>
      <c r="R142" s="2">
        <f t="shared" si="112"/>
        <v>0</v>
      </c>
      <c r="S142" s="2">
        <f t="shared" si="113"/>
        <v>0</v>
      </c>
      <c r="T142" s="2">
        <f t="shared" si="114"/>
        <v>0</v>
      </c>
      <c r="U142" s="2">
        <f t="shared" si="115"/>
        <v>0</v>
      </c>
      <c r="V142" s="2">
        <f t="shared" si="116"/>
        <v>0</v>
      </c>
      <c r="W142" s="2">
        <f t="shared" si="117"/>
        <v>0</v>
      </c>
      <c r="X142" s="2">
        <f t="shared" si="118"/>
        <v>0</v>
      </c>
      <c r="Y142" s="2">
        <f t="shared" si="119"/>
        <v>0</v>
      </c>
      <c r="Z142" s="2"/>
      <c r="AA142" s="2">
        <v>27795993</v>
      </c>
      <c r="AB142" s="2">
        <f t="shared" si="120"/>
        <v>308.56</v>
      </c>
      <c r="AC142" s="2">
        <f t="shared" si="121"/>
        <v>308.56</v>
      </c>
      <c r="AD142" s="2">
        <f>ROUND((((ET142)-(EU142))+AE142),2)</f>
        <v>0</v>
      </c>
      <c r="AE142" s="2">
        <f>ROUND((EU142),2)</f>
        <v>0</v>
      </c>
      <c r="AF142" s="2">
        <f>ROUND((EV142),2)</f>
        <v>0</v>
      </c>
      <c r="AG142" s="2">
        <f t="shared" si="122"/>
        <v>0</v>
      </c>
      <c r="AH142" s="2">
        <f>(EW142)</f>
        <v>0</v>
      </c>
      <c r="AI142" s="2">
        <f>(EX142)</f>
        <v>0</v>
      </c>
      <c r="AJ142" s="2">
        <f t="shared" si="123"/>
        <v>0</v>
      </c>
      <c r="AK142" s="2">
        <v>308.56</v>
      </c>
      <c r="AL142" s="2">
        <v>308.56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100</v>
      </c>
      <c r="AU142" s="2">
        <v>70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4</v>
      </c>
      <c r="BE142" s="2" t="s">
        <v>4</v>
      </c>
      <c r="BF142" s="2" t="s">
        <v>4</v>
      </c>
      <c r="BG142" s="2" t="s">
        <v>4</v>
      </c>
      <c r="BH142" s="2">
        <v>3</v>
      </c>
      <c r="BI142" s="2">
        <v>1</v>
      </c>
      <c r="BJ142" s="2" t="s">
        <v>241</v>
      </c>
      <c r="BK142" s="2"/>
      <c r="BL142" s="2"/>
      <c r="BM142" s="2">
        <v>26001</v>
      </c>
      <c r="BN142" s="2">
        <v>0</v>
      </c>
      <c r="BO142" s="2" t="s">
        <v>4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4</v>
      </c>
      <c r="BZ142" s="2">
        <v>100</v>
      </c>
      <c r="CA142" s="2">
        <v>70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4</v>
      </c>
      <c r="CO142" s="2">
        <v>0</v>
      </c>
      <c r="CP142" s="2">
        <f t="shared" si="124"/>
        <v>6414.96</v>
      </c>
      <c r="CQ142" s="2">
        <f t="shared" si="125"/>
        <v>308.56</v>
      </c>
      <c r="CR142" s="2">
        <f t="shared" si="126"/>
        <v>0</v>
      </c>
      <c r="CS142" s="2">
        <f t="shared" si="127"/>
        <v>0</v>
      </c>
      <c r="CT142" s="2">
        <f t="shared" si="128"/>
        <v>0</v>
      </c>
      <c r="CU142" s="2">
        <f t="shared" si="129"/>
        <v>0</v>
      </c>
      <c r="CV142" s="2">
        <f t="shared" si="130"/>
        <v>0</v>
      </c>
      <c r="CW142" s="2">
        <f t="shared" si="131"/>
        <v>0</v>
      </c>
      <c r="CX142" s="2">
        <f t="shared" si="132"/>
        <v>0</v>
      </c>
      <c r="CY142" s="2">
        <f t="shared" si="133"/>
        <v>0</v>
      </c>
      <c r="CZ142" s="2">
        <f t="shared" si="134"/>
        <v>0</v>
      </c>
      <c r="DA142" s="2"/>
      <c r="DB142" s="2"/>
      <c r="DC142" s="2" t="s">
        <v>4</v>
      </c>
      <c r="DD142" s="2" t="s">
        <v>4</v>
      </c>
      <c r="DE142" s="2" t="s">
        <v>4</v>
      </c>
      <c r="DF142" s="2" t="s">
        <v>4</v>
      </c>
      <c r="DG142" s="2" t="s">
        <v>4</v>
      </c>
      <c r="DH142" s="2" t="s">
        <v>4</v>
      </c>
      <c r="DI142" s="2" t="s">
        <v>4</v>
      </c>
      <c r="DJ142" s="2" t="s">
        <v>4</v>
      </c>
      <c r="DK142" s="2" t="s">
        <v>4</v>
      </c>
      <c r="DL142" s="2" t="s">
        <v>4</v>
      </c>
      <c r="DM142" s="2" t="s">
        <v>4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1005</v>
      </c>
      <c r="DV142" s="2" t="s">
        <v>40</v>
      </c>
      <c r="DW142" s="2" t="s">
        <v>40</v>
      </c>
      <c r="DX142" s="2">
        <v>1</v>
      </c>
      <c r="DY142" s="2"/>
      <c r="DZ142" s="2"/>
      <c r="EA142" s="2"/>
      <c r="EB142" s="2"/>
      <c r="EC142" s="2"/>
      <c r="ED142" s="2"/>
      <c r="EE142" s="2">
        <v>27029063</v>
      </c>
      <c r="EF142" s="2">
        <v>2</v>
      </c>
      <c r="EG142" s="2" t="s">
        <v>22</v>
      </c>
      <c r="EH142" s="2">
        <v>0</v>
      </c>
      <c r="EI142" s="2" t="s">
        <v>4</v>
      </c>
      <c r="EJ142" s="2">
        <v>1</v>
      </c>
      <c r="EK142" s="2">
        <v>26001</v>
      </c>
      <c r="EL142" s="2" t="s">
        <v>125</v>
      </c>
      <c r="EM142" s="2" t="s">
        <v>126</v>
      </c>
      <c r="EN142" s="2"/>
      <c r="EO142" s="2" t="s">
        <v>4</v>
      </c>
      <c r="EP142" s="2"/>
      <c r="EQ142" s="2">
        <v>0</v>
      </c>
      <c r="ER142" s="2">
        <v>308.56</v>
      </c>
      <c r="ES142" s="2">
        <v>308.56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35"/>
        <v>0</v>
      </c>
      <c r="FS142" s="2">
        <v>0</v>
      </c>
      <c r="FT142" s="2"/>
      <c r="FU142" s="2"/>
      <c r="FV142" s="2"/>
      <c r="FW142" s="2"/>
      <c r="FX142" s="2">
        <v>100</v>
      </c>
      <c r="FY142" s="2">
        <v>70</v>
      </c>
      <c r="FZ142" s="2"/>
      <c r="GA142" s="2" t="s">
        <v>4</v>
      </c>
      <c r="GB142" s="2"/>
      <c r="GC142" s="2"/>
      <c r="GD142" s="2">
        <v>0</v>
      </c>
      <c r="GE142" s="2"/>
      <c r="GF142" s="2">
        <v>-1496867302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36"/>
        <v>0</v>
      </c>
      <c r="GM142" s="2">
        <f t="shared" si="137"/>
        <v>6414.96</v>
      </c>
      <c r="GN142" s="2">
        <f t="shared" si="138"/>
        <v>6414.96</v>
      </c>
      <c r="GO142" s="2">
        <f t="shared" si="139"/>
        <v>0</v>
      </c>
      <c r="GP142" s="2">
        <f t="shared" si="140"/>
        <v>0</v>
      </c>
      <c r="GQ142" s="2"/>
      <c r="GR142" s="2">
        <v>0</v>
      </c>
      <c r="GS142" s="2">
        <v>3</v>
      </c>
      <c r="GT142" s="2">
        <v>0</v>
      </c>
      <c r="GU142" s="2" t="s">
        <v>4</v>
      </c>
      <c r="GV142" s="2">
        <f t="shared" si="141"/>
        <v>0</v>
      </c>
      <c r="GW142" s="2">
        <v>1</v>
      </c>
      <c r="GX142" s="2">
        <f t="shared" si="142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328</v>
      </c>
      <c r="E143" t="s">
        <v>238</v>
      </c>
      <c r="F143" t="s">
        <v>239</v>
      </c>
      <c r="G143" t="s">
        <v>240</v>
      </c>
      <c r="H143" t="s">
        <v>40</v>
      </c>
      <c r="I143">
        <f>I141*J143</f>
        <v>20.79</v>
      </c>
      <c r="J143">
        <v>11</v>
      </c>
      <c r="O143">
        <f t="shared" si="109"/>
        <v>49395.21</v>
      </c>
      <c r="P143">
        <f t="shared" si="110"/>
        <v>49395.21</v>
      </c>
      <c r="Q143">
        <f t="shared" si="111"/>
        <v>0</v>
      </c>
      <c r="R143">
        <f t="shared" si="112"/>
        <v>0</v>
      </c>
      <c r="S143">
        <f t="shared" si="113"/>
        <v>0</v>
      </c>
      <c r="T143">
        <f t="shared" si="114"/>
        <v>0</v>
      </c>
      <c r="U143">
        <f t="shared" si="115"/>
        <v>0</v>
      </c>
      <c r="V143">
        <f t="shared" si="116"/>
        <v>0</v>
      </c>
      <c r="W143">
        <f t="shared" si="117"/>
        <v>0</v>
      </c>
      <c r="X143">
        <f t="shared" si="118"/>
        <v>0</v>
      </c>
      <c r="Y143">
        <f t="shared" si="119"/>
        <v>0</v>
      </c>
      <c r="AA143">
        <v>27796868</v>
      </c>
      <c r="AB143">
        <f t="shared" si="120"/>
        <v>308.56</v>
      </c>
      <c r="AC143">
        <f t="shared" si="121"/>
        <v>308.56</v>
      </c>
      <c r="AD143">
        <f>ROUND((((ET143)-(EU143))+AE143),2)</f>
        <v>0</v>
      </c>
      <c r="AE143">
        <f>ROUND((EU143),2)</f>
        <v>0</v>
      </c>
      <c r="AF143">
        <f>ROUND((EV143),2)</f>
        <v>0</v>
      </c>
      <c r="AG143">
        <f t="shared" si="122"/>
        <v>0</v>
      </c>
      <c r="AH143">
        <f>(EW143)</f>
        <v>0</v>
      </c>
      <c r="AI143">
        <f>(EX143)</f>
        <v>0</v>
      </c>
      <c r="AJ143">
        <f t="shared" si="123"/>
        <v>0</v>
      </c>
      <c r="AK143">
        <v>308.56</v>
      </c>
      <c r="AL143">
        <v>308.56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100</v>
      </c>
      <c r="AU143">
        <v>70</v>
      </c>
      <c r="AV143">
        <v>1</v>
      </c>
      <c r="AW143">
        <v>1</v>
      </c>
      <c r="AZ143">
        <v>7.7</v>
      </c>
      <c r="BA143">
        <v>1</v>
      </c>
      <c r="BB143">
        <v>1</v>
      </c>
      <c r="BC143">
        <v>7.7</v>
      </c>
      <c r="BD143" t="s">
        <v>4</v>
      </c>
      <c r="BE143" t="s">
        <v>4</v>
      </c>
      <c r="BF143" t="s">
        <v>4</v>
      </c>
      <c r="BG143" t="s">
        <v>4</v>
      </c>
      <c r="BH143">
        <v>3</v>
      </c>
      <c r="BI143">
        <v>1</v>
      </c>
      <c r="BJ143" t="s">
        <v>241</v>
      </c>
      <c r="BM143">
        <v>26001</v>
      </c>
      <c r="BN143">
        <v>0</v>
      </c>
      <c r="BO143" t="s">
        <v>4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4</v>
      </c>
      <c r="BZ143">
        <v>100</v>
      </c>
      <c r="CA143">
        <v>70</v>
      </c>
      <c r="CF143">
        <v>0</v>
      </c>
      <c r="CG143">
        <v>0</v>
      </c>
      <c r="CM143">
        <v>0</v>
      </c>
      <c r="CN143" t="s">
        <v>4</v>
      </c>
      <c r="CO143">
        <v>0</v>
      </c>
      <c r="CP143">
        <f t="shared" si="124"/>
        <v>49395.21</v>
      </c>
      <c r="CQ143">
        <f t="shared" si="125"/>
        <v>2375.9120000000003</v>
      </c>
      <c r="CR143">
        <f t="shared" si="126"/>
        <v>0</v>
      </c>
      <c r="CS143">
        <f t="shared" si="127"/>
        <v>0</v>
      </c>
      <c r="CT143">
        <f t="shared" si="128"/>
        <v>0</v>
      </c>
      <c r="CU143">
        <f t="shared" si="129"/>
        <v>0</v>
      </c>
      <c r="CV143">
        <f t="shared" si="130"/>
        <v>0</v>
      </c>
      <c r="CW143">
        <f t="shared" si="131"/>
        <v>0</v>
      </c>
      <c r="CX143">
        <f t="shared" si="132"/>
        <v>0</v>
      </c>
      <c r="CY143">
        <f t="shared" si="133"/>
        <v>0</v>
      </c>
      <c r="CZ143">
        <f t="shared" si="134"/>
        <v>0</v>
      </c>
      <c r="DC143" t="s">
        <v>4</v>
      </c>
      <c r="DD143" t="s">
        <v>4</v>
      </c>
      <c r="DE143" t="s">
        <v>4</v>
      </c>
      <c r="DF143" t="s">
        <v>4</v>
      </c>
      <c r="DG143" t="s">
        <v>4</v>
      </c>
      <c r="DH143" t="s">
        <v>4</v>
      </c>
      <c r="DI143" t="s">
        <v>4</v>
      </c>
      <c r="DJ143" t="s">
        <v>4</v>
      </c>
      <c r="DK143" t="s">
        <v>4</v>
      </c>
      <c r="DL143" t="s">
        <v>4</v>
      </c>
      <c r="DM143" t="s">
        <v>4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40</v>
      </c>
      <c r="DW143" t="s">
        <v>40</v>
      </c>
      <c r="DX143">
        <v>1</v>
      </c>
      <c r="EE143">
        <v>27029063</v>
      </c>
      <c r="EF143">
        <v>2</v>
      </c>
      <c r="EG143" t="s">
        <v>22</v>
      </c>
      <c r="EH143">
        <v>0</v>
      </c>
      <c r="EI143" t="s">
        <v>4</v>
      </c>
      <c r="EJ143">
        <v>1</v>
      </c>
      <c r="EK143">
        <v>26001</v>
      </c>
      <c r="EL143" t="s">
        <v>125</v>
      </c>
      <c r="EM143" t="s">
        <v>126</v>
      </c>
      <c r="EO143" t="s">
        <v>4</v>
      </c>
      <c r="EQ143">
        <v>0</v>
      </c>
      <c r="ER143">
        <v>308.56</v>
      </c>
      <c r="ES143">
        <v>308.56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35"/>
        <v>0</v>
      </c>
      <c r="FS143">
        <v>0</v>
      </c>
      <c r="FX143">
        <v>100</v>
      </c>
      <c r="FY143">
        <v>70</v>
      </c>
      <c r="GA143" t="s">
        <v>4</v>
      </c>
      <c r="GD143">
        <v>0</v>
      </c>
      <c r="GF143">
        <v>-1496867302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36"/>
        <v>0</v>
      </c>
      <c r="GM143">
        <f t="shared" si="137"/>
        <v>49395.21</v>
      </c>
      <c r="GN143">
        <f t="shared" si="138"/>
        <v>49395.21</v>
      </c>
      <c r="GO143">
        <f t="shared" si="139"/>
        <v>0</v>
      </c>
      <c r="GP143">
        <f t="shared" si="140"/>
        <v>0</v>
      </c>
      <c r="GR143">
        <v>0</v>
      </c>
      <c r="GS143">
        <v>3</v>
      </c>
      <c r="GT143">
        <v>0</v>
      </c>
      <c r="GU143" t="s">
        <v>4</v>
      </c>
      <c r="GV143">
        <f t="shared" si="141"/>
        <v>0</v>
      </c>
      <c r="GW143">
        <v>1</v>
      </c>
      <c r="GX143">
        <f t="shared" si="142"/>
        <v>0</v>
      </c>
      <c r="HA143">
        <v>0</v>
      </c>
      <c r="HB143">
        <v>0</v>
      </c>
      <c r="IK143">
        <v>0</v>
      </c>
    </row>
    <row r="145" spans="1:206" x14ac:dyDescent="0.2">
      <c r="A145" s="3">
        <v>51</v>
      </c>
      <c r="B145" s="3">
        <f>B112</f>
        <v>1</v>
      </c>
      <c r="C145" s="3">
        <f>A112</f>
        <v>4</v>
      </c>
      <c r="D145" s="3">
        <f>ROW(A112)</f>
        <v>112</v>
      </c>
      <c r="E145" s="3"/>
      <c r="F145" s="3" t="str">
        <f>IF(F112&lt;&gt;"",F112,"")</f>
        <v>Подпор</v>
      </c>
      <c r="G145" s="3" t="str">
        <f>IF(G112&lt;&gt;"",G112,"")</f>
        <v>Подпор</v>
      </c>
      <c r="H145" s="3">
        <v>0</v>
      </c>
      <c r="I145" s="3"/>
      <c r="J145" s="3"/>
      <c r="K145" s="3"/>
      <c r="L145" s="3"/>
      <c r="M145" s="3"/>
      <c r="N145" s="3"/>
      <c r="O145" s="3">
        <f t="shared" ref="O145:T145" si="146">ROUND(AB145,2)</f>
        <v>55435.199999999997</v>
      </c>
      <c r="P145" s="3">
        <f t="shared" si="146"/>
        <v>54492.800000000003</v>
      </c>
      <c r="Q145" s="3">
        <f t="shared" si="146"/>
        <v>293.12</v>
      </c>
      <c r="R145" s="3">
        <f t="shared" si="146"/>
        <v>40.99</v>
      </c>
      <c r="S145" s="3">
        <f t="shared" si="146"/>
        <v>649.28</v>
      </c>
      <c r="T145" s="3">
        <f t="shared" si="146"/>
        <v>0</v>
      </c>
      <c r="U145" s="3">
        <f>AH145</f>
        <v>69.111143999999996</v>
      </c>
      <c r="V145" s="3">
        <f>AI145</f>
        <v>3.3556079999999997</v>
      </c>
      <c r="W145" s="3">
        <f>ROUND(AJ145,2)</f>
        <v>0</v>
      </c>
      <c r="X145" s="3">
        <f>ROUND(AK145,2)</f>
        <v>774.79</v>
      </c>
      <c r="Y145" s="3">
        <f>ROUND(AL145,2)</f>
        <v>517.27</v>
      </c>
      <c r="Z145" s="3"/>
      <c r="AA145" s="3"/>
      <c r="AB145" s="3">
        <f>ROUND(SUMIF(AA116:AA143,"=27795993",O116:O143),2)</f>
        <v>55435.199999999997</v>
      </c>
      <c r="AC145" s="3">
        <f>ROUND(SUMIF(AA116:AA143,"=27795993",P116:P143),2)</f>
        <v>54492.800000000003</v>
      </c>
      <c r="AD145" s="3">
        <f>ROUND(SUMIF(AA116:AA143,"=27795993",Q116:Q143),2)</f>
        <v>293.12</v>
      </c>
      <c r="AE145" s="3">
        <f>ROUND(SUMIF(AA116:AA143,"=27795993",R116:R143),2)</f>
        <v>40.99</v>
      </c>
      <c r="AF145" s="3">
        <f>ROUND(SUMIF(AA116:AA143,"=27795993",S116:S143),2)</f>
        <v>649.28</v>
      </c>
      <c r="AG145" s="3">
        <f>ROUND(SUMIF(AA116:AA143,"=27795993",T116:T143),2)</f>
        <v>0</v>
      </c>
      <c r="AH145" s="3">
        <f>SUMIF(AA116:AA143,"=27795993",U116:U143)</f>
        <v>69.111143999999996</v>
      </c>
      <c r="AI145" s="3">
        <f>SUMIF(AA116:AA143,"=27795993",V116:V143)</f>
        <v>3.3556079999999997</v>
      </c>
      <c r="AJ145" s="3">
        <f>ROUND(SUMIF(AA116:AA143,"=27795993",W116:W143),2)</f>
        <v>0</v>
      </c>
      <c r="AK145" s="3">
        <f>ROUND(SUMIF(AA116:AA143,"=27795993",X116:X143),2)</f>
        <v>774.79</v>
      </c>
      <c r="AL145" s="3">
        <f>ROUND(SUMIF(AA116:AA143,"=27795993",Y116:Y143),2)</f>
        <v>517.27</v>
      </c>
      <c r="AM145" s="3"/>
      <c r="AN145" s="3"/>
      <c r="AO145" s="3">
        <f t="shared" ref="AO145:BC145" si="147">ROUND(BX145,2)</f>
        <v>0</v>
      </c>
      <c r="AP145" s="3">
        <f t="shared" si="147"/>
        <v>0</v>
      </c>
      <c r="AQ145" s="3">
        <f t="shared" si="147"/>
        <v>0</v>
      </c>
      <c r="AR145" s="3">
        <f t="shared" si="147"/>
        <v>56727.26</v>
      </c>
      <c r="AS145" s="3">
        <f t="shared" si="147"/>
        <v>53312.09</v>
      </c>
      <c r="AT145" s="3">
        <f t="shared" si="147"/>
        <v>743.6</v>
      </c>
      <c r="AU145" s="3">
        <f t="shared" si="147"/>
        <v>2671.57</v>
      </c>
      <c r="AV145" s="3">
        <f t="shared" si="147"/>
        <v>54492.800000000003</v>
      </c>
      <c r="AW145" s="3">
        <f t="shared" si="147"/>
        <v>54492.800000000003</v>
      </c>
      <c r="AX145" s="3">
        <f t="shared" si="147"/>
        <v>0</v>
      </c>
      <c r="AY145" s="3">
        <f t="shared" si="147"/>
        <v>54492.800000000003</v>
      </c>
      <c r="AZ145" s="3">
        <f t="shared" si="147"/>
        <v>0</v>
      </c>
      <c r="BA145" s="3">
        <f t="shared" si="147"/>
        <v>0</v>
      </c>
      <c r="BB145" s="3">
        <f t="shared" si="147"/>
        <v>0</v>
      </c>
      <c r="BC145" s="3">
        <f t="shared" si="147"/>
        <v>0</v>
      </c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>
        <f>ROUND(SUMIF(AA116:AA143,"=27795993",FQ116:FQ143),2)</f>
        <v>0</v>
      </c>
      <c r="BY145" s="3">
        <f>ROUND(SUMIF(AA116:AA143,"=27795993",FR116:FR143),2)</f>
        <v>0</v>
      </c>
      <c r="BZ145" s="3">
        <f>ROUND(SUMIF(AA116:AA143,"=27795993",GL116:GL143),2)</f>
        <v>0</v>
      </c>
      <c r="CA145" s="3">
        <f>ROUND(SUMIF(AA116:AA143,"=27795993",GM116:GM143),2)</f>
        <v>56727.26</v>
      </c>
      <c r="CB145" s="3">
        <f>ROUND(SUMIF(AA116:AA143,"=27795993",GN116:GN143),2)</f>
        <v>53312.09</v>
      </c>
      <c r="CC145" s="3">
        <f>ROUND(SUMIF(AA116:AA143,"=27795993",GO116:GO143),2)</f>
        <v>743.6</v>
      </c>
      <c r="CD145" s="3">
        <f>ROUND(SUMIF(AA116:AA143,"=27795993",GP116:GP143),2)</f>
        <v>2671.57</v>
      </c>
      <c r="CE145" s="3">
        <f>AC145-BX145</f>
        <v>54492.800000000003</v>
      </c>
      <c r="CF145" s="3">
        <f>AC145-BY145</f>
        <v>54492.800000000003</v>
      </c>
      <c r="CG145" s="3">
        <f>BX145-BZ145</f>
        <v>0</v>
      </c>
      <c r="CH145" s="3">
        <f>AC145-BX145-BY145+BZ145</f>
        <v>54492.800000000003</v>
      </c>
      <c r="CI145" s="3">
        <f>BY145-BZ145</f>
        <v>0</v>
      </c>
      <c r="CJ145" s="3">
        <f>ROUND(SUMIF(AA116:AA143,"=27795993",GX116:GX143),2)</f>
        <v>0</v>
      </c>
      <c r="CK145" s="3">
        <f>ROUND(SUMIF(AA116:AA143,"=27795993",GY116:GY143),2)</f>
        <v>0</v>
      </c>
      <c r="CL145" s="3">
        <f>ROUND(SUMIF(AA116:AA143,"=27795993",GZ116:GZ143),2)</f>
        <v>0</v>
      </c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4">
        <f t="shared" ref="DG145:DL145" si="148">ROUND(DT145,2)</f>
        <v>426851.07</v>
      </c>
      <c r="DH145" s="4">
        <f t="shared" si="148"/>
        <v>419594.59</v>
      </c>
      <c r="DI145" s="4">
        <f t="shared" si="148"/>
        <v>2257.0300000000002</v>
      </c>
      <c r="DJ145" s="4">
        <f t="shared" si="148"/>
        <v>315.66000000000003</v>
      </c>
      <c r="DK145" s="4">
        <f t="shared" si="148"/>
        <v>4999.45</v>
      </c>
      <c r="DL145" s="4">
        <f t="shared" si="148"/>
        <v>0</v>
      </c>
      <c r="DM145" s="4">
        <f>DZ145</f>
        <v>69.111143999999996</v>
      </c>
      <c r="DN145" s="4">
        <f>EA145</f>
        <v>3.3556079999999997</v>
      </c>
      <c r="DO145" s="4">
        <f>ROUND(EB145,2)</f>
        <v>0</v>
      </c>
      <c r="DP145" s="4">
        <f>ROUND(EC145,2)</f>
        <v>5965.89</v>
      </c>
      <c r="DQ145" s="4">
        <f>ROUND(ED145,2)</f>
        <v>3982.99</v>
      </c>
      <c r="DR145" s="4"/>
      <c r="DS145" s="4"/>
      <c r="DT145" s="4">
        <f>ROUND(SUMIF(AA116:AA143,"=27796868",O116:O143),2)</f>
        <v>426851.07</v>
      </c>
      <c r="DU145" s="4">
        <f>ROUND(SUMIF(AA116:AA143,"=27796868",P116:P143),2)</f>
        <v>419594.59</v>
      </c>
      <c r="DV145" s="4">
        <f>ROUND(SUMIF(AA116:AA143,"=27796868",Q116:Q143),2)</f>
        <v>2257.0300000000002</v>
      </c>
      <c r="DW145" s="4">
        <f>ROUND(SUMIF(AA116:AA143,"=27796868",R116:R143),2)</f>
        <v>315.66000000000003</v>
      </c>
      <c r="DX145" s="4">
        <f>ROUND(SUMIF(AA116:AA143,"=27796868",S116:S143),2)</f>
        <v>4999.45</v>
      </c>
      <c r="DY145" s="4">
        <f>ROUND(SUMIF(AA116:AA143,"=27796868",T116:T143),2)</f>
        <v>0</v>
      </c>
      <c r="DZ145" s="4">
        <f>SUMIF(AA116:AA143,"=27796868",U116:U143)</f>
        <v>69.111143999999996</v>
      </c>
      <c r="EA145" s="4">
        <f>SUMIF(AA116:AA143,"=27796868",V116:V143)</f>
        <v>3.3556079999999997</v>
      </c>
      <c r="EB145" s="4">
        <f>ROUND(SUMIF(AA116:AA143,"=27796868",W116:W143),2)</f>
        <v>0</v>
      </c>
      <c r="EC145" s="4">
        <f>ROUND(SUMIF(AA116:AA143,"=27796868",X116:X143),2)</f>
        <v>5965.89</v>
      </c>
      <c r="ED145" s="4">
        <f>ROUND(SUMIF(AA116:AA143,"=27796868",Y116:Y143),2)</f>
        <v>3982.99</v>
      </c>
      <c r="EE145" s="4"/>
      <c r="EF145" s="4"/>
      <c r="EG145" s="4">
        <f t="shared" ref="EG145:EU145" si="149">ROUND(FP145,2)</f>
        <v>0</v>
      </c>
      <c r="EH145" s="4">
        <f t="shared" si="149"/>
        <v>0</v>
      </c>
      <c r="EI145" s="4">
        <f t="shared" si="149"/>
        <v>0</v>
      </c>
      <c r="EJ145" s="4">
        <f t="shared" si="149"/>
        <v>436799.95</v>
      </c>
      <c r="EK145" s="4">
        <f t="shared" si="149"/>
        <v>410503.19</v>
      </c>
      <c r="EL145" s="4">
        <f t="shared" si="149"/>
        <v>5725.67</v>
      </c>
      <c r="EM145" s="4">
        <f t="shared" si="149"/>
        <v>20571.09</v>
      </c>
      <c r="EN145" s="4">
        <f t="shared" si="149"/>
        <v>419594.59</v>
      </c>
      <c r="EO145" s="4">
        <f t="shared" si="149"/>
        <v>419594.59</v>
      </c>
      <c r="EP145" s="4">
        <f t="shared" si="149"/>
        <v>0</v>
      </c>
      <c r="EQ145" s="4">
        <f t="shared" si="149"/>
        <v>419594.59</v>
      </c>
      <c r="ER145" s="4">
        <f t="shared" si="149"/>
        <v>0</v>
      </c>
      <c r="ES145" s="4">
        <f t="shared" si="149"/>
        <v>0</v>
      </c>
      <c r="ET145" s="4">
        <f t="shared" si="149"/>
        <v>0</v>
      </c>
      <c r="EU145" s="4">
        <f t="shared" si="149"/>
        <v>0</v>
      </c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>
        <f>ROUND(SUMIF(AA116:AA143,"=27796868",FQ116:FQ143),2)</f>
        <v>0</v>
      </c>
      <c r="FQ145" s="4">
        <f>ROUND(SUMIF(AA116:AA143,"=27796868",FR116:FR143),2)</f>
        <v>0</v>
      </c>
      <c r="FR145" s="4">
        <f>ROUND(SUMIF(AA116:AA143,"=27796868",GL116:GL143),2)</f>
        <v>0</v>
      </c>
      <c r="FS145" s="4">
        <f>ROUND(SUMIF(AA116:AA143,"=27796868",GM116:GM143),2)</f>
        <v>436799.95</v>
      </c>
      <c r="FT145" s="4">
        <f>ROUND(SUMIF(AA116:AA143,"=27796868",GN116:GN143),2)</f>
        <v>410503.19</v>
      </c>
      <c r="FU145" s="4">
        <f>ROUND(SUMIF(AA116:AA143,"=27796868",GO116:GO143),2)</f>
        <v>5725.67</v>
      </c>
      <c r="FV145" s="4">
        <f>ROUND(SUMIF(AA116:AA143,"=27796868",GP116:GP143),2)</f>
        <v>20571.09</v>
      </c>
      <c r="FW145" s="4">
        <f>DU145-FP145</f>
        <v>419594.59</v>
      </c>
      <c r="FX145" s="4">
        <f>DU145-FQ145</f>
        <v>419594.59</v>
      </c>
      <c r="FY145" s="4">
        <f>FP145-FR145</f>
        <v>0</v>
      </c>
      <c r="FZ145" s="4">
        <f>DU145-FP145-FQ145+FR145</f>
        <v>419594.59</v>
      </c>
      <c r="GA145" s="4">
        <f>FQ145-FR145</f>
        <v>0</v>
      </c>
      <c r="GB145" s="4">
        <f>ROUND(SUMIF(AA116:AA143,"=27796868",GX116:GX143),2)</f>
        <v>0</v>
      </c>
      <c r="GC145" s="4">
        <f>ROUND(SUMIF(AA116:AA143,"=27796868",GY116:GY143),2)</f>
        <v>0</v>
      </c>
      <c r="GD145" s="4">
        <f>ROUND(SUMIF(AA116:AA143,"=27796868",GZ116:GZ143),2)</f>
        <v>0</v>
      </c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>
        <v>0</v>
      </c>
    </row>
    <row r="147" spans="1:206" x14ac:dyDescent="0.2">
      <c r="A147" s="5">
        <v>50</v>
      </c>
      <c r="B147" s="5">
        <v>0</v>
      </c>
      <c r="C147" s="5">
        <v>0</v>
      </c>
      <c r="D147" s="5">
        <v>1</v>
      </c>
      <c r="E147" s="5">
        <v>201</v>
      </c>
      <c r="F147" s="5">
        <f>ROUND(Source!O145,O147)</f>
        <v>55435.199999999997</v>
      </c>
      <c r="G147" s="5" t="s">
        <v>141</v>
      </c>
      <c r="H147" s="5" t="s">
        <v>142</v>
      </c>
      <c r="I147" s="5"/>
      <c r="J147" s="5"/>
      <c r="K147" s="5">
        <v>201</v>
      </c>
      <c r="L147" s="5">
        <v>1</v>
      </c>
      <c r="M147" s="5">
        <v>3</v>
      </c>
      <c r="N147" s="5" t="s">
        <v>4</v>
      </c>
      <c r="O147" s="5">
        <v>2</v>
      </c>
      <c r="P147" s="5">
        <f>ROUND(Source!DG145,O147)</f>
        <v>426851.07</v>
      </c>
      <c r="Q147" s="5"/>
      <c r="R147" s="5"/>
      <c r="S147" s="5"/>
      <c r="T147" s="5"/>
      <c r="U147" s="5"/>
      <c r="V147" s="5"/>
      <c r="W147" s="5"/>
    </row>
    <row r="148" spans="1:206" x14ac:dyDescent="0.2">
      <c r="A148" s="5">
        <v>50</v>
      </c>
      <c r="B148" s="5">
        <v>0</v>
      </c>
      <c r="C148" s="5">
        <v>0</v>
      </c>
      <c r="D148" s="5">
        <v>1</v>
      </c>
      <c r="E148" s="5">
        <v>202</v>
      </c>
      <c r="F148" s="5">
        <f>ROUND(Source!P145,O148)</f>
        <v>54492.800000000003</v>
      </c>
      <c r="G148" s="5" t="s">
        <v>143</v>
      </c>
      <c r="H148" s="5" t="s">
        <v>144</v>
      </c>
      <c r="I148" s="5"/>
      <c r="J148" s="5"/>
      <c r="K148" s="5">
        <v>202</v>
      </c>
      <c r="L148" s="5">
        <v>2</v>
      </c>
      <c r="M148" s="5">
        <v>3</v>
      </c>
      <c r="N148" s="5" t="s">
        <v>4</v>
      </c>
      <c r="O148" s="5">
        <v>2</v>
      </c>
      <c r="P148" s="5">
        <f>ROUND(Source!DH145,O148)</f>
        <v>419594.59</v>
      </c>
      <c r="Q148" s="5"/>
      <c r="R148" s="5"/>
      <c r="S148" s="5"/>
      <c r="T148" s="5"/>
      <c r="U148" s="5"/>
      <c r="V148" s="5"/>
      <c r="W148" s="5"/>
    </row>
    <row r="149" spans="1:206" x14ac:dyDescent="0.2">
      <c r="A149" s="5">
        <v>50</v>
      </c>
      <c r="B149" s="5">
        <v>0</v>
      </c>
      <c r="C149" s="5">
        <v>0</v>
      </c>
      <c r="D149" s="5">
        <v>1</v>
      </c>
      <c r="E149" s="5">
        <v>222</v>
      </c>
      <c r="F149" s="5">
        <f>ROUND(Source!AO145,O149)</f>
        <v>0</v>
      </c>
      <c r="G149" s="5" t="s">
        <v>145</v>
      </c>
      <c r="H149" s="5" t="s">
        <v>146</v>
      </c>
      <c r="I149" s="5"/>
      <c r="J149" s="5"/>
      <c r="K149" s="5">
        <v>222</v>
      </c>
      <c r="L149" s="5">
        <v>3</v>
      </c>
      <c r="M149" s="5">
        <v>3</v>
      </c>
      <c r="N149" s="5" t="s">
        <v>4</v>
      </c>
      <c r="O149" s="5">
        <v>2</v>
      </c>
      <c r="P149" s="5">
        <f>ROUND(Source!EG145,O149)</f>
        <v>0</v>
      </c>
      <c r="Q149" s="5"/>
      <c r="R149" s="5"/>
      <c r="S149" s="5"/>
      <c r="T149" s="5"/>
      <c r="U149" s="5"/>
      <c r="V149" s="5"/>
      <c r="W149" s="5"/>
    </row>
    <row r="150" spans="1:206" x14ac:dyDescent="0.2">
      <c r="A150" s="5">
        <v>50</v>
      </c>
      <c r="B150" s="5">
        <v>0</v>
      </c>
      <c r="C150" s="5">
        <v>0</v>
      </c>
      <c r="D150" s="5">
        <v>1</v>
      </c>
      <c r="E150" s="5">
        <v>225</v>
      </c>
      <c r="F150" s="5">
        <f>ROUND(Source!AV145,O150)</f>
        <v>54492.800000000003</v>
      </c>
      <c r="G150" s="5" t="s">
        <v>147</v>
      </c>
      <c r="H150" s="5" t="s">
        <v>148</v>
      </c>
      <c r="I150" s="5"/>
      <c r="J150" s="5"/>
      <c r="K150" s="5">
        <v>225</v>
      </c>
      <c r="L150" s="5">
        <v>4</v>
      </c>
      <c r="M150" s="5">
        <v>3</v>
      </c>
      <c r="N150" s="5" t="s">
        <v>4</v>
      </c>
      <c r="O150" s="5">
        <v>2</v>
      </c>
      <c r="P150" s="5">
        <f>ROUND(Source!EN145,O150)</f>
        <v>419594.59</v>
      </c>
      <c r="Q150" s="5"/>
      <c r="R150" s="5"/>
      <c r="S150" s="5"/>
      <c r="T150" s="5"/>
      <c r="U150" s="5"/>
      <c r="V150" s="5"/>
      <c r="W150" s="5"/>
    </row>
    <row r="151" spans="1:206" x14ac:dyDescent="0.2">
      <c r="A151" s="5">
        <v>50</v>
      </c>
      <c r="B151" s="5">
        <v>0</v>
      </c>
      <c r="C151" s="5">
        <v>0</v>
      </c>
      <c r="D151" s="5">
        <v>1</v>
      </c>
      <c r="E151" s="5">
        <v>226</v>
      </c>
      <c r="F151" s="5">
        <f>ROUND(Source!AW145,O151)</f>
        <v>54492.800000000003</v>
      </c>
      <c r="G151" s="5" t="s">
        <v>149</v>
      </c>
      <c r="H151" s="5" t="s">
        <v>150</v>
      </c>
      <c r="I151" s="5"/>
      <c r="J151" s="5"/>
      <c r="K151" s="5">
        <v>226</v>
      </c>
      <c r="L151" s="5">
        <v>5</v>
      </c>
      <c r="M151" s="5">
        <v>3</v>
      </c>
      <c r="N151" s="5" t="s">
        <v>4</v>
      </c>
      <c r="O151" s="5">
        <v>2</v>
      </c>
      <c r="P151" s="5">
        <f>ROUND(Source!EO145,O151)</f>
        <v>419594.59</v>
      </c>
      <c r="Q151" s="5"/>
      <c r="R151" s="5"/>
      <c r="S151" s="5"/>
      <c r="T151" s="5"/>
      <c r="U151" s="5"/>
      <c r="V151" s="5"/>
      <c r="W151" s="5"/>
    </row>
    <row r="152" spans="1:206" x14ac:dyDescent="0.2">
      <c r="A152" s="5">
        <v>50</v>
      </c>
      <c r="B152" s="5">
        <v>0</v>
      </c>
      <c r="C152" s="5">
        <v>0</v>
      </c>
      <c r="D152" s="5">
        <v>1</v>
      </c>
      <c r="E152" s="5">
        <v>227</v>
      </c>
      <c r="F152" s="5">
        <f>ROUND(Source!AX145,O152)</f>
        <v>0</v>
      </c>
      <c r="G152" s="5" t="s">
        <v>151</v>
      </c>
      <c r="H152" s="5" t="s">
        <v>152</v>
      </c>
      <c r="I152" s="5"/>
      <c r="J152" s="5"/>
      <c r="K152" s="5">
        <v>227</v>
      </c>
      <c r="L152" s="5">
        <v>6</v>
      </c>
      <c r="M152" s="5">
        <v>3</v>
      </c>
      <c r="N152" s="5" t="s">
        <v>4</v>
      </c>
      <c r="O152" s="5">
        <v>2</v>
      </c>
      <c r="P152" s="5">
        <f>ROUND(Source!EP145,O152)</f>
        <v>0</v>
      </c>
      <c r="Q152" s="5"/>
      <c r="R152" s="5"/>
      <c r="S152" s="5"/>
      <c r="T152" s="5"/>
      <c r="U152" s="5"/>
      <c r="V152" s="5"/>
      <c r="W152" s="5"/>
    </row>
    <row r="153" spans="1:206" x14ac:dyDescent="0.2">
      <c r="A153" s="5">
        <v>50</v>
      </c>
      <c r="B153" s="5">
        <v>0</v>
      </c>
      <c r="C153" s="5">
        <v>0</v>
      </c>
      <c r="D153" s="5">
        <v>1</v>
      </c>
      <c r="E153" s="5">
        <v>228</v>
      </c>
      <c r="F153" s="5">
        <f>ROUND(Source!AY145,O153)</f>
        <v>54492.800000000003</v>
      </c>
      <c r="G153" s="5" t="s">
        <v>153</v>
      </c>
      <c r="H153" s="5" t="s">
        <v>154</v>
      </c>
      <c r="I153" s="5"/>
      <c r="J153" s="5"/>
      <c r="K153" s="5">
        <v>228</v>
      </c>
      <c r="L153" s="5">
        <v>7</v>
      </c>
      <c r="M153" s="5">
        <v>3</v>
      </c>
      <c r="N153" s="5" t="s">
        <v>4</v>
      </c>
      <c r="O153" s="5">
        <v>2</v>
      </c>
      <c r="P153" s="5">
        <f>ROUND(Source!EQ145,O153)</f>
        <v>419594.59</v>
      </c>
      <c r="Q153" s="5"/>
      <c r="R153" s="5"/>
      <c r="S153" s="5"/>
      <c r="T153" s="5"/>
      <c r="U153" s="5"/>
      <c r="V153" s="5"/>
      <c r="W153" s="5"/>
    </row>
    <row r="154" spans="1:206" x14ac:dyDescent="0.2">
      <c r="A154" s="5">
        <v>50</v>
      </c>
      <c r="B154" s="5">
        <v>0</v>
      </c>
      <c r="C154" s="5">
        <v>0</v>
      </c>
      <c r="D154" s="5">
        <v>1</v>
      </c>
      <c r="E154" s="5">
        <v>216</v>
      </c>
      <c r="F154" s="5">
        <f>ROUND(Source!AP145,O154)</f>
        <v>0</v>
      </c>
      <c r="G154" s="5" t="s">
        <v>155</v>
      </c>
      <c r="H154" s="5" t="s">
        <v>156</v>
      </c>
      <c r="I154" s="5"/>
      <c r="J154" s="5"/>
      <c r="K154" s="5">
        <v>216</v>
      </c>
      <c r="L154" s="5">
        <v>8</v>
      </c>
      <c r="M154" s="5">
        <v>3</v>
      </c>
      <c r="N154" s="5" t="s">
        <v>4</v>
      </c>
      <c r="O154" s="5">
        <v>2</v>
      </c>
      <c r="P154" s="5">
        <f>ROUND(Source!EH145,O154)</f>
        <v>0</v>
      </c>
      <c r="Q154" s="5"/>
      <c r="R154" s="5"/>
      <c r="S154" s="5"/>
      <c r="T154" s="5"/>
      <c r="U154" s="5"/>
      <c r="V154" s="5"/>
      <c r="W154" s="5"/>
    </row>
    <row r="155" spans="1:206" x14ac:dyDescent="0.2">
      <c r="A155" s="5">
        <v>50</v>
      </c>
      <c r="B155" s="5">
        <v>0</v>
      </c>
      <c r="C155" s="5">
        <v>0</v>
      </c>
      <c r="D155" s="5">
        <v>1</v>
      </c>
      <c r="E155" s="5">
        <v>223</v>
      </c>
      <c r="F155" s="5">
        <f>ROUND(Source!AQ145,O155)</f>
        <v>0</v>
      </c>
      <c r="G155" s="5" t="s">
        <v>157</v>
      </c>
      <c r="H155" s="5" t="s">
        <v>158</v>
      </c>
      <c r="I155" s="5"/>
      <c r="J155" s="5"/>
      <c r="K155" s="5">
        <v>223</v>
      </c>
      <c r="L155" s="5">
        <v>9</v>
      </c>
      <c r="M155" s="5">
        <v>3</v>
      </c>
      <c r="N155" s="5" t="s">
        <v>4</v>
      </c>
      <c r="O155" s="5">
        <v>2</v>
      </c>
      <c r="P155" s="5">
        <f>ROUND(Source!EI145,O155)</f>
        <v>0</v>
      </c>
      <c r="Q155" s="5"/>
      <c r="R155" s="5"/>
      <c r="S155" s="5"/>
      <c r="T155" s="5"/>
      <c r="U155" s="5"/>
      <c r="V155" s="5"/>
      <c r="W155" s="5"/>
    </row>
    <row r="156" spans="1:206" x14ac:dyDescent="0.2">
      <c r="A156" s="5">
        <v>50</v>
      </c>
      <c r="B156" s="5">
        <v>0</v>
      </c>
      <c r="C156" s="5">
        <v>0</v>
      </c>
      <c r="D156" s="5">
        <v>1</v>
      </c>
      <c r="E156" s="5">
        <v>229</v>
      </c>
      <c r="F156" s="5">
        <f>ROUND(Source!AZ145,O156)</f>
        <v>0</v>
      </c>
      <c r="G156" s="5" t="s">
        <v>159</v>
      </c>
      <c r="H156" s="5" t="s">
        <v>160</v>
      </c>
      <c r="I156" s="5"/>
      <c r="J156" s="5"/>
      <c r="K156" s="5">
        <v>229</v>
      </c>
      <c r="L156" s="5">
        <v>10</v>
      </c>
      <c r="M156" s="5">
        <v>3</v>
      </c>
      <c r="N156" s="5" t="s">
        <v>4</v>
      </c>
      <c r="O156" s="5">
        <v>2</v>
      </c>
      <c r="P156" s="5">
        <f>ROUND(Source!ER145,O156)</f>
        <v>0</v>
      </c>
      <c r="Q156" s="5"/>
      <c r="R156" s="5"/>
      <c r="S156" s="5"/>
      <c r="T156" s="5"/>
      <c r="U156" s="5"/>
      <c r="V156" s="5"/>
      <c r="W156" s="5"/>
    </row>
    <row r="157" spans="1:206" x14ac:dyDescent="0.2">
      <c r="A157" s="5">
        <v>50</v>
      </c>
      <c r="B157" s="5">
        <v>0</v>
      </c>
      <c r="C157" s="5">
        <v>0</v>
      </c>
      <c r="D157" s="5">
        <v>1</v>
      </c>
      <c r="E157" s="5">
        <v>203</v>
      </c>
      <c r="F157" s="5">
        <f>ROUND(Source!Q145,O157)</f>
        <v>293.12</v>
      </c>
      <c r="G157" s="5" t="s">
        <v>161</v>
      </c>
      <c r="H157" s="5" t="s">
        <v>162</v>
      </c>
      <c r="I157" s="5"/>
      <c r="J157" s="5"/>
      <c r="K157" s="5">
        <v>203</v>
      </c>
      <c r="L157" s="5">
        <v>11</v>
      </c>
      <c r="M157" s="5">
        <v>3</v>
      </c>
      <c r="N157" s="5" t="s">
        <v>4</v>
      </c>
      <c r="O157" s="5">
        <v>2</v>
      </c>
      <c r="P157" s="5">
        <f>ROUND(Source!DI145,O157)</f>
        <v>2257.0300000000002</v>
      </c>
      <c r="Q157" s="5"/>
      <c r="R157" s="5"/>
      <c r="S157" s="5"/>
      <c r="T157" s="5"/>
      <c r="U157" s="5"/>
      <c r="V157" s="5"/>
      <c r="W157" s="5"/>
    </row>
    <row r="158" spans="1:206" x14ac:dyDescent="0.2">
      <c r="A158" s="5">
        <v>50</v>
      </c>
      <c r="B158" s="5">
        <v>0</v>
      </c>
      <c r="C158" s="5">
        <v>0</v>
      </c>
      <c r="D158" s="5">
        <v>1</v>
      </c>
      <c r="E158" s="5">
        <v>231</v>
      </c>
      <c r="F158" s="5">
        <f>ROUND(Source!BB145,O158)</f>
        <v>0</v>
      </c>
      <c r="G158" s="5" t="s">
        <v>163</v>
      </c>
      <c r="H158" s="5" t="s">
        <v>164</v>
      </c>
      <c r="I158" s="5"/>
      <c r="J158" s="5"/>
      <c r="K158" s="5">
        <v>231</v>
      </c>
      <c r="L158" s="5">
        <v>12</v>
      </c>
      <c r="M158" s="5">
        <v>3</v>
      </c>
      <c r="N158" s="5" t="s">
        <v>4</v>
      </c>
      <c r="O158" s="5">
        <v>2</v>
      </c>
      <c r="P158" s="5">
        <f>ROUND(Source!ET145,O158)</f>
        <v>0</v>
      </c>
      <c r="Q158" s="5"/>
      <c r="R158" s="5"/>
      <c r="S158" s="5"/>
      <c r="T158" s="5"/>
      <c r="U158" s="5"/>
      <c r="V158" s="5"/>
      <c r="W158" s="5"/>
    </row>
    <row r="159" spans="1:206" x14ac:dyDescent="0.2">
      <c r="A159" s="5">
        <v>50</v>
      </c>
      <c r="B159" s="5">
        <v>0</v>
      </c>
      <c r="C159" s="5">
        <v>0</v>
      </c>
      <c r="D159" s="5">
        <v>1</v>
      </c>
      <c r="E159" s="5">
        <v>204</v>
      </c>
      <c r="F159" s="5">
        <f>ROUND(Source!R145,O159)</f>
        <v>40.99</v>
      </c>
      <c r="G159" s="5" t="s">
        <v>165</v>
      </c>
      <c r="H159" s="5" t="s">
        <v>166</v>
      </c>
      <c r="I159" s="5"/>
      <c r="J159" s="5"/>
      <c r="K159" s="5">
        <v>204</v>
      </c>
      <c r="L159" s="5">
        <v>13</v>
      </c>
      <c r="M159" s="5">
        <v>3</v>
      </c>
      <c r="N159" s="5" t="s">
        <v>4</v>
      </c>
      <c r="O159" s="5">
        <v>2</v>
      </c>
      <c r="P159" s="5">
        <f>ROUND(Source!DJ145,O159)</f>
        <v>315.66000000000003</v>
      </c>
      <c r="Q159" s="5"/>
      <c r="R159" s="5"/>
      <c r="S159" s="5"/>
      <c r="T159" s="5"/>
      <c r="U159" s="5"/>
      <c r="V159" s="5"/>
      <c r="W159" s="5"/>
    </row>
    <row r="160" spans="1:206" x14ac:dyDescent="0.2">
      <c r="A160" s="5">
        <v>50</v>
      </c>
      <c r="B160" s="5">
        <v>0</v>
      </c>
      <c r="C160" s="5">
        <v>0</v>
      </c>
      <c r="D160" s="5">
        <v>1</v>
      </c>
      <c r="E160" s="5">
        <v>205</v>
      </c>
      <c r="F160" s="5">
        <f>ROUND(Source!S145,O160)</f>
        <v>649.28</v>
      </c>
      <c r="G160" s="5" t="s">
        <v>167</v>
      </c>
      <c r="H160" s="5" t="s">
        <v>168</v>
      </c>
      <c r="I160" s="5"/>
      <c r="J160" s="5"/>
      <c r="K160" s="5">
        <v>205</v>
      </c>
      <c r="L160" s="5">
        <v>14</v>
      </c>
      <c r="M160" s="5">
        <v>3</v>
      </c>
      <c r="N160" s="5" t="s">
        <v>4</v>
      </c>
      <c r="O160" s="5">
        <v>2</v>
      </c>
      <c r="P160" s="5">
        <f>ROUND(Source!DK145,O160)</f>
        <v>4999.45</v>
      </c>
      <c r="Q160" s="5"/>
      <c r="R160" s="5"/>
      <c r="S160" s="5"/>
      <c r="T160" s="5"/>
      <c r="U160" s="5"/>
      <c r="V160" s="5"/>
      <c r="W160" s="5"/>
    </row>
    <row r="161" spans="1:206" x14ac:dyDescent="0.2">
      <c r="A161" s="5">
        <v>50</v>
      </c>
      <c r="B161" s="5">
        <v>0</v>
      </c>
      <c r="C161" s="5">
        <v>0</v>
      </c>
      <c r="D161" s="5">
        <v>1</v>
      </c>
      <c r="E161" s="5">
        <v>232</v>
      </c>
      <c r="F161" s="5">
        <f>ROUND(Source!BC145,O161)</f>
        <v>0</v>
      </c>
      <c r="G161" s="5" t="s">
        <v>169</v>
      </c>
      <c r="H161" s="5" t="s">
        <v>170</v>
      </c>
      <c r="I161" s="5"/>
      <c r="J161" s="5"/>
      <c r="K161" s="5">
        <v>232</v>
      </c>
      <c r="L161" s="5">
        <v>15</v>
      </c>
      <c r="M161" s="5">
        <v>3</v>
      </c>
      <c r="N161" s="5" t="s">
        <v>4</v>
      </c>
      <c r="O161" s="5">
        <v>2</v>
      </c>
      <c r="P161" s="5">
        <f>ROUND(Source!EU145,O161)</f>
        <v>0</v>
      </c>
      <c r="Q161" s="5"/>
      <c r="R161" s="5"/>
      <c r="S161" s="5"/>
      <c r="T161" s="5"/>
      <c r="U161" s="5"/>
      <c r="V161" s="5"/>
      <c r="W161" s="5"/>
    </row>
    <row r="162" spans="1:206" x14ac:dyDescent="0.2">
      <c r="A162" s="5">
        <v>50</v>
      </c>
      <c r="B162" s="5">
        <v>0</v>
      </c>
      <c r="C162" s="5">
        <v>0</v>
      </c>
      <c r="D162" s="5">
        <v>1</v>
      </c>
      <c r="E162" s="5">
        <v>214</v>
      </c>
      <c r="F162" s="5">
        <f>ROUND(Source!AS145,O162)</f>
        <v>53312.09</v>
      </c>
      <c r="G162" s="5" t="s">
        <v>171</v>
      </c>
      <c r="H162" s="5" t="s">
        <v>172</v>
      </c>
      <c r="I162" s="5"/>
      <c r="J162" s="5"/>
      <c r="K162" s="5">
        <v>214</v>
      </c>
      <c r="L162" s="5">
        <v>16</v>
      </c>
      <c r="M162" s="5">
        <v>3</v>
      </c>
      <c r="N162" s="5" t="s">
        <v>4</v>
      </c>
      <c r="O162" s="5">
        <v>2</v>
      </c>
      <c r="P162" s="5">
        <f>ROUND(Source!EK145,O162)</f>
        <v>410503.19</v>
      </c>
      <c r="Q162" s="5"/>
      <c r="R162" s="5"/>
      <c r="S162" s="5"/>
      <c r="T162" s="5"/>
      <c r="U162" s="5"/>
      <c r="V162" s="5"/>
      <c r="W162" s="5"/>
    </row>
    <row r="163" spans="1:206" x14ac:dyDescent="0.2">
      <c r="A163" s="5">
        <v>50</v>
      </c>
      <c r="B163" s="5">
        <v>0</v>
      </c>
      <c r="C163" s="5">
        <v>0</v>
      </c>
      <c r="D163" s="5">
        <v>1</v>
      </c>
      <c r="E163" s="5">
        <v>215</v>
      </c>
      <c r="F163" s="5">
        <f>ROUND(Source!AT145,O163)</f>
        <v>743.6</v>
      </c>
      <c r="G163" s="5" t="s">
        <v>173</v>
      </c>
      <c r="H163" s="5" t="s">
        <v>174</v>
      </c>
      <c r="I163" s="5"/>
      <c r="J163" s="5"/>
      <c r="K163" s="5">
        <v>215</v>
      </c>
      <c r="L163" s="5">
        <v>17</v>
      </c>
      <c r="M163" s="5">
        <v>3</v>
      </c>
      <c r="N163" s="5" t="s">
        <v>4</v>
      </c>
      <c r="O163" s="5">
        <v>2</v>
      </c>
      <c r="P163" s="5">
        <f>ROUND(Source!EL145,O163)</f>
        <v>5725.67</v>
      </c>
      <c r="Q163" s="5"/>
      <c r="R163" s="5"/>
      <c r="S163" s="5"/>
      <c r="T163" s="5"/>
      <c r="U163" s="5"/>
      <c r="V163" s="5"/>
      <c r="W163" s="5"/>
    </row>
    <row r="164" spans="1:206" x14ac:dyDescent="0.2">
      <c r="A164" s="5">
        <v>50</v>
      </c>
      <c r="B164" s="5">
        <v>0</v>
      </c>
      <c r="C164" s="5">
        <v>0</v>
      </c>
      <c r="D164" s="5">
        <v>1</v>
      </c>
      <c r="E164" s="5">
        <v>217</v>
      </c>
      <c r="F164" s="5">
        <f>ROUND(Source!AU145,O164)</f>
        <v>2671.57</v>
      </c>
      <c r="G164" s="5" t="s">
        <v>175</v>
      </c>
      <c r="H164" s="5" t="s">
        <v>176</v>
      </c>
      <c r="I164" s="5"/>
      <c r="J164" s="5"/>
      <c r="K164" s="5">
        <v>217</v>
      </c>
      <c r="L164" s="5">
        <v>18</v>
      </c>
      <c r="M164" s="5">
        <v>3</v>
      </c>
      <c r="N164" s="5" t="s">
        <v>4</v>
      </c>
      <c r="O164" s="5">
        <v>2</v>
      </c>
      <c r="P164" s="5">
        <f>ROUND(Source!EM145,O164)</f>
        <v>20571.09</v>
      </c>
      <c r="Q164" s="5"/>
      <c r="R164" s="5"/>
      <c r="S164" s="5"/>
      <c r="T164" s="5"/>
      <c r="U164" s="5"/>
      <c r="V164" s="5"/>
      <c r="W164" s="5"/>
    </row>
    <row r="165" spans="1:206" x14ac:dyDescent="0.2">
      <c r="A165" s="5">
        <v>50</v>
      </c>
      <c r="B165" s="5">
        <v>0</v>
      </c>
      <c r="C165" s="5">
        <v>0</v>
      </c>
      <c r="D165" s="5">
        <v>1</v>
      </c>
      <c r="E165" s="5">
        <v>230</v>
      </c>
      <c r="F165" s="5">
        <f>ROUND(Source!BA145,O165)</f>
        <v>0</v>
      </c>
      <c r="G165" s="5" t="s">
        <v>177</v>
      </c>
      <c r="H165" s="5" t="s">
        <v>178</v>
      </c>
      <c r="I165" s="5"/>
      <c r="J165" s="5"/>
      <c r="K165" s="5">
        <v>230</v>
      </c>
      <c r="L165" s="5">
        <v>19</v>
      </c>
      <c r="M165" s="5">
        <v>3</v>
      </c>
      <c r="N165" s="5" t="s">
        <v>4</v>
      </c>
      <c r="O165" s="5">
        <v>2</v>
      </c>
      <c r="P165" s="5">
        <f>ROUND(Source!ES145,O165)</f>
        <v>0</v>
      </c>
      <c r="Q165" s="5"/>
      <c r="R165" s="5"/>
      <c r="S165" s="5"/>
      <c r="T165" s="5"/>
      <c r="U165" s="5"/>
      <c r="V165" s="5"/>
      <c r="W165" s="5"/>
    </row>
    <row r="166" spans="1:206" x14ac:dyDescent="0.2">
      <c r="A166" s="5">
        <v>50</v>
      </c>
      <c r="B166" s="5">
        <v>0</v>
      </c>
      <c r="C166" s="5">
        <v>0</v>
      </c>
      <c r="D166" s="5">
        <v>1</v>
      </c>
      <c r="E166" s="5">
        <v>206</v>
      </c>
      <c r="F166" s="5">
        <f>ROUND(Source!T145,O166)</f>
        <v>0</v>
      </c>
      <c r="G166" s="5" t="s">
        <v>179</v>
      </c>
      <c r="H166" s="5" t="s">
        <v>180</v>
      </c>
      <c r="I166" s="5"/>
      <c r="J166" s="5"/>
      <c r="K166" s="5">
        <v>206</v>
      </c>
      <c r="L166" s="5">
        <v>20</v>
      </c>
      <c r="M166" s="5">
        <v>3</v>
      </c>
      <c r="N166" s="5" t="s">
        <v>4</v>
      </c>
      <c r="O166" s="5">
        <v>2</v>
      </c>
      <c r="P166" s="5">
        <f>ROUND(Source!DL145,O166)</f>
        <v>0</v>
      </c>
      <c r="Q166" s="5"/>
      <c r="R166" s="5"/>
      <c r="S166" s="5"/>
      <c r="T166" s="5"/>
      <c r="U166" s="5"/>
      <c r="V166" s="5"/>
      <c r="W166" s="5"/>
    </row>
    <row r="167" spans="1:206" x14ac:dyDescent="0.2">
      <c r="A167" s="5">
        <v>50</v>
      </c>
      <c r="B167" s="5">
        <v>0</v>
      </c>
      <c r="C167" s="5">
        <v>0</v>
      </c>
      <c r="D167" s="5">
        <v>1</v>
      </c>
      <c r="E167" s="5">
        <v>207</v>
      </c>
      <c r="F167" s="5">
        <f>Source!U145</f>
        <v>69.111143999999996</v>
      </c>
      <c r="G167" s="5" t="s">
        <v>181</v>
      </c>
      <c r="H167" s="5" t="s">
        <v>182</v>
      </c>
      <c r="I167" s="5"/>
      <c r="J167" s="5"/>
      <c r="K167" s="5">
        <v>207</v>
      </c>
      <c r="L167" s="5">
        <v>21</v>
      </c>
      <c r="M167" s="5">
        <v>3</v>
      </c>
      <c r="N167" s="5" t="s">
        <v>4</v>
      </c>
      <c r="O167" s="5">
        <v>-1</v>
      </c>
      <c r="P167" s="5">
        <f>Source!DM145</f>
        <v>69.111143999999996</v>
      </c>
      <c r="Q167" s="5"/>
      <c r="R167" s="5"/>
      <c r="S167" s="5"/>
      <c r="T167" s="5"/>
      <c r="U167" s="5"/>
      <c r="V167" s="5"/>
      <c r="W167" s="5"/>
    </row>
    <row r="168" spans="1:206" x14ac:dyDescent="0.2">
      <c r="A168" s="5">
        <v>50</v>
      </c>
      <c r="B168" s="5">
        <v>0</v>
      </c>
      <c r="C168" s="5">
        <v>0</v>
      </c>
      <c r="D168" s="5">
        <v>1</v>
      </c>
      <c r="E168" s="5">
        <v>208</v>
      </c>
      <c r="F168" s="5">
        <f>Source!V145</f>
        <v>3.3556079999999997</v>
      </c>
      <c r="G168" s="5" t="s">
        <v>183</v>
      </c>
      <c r="H168" s="5" t="s">
        <v>184</v>
      </c>
      <c r="I168" s="5"/>
      <c r="J168" s="5"/>
      <c r="K168" s="5">
        <v>208</v>
      </c>
      <c r="L168" s="5">
        <v>22</v>
      </c>
      <c r="M168" s="5">
        <v>3</v>
      </c>
      <c r="N168" s="5" t="s">
        <v>4</v>
      </c>
      <c r="O168" s="5">
        <v>-1</v>
      </c>
      <c r="P168" s="5">
        <f>Source!DN145</f>
        <v>3.3556079999999997</v>
      </c>
      <c r="Q168" s="5"/>
      <c r="R168" s="5"/>
      <c r="S168" s="5"/>
      <c r="T168" s="5"/>
      <c r="U168" s="5"/>
      <c r="V168" s="5"/>
      <c r="W168" s="5"/>
    </row>
    <row r="169" spans="1:206" x14ac:dyDescent="0.2">
      <c r="A169" s="5">
        <v>50</v>
      </c>
      <c r="B169" s="5">
        <v>0</v>
      </c>
      <c r="C169" s="5">
        <v>0</v>
      </c>
      <c r="D169" s="5">
        <v>1</v>
      </c>
      <c r="E169" s="5">
        <v>209</v>
      </c>
      <c r="F169" s="5">
        <f>ROUND(Source!W145,O169)</f>
        <v>0</v>
      </c>
      <c r="G169" s="5" t="s">
        <v>185</v>
      </c>
      <c r="H169" s="5" t="s">
        <v>186</v>
      </c>
      <c r="I169" s="5"/>
      <c r="J169" s="5"/>
      <c r="K169" s="5">
        <v>209</v>
      </c>
      <c r="L169" s="5">
        <v>23</v>
      </c>
      <c r="M169" s="5">
        <v>3</v>
      </c>
      <c r="N169" s="5" t="s">
        <v>4</v>
      </c>
      <c r="O169" s="5">
        <v>2</v>
      </c>
      <c r="P169" s="5">
        <f>ROUND(Source!DO145,O169)</f>
        <v>0</v>
      </c>
      <c r="Q169" s="5"/>
      <c r="R169" s="5"/>
      <c r="S169" s="5"/>
      <c r="T169" s="5"/>
      <c r="U169" s="5"/>
      <c r="V169" s="5"/>
      <c r="W169" s="5"/>
    </row>
    <row r="170" spans="1:206" x14ac:dyDescent="0.2">
      <c r="A170" s="5">
        <v>50</v>
      </c>
      <c r="B170" s="5">
        <v>0</v>
      </c>
      <c r="C170" s="5">
        <v>0</v>
      </c>
      <c r="D170" s="5">
        <v>1</v>
      </c>
      <c r="E170" s="5">
        <v>210</v>
      </c>
      <c r="F170" s="5">
        <f>ROUND(Source!X145,O170)</f>
        <v>774.79</v>
      </c>
      <c r="G170" s="5" t="s">
        <v>187</v>
      </c>
      <c r="H170" s="5" t="s">
        <v>188</v>
      </c>
      <c r="I170" s="5"/>
      <c r="J170" s="5"/>
      <c r="K170" s="5">
        <v>210</v>
      </c>
      <c r="L170" s="5">
        <v>24</v>
      </c>
      <c r="M170" s="5">
        <v>3</v>
      </c>
      <c r="N170" s="5" t="s">
        <v>4</v>
      </c>
      <c r="O170" s="5">
        <v>2</v>
      </c>
      <c r="P170" s="5">
        <f>ROUND(Source!DP145,O170)</f>
        <v>5965.89</v>
      </c>
      <c r="Q170" s="5"/>
      <c r="R170" s="5"/>
      <c r="S170" s="5"/>
      <c r="T170" s="5"/>
      <c r="U170" s="5"/>
      <c r="V170" s="5"/>
      <c r="W170" s="5"/>
    </row>
    <row r="171" spans="1:206" x14ac:dyDescent="0.2">
      <c r="A171" s="5">
        <v>50</v>
      </c>
      <c r="B171" s="5">
        <v>0</v>
      </c>
      <c r="C171" s="5">
        <v>0</v>
      </c>
      <c r="D171" s="5">
        <v>1</v>
      </c>
      <c r="E171" s="5">
        <v>211</v>
      </c>
      <c r="F171" s="5">
        <f>ROUND(Source!Y145,O171)</f>
        <v>517.27</v>
      </c>
      <c r="G171" s="5" t="s">
        <v>189</v>
      </c>
      <c r="H171" s="5" t="s">
        <v>190</v>
      </c>
      <c r="I171" s="5"/>
      <c r="J171" s="5"/>
      <c r="K171" s="5">
        <v>211</v>
      </c>
      <c r="L171" s="5">
        <v>25</v>
      </c>
      <c r="M171" s="5">
        <v>3</v>
      </c>
      <c r="N171" s="5" t="s">
        <v>4</v>
      </c>
      <c r="O171" s="5">
        <v>2</v>
      </c>
      <c r="P171" s="5">
        <f>ROUND(Source!DQ145,O171)</f>
        <v>3982.99</v>
      </c>
      <c r="Q171" s="5"/>
      <c r="R171" s="5"/>
      <c r="S171" s="5"/>
      <c r="T171" s="5"/>
      <c r="U171" s="5"/>
      <c r="V171" s="5"/>
      <c r="W171" s="5"/>
    </row>
    <row r="172" spans="1:206" x14ac:dyDescent="0.2">
      <c r="A172" s="5">
        <v>50</v>
      </c>
      <c r="B172" s="5">
        <v>0</v>
      </c>
      <c r="C172" s="5">
        <v>0</v>
      </c>
      <c r="D172" s="5">
        <v>1</v>
      </c>
      <c r="E172" s="5">
        <v>224</v>
      </c>
      <c r="F172" s="5">
        <f>ROUND(Source!AR145,O172)</f>
        <v>56727.26</v>
      </c>
      <c r="G172" s="5" t="s">
        <v>191</v>
      </c>
      <c r="H172" s="5" t="s">
        <v>192</v>
      </c>
      <c r="I172" s="5"/>
      <c r="J172" s="5"/>
      <c r="K172" s="5">
        <v>224</v>
      </c>
      <c r="L172" s="5">
        <v>26</v>
      </c>
      <c r="M172" s="5">
        <v>3</v>
      </c>
      <c r="N172" s="5" t="s">
        <v>4</v>
      </c>
      <c r="O172" s="5">
        <v>2</v>
      </c>
      <c r="P172" s="5">
        <f>ROUND(Source!EJ145,O172)</f>
        <v>436799.95</v>
      </c>
      <c r="Q172" s="5"/>
      <c r="R172" s="5"/>
      <c r="S172" s="5"/>
      <c r="T172" s="5"/>
      <c r="U172" s="5"/>
      <c r="V172" s="5"/>
      <c r="W172" s="5"/>
    </row>
    <row r="174" spans="1:206" x14ac:dyDescent="0.2">
      <c r="A174" s="1">
        <v>4</v>
      </c>
      <c r="B174" s="1">
        <v>1</v>
      </c>
      <c r="C174" s="1"/>
      <c r="D174" s="1">
        <f>ROW(A217)</f>
        <v>217</v>
      </c>
      <c r="E174" s="1"/>
      <c r="F174" s="1" t="s">
        <v>242</v>
      </c>
      <c r="G174" s="1" t="s">
        <v>242</v>
      </c>
      <c r="H174" s="1" t="s">
        <v>4</v>
      </c>
      <c r="I174" s="1">
        <v>0</v>
      </c>
      <c r="J174" s="1"/>
      <c r="K174" s="1">
        <v>1</v>
      </c>
      <c r="L174" s="1"/>
      <c r="M174" s="1"/>
      <c r="N174" s="1"/>
      <c r="O174" s="1"/>
      <c r="P174" s="1"/>
      <c r="Q174" s="1"/>
      <c r="R174" s="1"/>
      <c r="S174" s="1"/>
      <c r="T174" s="1"/>
      <c r="U174" s="1" t="s">
        <v>4</v>
      </c>
      <c r="V174" s="1">
        <v>0</v>
      </c>
      <c r="W174" s="1"/>
      <c r="X174" s="1"/>
      <c r="Y174" s="1"/>
      <c r="Z174" s="1"/>
      <c r="AA174" s="1"/>
      <c r="AB174" s="1" t="s">
        <v>4</v>
      </c>
      <c r="AC174" s="1" t="s">
        <v>4</v>
      </c>
      <c r="AD174" s="1" t="s">
        <v>4</v>
      </c>
      <c r="AE174" s="1" t="s">
        <v>4</v>
      </c>
      <c r="AF174" s="1" t="s">
        <v>4</v>
      </c>
      <c r="AG174" s="1" t="s">
        <v>4</v>
      </c>
      <c r="AH174" s="1"/>
      <c r="AI174" s="1"/>
      <c r="AJ174" s="1"/>
      <c r="AK174" s="1"/>
      <c r="AL174" s="1"/>
      <c r="AM174" s="1"/>
      <c r="AN174" s="1"/>
      <c r="AO174" s="1"/>
      <c r="AP174" s="1" t="s">
        <v>4</v>
      </c>
      <c r="AQ174" s="1" t="s">
        <v>4</v>
      </c>
      <c r="AR174" s="1" t="s">
        <v>4</v>
      </c>
      <c r="AS174" s="1"/>
      <c r="AT174" s="1"/>
      <c r="AU174" s="1"/>
      <c r="AV174" s="1"/>
      <c r="AW174" s="1"/>
      <c r="AX174" s="1"/>
      <c r="AY174" s="1"/>
      <c r="AZ174" s="1" t="s">
        <v>4</v>
      </c>
      <c r="BA174" s="1"/>
      <c r="BB174" s="1" t="s">
        <v>4</v>
      </c>
      <c r="BC174" s="1" t="s">
        <v>4</v>
      </c>
      <c r="BD174" s="1" t="s">
        <v>4</v>
      </c>
      <c r="BE174" s="1" t="s">
        <v>4</v>
      </c>
      <c r="BF174" s="1" t="s">
        <v>4</v>
      </c>
      <c r="BG174" s="1" t="s">
        <v>4</v>
      </c>
      <c r="BH174" s="1" t="s">
        <v>4</v>
      </c>
      <c r="BI174" s="1" t="s">
        <v>4</v>
      </c>
      <c r="BJ174" s="1" t="s">
        <v>4</v>
      </c>
      <c r="BK174" s="1" t="s">
        <v>4</v>
      </c>
      <c r="BL174" s="1" t="s">
        <v>4</v>
      </c>
      <c r="BM174" s="1" t="s">
        <v>4</v>
      </c>
      <c r="BN174" s="1" t="s">
        <v>4</v>
      </c>
      <c r="BO174" s="1" t="s">
        <v>4</v>
      </c>
      <c r="BP174" s="1" t="s">
        <v>4</v>
      </c>
      <c r="BQ174" s="1"/>
      <c r="BR174" s="1"/>
      <c r="BS174" s="1"/>
      <c r="BT174" s="1"/>
      <c r="BU174" s="1"/>
      <c r="BV174" s="1"/>
      <c r="BW174" s="1"/>
      <c r="BX174" s="1">
        <v>0</v>
      </c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>
        <v>0</v>
      </c>
    </row>
    <row r="176" spans="1:206" x14ac:dyDescent="0.2">
      <c r="A176" s="3">
        <v>52</v>
      </c>
      <c r="B176" s="3">
        <f t="shared" ref="B176:G176" si="150">B217</f>
        <v>1</v>
      </c>
      <c r="C176" s="3">
        <f t="shared" si="150"/>
        <v>4</v>
      </c>
      <c r="D176" s="3">
        <f t="shared" si="150"/>
        <v>174</v>
      </c>
      <c r="E176" s="3">
        <f t="shared" si="150"/>
        <v>0</v>
      </c>
      <c r="F176" s="3" t="str">
        <f t="shared" si="150"/>
        <v>ЭОМ</v>
      </c>
      <c r="G176" s="3" t="str">
        <f t="shared" si="150"/>
        <v>ЭОМ</v>
      </c>
      <c r="H176" s="3"/>
      <c r="I176" s="3"/>
      <c r="J176" s="3"/>
      <c r="K176" s="3"/>
      <c r="L176" s="3"/>
      <c r="M176" s="3"/>
      <c r="N176" s="3"/>
      <c r="O176" s="3">
        <f t="shared" ref="O176:AT176" si="151">O217</f>
        <v>14767.12</v>
      </c>
      <c r="P176" s="3">
        <f t="shared" si="151"/>
        <v>14200.24</v>
      </c>
      <c r="Q176" s="3">
        <f t="shared" si="151"/>
        <v>94.24</v>
      </c>
      <c r="R176" s="3">
        <f t="shared" si="151"/>
        <v>6.44</v>
      </c>
      <c r="S176" s="3">
        <f t="shared" si="151"/>
        <v>472.64</v>
      </c>
      <c r="T176" s="3">
        <f t="shared" si="151"/>
        <v>0</v>
      </c>
      <c r="U176" s="3">
        <f t="shared" si="151"/>
        <v>50.037599999999991</v>
      </c>
      <c r="V176" s="3">
        <f t="shared" si="151"/>
        <v>0.51119999999999999</v>
      </c>
      <c r="W176" s="3">
        <f t="shared" si="151"/>
        <v>0</v>
      </c>
      <c r="X176" s="3">
        <f t="shared" si="151"/>
        <v>455.13</v>
      </c>
      <c r="Y176" s="3">
        <f t="shared" si="151"/>
        <v>311.39999999999998</v>
      </c>
      <c r="Z176" s="3">
        <f t="shared" si="151"/>
        <v>0</v>
      </c>
      <c r="AA176" s="3">
        <f t="shared" si="151"/>
        <v>0</v>
      </c>
      <c r="AB176" s="3">
        <f t="shared" si="151"/>
        <v>14767.12</v>
      </c>
      <c r="AC176" s="3">
        <f t="shared" si="151"/>
        <v>14200.24</v>
      </c>
      <c r="AD176" s="3">
        <f t="shared" si="151"/>
        <v>94.24</v>
      </c>
      <c r="AE176" s="3">
        <f t="shared" si="151"/>
        <v>6.44</v>
      </c>
      <c r="AF176" s="3">
        <f t="shared" si="151"/>
        <v>472.64</v>
      </c>
      <c r="AG176" s="3">
        <f t="shared" si="151"/>
        <v>0</v>
      </c>
      <c r="AH176" s="3">
        <f t="shared" si="151"/>
        <v>50.037599999999991</v>
      </c>
      <c r="AI176" s="3">
        <f t="shared" si="151"/>
        <v>0.51119999999999999</v>
      </c>
      <c r="AJ176" s="3">
        <f t="shared" si="151"/>
        <v>0</v>
      </c>
      <c r="AK176" s="3">
        <f t="shared" si="151"/>
        <v>455.13</v>
      </c>
      <c r="AL176" s="3">
        <f t="shared" si="151"/>
        <v>311.39999999999998</v>
      </c>
      <c r="AM176" s="3">
        <f t="shared" si="151"/>
        <v>0</v>
      </c>
      <c r="AN176" s="3">
        <f t="shared" si="151"/>
        <v>0</v>
      </c>
      <c r="AO176" s="3">
        <f t="shared" si="151"/>
        <v>0</v>
      </c>
      <c r="AP176" s="3">
        <f t="shared" si="151"/>
        <v>0</v>
      </c>
      <c r="AQ176" s="3">
        <f t="shared" si="151"/>
        <v>0</v>
      </c>
      <c r="AR176" s="3">
        <f t="shared" si="151"/>
        <v>15533.65</v>
      </c>
      <c r="AS176" s="3">
        <f t="shared" si="151"/>
        <v>181.15</v>
      </c>
      <c r="AT176" s="3">
        <f t="shared" si="151"/>
        <v>14890.26</v>
      </c>
      <c r="AU176" s="3">
        <f t="shared" ref="AU176:BZ176" si="152">AU217</f>
        <v>462.24</v>
      </c>
      <c r="AV176" s="3">
        <f t="shared" si="152"/>
        <v>14200.24</v>
      </c>
      <c r="AW176" s="3">
        <f t="shared" si="152"/>
        <v>14200.24</v>
      </c>
      <c r="AX176" s="3">
        <f t="shared" si="152"/>
        <v>0</v>
      </c>
      <c r="AY176" s="3">
        <f t="shared" si="152"/>
        <v>14200.24</v>
      </c>
      <c r="AZ176" s="3">
        <f t="shared" si="152"/>
        <v>0</v>
      </c>
      <c r="BA176" s="3">
        <f t="shared" si="152"/>
        <v>0</v>
      </c>
      <c r="BB176" s="3">
        <f t="shared" si="152"/>
        <v>0</v>
      </c>
      <c r="BC176" s="3">
        <f t="shared" si="152"/>
        <v>0</v>
      </c>
      <c r="BD176" s="3">
        <f t="shared" si="152"/>
        <v>0</v>
      </c>
      <c r="BE176" s="3">
        <f t="shared" si="152"/>
        <v>0</v>
      </c>
      <c r="BF176" s="3">
        <f t="shared" si="152"/>
        <v>0</v>
      </c>
      <c r="BG176" s="3">
        <f t="shared" si="152"/>
        <v>0</v>
      </c>
      <c r="BH176" s="3">
        <f t="shared" si="152"/>
        <v>0</v>
      </c>
      <c r="BI176" s="3">
        <f t="shared" si="152"/>
        <v>0</v>
      </c>
      <c r="BJ176" s="3">
        <f t="shared" si="152"/>
        <v>0</v>
      </c>
      <c r="BK176" s="3">
        <f t="shared" si="152"/>
        <v>0</v>
      </c>
      <c r="BL176" s="3">
        <f t="shared" si="152"/>
        <v>0</v>
      </c>
      <c r="BM176" s="3">
        <f t="shared" si="152"/>
        <v>0</v>
      </c>
      <c r="BN176" s="3">
        <f t="shared" si="152"/>
        <v>0</v>
      </c>
      <c r="BO176" s="3">
        <f t="shared" si="152"/>
        <v>0</v>
      </c>
      <c r="BP176" s="3">
        <f t="shared" si="152"/>
        <v>0</v>
      </c>
      <c r="BQ176" s="3">
        <f t="shared" si="152"/>
        <v>0</v>
      </c>
      <c r="BR176" s="3">
        <f t="shared" si="152"/>
        <v>0</v>
      </c>
      <c r="BS176" s="3">
        <f t="shared" si="152"/>
        <v>0</v>
      </c>
      <c r="BT176" s="3">
        <f t="shared" si="152"/>
        <v>0</v>
      </c>
      <c r="BU176" s="3">
        <f t="shared" si="152"/>
        <v>0</v>
      </c>
      <c r="BV176" s="3">
        <f t="shared" si="152"/>
        <v>0</v>
      </c>
      <c r="BW176" s="3">
        <f t="shared" si="152"/>
        <v>0</v>
      </c>
      <c r="BX176" s="3">
        <f t="shared" si="152"/>
        <v>0</v>
      </c>
      <c r="BY176" s="3">
        <f t="shared" si="152"/>
        <v>0</v>
      </c>
      <c r="BZ176" s="3">
        <f t="shared" si="152"/>
        <v>0</v>
      </c>
      <c r="CA176" s="3">
        <f t="shared" ref="CA176:DF176" si="153">CA217</f>
        <v>15533.65</v>
      </c>
      <c r="CB176" s="3">
        <f t="shared" si="153"/>
        <v>181.15</v>
      </c>
      <c r="CC176" s="3">
        <f t="shared" si="153"/>
        <v>14890.26</v>
      </c>
      <c r="CD176" s="3">
        <f t="shared" si="153"/>
        <v>462.24</v>
      </c>
      <c r="CE176" s="3">
        <f t="shared" si="153"/>
        <v>14200.24</v>
      </c>
      <c r="CF176" s="3">
        <f t="shared" si="153"/>
        <v>14200.24</v>
      </c>
      <c r="CG176" s="3">
        <f t="shared" si="153"/>
        <v>0</v>
      </c>
      <c r="CH176" s="3">
        <f t="shared" si="153"/>
        <v>14200.24</v>
      </c>
      <c r="CI176" s="3">
        <f t="shared" si="153"/>
        <v>0</v>
      </c>
      <c r="CJ176" s="3">
        <f t="shared" si="153"/>
        <v>0</v>
      </c>
      <c r="CK176" s="3">
        <f t="shared" si="153"/>
        <v>0</v>
      </c>
      <c r="CL176" s="3">
        <f t="shared" si="153"/>
        <v>0</v>
      </c>
      <c r="CM176" s="3">
        <f t="shared" si="153"/>
        <v>0</v>
      </c>
      <c r="CN176" s="3">
        <f t="shared" si="153"/>
        <v>0</v>
      </c>
      <c r="CO176" s="3">
        <f t="shared" si="153"/>
        <v>0</v>
      </c>
      <c r="CP176" s="3">
        <f t="shared" si="153"/>
        <v>0</v>
      </c>
      <c r="CQ176" s="3">
        <f t="shared" si="153"/>
        <v>0</v>
      </c>
      <c r="CR176" s="3">
        <f t="shared" si="153"/>
        <v>0</v>
      </c>
      <c r="CS176" s="3">
        <f t="shared" si="153"/>
        <v>0</v>
      </c>
      <c r="CT176" s="3">
        <f t="shared" si="153"/>
        <v>0</v>
      </c>
      <c r="CU176" s="3">
        <f t="shared" si="153"/>
        <v>0</v>
      </c>
      <c r="CV176" s="3">
        <f t="shared" si="153"/>
        <v>0</v>
      </c>
      <c r="CW176" s="3">
        <f t="shared" si="153"/>
        <v>0</v>
      </c>
      <c r="CX176" s="3">
        <f t="shared" si="153"/>
        <v>0</v>
      </c>
      <c r="CY176" s="3">
        <f t="shared" si="153"/>
        <v>0</v>
      </c>
      <c r="CZ176" s="3">
        <f t="shared" si="153"/>
        <v>0</v>
      </c>
      <c r="DA176" s="3">
        <f t="shared" si="153"/>
        <v>0</v>
      </c>
      <c r="DB176" s="3">
        <f t="shared" si="153"/>
        <v>0</v>
      </c>
      <c r="DC176" s="3">
        <f t="shared" si="153"/>
        <v>0</v>
      </c>
      <c r="DD176" s="3">
        <f t="shared" si="153"/>
        <v>0</v>
      </c>
      <c r="DE176" s="3">
        <f t="shared" si="153"/>
        <v>0</v>
      </c>
      <c r="DF176" s="3">
        <f t="shared" si="153"/>
        <v>0</v>
      </c>
      <c r="DG176" s="4">
        <f t="shared" ref="DG176:EL176" si="154">DG217</f>
        <v>113706.7</v>
      </c>
      <c r="DH176" s="4">
        <f t="shared" si="154"/>
        <v>109341.79</v>
      </c>
      <c r="DI176" s="4">
        <f t="shared" si="154"/>
        <v>725.64</v>
      </c>
      <c r="DJ176" s="4">
        <f t="shared" si="154"/>
        <v>49.55</v>
      </c>
      <c r="DK176" s="4">
        <f t="shared" si="154"/>
        <v>3639.27</v>
      </c>
      <c r="DL176" s="4">
        <f t="shared" si="154"/>
        <v>0</v>
      </c>
      <c r="DM176" s="4">
        <f t="shared" si="154"/>
        <v>50.037599999999991</v>
      </c>
      <c r="DN176" s="4">
        <f t="shared" si="154"/>
        <v>0.51119999999999999</v>
      </c>
      <c r="DO176" s="4">
        <f t="shared" si="154"/>
        <v>0</v>
      </c>
      <c r="DP176" s="4">
        <f t="shared" si="154"/>
        <v>3504.39</v>
      </c>
      <c r="DQ176" s="4">
        <f t="shared" si="154"/>
        <v>2397.7199999999998</v>
      </c>
      <c r="DR176" s="4">
        <f t="shared" si="154"/>
        <v>0</v>
      </c>
      <c r="DS176" s="4">
        <f t="shared" si="154"/>
        <v>0</v>
      </c>
      <c r="DT176" s="4">
        <f t="shared" si="154"/>
        <v>113706.7</v>
      </c>
      <c r="DU176" s="4">
        <f t="shared" si="154"/>
        <v>109341.79</v>
      </c>
      <c r="DV176" s="4">
        <f t="shared" si="154"/>
        <v>725.64</v>
      </c>
      <c r="DW176" s="4">
        <f t="shared" si="154"/>
        <v>49.55</v>
      </c>
      <c r="DX176" s="4">
        <f t="shared" si="154"/>
        <v>3639.27</v>
      </c>
      <c r="DY176" s="4">
        <f t="shared" si="154"/>
        <v>0</v>
      </c>
      <c r="DZ176" s="4">
        <f t="shared" si="154"/>
        <v>50.037599999999991</v>
      </c>
      <c r="EA176" s="4">
        <f t="shared" si="154"/>
        <v>0.51119999999999999</v>
      </c>
      <c r="EB176" s="4">
        <f t="shared" si="154"/>
        <v>0</v>
      </c>
      <c r="EC176" s="4">
        <f t="shared" si="154"/>
        <v>3504.39</v>
      </c>
      <c r="ED176" s="4">
        <f t="shared" si="154"/>
        <v>2397.7199999999998</v>
      </c>
      <c r="EE176" s="4">
        <f t="shared" si="154"/>
        <v>0</v>
      </c>
      <c r="EF176" s="4">
        <f t="shared" si="154"/>
        <v>0</v>
      </c>
      <c r="EG176" s="4">
        <f t="shared" si="154"/>
        <v>0</v>
      </c>
      <c r="EH176" s="4">
        <f t="shared" si="154"/>
        <v>0</v>
      </c>
      <c r="EI176" s="4">
        <f t="shared" si="154"/>
        <v>0</v>
      </c>
      <c r="EJ176" s="4">
        <f t="shared" si="154"/>
        <v>119608.81</v>
      </c>
      <c r="EK176" s="4">
        <f t="shared" si="154"/>
        <v>1394.86</v>
      </c>
      <c r="EL176" s="4">
        <f t="shared" si="154"/>
        <v>114654.7</v>
      </c>
      <c r="EM176" s="4">
        <f t="shared" ref="EM176:FR176" si="155">EM217</f>
        <v>3559.25</v>
      </c>
      <c r="EN176" s="4">
        <f t="shared" si="155"/>
        <v>109341.79</v>
      </c>
      <c r="EO176" s="4">
        <f t="shared" si="155"/>
        <v>109341.79</v>
      </c>
      <c r="EP176" s="4">
        <f t="shared" si="155"/>
        <v>0</v>
      </c>
      <c r="EQ176" s="4">
        <f t="shared" si="155"/>
        <v>109341.79</v>
      </c>
      <c r="ER176" s="4">
        <f t="shared" si="155"/>
        <v>0</v>
      </c>
      <c r="ES176" s="4">
        <f t="shared" si="155"/>
        <v>0</v>
      </c>
      <c r="ET176" s="4">
        <f t="shared" si="155"/>
        <v>0</v>
      </c>
      <c r="EU176" s="4">
        <f t="shared" si="155"/>
        <v>0</v>
      </c>
      <c r="EV176" s="4">
        <f t="shared" si="155"/>
        <v>0</v>
      </c>
      <c r="EW176" s="4">
        <f t="shared" si="155"/>
        <v>0</v>
      </c>
      <c r="EX176" s="4">
        <f t="shared" si="155"/>
        <v>0</v>
      </c>
      <c r="EY176" s="4">
        <f t="shared" si="155"/>
        <v>0</v>
      </c>
      <c r="EZ176" s="4">
        <f t="shared" si="155"/>
        <v>0</v>
      </c>
      <c r="FA176" s="4">
        <f t="shared" si="155"/>
        <v>0</v>
      </c>
      <c r="FB176" s="4">
        <f t="shared" si="155"/>
        <v>0</v>
      </c>
      <c r="FC176" s="4">
        <f t="shared" si="155"/>
        <v>0</v>
      </c>
      <c r="FD176" s="4">
        <f t="shared" si="155"/>
        <v>0</v>
      </c>
      <c r="FE176" s="4">
        <f t="shared" si="155"/>
        <v>0</v>
      </c>
      <c r="FF176" s="4">
        <f t="shared" si="155"/>
        <v>0</v>
      </c>
      <c r="FG176" s="4">
        <f t="shared" si="155"/>
        <v>0</v>
      </c>
      <c r="FH176" s="4">
        <f t="shared" si="155"/>
        <v>0</v>
      </c>
      <c r="FI176" s="4">
        <f t="shared" si="155"/>
        <v>0</v>
      </c>
      <c r="FJ176" s="4">
        <f t="shared" si="155"/>
        <v>0</v>
      </c>
      <c r="FK176" s="4">
        <f t="shared" si="155"/>
        <v>0</v>
      </c>
      <c r="FL176" s="4">
        <f t="shared" si="155"/>
        <v>0</v>
      </c>
      <c r="FM176" s="4">
        <f t="shared" si="155"/>
        <v>0</v>
      </c>
      <c r="FN176" s="4">
        <f t="shared" si="155"/>
        <v>0</v>
      </c>
      <c r="FO176" s="4">
        <f t="shared" si="155"/>
        <v>0</v>
      </c>
      <c r="FP176" s="4">
        <f t="shared" si="155"/>
        <v>0</v>
      </c>
      <c r="FQ176" s="4">
        <f t="shared" si="155"/>
        <v>0</v>
      </c>
      <c r="FR176" s="4">
        <f t="shared" si="155"/>
        <v>0</v>
      </c>
      <c r="FS176" s="4">
        <f t="shared" ref="FS176:GX176" si="156">FS217</f>
        <v>119608.81</v>
      </c>
      <c r="FT176" s="4">
        <f t="shared" si="156"/>
        <v>1394.86</v>
      </c>
      <c r="FU176" s="4">
        <f t="shared" si="156"/>
        <v>114654.7</v>
      </c>
      <c r="FV176" s="4">
        <f t="shared" si="156"/>
        <v>3559.25</v>
      </c>
      <c r="FW176" s="4">
        <f t="shared" si="156"/>
        <v>109341.79</v>
      </c>
      <c r="FX176" s="4">
        <f t="shared" si="156"/>
        <v>109341.79</v>
      </c>
      <c r="FY176" s="4">
        <f t="shared" si="156"/>
        <v>0</v>
      </c>
      <c r="FZ176" s="4">
        <f t="shared" si="156"/>
        <v>109341.79</v>
      </c>
      <c r="GA176" s="4">
        <f t="shared" si="156"/>
        <v>0</v>
      </c>
      <c r="GB176" s="4">
        <f t="shared" si="156"/>
        <v>0</v>
      </c>
      <c r="GC176" s="4">
        <f t="shared" si="156"/>
        <v>0</v>
      </c>
      <c r="GD176" s="4">
        <f t="shared" si="156"/>
        <v>0</v>
      </c>
      <c r="GE176" s="4">
        <f t="shared" si="156"/>
        <v>0</v>
      </c>
      <c r="GF176" s="4">
        <f t="shared" si="156"/>
        <v>0</v>
      </c>
      <c r="GG176" s="4">
        <f t="shared" si="156"/>
        <v>0</v>
      </c>
      <c r="GH176" s="4">
        <f t="shared" si="156"/>
        <v>0</v>
      </c>
      <c r="GI176" s="4">
        <f t="shared" si="156"/>
        <v>0</v>
      </c>
      <c r="GJ176" s="4">
        <f t="shared" si="156"/>
        <v>0</v>
      </c>
      <c r="GK176" s="4">
        <f t="shared" si="156"/>
        <v>0</v>
      </c>
      <c r="GL176" s="4">
        <f t="shared" si="156"/>
        <v>0</v>
      </c>
      <c r="GM176" s="4">
        <f t="shared" si="156"/>
        <v>0</v>
      </c>
      <c r="GN176" s="4">
        <f t="shared" si="156"/>
        <v>0</v>
      </c>
      <c r="GO176" s="4">
        <f t="shared" si="156"/>
        <v>0</v>
      </c>
      <c r="GP176" s="4">
        <f t="shared" si="156"/>
        <v>0</v>
      </c>
      <c r="GQ176" s="4">
        <f t="shared" si="156"/>
        <v>0</v>
      </c>
      <c r="GR176" s="4">
        <f t="shared" si="156"/>
        <v>0</v>
      </c>
      <c r="GS176" s="4">
        <f t="shared" si="156"/>
        <v>0</v>
      </c>
      <c r="GT176" s="4">
        <f t="shared" si="156"/>
        <v>0</v>
      </c>
      <c r="GU176" s="4">
        <f t="shared" si="156"/>
        <v>0</v>
      </c>
      <c r="GV176" s="4">
        <f t="shared" si="156"/>
        <v>0</v>
      </c>
      <c r="GW176" s="4">
        <f t="shared" si="156"/>
        <v>0</v>
      </c>
      <c r="GX176" s="4">
        <f t="shared" si="156"/>
        <v>0</v>
      </c>
    </row>
    <row r="178" spans="1:255" x14ac:dyDescent="0.2">
      <c r="A178" s="2">
        <v>17</v>
      </c>
      <c r="B178" s="2">
        <v>1</v>
      </c>
      <c r="C178" s="2">
        <f>ROW(SmtRes!A339)</f>
        <v>339</v>
      </c>
      <c r="D178" s="2">
        <f>ROW(EtalonRes!A348)</f>
        <v>348</v>
      </c>
      <c r="E178" s="2" t="s">
        <v>243</v>
      </c>
      <c r="F178" s="2" t="s">
        <v>244</v>
      </c>
      <c r="G178" s="2" t="s">
        <v>245</v>
      </c>
      <c r="H178" s="2" t="s">
        <v>246</v>
      </c>
      <c r="I178" s="2">
        <v>0.8</v>
      </c>
      <c r="J178" s="2">
        <v>0</v>
      </c>
      <c r="K178" s="2"/>
      <c r="L178" s="2"/>
      <c r="M178" s="2"/>
      <c r="N178" s="2"/>
      <c r="O178" s="2">
        <f t="shared" ref="O178:O215" si="157">ROUND(CP178,2)</f>
        <v>46.51</v>
      </c>
      <c r="P178" s="2">
        <f t="shared" ref="P178:P215" si="158">ROUND(CQ178*I178,2)</f>
        <v>10.88</v>
      </c>
      <c r="Q178" s="2">
        <f t="shared" ref="Q178:Q215" si="159">ROUND(CR178*I178,2)</f>
        <v>1.7</v>
      </c>
      <c r="R178" s="2">
        <f t="shared" ref="R178:R215" si="160">ROUND(CS178*I178,2)</f>
        <v>0.25</v>
      </c>
      <c r="S178" s="2">
        <f t="shared" ref="S178:S215" si="161">ROUND(CT178*I178,2)</f>
        <v>33.93</v>
      </c>
      <c r="T178" s="2">
        <f t="shared" ref="T178:T215" si="162">ROUND(CU178*I178,2)</f>
        <v>0</v>
      </c>
      <c r="U178" s="2">
        <f t="shared" ref="U178:U215" si="163">CV178*I178</f>
        <v>3.6095999999999999</v>
      </c>
      <c r="V178" s="2">
        <f t="shared" ref="V178:V215" si="164">CW178*I178</f>
        <v>1.9200000000000002E-2</v>
      </c>
      <c r="W178" s="2">
        <f t="shared" ref="W178:W215" si="165">ROUND(CX178*I178,2)</f>
        <v>0</v>
      </c>
      <c r="X178" s="2">
        <f t="shared" ref="X178:X215" si="166">ROUND(CY178,2)</f>
        <v>32.47</v>
      </c>
      <c r="Y178" s="2">
        <f t="shared" ref="Y178:Y215" si="167">ROUND(CZ178,2)</f>
        <v>22.22</v>
      </c>
      <c r="Z178" s="2"/>
      <c r="AA178" s="2">
        <v>27795993</v>
      </c>
      <c r="AB178" s="2">
        <f t="shared" ref="AB178:AB215" si="168">ROUND((AC178+AD178+AF178),2)</f>
        <v>58.14</v>
      </c>
      <c r="AC178" s="2">
        <f t="shared" ref="AC178:AC215" si="169">ROUND((ES178),2)</f>
        <v>13.6</v>
      </c>
      <c r="AD178" s="2">
        <f>ROUND(((((ET178*1.2))-((EU178*1.2)))+AE178),2)</f>
        <v>2.13</v>
      </c>
      <c r="AE178" s="2">
        <f>ROUND(((EU178*1.2)),2)</f>
        <v>0.31</v>
      </c>
      <c r="AF178" s="2">
        <f>ROUND(((EV178*1.2)),2)</f>
        <v>42.41</v>
      </c>
      <c r="AG178" s="2">
        <f t="shared" ref="AG178:AG215" si="170">ROUND((AP178),2)</f>
        <v>0</v>
      </c>
      <c r="AH178" s="2">
        <f>((EW178*1.2))</f>
        <v>4.5119999999999996</v>
      </c>
      <c r="AI178" s="2">
        <f>((EX178*1.2))</f>
        <v>2.4E-2</v>
      </c>
      <c r="AJ178" s="2">
        <f t="shared" ref="AJ178:AJ215" si="171">ROUND((AS178),2)</f>
        <v>0</v>
      </c>
      <c r="AK178" s="2">
        <v>50.72</v>
      </c>
      <c r="AL178" s="2">
        <v>13.6</v>
      </c>
      <c r="AM178" s="2">
        <v>1.78</v>
      </c>
      <c r="AN178" s="2">
        <v>0.26</v>
      </c>
      <c r="AO178" s="2">
        <v>35.340000000000003</v>
      </c>
      <c r="AP178" s="2">
        <v>0</v>
      </c>
      <c r="AQ178" s="2">
        <v>3.76</v>
      </c>
      <c r="AR178" s="2">
        <v>0.02</v>
      </c>
      <c r="AS178" s="2">
        <v>0</v>
      </c>
      <c r="AT178" s="2">
        <v>95</v>
      </c>
      <c r="AU178" s="2">
        <v>65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4</v>
      </c>
      <c r="BE178" s="2" t="s">
        <v>4</v>
      </c>
      <c r="BF178" s="2" t="s">
        <v>4</v>
      </c>
      <c r="BG178" s="2" t="s">
        <v>4</v>
      </c>
      <c r="BH178" s="2">
        <v>0</v>
      </c>
      <c r="BI178" s="2">
        <v>2</v>
      </c>
      <c r="BJ178" s="2" t="s">
        <v>247</v>
      </c>
      <c r="BK178" s="2"/>
      <c r="BL178" s="2"/>
      <c r="BM178" s="2">
        <v>108001</v>
      </c>
      <c r="BN178" s="2">
        <v>0</v>
      </c>
      <c r="BO178" s="2" t="s">
        <v>4</v>
      </c>
      <c r="BP178" s="2">
        <v>0</v>
      </c>
      <c r="BQ178" s="2">
        <v>3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4</v>
      </c>
      <c r="BZ178" s="2">
        <v>95</v>
      </c>
      <c r="CA178" s="2">
        <v>65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62</v>
      </c>
      <c r="CO178" s="2">
        <v>0</v>
      </c>
      <c r="CP178" s="2">
        <f t="shared" ref="CP178:CP215" si="172">(P178+Q178+S178)</f>
        <v>46.51</v>
      </c>
      <c r="CQ178" s="2">
        <f t="shared" ref="CQ178:CQ215" si="173">AC178*BC178</f>
        <v>13.6</v>
      </c>
      <c r="CR178" s="2">
        <f t="shared" ref="CR178:CR215" si="174">AD178*BB178</f>
        <v>2.13</v>
      </c>
      <c r="CS178" s="2">
        <f t="shared" ref="CS178:CS215" si="175">AE178*BS178</f>
        <v>0.31</v>
      </c>
      <c r="CT178" s="2">
        <f t="shared" ref="CT178:CT215" si="176">AF178*BA178</f>
        <v>42.41</v>
      </c>
      <c r="CU178" s="2">
        <f t="shared" ref="CU178:CU215" si="177">AG178</f>
        <v>0</v>
      </c>
      <c r="CV178" s="2">
        <f t="shared" ref="CV178:CV215" si="178">AH178</f>
        <v>4.5119999999999996</v>
      </c>
      <c r="CW178" s="2">
        <f t="shared" ref="CW178:CW215" si="179">AI178</f>
        <v>2.4E-2</v>
      </c>
      <c r="CX178" s="2">
        <f t="shared" ref="CX178:CX215" si="180">AJ178</f>
        <v>0</v>
      </c>
      <c r="CY178" s="2">
        <f t="shared" ref="CY178:CY215" si="181">(((S178+R178)*AT178)/100)</f>
        <v>32.470999999999997</v>
      </c>
      <c r="CZ178" s="2">
        <f t="shared" ref="CZ178:CZ215" si="182">(((S178+R178)*AU178)/100)</f>
        <v>22.216999999999999</v>
      </c>
      <c r="DA178" s="2"/>
      <c r="DB178" s="2"/>
      <c r="DC178" s="2" t="s">
        <v>4</v>
      </c>
      <c r="DD178" s="2" t="s">
        <v>4</v>
      </c>
      <c r="DE178" s="2" t="s">
        <v>21</v>
      </c>
      <c r="DF178" s="2" t="s">
        <v>21</v>
      </c>
      <c r="DG178" s="2" t="s">
        <v>21</v>
      </c>
      <c r="DH178" s="2" t="s">
        <v>4</v>
      </c>
      <c r="DI178" s="2" t="s">
        <v>21</v>
      </c>
      <c r="DJ178" s="2" t="s">
        <v>21</v>
      </c>
      <c r="DK178" s="2" t="s">
        <v>4</v>
      </c>
      <c r="DL178" s="2" t="s">
        <v>4</v>
      </c>
      <c r="DM178" s="2" t="s">
        <v>4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1003</v>
      </c>
      <c r="DV178" s="2" t="s">
        <v>246</v>
      </c>
      <c r="DW178" s="2" t="s">
        <v>246</v>
      </c>
      <c r="DX178" s="2">
        <v>100</v>
      </c>
      <c r="DY178" s="2"/>
      <c r="DZ178" s="2"/>
      <c r="EA178" s="2"/>
      <c r="EB178" s="2"/>
      <c r="EC178" s="2"/>
      <c r="ED178" s="2"/>
      <c r="EE178" s="2">
        <v>27028906</v>
      </c>
      <c r="EF178" s="2">
        <v>3</v>
      </c>
      <c r="EG178" s="2" t="s">
        <v>63</v>
      </c>
      <c r="EH178" s="2">
        <v>0</v>
      </c>
      <c r="EI178" s="2" t="s">
        <v>4</v>
      </c>
      <c r="EJ178" s="2">
        <v>2</v>
      </c>
      <c r="EK178" s="2">
        <v>108001</v>
      </c>
      <c r="EL178" s="2" t="s">
        <v>64</v>
      </c>
      <c r="EM178" s="2" t="s">
        <v>65</v>
      </c>
      <c r="EN178" s="2"/>
      <c r="EO178" s="2" t="s">
        <v>66</v>
      </c>
      <c r="EP178" s="2"/>
      <c r="EQ178" s="2">
        <v>0</v>
      </c>
      <c r="ER178" s="2">
        <v>50.72</v>
      </c>
      <c r="ES178" s="2">
        <v>13.6</v>
      </c>
      <c r="ET178" s="2">
        <v>1.78</v>
      </c>
      <c r="EU178" s="2">
        <v>0.26</v>
      </c>
      <c r="EV178" s="2">
        <v>35.340000000000003</v>
      </c>
      <c r="EW178" s="2">
        <v>3.76</v>
      </c>
      <c r="EX178" s="2">
        <v>0.02</v>
      </c>
      <c r="EY178" s="2">
        <v>0</v>
      </c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ref="FR178:FR215" si="183">ROUND(IF(AND(BH178=3,BI178=3),P178,0),2)</f>
        <v>0</v>
      </c>
      <c r="FS178" s="2">
        <v>0</v>
      </c>
      <c r="FT178" s="2"/>
      <c r="FU178" s="2"/>
      <c r="FV178" s="2"/>
      <c r="FW178" s="2"/>
      <c r="FX178" s="2">
        <v>95</v>
      </c>
      <c r="FY178" s="2">
        <v>65</v>
      </c>
      <c r="FZ178" s="2"/>
      <c r="GA178" s="2" t="s">
        <v>4</v>
      </c>
      <c r="GB178" s="2"/>
      <c r="GC178" s="2"/>
      <c r="GD178" s="2">
        <v>0</v>
      </c>
      <c r="GE178" s="2"/>
      <c r="GF178" s="2">
        <v>-349670202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ref="GL178:GL215" si="184">ROUND(IF(AND(BH178=3,BI178=3,FS178&lt;&gt;0),P178,0),2)</f>
        <v>0</v>
      </c>
      <c r="GM178" s="2">
        <f t="shared" ref="GM178:GM215" si="185">ROUND(O178+X178+Y178+GK178,2)+GX178</f>
        <v>101.2</v>
      </c>
      <c r="GN178" s="2">
        <f t="shared" ref="GN178:GN215" si="186">IF(OR(BI178=0,BI178=1),ROUND(O178+X178+Y178+GK178,2),0)</f>
        <v>0</v>
      </c>
      <c r="GO178" s="2">
        <f t="shared" ref="GO178:GO215" si="187">IF(BI178=2,ROUND(O178+X178+Y178+GK178,2),0)</f>
        <v>101.2</v>
      </c>
      <c r="GP178" s="2">
        <f t="shared" ref="GP178:GP215" si="188">IF(BI178=4,ROUND(O178+X178+Y178+GK178,2)+GX178,0)</f>
        <v>0</v>
      </c>
      <c r="GQ178" s="2"/>
      <c r="GR178" s="2">
        <v>0</v>
      </c>
      <c r="GS178" s="2">
        <v>3</v>
      </c>
      <c r="GT178" s="2">
        <v>0</v>
      </c>
      <c r="GU178" s="2" t="s">
        <v>4</v>
      </c>
      <c r="GV178" s="2">
        <f t="shared" ref="GV178:GV215" si="189">ROUND(GT178,2)</f>
        <v>0</v>
      </c>
      <c r="GW178" s="2">
        <v>1</v>
      </c>
      <c r="GX178" s="2">
        <f t="shared" ref="GX178:GX215" si="190">ROUND(GV178*GW178*I178,2)</f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17</v>
      </c>
      <c r="B179">
        <v>1</v>
      </c>
      <c r="C179">
        <f>ROW(SmtRes!A348)</f>
        <v>348</v>
      </c>
      <c r="D179">
        <f>ROW(EtalonRes!A356)</f>
        <v>356</v>
      </c>
      <c r="E179" t="s">
        <v>243</v>
      </c>
      <c r="F179" t="s">
        <v>244</v>
      </c>
      <c r="G179" t="s">
        <v>245</v>
      </c>
      <c r="H179" t="s">
        <v>246</v>
      </c>
      <c r="I179">
        <v>0.8</v>
      </c>
      <c r="J179">
        <v>0</v>
      </c>
      <c r="O179">
        <f t="shared" si="157"/>
        <v>358.15</v>
      </c>
      <c r="P179">
        <f t="shared" si="158"/>
        <v>83.78</v>
      </c>
      <c r="Q179">
        <f t="shared" si="159"/>
        <v>13.12</v>
      </c>
      <c r="R179">
        <f t="shared" si="160"/>
        <v>1.91</v>
      </c>
      <c r="S179">
        <f t="shared" si="161"/>
        <v>261.25</v>
      </c>
      <c r="T179">
        <f t="shared" si="162"/>
        <v>0</v>
      </c>
      <c r="U179">
        <f t="shared" si="163"/>
        <v>3.6095999999999999</v>
      </c>
      <c r="V179">
        <f t="shared" si="164"/>
        <v>1.9200000000000002E-2</v>
      </c>
      <c r="W179">
        <f t="shared" si="165"/>
        <v>0</v>
      </c>
      <c r="X179">
        <f t="shared" si="166"/>
        <v>250</v>
      </c>
      <c r="Y179">
        <f t="shared" si="167"/>
        <v>171.05</v>
      </c>
      <c r="AA179">
        <v>27796868</v>
      </c>
      <c r="AB179">
        <f t="shared" si="168"/>
        <v>58.14</v>
      </c>
      <c r="AC179">
        <f t="shared" si="169"/>
        <v>13.6</v>
      </c>
      <c r="AD179">
        <f>ROUND(((((ET179*1.2))-((EU179*1.2)))+AE179),2)</f>
        <v>2.13</v>
      </c>
      <c r="AE179">
        <f>ROUND(((EU179*1.2)),2)</f>
        <v>0.31</v>
      </c>
      <c r="AF179">
        <f>ROUND(((EV179*1.2)),2)</f>
        <v>42.41</v>
      </c>
      <c r="AG179">
        <f t="shared" si="170"/>
        <v>0</v>
      </c>
      <c r="AH179">
        <f>((EW179*1.2))</f>
        <v>4.5119999999999996</v>
      </c>
      <c r="AI179">
        <f>((EX179*1.2))</f>
        <v>2.4E-2</v>
      </c>
      <c r="AJ179">
        <f t="shared" si="171"/>
        <v>0</v>
      </c>
      <c r="AK179">
        <v>50.72</v>
      </c>
      <c r="AL179">
        <v>13.6</v>
      </c>
      <c r="AM179">
        <v>1.78</v>
      </c>
      <c r="AN179">
        <v>0.26</v>
      </c>
      <c r="AO179">
        <v>35.340000000000003</v>
      </c>
      <c r="AP179">
        <v>0</v>
      </c>
      <c r="AQ179">
        <v>3.76</v>
      </c>
      <c r="AR179">
        <v>0.02</v>
      </c>
      <c r="AS179">
        <v>0</v>
      </c>
      <c r="AT179">
        <v>95</v>
      </c>
      <c r="AU179">
        <v>65</v>
      </c>
      <c r="AV179">
        <v>1</v>
      </c>
      <c r="AW179">
        <v>1</v>
      </c>
      <c r="AZ179">
        <v>7.7</v>
      </c>
      <c r="BA179">
        <v>7.7</v>
      </c>
      <c r="BB179">
        <v>7.7</v>
      </c>
      <c r="BC179">
        <v>7.7</v>
      </c>
      <c r="BD179" t="s">
        <v>4</v>
      </c>
      <c r="BE179" t="s">
        <v>4</v>
      </c>
      <c r="BF179" t="s">
        <v>4</v>
      </c>
      <c r="BG179" t="s">
        <v>4</v>
      </c>
      <c r="BH179">
        <v>0</v>
      </c>
      <c r="BI179">
        <v>2</v>
      </c>
      <c r="BJ179" t="s">
        <v>247</v>
      </c>
      <c r="BM179">
        <v>108001</v>
      </c>
      <c r="BN179">
        <v>0</v>
      </c>
      <c r="BO179" t="s">
        <v>4</v>
      </c>
      <c r="BP179">
        <v>0</v>
      </c>
      <c r="BQ179">
        <v>3</v>
      </c>
      <c r="BR179">
        <v>0</v>
      </c>
      <c r="BS179">
        <v>7.7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4</v>
      </c>
      <c r="BZ179">
        <v>95</v>
      </c>
      <c r="CA179">
        <v>65</v>
      </c>
      <c r="CF179">
        <v>0</v>
      </c>
      <c r="CG179">
        <v>0</v>
      </c>
      <c r="CM179">
        <v>0</v>
      </c>
      <c r="CN179" t="s">
        <v>62</v>
      </c>
      <c r="CO179">
        <v>0</v>
      </c>
      <c r="CP179">
        <f t="shared" si="172"/>
        <v>358.15</v>
      </c>
      <c r="CQ179">
        <f t="shared" si="173"/>
        <v>104.72</v>
      </c>
      <c r="CR179">
        <f t="shared" si="174"/>
        <v>16.401</v>
      </c>
      <c r="CS179">
        <f t="shared" si="175"/>
        <v>2.387</v>
      </c>
      <c r="CT179">
        <f t="shared" si="176"/>
        <v>326.55699999999996</v>
      </c>
      <c r="CU179">
        <f t="shared" si="177"/>
        <v>0</v>
      </c>
      <c r="CV179">
        <f t="shared" si="178"/>
        <v>4.5119999999999996</v>
      </c>
      <c r="CW179">
        <f t="shared" si="179"/>
        <v>2.4E-2</v>
      </c>
      <c r="CX179">
        <f t="shared" si="180"/>
        <v>0</v>
      </c>
      <c r="CY179">
        <f t="shared" si="181"/>
        <v>250.00200000000001</v>
      </c>
      <c r="CZ179">
        <f t="shared" si="182"/>
        <v>171.054</v>
      </c>
      <c r="DC179" t="s">
        <v>4</v>
      </c>
      <c r="DD179" t="s">
        <v>4</v>
      </c>
      <c r="DE179" t="s">
        <v>21</v>
      </c>
      <c r="DF179" t="s">
        <v>21</v>
      </c>
      <c r="DG179" t="s">
        <v>21</v>
      </c>
      <c r="DH179" t="s">
        <v>4</v>
      </c>
      <c r="DI179" t="s">
        <v>21</v>
      </c>
      <c r="DJ179" t="s">
        <v>21</v>
      </c>
      <c r="DK179" t="s">
        <v>4</v>
      </c>
      <c r="DL179" t="s">
        <v>4</v>
      </c>
      <c r="DM179" t="s">
        <v>4</v>
      </c>
      <c r="DN179">
        <v>0</v>
      </c>
      <c r="DO179">
        <v>0</v>
      </c>
      <c r="DP179">
        <v>1</v>
      </c>
      <c r="DQ179">
        <v>1</v>
      </c>
      <c r="DU179">
        <v>1003</v>
      </c>
      <c r="DV179" t="s">
        <v>246</v>
      </c>
      <c r="DW179" t="s">
        <v>246</v>
      </c>
      <c r="DX179">
        <v>100</v>
      </c>
      <c r="EE179">
        <v>27028906</v>
      </c>
      <c r="EF179">
        <v>3</v>
      </c>
      <c r="EG179" t="s">
        <v>63</v>
      </c>
      <c r="EH179">
        <v>0</v>
      </c>
      <c r="EI179" t="s">
        <v>4</v>
      </c>
      <c r="EJ179">
        <v>2</v>
      </c>
      <c r="EK179">
        <v>108001</v>
      </c>
      <c r="EL179" t="s">
        <v>64</v>
      </c>
      <c r="EM179" t="s">
        <v>65</v>
      </c>
      <c r="EO179" t="s">
        <v>66</v>
      </c>
      <c r="EQ179">
        <v>0</v>
      </c>
      <c r="ER179">
        <v>50.72</v>
      </c>
      <c r="ES179">
        <v>13.6</v>
      </c>
      <c r="ET179">
        <v>1.78</v>
      </c>
      <c r="EU179">
        <v>0.26</v>
      </c>
      <c r="EV179">
        <v>35.340000000000003</v>
      </c>
      <c r="EW179">
        <v>3.76</v>
      </c>
      <c r="EX179">
        <v>0.02</v>
      </c>
      <c r="EY179">
        <v>0</v>
      </c>
      <c r="FQ179">
        <v>0</v>
      </c>
      <c r="FR179">
        <f t="shared" si="183"/>
        <v>0</v>
      </c>
      <c r="FS179">
        <v>0</v>
      </c>
      <c r="FX179">
        <v>95</v>
      </c>
      <c r="FY179">
        <v>65</v>
      </c>
      <c r="GA179" t="s">
        <v>4</v>
      </c>
      <c r="GD179">
        <v>0</v>
      </c>
      <c r="GF179">
        <v>-349670202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184"/>
        <v>0</v>
      </c>
      <c r="GM179">
        <f t="shared" si="185"/>
        <v>779.2</v>
      </c>
      <c r="GN179">
        <f t="shared" si="186"/>
        <v>0</v>
      </c>
      <c r="GO179">
        <f t="shared" si="187"/>
        <v>779.2</v>
      </c>
      <c r="GP179">
        <f t="shared" si="188"/>
        <v>0</v>
      </c>
      <c r="GR179">
        <v>0</v>
      </c>
      <c r="GS179">
        <v>3</v>
      </c>
      <c r="GT179">
        <v>0</v>
      </c>
      <c r="GU179" t="s">
        <v>4</v>
      </c>
      <c r="GV179">
        <f t="shared" si="189"/>
        <v>0</v>
      </c>
      <c r="GW179">
        <v>1</v>
      </c>
      <c r="GX179">
        <f t="shared" si="190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338</v>
      </c>
      <c r="D180" s="2"/>
      <c r="E180" s="2" t="s">
        <v>248</v>
      </c>
      <c r="F180" s="2" t="s">
        <v>249</v>
      </c>
      <c r="G180" s="2" t="s">
        <v>250</v>
      </c>
      <c r="H180" s="2" t="s">
        <v>251</v>
      </c>
      <c r="I180" s="2">
        <f>I178*J180</f>
        <v>0.08</v>
      </c>
      <c r="J180" s="2">
        <v>9.9999999999999992E-2</v>
      </c>
      <c r="K180" s="2"/>
      <c r="L180" s="2"/>
      <c r="M180" s="2"/>
      <c r="N180" s="2"/>
      <c r="O180" s="2">
        <f t="shared" si="157"/>
        <v>3585.92</v>
      </c>
      <c r="P180" s="2">
        <f t="shared" si="158"/>
        <v>3585.92</v>
      </c>
      <c r="Q180" s="2">
        <f t="shared" si="159"/>
        <v>0</v>
      </c>
      <c r="R180" s="2">
        <f t="shared" si="160"/>
        <v>0</v>
      </c>
      <c r="S180" s="2">
        <f t="shared" si="161"/>
        <v>0</v>
      </c>
      <c r="T180" s="2">
        <f t="shared" si="162"/>
        <v>0</v>
      </c>
      <c r="U180" s="2">
        <f t="shared" si="163"/>
        <v>0</v>
      </c>
      <c r="V180" s="2">
        <f t="shared" si="164"/>
        <v>0</v>
      </c>
      <c r="W180" s="2">
        <f t="shared" si="165"/>
        <v>0</v>
      </c>
      <c r="X180" s="2">
        <f t="shared" si="166"/>
        <v>0</v>
      </c>
      <c r="Y180" s="2">
        <f t="shared" si="167"/>
        <v>0</v>
      </c>
      <c r="Z180" s="2"/>
      <c r="AA180" s="2">
        <v>27795993</v>
      </c>
      <c r="AB180" s="2">
        <f t="shared" si="168"/>
        <v>44824.06</v>
      </c>
      <c r="AC180" s="2">
        <f t="shared" si="169"/>
        <v>44824.06</v>
      </c>
      <c r="AD180" s="2">
        <f>ROUND((((ET180)-(EU180))+AE180),2)</f>
        <v>0</v>
      </c>
      <c r="AE180" s="2">
        <f>ROUND((EU180),2)</f>
        <v>0</v>
      </c>
      <c r="AF180" s="2">
        <f>ROUND((EV180),2)</f>
        <v>0</v>
      </c>
      <c r="AG180" s="2">
        <f t="shared" si="170"/>
        <v>0</v>
      </c>
      <c r="AH180" s="2">
        <f>(EW180)</f>
        <v>0</v>
      </c>
      <c r="AI180" s="2">
        <f>(EX180)</f>
        <v>0</v>
      </c>
      <c r="AJ180" s="2">
        <f t="shared" si="171"/>
        <v>0</v>
      </c>
      <c r="AK180" s="2">
        <v>44824.06</v>
      </c>
      <c r="AL180" s="2">
        <v>44824.06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4</v>
      </c>
      <c r="BE180" s="2" t="s">
        <v>4</v>
      </c>
      <c r="BF180" s="2" t="s">
        <v>4</v>
      </c>
      <c r="BG180" s="2" t="s">
        <v>4</v>
      </c>
      <c r="BH180" s="2">
        <v>3</v>
      </c>
      <c r="BI180" s="2">
        <v>2</v>
      </c>
      <c r="BJ180" s="2" t="s">
        <v>252</v>
      </c>
      <c r="BK180" s="2"/>
      <c r="BL180" s="2"/>
      <c r="BM180" s="2">
        <v>500002</v>
      </c>
      <c r="BN180" s="2">
        <v>0</v>
      </c>
      <c r="BO180" s="2" t="s">
        <v>4</v>
      </c>
      <c r="BP180" s="2">
        <v>0</v>
      </c>
      <c r="BQ180" s="2">
        <v>12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4</v>
      </c>
      <c r="BZ180" s="2">
        <v>0</v>
      </c>
      <c r="CA180" s="2">
        <v>0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4</v>
      </c>
      <c r="CO180" s="2">
        <v>0</v>
      </c>
      <c r="CP180" s="2">
        <f t="shared" si="172"/>
        <v>3585.92</v>
      </c>
      <c r="CQ180" s="2">
        <f t="shared" si="173"/>
        <v>44824.06</v>
      </c>
      <c r="CR180" s="2">
        <f t="shared" si="174"/>
        <v>0</v>
      </c>
      <c r="CS180" s="2">
        <f t="shared" si="175"/>
        <v>0</v>
      </c>
      <c r="CT180" s="2">
        <f t="shared" si="176"/>
        <v>0</v>
      </c>
      <c r="CU180" s="2">
        <f t="shared" si="177"/>
        <v>0</v>
      </c>
      <c r="CV180" s="2">
        <f t="shared" si="178"/>
        <v>0</v>
      </c>
      <c r="CW180" s="2">
        <f t="shared" si="179"/>
        <v>0</v>
      </c>
      <c r="CX180" s="2">
        <f t="shared" si="180"/>
        <v>0</v>
      </c>
      <c r="CY180" s="2">
        <f t="shared" si="181"/>
        <v>0</v>
      </c>
      <c r="CZ180" s="2">
        <f t="shared" si="182"/>
        <v>0</v>
      </c>
      <c r="DA180" s="2"/>
      <c r="DB180" s="2"/>
      <c r="DC180" s="2" t="s">
        <v>4</v>
      </c>
      <c r="DD180" s="2" t="s">
        <v>4</v>
      </c>
      <c r="DE180" s="2" t="s">
        <v>4</v>
      </c>
      <c r="DF180" s="2" t="s">
        <v>4</v>
      </c>
      <c r="DG180" s="2" t="s">
        <v>4</v>
      </c>
      <c r="DH180" s="2" t="s">
        <v>4</v>
      </c>
      <c r="DI180" s="2" t="s">
        <v>4</v>
      </c>
      <c r="DJ180" s="2" t="s">
        <v>4</v>
      </c>
      <c r="DK180" s="2" t="s">
        <v>4</v>
      </c>
      <c r="DL180" s="2" t="s">
        <v>4</v>
      </c>
      <c r="DM180" s="2" t="s">
        <v>4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1013</v>
      </c>
      <c r="DV180" s="2" t="s">
        <v>251</v>
      </c>
      <c r="DW180" s="2" t="s">
        <v>253</v>
      </c>
      <c r="DX180" s="2">
        <v>1</v>
      </c>
      <c r="DY180" s="2"/>
      <c r="DZ180" s="2"/>
      <c r="EA180" s="2"/>
      <c r="EB180" s="2"/>
      <c r="EC180" s="2"/>
      <c r="ED180" s="2"/>
      <c r="EE180" s="2">
        <v>27028957</v>
      </c>
      <c r="EF180" s="2">
        <v>12</v>
      </c>
      <c r="EG180" s="2" t="s">
        <v>254</v>
      </c>
      <c r="EH180" s="2">
        <v>0</v>
      </c>
      <c r="EI180" s="2" t="s">
        <v>4</v>
      </c>
      <c r="EJ180" s="2">
        <v>2</v>
      </c>
      <c r="EK180" s="2">
        <v>500002</v>
      </c>
      <c r="EL180" s="2" t="s">
        <v>255</v>
      </c>
      <c r="EM180" s="2" t="s">
        <v>256</v>
      </c>
      <c r="EN180" s="2"/>
      <c r="EO180" s="2" t="s">
        <v>4</v>
      </c>
      <c r="EP180" s="2"/>
      <c r="EQ180" s="2">
        <v>512</v>
      </c>
      <c r="ER180" s="2">
        <v>44824.06</v>
      </c>
      <c r="ES180" s="2">
        <v>44824.06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183"/>
        <v>0</v>
      </c>
      <c r="FS180" s="2">
        <v>0</v>
      </c>
      <c r="FT180" s="2"/>
      <c r="FU180" s="2"/>
      <c r="FV180" s="2"/>
      <c r="FW180" s="2"/>
      <c r="FX180" s="2">
        <v>0</v>
      </c>
      <c r="FY180" s="2">
        <v>0</v>
      </c>
      <c r="FZ180" s="2"/>
      <c r="GA180" s="2" t="s">
        <v>4</v>
      </c>
      <c r="GB180" s="2"/>
      <c r="GC180" s="2"/>
      <c r="GD180" s="2">
        <v>0</v>
      </c>
      <c r="GE180" s="2"/>
      <c r="GF180" s="2">
        <v>1453849368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184"/>
        <v>0</v>
      </c>
      <c r="GM180" s="2">
        <f t="shared" si="185"/>
        <v>3585.92</v>
      </c>
      <c r="GN180" s="2">
        <f t="shared" si="186"/>
        <v>0</v>
      </c>
      <c r="GO180" s="2">
        <f t="shared" si="187"/>
        <v>3585.92</v>
      </c>
      <c r="GP180" s="2">
        <f t="shared" si="188"/>
        <v>0</v>
      </c>
      <c r="GQ180" s="2"/>
      <c r="GR180" s="2">
        <v>0</v>
      </c>
      <c r="GS180" s="2">
        <v>3</v>
      </c>
      <c r="GT180" s="2">
        <v>0</v>
      </c>
      <c r="GU180" s="2" t="s">
        <v>4</v>
      </c>
      <c r="GV180" s="2">
        <f t="shared" si="189"/>
        <v>0</v>
      </c>
      <c r="GW180" s="2">
        <v>1</v>
      </c>
      <c r="GX180" s="2">
        <f t="shared" si="190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347</v>
      </c>
      <c r="E181" t="s">
        <v>248</v>
      </c>
      <c r="F181" t="s">
        <v>249</v>
      </c>
      <c r="G181" t="s">
        <v>250</v>
      </c>
      <c r="H181" t="s">
        <v>251</v>
      </c>
      <c r="I181">
        <f>I179*J181</f>
        <v>0.08</v>
      </c>
      <c r="J181">
        <v>9.9999999999999992E-2</v>
      </c>
      <c r="O181">
        <f t="shared" si="157"/>
        <v>27611.62</v>
      </c>
      <c r="P181">
        <f t="shared" si="158"/>
        <v>27611.62</v>
      </c>
      <c r="Q181">
        <f t="shared" si="159"/>
        <v>0</v>
      </c>
      <c r="R181">
        <f t="shared" si="160"/>
        <v>0</v>
      </c>
      <c r="S181">
        <f t="shared" si="161"/>
        <v>0</v>
      </c>
      <c r="T181">
        <f t="shared" si="162"/>
        <v>0</v>
      </c>
      <c r="U181">
        <f t="shared" si="163"/>
        <v>0</v>
      </c>
      <c r="V181">
        <f t="shared" si="164"/>
        <v>0</v>
      </c>
      <c r="W181">
        <f t="shared" si="165"/>
        <v>0</v>
      </c>
      <c r="X181">
        <f t="shared" si="166"/>
        <v>0</v>
      </c>
      <c r="Y181">
        <f t="shared" si="167"/>
        <v>0</v>
      </c>
      <c r="AA181">
        <v>27796868</v>
      </c>
      <c r="AB181">
        <f t="shared" si="168"/>
        <v>44824.06</v>
      </c>
      <c r="AC181">
        <f t="shared" si="169"/>
        <v>44824.06</v>
      </c>
      <c r="AD181">
        <f>ROUND((((ET181)-(EU181))+AE181),2)</f>
        <v>0</v>
      </c>
      <c r="AE181">
        <f>ROUND((EU181),2)</f>
        <v>0</v>
      </c>
      <c r="AF181">
        <f>ROUND((EV181),2)</f>
        <v>0</v>
      </c>
      <c r="AG181">
        <f t="shared" si="170"/>
        <v>0</v>
      </c>
      <c r="AH181">
        <f>(EW181)</f>
        <v>0</v>
      </c>
      <c r="AI181">
        <f>(EX181)</f>
        <v>0</v>
      </c>
      <c r="AJ181">
        <f t="shared" si="171"/>
        <v>0</v>
      </c>
      <c r="AK181">
        <v>44824.06</v>
      </c>
      <c r="AL181">
        <v>44824.06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1</v>
      </c>
      <c r="AW181">
        <v>1</v>
      </c>
      <c r="AZ181">
        <v>7.7</v>
      </c>
      <c r="BA181">
        <v>1</v>
      </c>
      <c r="BB181">
        <v>1</v>
      </c>
      <c r="BC181">
        <v>7.7</v>
      </c>
      <c r="BD181" t="s">
        <v>4</v>
      </c>
      <c r="BE181" t="s">
        <v>4</v>
      </c>
      <c r="BF181" t="s">
        <v>4</v>
      </c>
      <c r="BG181" t="s">
        <v>4</v>
      </c>
      <c r="BH181">
        <v>3</v>
      </c>
      <c r="BI181">
        <v>2</v>
      </c>
      <c r="BJ181" t="s">
        <v>252</v>
      </c>
      <c r="BM181">
        <v>500002</v>
      </c>
      <c r="BN181">
        <v>0</v>
      </c>
      <c r="BO181" t="s">
        <v>4</v>
      </c>
      <c r="BP181">
        <v>0</v>
      </c>
      <c r="BQ181">
        <v>12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4</v>
      </c>
      <c r="BZ181">
        <v>0</v>
      </c>
      <c r="CA181">
        <v>0</v>
      </c>
      <c r="CF181">
        <v>0</v>
      </c>
      <c r="CG181">
        <v>0</v>
      </c>
      <c r="CM181">
        <v>0</v>
      </c>
      <c r="CN181" t="s">
        <v>4</v>
      </c>
      <c r="CO181">
        <v>0</v>
      </c>
      <c r="CP181">
        <f t="shared" si="172"/>
        <v>27611.62</v>
      </c>
      <c r="CQ181">
        <f t="shared" si="173"/>
        <v>345145.26199999999</v>
      </c>
      <c r="CR181">
        <f t="shared" si="174"/>
        <v>0</v>
      </c>
      <c r="CS181">
        <f t="shared" si="175"/>
        <v>0</v>
      </c>
      <c r="CT181">
        <f t="shared" si="176"/>
        <v>0</v>
      </c>
      <c r="CU181">
        <f t="shared" si="177"/>
        <v>0</v>
      </c>
      <c r="CV181">
        <f t="shared" si="178"/>
        <v>0</v>
      </c>
      <c r="CW181">
        <f t="shared" si="179"/>
        <v>0</v>
      </c>
      <c r="CX181">
        <f t="shared" si="180"/>
        <v>0</v>
      </c>
      <c r="CY181">
        <f t="shared" si="181"/>
        <v>0</v>
      </c>
      <c r="CZ181">
        <f t="shared" si="182"/>
        <v>0</v>
      </c>
      <c r="DC181" t="s">
        <v>4</v>
      </c>
      <c r="DD181" t="s">
        <v>4</v>
      </c>
      <c r="DE181" t="s">
        <v>4</v>
      </c>
      <c r="DF181" t="s">
        <v>4</v>
      </c>
      <c r="DG181" t="s">
        <v>4</v>
      </c>
      <c r="DH181" t="s">
        <v>4</v>
      </c>
      <c r="DI181" t="s">
        <v>4</v>
      </c>
      <c r="DJ181" t="s">
        <v>4</v>
      </c>
      <c r="DK181" t="s">
        <v>4</v>
      </c>
      <c r="DL181" t="s">
        <v>4</v>
      </c>
      <c r="DM181" t="s">
        <v>4</v>
      </c>
      <c r="DN181">
        <v>0</v>
      </c>
      <c r="DO181">
        <v>0</v>
      </c>
      <c r="DP181">
        <v>1</v>
      </c>
      <c r="DQ181">
        <v>1</v>
      </c>
      <c r="DU181">
        <v>1013</v>
      </c>
      <c r="DV181" t="s">
        <v>251</v>
      </c>
      <c r="DW181" t="s">
        <v>253</v>
      </c>
      <c r="DX181">
        <v>1</v>
      </c>
      <c r="EE181">
        <v>27028957</v>
      </c>
      <c r="EF181">
        <v>12</v>
      </c>
      <c r="EG181" t="s">
        <v>254</v>
      </c>
      <c r="EH181">
        <v>0</v>
      </c>
      <c r="EI181" t="s">
        <v>4</v>
      </c>
      <c r="EJ181">
        <v>2</v>
      </c>
      <c r="EK181">
        <v>500002</v>
      </c>
      <c r="EL181" t="s">
        <v>255</v>
      </c>
      <c r="EM181" t="s">
        <v>256</v>
      </c>
      <c r="EO181" t="s">
        <v>4</v>
      </c>
      <c r="EQ181">
        <v>512</v>
      </c>
      <c r="ER181">
        <v>44824.06</v>
      </c>
      <c r="ES181">
        <v>44824.06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183"/>
        <v>0</v>
      </c>
      <c r="FS181">
        <v>0</v>
      </c>
      <c r="FX181">
        <v>0</v>
      </c>
      <c r="FY181">
        <v>0</v>
      </c>
      <c r="GA181" t="s">
        <v>4</v>
      </c>
      <c r="GD181">
        <v>0</v>
      </c>
      <c r="GF181">
        <v>1453849368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184"/>
        <v>0</v>
      </c>
      <c r="GM181">
        <f t="shared" si="185"/>
        <v>27611.62</v>
      </c>
      <c r="GN181">
        <f t="shared" si="186"/>
        <v>0</v>
      </c>
      <c r="GO181">
        <f t="shared" si="187"/>
        <v>27611.62</v>
      </c>
      <c r="GP181">
        <f t="shared" si="188"/>
        <v>0</v>
      </c>
      <c r="GR181">
        <v>0</v>
      </c>
      <c r="GS181">
        <v>3</v>
      </c>
      <c r="GT181">
        <v>0</v>
      </c>
      <c r="GU181" t="s">
        <v>4</v>
      </c>
      <c r="GV181">
        <f t="shared" si="189"/>
        <v>0</v>
      </c>
      <c r="GW181">
        <v>1</v>
      </c>
      <c r="GX181">
        <f t="shared" si="190"/>
        <v>0</v>
      </c>
      <c r="HA181">
        <v>0</v>
      </c>
      <c r="HB181"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ROW(SmtRes!A356)</f>
        <v>356</v>
      </c>
      <c r="D182" s="2">
        <f>ROW(EtalonRes!A362)</f>
        <v>362</v>
      </c>
      <c r="E182" s="2" t="s">
        <v>257</v>
      </c>
      <c r="F182" s="2" t="s">
        <v>258</v>
      </c>
      <c r="G182" s="2" t="s">
        <v>259</v>
      </c>
      <c r="H182" s="2" t="s">
        <v>246</v>
      </c>
      <c r="I182" s="2">
        <v>0.6</v>
      </c>
      <c r="J182" s="2">
        <v>0</v>
      </c>
      <c r="K182" s="2"/>
      <c r="L182" s="2"/>
      <c r="M182" s="2"/>
      <c r="N182" s="2"/>
      <c r="O182" s="2">
        <f t="shared" si="157"/>
        <v>168.1</v>
      </c>
      <c r="P182" s="2">
        <f t="shared" si="158"/>
        <v>41.96</v>
      </c>
      <c r="Q182" s="2">
        <f t="shared" si="159"/>
        <v>0.22</v>
      </c>
      <c r="R182" s="2">
        <f t="shared" si="160"/>
        <v>0.1</v>
      </c>
      <c r="S182" s="2">
        <f t="shared" si="161"/>
        <v>125.92</v>
      </c>
      <c r="T182" s="2">
        <f t="shared" si="162"/>
        <v>0</v>
      </c>
      <c r="U182" s="2">
        <f t="shared" si="163"/>
        <v>13.2408</v>
      </c>
      <c r="V182" s="2">
        <f t="shared" si="164"/>
        <v>7.1999999999999998E-3</v>
      </c>
      <c r="W182" s="2">
        <f t="shared" si="165"/>
        <v>0</v>
      </c>
      <c r="X182" s="2">
        <f t="shared" si="166"/>
        <v>119.72</v>
      </c>
      <c r="Y182" s="2">
        <f t="shared" si="167"/>
        <v>81.91</v>
      </c>
      <c r="Z182" s="2"/>
      <c r="AA182" s="2">
        <v>27795993</v>
      </c>
      <c r="AB182" s="2">
        <f t="shared" si="168"/>
        <v>280.17</v>
      </c>
      <c r="AC182" s="2">
        <f t="shared" si="169"/>
        <v>69.930000000000007</v>
      </c>
      <c r="AD182" s="2">
        <f>ROUND(((((ET182*1.2))-((EU182*1.2)))+AE182),2)</f>
        <v>0.37</v>
      </c>
      <c r="AE182" s="2">
        <f>ROUND(((EU182*1.2)),2)</f>
        <v>0.17</v>
      </c>
      <c r="AF182" s="2">
        <f>ROUND(((EV182*1.2)),2)</f>
        <v>209.87</v>
      </c>
      <c r="AG182" s="2">
        <f t="shared" si="170"/>
        <v>0</v>
      </c>
      <c r="AH182" s="2">
        <f>((EW182*1.2))</f>
        <v>22.068000000000001</v>
      </c>
      <c r="AI182" s="2">
        <f>((EX182*1.2))</f>
        <v>1.2E-2</v>
      </c>
      <c r="AJ182" s="2">
        <f t="shared" si="171"/>
        <v>0</v>
      </c>
      <c r="AK182" s="2">
        <v>245.13</v>
      </c>
      <c r="AL182" s="2">
        <v>69.930000000000007</v>
      </c>
      <c r="AM182" s="2">
        <v>0.31</v>
      </c>
      <c r="AN182" s="2">
        <v>0.14000000000000001</v>
      </c>
      <c r="AO182" s="2">
        <v>174.89</v>
      </c>
      <c r="AP182" s="2">
        <v>0</v>
      </c>
      <c r="AQ182" s="2">
        <v>18.39</v>
      </c>
      <c r="AR182" s="2">
        <v>0.01</v>
      </c>
      <c r="AS182" s="2">
        <v>0</v>
      </c>
      <c r="AT182" s="2">
        <v>95</v>
      </c>
      <c r="AU182" s="2">
        <v>65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4</v>
      </c>
      <c r="BE182" s="2" t="s">
        <v>4</v>
      </c>
      <c r="BF182" s="2" t="s">
        <v>4</v>
      </c>
      <c r="BG182" s="2" t="s">
        <v>4</v>
      </c>
      <c r="BH182" s="2">
        <v>0</v>
      </c>
      <c r="BI182" s="2">
        <v>2</v>
      </c>
      <c r="BJ182" s="2" t="s">
        <v>260</v>
      </c>
      <c r="BK182" s="2"/>
      <c r="BL182" s="2"/>
      <c r="BM182" s="2">
        <v>108001</v>
      </c>
      <c r="BN182" s="2">
        <v>0</v>
      </c>
      <c r="BO182" s="2" t="s">
        <v>4</v>
      </c>
      <c r="BP182" s="2">
        <v>0</v>
      </c>
      <c r="BQ182" s="2">
        <v>3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4</v>
      </c>
      <c r="BZ182" s="2">
        <v>95</v>
      </c>
      <c r="CA182" s="2">
        <v>65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62</v>
      </c>
      <c r="CO182" s="2">
        <v>0</v>
      </c>
      <c r="CP182" s="2">
        <f t="shared" si="172"/>
        <v>168.1</v>
      </c>
      <c r="CQ182" s="2">
        <f t="shared" si="173"/>
        <v>69.930000000000007</v>
      </c>
      <c r="CR182" s="2">
        <f t="shared" si="174"/>
        <v>0.37</v>
      </c>
      <c r="CS182" s="2">
        <f t="shared" si="175"/>
        <v>0.17</v>
      </c>
      <c r="CT182" s="2">
        <f t="shared" si="176"/>
        <v>209.87</v>
      </c>
      <c r="CU182" s="2">
        <f t="shared" si="177"/>
        <v>0</v>
      </c>
      <c r="CV182" s="2">
        <f t="shared" si="178"/>
        <v>22.068000000000001</v>
      </c>
      <c r="CW182" s="2">
        <f t="shared" si="179"/>
        <v>1.2E-2</v>
      </c>
      <c r="CX182" s="2">
        <f t="shared" si="180"/>
        <v>0</v>
      </c>
      <c r="CY182" s="2">
        <f t="shared" si="181"/>
        <v>119.71899999999999</v>
      </c>
      <c r="CZ182" s="2">
        <f t="shared" si="182"/>
        <v>81.912999999999997</v>
      </c>
      <c r="DA182" s="2"/>
      <c r="DB182" s="2"/>
      <c r="DC182" s="2" t="s">
        <v>4</v>
      </c>
      <c r="DD182" s="2" t="s">
        <v>4</v>
      </c>
      <c r="DE182" s="2" t="s">
        <v>21</v>
      </c>
      <c r="DF182" s="2" t="s">
        <v>21</v>
      </c>
      <c r="DG182" s="2" t="s">
        <v>21</v>
      </c>
      <c r="DH182" s="2" t="s">
        <v>4</v>
      </c>
      <c r="DI182" s="2" t="s">
        <v>21</v>
      </c>
      <c r="DJ182" s="2" t="s">
        <v>21</v>
      </c>
      <c r="DK182" s="2" t="s">
        <v>4</v>
      </c>
      <c r="DL182" s="2" t="s">
        <v>4</v>
      </c>
      <c r="DM182" s="2" t="s">
        <v>4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1003</v>
      </c>
      <c r="DV182" s="2" t="s">
        <v>246</v>
      </c>
      <c r="DW182" s="2" t="s">
        <v>246</v>
      </c>
      <c r="DX182" s="2">
        <v>100</v>
      </c>
      <c r="DY182" s="2"/>
      <c r="DZ182" s="2"/>
      <c r="EA182" s="2"/>
      <c r="EB182" s="2"/>
      <c r="EC182" s="2"/>
      <c r="ED182" s="2"/>
      <c r="EE182" s="2">
        <v>27028906</v>
      </c>
      <c r="EF182" s="2">
        <v>3</v>
      </c>
      <c r="EG182" s="2" t="s">
        <v>63</v>
      </c>
      <c r="EH182" s="2">
        <v>0</v>
      </c>
      <c r="EI182" s="2" t="s">
        <v>4</v>
      </c>
      <c r="EJ182" s="2">
        <v>2</v>
      </c>
      <c r="EK182" s="2">
        <v>108001</v>
      </c>
      <c r="EL182" s="2" t="s">
        <v>64</v>
      </c>
      <c r="EM182" s="2" t="s">
        <v>65</v>
      </c>
      <c r="EN182" s="2"/>
      <c r="EO182" s="2" t="s">
        <v>66</v>
      </c>
      <c r="EP182" s="2"/>
      <c r="EQ182" s="2">
        <v>0</v>
      </c>
      <c r="ER182" s="2">
        <v>245.13</v>
      </c>
      <c r="ES182" s="2">
        <v>69.930000000000007</v>
      </c>
      <c r="ET182" s="2">
        <v>0.31</v>
      </c>
      <c r="EU182" s="2">
        <v>0.14000000000000001</v>
      </c>
      <c r="EV182" s="2">
        <v>174.89</v>
      </c>
      <c r="EW182" s="2">
        <v>18.39</v>
      </c>
      <c r="EX182" s="2">
        <v>0.01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183"/>
        <v>0</v>
      </c>
      <c r="FS182" s="2">
        <v>0</v>
      </c>
      <c r="FT182" s="2"/>
      <c r="FU182" s="2"/>
      <c r="FV182" s="2"/>
      <c r="FW182" s="2"/>
      <c r="FX182" s="2">
        <v>95</v>
      </c>
      <c r="FY182" s="2">
        <v>65</v>
      </c>
      <c r="FZ182" s="2"/>
      <c r="GA182" s="2" t="s">
        <v>4</v>
      </c>
      <c r="GB182" s="2"/>
      <c r="GC182" s="2"/>
      <c r="GD182" s="2">
        <v>0</v>
      </c>
      <c r="GE182" s="2"/>
      <c r="GF182" s="2">
        <v>-689240027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184"/>
        <v>0</v>
      </c>
      <c r="GM182" s="2">
        <f t="shared" si="185"/>
        <v>369.73</v>
      </c>
      <c r="GN182" s="2">
        <f t="shared" si="186"/>
        <v>0</v>
      </c>
      <c r="GO182" s="2">
        <f t="shared" si="187"/>
        <v>369.73</v>
      </c>
      <c r="GP182" s="2">
        <f t="shared" si="188"/>
        <v>0</v>
      </c>
      <c r="GQ182" s="2"/>
      <c r="GR182" s="2">
        <v>0</v>
      </c>
      <c r="GS182" s="2">
        <v>3</v>
      </c>
      <c r="GT182" s="2">
        <v>0</v>
      </c>
      <c r="GU182" s="2" t="s">
        <v>4</v>
      </c>
      <c r="GV182" s="2">
        <f t="shared" si="189"/>
        <v>0</v>
      </c>
      <c r="GW182" s="2">
        <v>1</v>
      </c>
      <c r="GX182" s="2">
        <f t="shared" si="190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ROW(SmtRes!A364)</f>
        <v>364</v>
      </c>
      <c r="D183">
        <f>ROW(EtalonRes!A368)</f>
        <v>368</v>
      </c>
      <c r="E183" t="s">
        <v>257</v>
      </c>
      <c r="F183" t="s">
        <v>258</v>
      </c>
      <c r="G183" t="s">
        <v>259</v>
      </c>
      <c r="H183" t="s">
        <v>246</v>
      </c>
      <c r="I183">
        <v>0.6</v>
      </c>
      <c r="J183">
        <v>0</v>
      </c>
      <c r="O183">
        <f t="shared" si="157"/>
        <v>1294.3900000000001</v>
      </c>
      <c r="P183">
        <f t="shared" si="158"/>
        <v>323.08</v>
      </c>
      <c r="Q183">
        <f t="shared" si="159"/>
        <v>1.71</v>
      </c>
      <c r="R183">
        <f t="shared" si="160"/>
        <v>0.79</v>
      </c>
      <c r="S183">
        <f t="shared" si="161"/>
        <v>969.6</v>
      </c>
      <c r="T183">
        <f t="shared" si="162"/>
        <v>0</v>
      </c>
      <c r="U183">
        <f t="shared" si="163"/>
        <v>13.2408</v>
      </c>
      <c r="V183">
        <f t="shared" si="164"/>
        <v>7.1999999999999998E-3</v>
      </c>
      <c r="W183">
        <f t="shared" si="165"/>
        <v>0</v>
      </c>
      <c r="X183">
        <f t="shared" si="166"/>
        <v>921.87</v>
      </c>
      <c r="Y183">
        <f t="shared" si="167"/>
        <v>630.75</v>
      </c>
      <c r="AA183">
        <v>27796868</v>
      </c>
      <c r="AB183">
        <f t="shared" si="168"/>
        <v>280.17</v>
      </c>
      <c r="AC183">
        <f t="shared" si="169"/>
        <v>69.930000000000007</v>
      </c>
      <c r="AD183">
        <f>ROUND(((((ET183*1.2))-((EU183*1.2)))+AE183),2)</f>
        <v>0.37</v>
      </c>
      <c r="AE183">
        <f>ROUND(((EU183*1.2)),2)</f>
        <v>0.17</v>
      </c>
      <c r="AF183">
        <f>ROUND(((EV183*1.2)),2)</f>
        <v>209.87</v>
      </c>
      <c r="AG183">
        <f t="shared" si="170"/>
        <v>0</v>
      </c>
      <c r="AH183">
        <f>((EW183*1.2))</f>
        <v>22.068000000000001</v>
      </c>
      <c r="AI183">
        <f>((EX183*1.2))</f>
        <v>1.2E-2</v>
      </c>
      <c r="AJ183">
        <f t="shared" si="171"/>
        <v>0</v>
      </c>
      <c r="AK183">
        <v>245.13</v>
      </c>
      <c r="AL183">
        <v>69.930000000000007</v>
      </c>
      <c r="AM183">
        <v>0.31</v>
      </c>
      <c r="AN183">
        <v>0.14000000000000001</v>
      </c>
      <c r="AO183">
        <v>174.89</v>
      </c>
      <c r="AP183">
        <v>0</v>
      </c>
      <c r="AQ183">
        <v>18.39</v>
      </c>
      <c r="AR183">
        <v>0.01</v>
      </c>
      <c r="AS183">
        <v>0</v>
      </c>
      <c r="AT183">
        <v>95</v>
      </c>
      <c r="AU183">
        <v>65</v>
      </c>
      <c r="AV183">
        <v>1</v>
      </c>
      <c r="AW183">
        <v>1</v>
      </c>
      <c r="AZ183">
        <v>7.7</v>
      </c>
      <c r="BA183">
        <v>7.7</v>
      </c>
      <c r="BB183">
        <v>7.7</v>
      </c>
      <c r="BC183">
        <v>7.7</v>
      </c>
      <c r="BD183" t="s">
        <v>4</v>
      </c>
      <c r="BE183" t="s">
        <v>4</v>
      </c>
      <c r="BF183" t="s">
        <v>4</v>
      </c>
      <c r="BG183" t="s">
        <v>4</v>
      </c>
      <c r="BH183">
        <v>0</v>
      </c>
      <c r="BI183">
        <v>2</v>
      </c>
      <c r="BJ183" t="s">
        <v>260</v>
      </c>
      <c r="BM183">
        <v>108001</v>
      </c>
      <c r="BN183">
        <v>0</v>
      </c>
      <c r="BO183" t="s">
        <v>4</v>
      </c>
      <c r="BP183">
        <v>0</v>
      </c>
      <c r="BQ183">
        <v>3</v>
      </c>
      <c r="BR183">
        <v>0</v>
      </c>
      <c r="BS183">
        <v>7.7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4</v>
      </c>
      <c r="BZ183">
        <v>95</v>
      </c>
      <c r="CA183">
        <v>65</v>
      </c>
      <c r="CF183">
        <v>0</v>
      </c>
      <c r="CG183">
        <v>0</v>
      </c>
      <c r="CM183">
        <v>0</v>
      </c>
      <c r="CN183" t="s">
        <v>62</v>
      </c>
      <c r="CO183">
        <v>0</v>
      </c>
      <c r="CP183">
        <f t="shared" si="172"/>
        <v>1294.3899999999999</v>
      </c>
      <c r="CQ183">
        <f t="shared" si="173"/>
        <v>538.46100000000001</v>
      </c>
      <c r="CR183">
        <f t="shared" si="174"/>
        <v>2.8490000000000002</v>
      </c>
      <c r="CS183">
        <f t="shared" si="175"/>
        <v>1.3090000000000002</v>
      </c>
      <c r="CT183">
        <f t="shared" si="176"/>
        <v>1615.999</v>
      </c>
      <c r="CU183">
        <f t="shared" si="177"/>
        <v>0</v>
      </c>
      <c r="CV183">
        <f t="shared" si="178"/>
        <v>22.068000000000001</v>
      </c>
      <c r="CW183">
        <f t="shared" si="179"/>
        <v>1.2E-2</v>
      </c>
      <c r="CX183">
        <f t="shared" si="180"/>
        <v>0</v>
      </c>
      <c r="CY183">
        <f t="shared" si="181"/>
        <v>921.87049999999999</v>
      </c>
      <c r="CZ183">
        <f t="shared" si="182"/>
        <v>630.75350000000003</v>
      </c>
      <c r="DC183" t="s">
        <v>4</v>
      </c>
      <c r="DD183" t="s">
        <v>4</v>
      </c>
      <c r="DE183" t="s">
        <v>21</v>
      </c>
      <c r="DF183" t="s">
        <v>21</v>
      </c>
      <c r="DG183" t="s">
        <v>21</v>
      </c>
      <c r="DH183" t="s">
        <v>4</v>
      </c>
      <c r="DI183" t="s">
        <v>21</v>
      </c>
      <c r="DJ183" t="s">
        <v>21</v>
      </c>
      <c r="DK183" t="s">
        <v>4</v>
      </c>
      <c r="DL183" t="s">
        <v>4</v>
      </c>
      <c r="DM183" t="s">
        <v>4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246</v>
      </c>
      <c r="DW183" t="s">
        <v>246</v>
      </c>
      <c r="DX183">
        <v>100</v>
      </c>
      <c r="EE183">
        <v>27028906</v>
      </c>
      <c r="EF183">
        <v>3</v>
      </c>
      <c r="EG183" t="s">
        <v>63</v>
      </c>
      <c r="EH183">
        <v>0</v>
      </c>
      <c r="EI183" t="s">
        <v>4</v>
      </c>
      <c r="EJ183">
        <v>2</v>
      </c>
      <c r="EK183">
        <v>108001</v>
      </c>
      <c r="EL183" t="s">
        <v>64</v>
      </c>
      <c r="EM183" t="s">
        <v>65</v>
      </c>
      <c r="EO183" t="s">
        <v>66</v>
      </c>
      <c r="EQ183">
        <v>0</v>
      </c>
      <c r="ER183">
        <v>245.13</v>
      </c>
      <c r="ES183">
        <v>69.930000000000007</v>
      </c>
      <c r="ET183">
        <v>0.31</v>
      </c>
      <c r="EU183">
        <v>0.14000000000000001</v>
      </c>
      <c r="EV183">
        <v>174.89</v>
      </c>
      <c r="EW183">
        <v>18.39</v>
      </c>
      <c r="EX183">
        <v>0.01</v>
      </c>
      <c r="EY183">
        <v>0</v>
      </c>
      <c r="FQ183">
        <v>0</v>
      </c>
      <c r="FR183">
        <f t="shared" si="183"/>
        <v>0</v>
      </c>
      <c r="FS183">
        <v>0</v>
      </c>
      <c r="FX183">
        <v>95</v>
      </c>
      <c r="FY183">
        <v>65</v>
      </c>
      <c r="GA183" t="s">
        <v>4</v>
      </c>
      <c r="GD183">
        <v>0</v>
      </c>
      <c r="GF183">
        <v>-689240027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184"/>
        <v>0</v>
      </c>
      <c r="GM183">
        <f t="shared" si="185"/>
        <v>2847.01</v>
      </c>
      <c r="GN183">
        <f t="shared" si="186"/>
        <v>0</v>
      </c>
      <c r="GO183">
        <f t="shared" si="187"/>
        <v>2847.01</v>
      </c>
      <c r="GP183">
        <f t="shared" si="188"/>
        <v>0</v>
      </c>
      <c r="GR183">
        <v>0</v>
      </c>
      <c r="GS183">
        <v>3</v>
      </c>
      <c r="GT183">
        <v>0</v>
      </c>
      <c r="GU183" t="s">
        <v>4</v>
      </c>
      <c r="GV183">
        <f t="shared" si="189"/>
        <v>0</v>
      </c>
      <c r="GW183">
        <v>1</v>
      </c>
      <c r="GX183">
        <f t="shared" si="190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354</v>
      </c>
      <c r="D184" s="2"/>
      <c r="E184" s="2" t="s">
        <v>261</v>
      </c>
      <c r="F184" s="2" t="s">
        <v>262</v>
      </c>
      <c r="G184" s="2" t="s">
        <v>263</v>
      </c>
      <c r="H184" s="2" t="s">
        <v>246</v>
      </c>
      <c r="I184" s="2">
        <f>I182*J184</f>
        <v>0.6</v>
      </c>
      <c r="J184" s="2">
        <v>1</v>
      </c>
      <c r="K184" s="2"/>
      <c r="L184" s="2"/>
      <c r="M184" s="2"/>
      <c r="N184" s="2"/>
      <c r="O184" s="2">
        <f t="shared" si="157"/>
        <v>4291.8100000000004</v>
      </c>
      <c r="P184" s="2">
        <f t="shared" si="158"/>
        <v>4291.8100000000004</v>
      </c>
      <c r="Q184" s="2">
        <f t="shared" si="159"/>
        <v>0</v>
      </c>
      <c r="R184" s="2">
        <f t="shared" si="160"/>
        <v>0</v>
      </c>
      <c r="S184" s="2">
        <f t="shared" si="161"/>
        <v>0</v>
      </c>
      <c r="T184" s="2">
        <f t="shared" si="162"/>
        <v>0</v>
      </c>
      <c r="U184" s="2">
        <f t="shared" si="163"/>
        <v>0</v>
      </c>
      <c r="V184" s="2">
        <f t="shared" si="164"/>
        <v>0</v>
      </c>
      <c r="W184" s="2">
        <f t="shared" si="165"/>
        <v>0</v>
      </c>
      <c r="X184" s="2">
        <f t="shared" si="166"/>
        <v>0</v>
      </c>
      <c r="Y184" s="2">
        <f t="shared" si="167"/>
        <v>0</v>
      </c>
      <c r="Z184" s="2"/>
      <c r="AA184" s="2">
        <v>27795993</v>
      </c>
      <c r="AB184" s="2">
        <f t="shared" si="168"/>
        <v>7153.01</v>
      </c>
      <c r="AC184" s="2">
        <f t="shared" si="169"/>
        <v>7153.01</v>
      </c>
      <c r="AD184" s="2">
        <f>ROUND((((ET184)-(EU184))+AE184),2)</f>
        <v>0</v>
      </c>
      <c r="AE184" s="2">
        <f t="shared" ref="AE184:AF187" si="191">ROUND((EU184),2)</f>
        <v>0</v>
      </c>
      <c r="AF184" s="2">
        <f t="shared" si="191"/>
        <v>0</v>
      </c>
      <c r="AG184" s="2">
        <f t="shared" si="170"/>
        <v>0</v>
      </c>
      <c r="AH184" s="2">
        <f t="shared" ref="AH184:AI187" si="192">(EW184)</f>
        <v>0</v>
      </c>
      <c r="AI184" s="2">
        <f t="shared" si="192"/>
        <v>0</v>
      </c>
      <c r="AJ184" s="2">
        <f t="shared" si="171"/>
        <v>0</v>
      </c>
      <c r="AK184" s="2">
        <v>7153.01</v>
      </c>
      <c r="AL184" s="2">
        <v>7153.01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4</v>
      </c>
      <c r="BE184" s="2" t="s">
        <v>4</v>
      </c>
      <c r="BF184" s="2" t="s">
        <v>4</v>
      </c>
      <c r="BG184" s="2" t="s">
        <v>4</v>
      </c>
      <c r="BH184" s="2">
        <v>3</v>
      </c>
      <c r="BI184" s="2">
        <v>2</v>
      </c>
      <c r="BJ184" s="2" t="s">
        <v>264</v>
      </c>
      <c r="BK184" s="2"/>
      <c r="BL184" s="2"/>
      <c r="BM184" s="2">
        <v>500002</v>
      </c>
      <c r="BN184" s="2">
        <v>0</v>
      </c>
      <c r="BO184" s="2" t="s">
        <v>4</v>
      </c>
      <c r="BP184" s="2">
        <v>0</v>
      </c>
      <c r="BQ184" s="2">
        <v>12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4</v>
      </c>
      <c r="BZ184" s="2">
        <v>0</v>
      </c>
      <c r="CA184" s="2">
        <v>0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4</v>
      </c>
      <c r="CO184" s="2">
        <v>0</v>
      </c>
      <c r="CP184" s="2">
        <f t="shared" si="172"/>
        <v>4291.8100000000004</v>
      </c>
      <c r="CQ184" s="2">
        <f t="shared" si="173"/>
        <v>7153.01</v>
      </c>
      <c r="CR184" s="2">
        <f t="shared" si="174"/>
        <v>0</v>
      </c>
      <c r="CS184" s="2">
        <f t="shared" si="175"/>
        <v>0</v>
      </c>
      <c r="CT184" s="2">
        <f t="shared" si="176"/>
        <v>0</v>
      </c>
      <c r="CU184" s="2">
        <f t="shared" si="177"/>
        <v>0</v>
      </c>
      <c r="CV184" s="2">
        <f t="shared" si="178"/>
        <v>0</v>
      </c>
      <c r="CW184" s="2">
        <f t="shared" si="179"/>
        <v>0</v>
      </c>
      <c r="CX184" s="2">
        <f t="shared" si="180"/>
        <v>0</v>
      </c>
      <c r="CY184" s="2">
        <f t="shared" si="181"/>
        <v>0</v>
      </c>
      <c r="CZ184" s="2">
        <f t="shared" si="182"/>
        <v>0</v>
      </c>
      <c r="DA184" s="2"/>
      <c r="DB184" s="2"/>
      <c r="DC184" s="2" t="s">
        <v>4</v>
      </c>
      <c r="DD184" s="2" t="s">
        <v>4</v>
      </c>
      <c r="DE184" s="2" t="s">
        <v>4</v>
      </c>
      <c r="DF184" s="2" t="s">
        <v>4</v>
      </c>
      <c r="DG184" s="2" t="s">
        <v>4</v>
      </c>
      <c r="DH184" s="2" t="s">
        <v>4</v>
      </c>
      <c r="DI184" s="2" t="s">
        <v>4</v>
      </c>
      <c r="DJ184" s="2" t="s">
        <v>4</v>
      </c>
      <c r="DK184" s="2" t="s">
        <v>4</v>
      </c>
      <c r="DL184" s="2" t="s">
        <v>4</v>
      </c>
      <c r="DM184" s="2" t="s">
        <v>4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1003</v>
      </c>
      <c r="DV184" s="2" t="s">
        <v>246</v>
      </c>
      <c r="DW184" s="2" t="s">
        <v>246</v>
      </c>
      <c r="DX184" s="2">
        <v>100</v>
      </c>
      <c r="DY184" s="2"/>
      <c r="DZ184" s="2"/>
      <c r="EA184" s="2"/>
      <c r="EB184" s="2"/>
      <c r="EC184" s="2"/>
      <c r="ED184" s="2"/>
      <c r="EE184" s="2">
        <v>27028957</v>
      </c>
      <c r="EF184" s="2">
        <v>12</v>
      </c>
      <c r="EG184" s="2" t="s">
        <v>254</v>
      </c>
      <c r="EH184" s="2">
        <v>0</v>
      </c>
      <c r="EI184" s="2" t="s">
        <v>4</v>
      </c>
      <c r="EJ184" s="2">
        <v>2</v>
      </c>
      <c r="EK184" s="2">
        <v>500002</v>
      </c>
      <c r="EL184" s="2" t="s">
        <v>255</v>
      </c>
      <c r="EM184" s="2" t="s">
        <v>256</v>
      </c>
      <c r="EN184" s="2"/>
      <c r="EO184" s="2" t="s">
        <v>4</v>
      </c>
      <c r="EP184" s="2"/>
      <c r="EQ184" s="2">
        <v>512</v>
      </c>
      <c r="ER184" s="2">
        <v>7153.01</v>
      </c>
      <c r="ES184" s="2">
        <v>7153.01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si="183"/>
        <v>0</v>
      </c>
      <c r="FS184" s="2">
        <v>0</v>
      </c>
      <c r="FT184" s="2"/>
      <c r="FU184" s="2"/>
      <c r="FV184" s="2"/>
      <c r="FW184" s="2"/>
      <c r="FX184" s="2">
        <v>0</v>
      </c>
      <c r="FY184" s="2">
        <v>0</v>
      </c>
      <c r="FZ184" s="2"/>
      <c r="GA184" s="2" t="s">
        <v>4</v>
      </c>
      <c r="GB184" s="2"/>
      <c r="GC184" s="2"/>
      <c r="GD184" s="2">
        <v>0</v>
      </c>
      <c r="GE184" s="2"/>
      <c r="GF184" s="2">
        <v>1409161548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si="184"/>
        <v>0</v>
      </c>
      <c r="GM184" s="2">
        <f t="shared" si="185"/>
        <v>4291.8100000000004</v>
      </c>
      <c r="GN184" s="2">
        <f t="shared" si="186"/>
        <v>0</v>
      </c>
      <c r="GO184" s="2">
        <f t="shared" si="187"/>
        <v>4291.8100000000004</v>
      </c>
      <c r="GP184" s="2">
        <f t="shared" si="188"/>
        <v>0</v>
      </c>
      <c r="GQ184" s="2"/>
      <c r="GR184" s="2">
        <v>0</v>
      </c>
      <c r="GS184" s="2">
        <v>3</v>
      </c>
      <c r="GT184" s="2">
        <v>0</v>
      </c>
      <c r="GU184" s="2" t="s">
        <v>4</v>
      </c>
      <c r="GV184" s="2">
        <f t="shared" si="189"/>
        <v>0</v>
      </c>
      <c r="GW184" s="2">
        <v>1</v>
      </c>
      <c r="GX184" s="2">
        <f t="shared" si="190"/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362</v>
      </c>
      <c r="E185" t="s">
        <v>261</v>
      </c>
      <c r="F185" t="s">
        <v>262</v>
      </c>
      <c r="G185" t="s">
        <v>263</v>
      </c>
      <c r="H185" t="s">
        <v>246</v>
      </c>
      <c r="I185">
        <f>I183*J185</f>
        <v>0.6</v>
      </c>
      <c r="J185">
        <v>1</v>
      </c>
      <c r="O185">
        <f t="shared" si="157"/>
        <v>33046.910000000003</v>
      </c>
      <c r="P185">
        <f t="shared" si="158"/>
        <v>33046.910000000003</v>
      </c>
      <c r="Q185">
        <f t="shared" si="159"/>
        <v>0</v>
      </c>
      <c r="R185">
        <f t="shared" si="160"/>
        <v>0</v>
      </c>
      <c r="S185">
        <f t="shared" si="161"/>
        <v>0</v>
      </c>
      <c r="T185">
        <f t="shared" si="162"/>
        <v>0</v>
      </c>
      <c r="U185">
        <f t="shared" si="163"/>
        <v>0</v>
      </c>
      <c r="V185">
        <f t="shared" si="164"/>
        <v>0</v>
      </c>
      <c r="W185">
        <f t="shared" si="165"/>
        <v>0</v>
      </c>
      <c r="X185">
        <f t="shared" si="166"/>
        <v>0</v>
      </c>
      <c r="Y185">
        <f t="shared" si="167"/>
        <v>0</v>
      </c>
      <c r="AA185">
        <v>27796868</v>
      </c>
      <c r="AB185">
        <f t="shared" si="168"/>
        <v>7153.01</v>
      </c>
      <c r="AC185">
        <f t="shared" si="169"/>
        <v>7153.01</v>
      </c>
      <c r="AD185">
        <f>ROUND((((ET185)-(EU185))+AE185),2)</f>
        <v>0</v>
      </c>
      <c r="AE185">
        <f t="shared" si="191"/>
        <v>0</v>
      </c>
      <c r="AF185">
        <f t="shared" si="191"/>
        <v>0</v>
      </c>
      <c r="AG185">
        <f t="shared" si="170"/>
        <v>0</v>
      </c>
      <c r="AH185">
        <f t="shared" si="192"/>
        <v>0</v>
      </c>
      <c r="AI185">
        <f t="shared" si="192"/>
        <v>0</v>
      </c>
      <c r="AJ185">
        <f t="shared" si="171"/>
        <v>0</v>
      </c>
      <c r="AK185">
        <v>7153.01</v>
      </c>
      <c r="AL185">
        <v>7153.01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7.7</v>
      </c>
      <c r="BA185">
        <v>1</v>
      </c>
      <c r="BB185">
        <v>1</v>
      </c>
      <c r="BC185">
        <v>7.7</v>
      </c>
      <c r="BD185" t="s">
        <v>4</v>
      </c>
      <c r="BE185" t="s">
        <v>4</v>
      </c>
      <c r="BF185" t="s">
        <v>4</v>
      </c>
      <c r="BG185" t="s">
        <v>4</v>
      </c>
      <c r="BH185">
        <v>3</v>
      </c>
      <c r="BI185">
        <v>2</v>
      </c>
      <c r="BJ185" t="s">
        <v>264</v>
      </c>
      <c r="BM185">
        <v>500002</v>
      </c>
      <c r="BN185">
        <v>0</v>
      </c>
      <c r="BO185" t="s">
        <v>4</v>
      </c>
      <c r="BP185">
        <v>0</v>
      </c>
      <c r="BQ185">
        <v>12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4</v>
      </c>
      <c r="BZ185">
        <v>0</v>
      </c>
      <c r="CA185">
        <v>0</v>
      </c>
      <c r="CF185">
        <v>0</v>
      </c>
      <c r="CG185">
        <v>0</v>
      </c>
      <c r="CM185">
        <v>0</v>
      </c>
      <c r="CN185" t="s">
        <v>4</v>
      </c>
      <c r="CO185">
        <v>0</v>
      </c>
      <c r="CP185">
        <f t="shared" si="172"/>
        <v>33046.910000000003</v>
      </c>
      <c r="CQ185">
        <f t="shared" si="173"/>
        <v>55078.177000000003</v>
      </c>
      <c r="CR185">
        <f t="shared" si="174"/>
        <v>0</v>
      </c>
      <c r="CS185">
        <f t="shared" si="175"/>
        <v>0</v>
      </c>
      <c r="CT185">
        <f t="shared" si="176"/>
        <v>0</v>
      </c>
      <c r="CU185">
        <f t="shared" si="177"/>
        <v>0</v>
      </c>
      <c r="CV185">
        <f t="shared" si="178"/>
        <v>0</v>
      </c>
      <c r="CW185">
        <f t="shared" si="179"/>
        <v>0</v>
      </c>
      <c r="CX185">
        <f t="shared" si="180"/>
        <v>0</v>
      </c>
      <c r="CY185">
        <f t="shared" si="181"/>
        <v>0</v>
      </c>
      <c r="CZ185">
        <f t="shared" si="182"/>
        <v>0</v>
      </c>
      <c r="DC185" t="s">
        <v>4</v>
      </c>
      <c r="DD185" t="s">
        <v>4</v>
      </c>
      <c r="DE185" t="s">
        <v>4</v>
      </c>
      <c r="DF185" t="s">
        <v>4</v>
      </c>
      <c r="DG185" t="s">
        <v>4</v>
      </c>
      <c r="DH185" t="s">
        <v>4</v>
      </c>
      <c r="DI185" t="s">
        <v>4</v>
      </c>
      <c r="DJ185" t="s">
        <v>4</v>
      </c>
      <c r="DK185" t="s">
        <v>4</v>
      </c>
      <c r="DL185" t="s">
        <v>4</v>
      </c>
      <c r="DM185" t="s">
        <v>4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246</v>
      </c>
      <c r="DW185" t="s">
        <v>246</v>
      </c>
      <c r="DX185">
        <v>100</v>
      </c>
      <c r="EE185">
        <v>27028957</v>
      </c>
      <c r="EF185">
        <v>12</v>
      </c>
      <c r="EG185" t="s">
        <v>254</v>
      </c>
      <c r="EH185">
        <v>0</v>
      </c>
      <c r="EI185" t="s">
        <v>4</v>
      </c>
      <c r="EJ185">
        <v>2</v>
      </c>
      <c r="EK185">
        <v>500002</v>
      </c>
      <c r="EL185" t="s">
        <v>255</v>
      </c>
      <c r="EM185" t="s">
        <v>256</v>
      </c>
      <c r="EO185" t="s">
        <v>4</v>
      </c>
      <c r="EQ185">
        <v>512</v>
      </c>
      <c r="ER185">
        <v>7153.01</v>
      </c>
      <c r="ES185">
        <v>7153.01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183"/>
        <v>0</v>
      </c>
      <c r="FS185">
        <v>0</v>
      </c>
      <c r="FX185">
        <v>0</v>
      </c>
      <c r="FY185">
        <v>0</v>
      </c>
      <c r="GA185" t="s">
        <v>4</v>
      </c>
      <c r="GD185">
        <v>0</v>
      </c>
      <c r="GF185">
        <v>1409161548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184"/>
        <v>0</v>
      </c>
      <c r="GM185">
        <f t="shared" si="185"/>
        <v>33046.910000000003</v>
      </c>
      <c r="GN185">
        <f t="shared" si="186"/>
        <v>0</v>
      </c>
      <c r="GO185">
        <f t="shared" si="187"/>
        <v>33046.910000000003</v>
      </c>
      <c r="GP185">
        <f t="shared" si="188"/>
        <v>0</v>
      </c>
      <c r="GR185">
        <v>0</v>
      </c>
      <c r="GS185">
        <v>3</v>
      </c>
      <c r="GT185">
        <v>0</v>
      </c>
      <c r="GU185" t="s">
        <v>4</v>
      </c>
      <c r="GV185">
        <f t="shared" si="189"/>
        <v>0</v>
      </c>
      <c r="GW185">
        <v>1</v>
      </c>
      <c r="GX185">
        <f t="shared" si="190"/>
        <v>0</v>
      </c>
      <c r="HA185">
        <v>0</v>
      </c>
      <c r="HB185">
        <v>0</v>
      </c>
      <c r="IK185">
        <v>0</v>
      </c>
    </row>
    <row r="186" spans="1:255" x14ac:dyDescent="0.2">
      <c r="A186" s="2">
        <v>18</v>
      </c>
      <c r="B186" s="2">
        <v>1</v>
      </c>
      <c r="C186" s="2">
        <v>356</v>
      </c>
      <c r="D186" s="2"/>
      <c r="E186" s="2" t="s">
        <v>265</v>
      </c>
      <c r="F186" s="2" t="s">
        <v>27</v>
      </c>
      <c r="G186" s="2" t="s">
        <v>266</v>
      </c>
      <c r="H186" s="2" t="s">
        <v>18</v>
      </c>
      <c r="I186" s="2">
        <f>I182*J186</f>
        <v>8</v>
      </c>
      <c r="J186" s="2">
        <v>13.333333333333334</v>
      </c>
      <c r="K186" s="2"/>
      <c r="L186" s="2"/>
      <c r="M186" s="2"/>
      <c r="N186" s="2"/>
      <c r="O186" s="2">
        <f t="shared" si="157"/>
        <v>462.24</v>
      </c>
      <c r="P186" s="2">
        <f t="shared" si="158"/>
        <v>462.24</v>
      </c>
      <c r="Q186" s="2">
        <f t="shared" si="159"/>
        <v>0</v>
      </c>
      <c r="R186" s="2">
        <f t="shared" si="160"/>
        <v>0</v>
      </c>
      <c r="S186" s="2">
        <f t="shared" si="161"/>
        <v>0</v>
      </c>
      <c r="T186" s="2">
        <f t="shared" si="162"/>
        <v>0</v>
      </c>
      <c r="U186" s="2">
        <f t="shared" si="163"/>
        <v>0</v>
      </c>
      <c r="V186" s="2">
        <f t="shared" si="164"/>
        <v>0</v>
      </c>
      <c r="W186" s="2">
        <f t="shared" si="165"/>
        <v>0</v>
      </c>
      <c r="X186" s="2">
        <f t="shared" si="166"/>
        <v>0</v>
      </c>
      <c r="Y186" s="2">
        <f t="shared" si="167"/>
        <v>0</v>
      </c>
      <c r="Z186" s="2"/>
      <c r="AA186" s="2">
        <v>27795993</v>
      </c>
      <c r="AB186" s="2">
        <f t="shared" si="168"/>
        <v>57.78</v>
      </c>
      <c r="AC186" s="2">
        <f t="shared" si="169"/>
        <v>57.78</v>
      </c>
      <c r="AD186" s="2">
        <f>ROUND((((ET186)-(EU186))+AE186),2)</f>
        <v>0</v>
      </c>
      <c r="AE186" s="2">
        <f t="shared" si="191"/>
        <v>0</v>
      </c>
      <c r="AF186" s="2">
        <f t="shared" si="191"/>
        <v>0</v>
      </c>
      <c r="AG186" s="2">
        <f t="shared" si="170"/>
        <v>0</v>
      </c>
      <c r="AH186" s="2">
        <f t="shared" si="192"/>
        <v>0</v>
      </c>
      <c r="AI186" s="2">
        <f t="shared" si="192"/>
        <v>0</v>
      </c>
      <c r="AJ186" s="2">
        <f t="shared" si="171"/>
        <v>0</v>
      </c>
      <c r="AK186" s="2">
        <v>57.78</v>
      </c>
      <c r="AL186" s="2">
        <v>57.78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4</v>
      </c>
      <c r="BE186" s="2" t="s">
        <v>4</v>
      </c>
      <c r="BF186" s="2" t="s">
        <v>4</v>
      </c>
      <c r="BG186" s="2" t="s">
        <v>4</v>
      </c>
      <c r="BH186" s="2">
        <v>3</v>
      </c>
      <c r="BI186" s="2">
        <v>4</v>
      </c>
      <c r="BJ186" s="2" t="s">
        <v>4</v>
      </c>
      <c r="BK186" s="2"/>
      <c r="BL186" s="2"/>
      <c r="BM186" s="2">
        <v>0</v>
      </c>
      <c r="BN186" s="2">
        <v>0</v>
      </c>
      <c r="BO186" s="2" t="s">
        <v>4</v>
      </c>
      <c r="BP186" s="2">
        <v>0</v>
      </c>
      <c r="BQ186" s="2">
        <v>16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4</v>
      </c>
      <c r="BZ186" s="2">
        <v>0</v>
      </c>
      <c r="CA186" s="2">
        <v>0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4</v>
      </c>
      <c r="CO186" s="2">
        <v>0</v>
      </c>
      <c r="CP186" s="2">
        <f t="shared" si="172"/>
        <v>462.24</v>
      </c>
      <c r="CQ186" s="2">
        <f t="shared" si="173"/>
        <v>57.78</v>
      </c>
      <c r="CR186" s="2">
        <f t="shared" si="174"/>
        <v>0</v>
      </c>
      <c r="CS186" s="2">
        <f t="shared" si="175"/>
        <v>0</v>
      </c>
      <c r="CT186" s="2">
        <f t="shared" si="176"/>
        <v>0</v>
      </c>
      <c r="CU186" s="2">
        <f t="shared" si="177"/>
        <v>0</v>
      </c>
      <c r="CV186" s="2">
        <f t="shared" si="178"/>
        <v>0</v>
      </c>
      <c r="CW186" s="2">
        <f t="shared" si="179"/>
        <v>0</v>
      </c>
      <c r="CX186" s="2">
        <f t="shared" si="180"/>
        <v>0</v>
      </c>
      <c r="CY186" s="2">
        <f t="shared" si="181"/>
        <v>0</v>
      </c>
      <c r="CZ186" s="2">
        <f t="shared" si="182"/>
        <v>0</v>
      </c>
      <c r="DA186" s="2"/>
      <c r="DB186" s="2"/>
      <c r="DC186" s="2" t="s">
        <v>4</v>
      </c>
      <c r="DD186" s="2" t="s">
        <v>4</v>
      </c>
      <c r="DE186" s="2" t="s">
        <v>4</v>
      </c>
      <c r="DF186" s="2" t="s">
        <v>4</v>
      </c>
      <c r="DG186" s="2" t="s">
        <v>4</v>
      </c>
      <c r="DH186" s="2" t="s">
        <v>4</v>
      </c>
      <c r="DI186" s="2" t="s">
        <v>4</v>
      </c>
      <c r="DJ186" s="2" t="s">
        <v>4</v>
      </c>
      <c r="DK186" s="2" t="s">
        <v>4</v>
      </c>
      <c r="DL186" s="2" t="s">
        <v>4</v>
      </c>
      <c r="DM186" s="2" t="s">
        <v>4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18</v>
      </c>
      <c r="DW186" s="2" t="s">
        <v>18</v>
      </c>
      <c r="DX186" s="2">
        <v>1</v>
      </c>
      <c r="DY186" s="2"/>
      <c r="DZ186" s="2"/>
      <c r="EA186" s="2"/>
      <c r="EB186" s="2"/>
      <c r="EC186" s="2"/>
      <c r="ED186" s="2"/>
      <c r="EE186" s="2">
        <v>27028964</v>
      </c>
      <c r="EF186" s="2">
        <v>16</v>
      </c>
      <c r="EG186" s="2" t="s">
        <v>103</v>
      </c>
      <c r="EH186" s="2">
        <v>0</v>
      </c>
      <c r="EI186" s="2" t="s">
        <v>4</v>
      </c>
      <c r="EJ186" s="2">
        <v>4</v>
      </c>
      <c r="EK186" s="2">
        <v>0</v>
      </c>
      <c r="EL186" s="2" t="s">
        <v>104</v>
      </c>
      <c r="EM186" s="2" t="s">
        <v>105</v>
      </c>
      <c r="EN186" s="2"/>
      <c r="EO186" s="2" t="s">
        <v>4</v>
      </c>
      <c r="EP186" s="2"/>
      <c r="EQ186" s="2">
        <v>512</v>
      </c>
      <c r="ER186" s="2">
        <v>57.78</v>
      </c>
      <c r="ES186" s="2">
        <v>57.78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183"/>
        <v>0</v>
      </c>
      <c r="FS186" s="2">
        <v>0</v>
      </c>
      <c r="FT186" s="2"/>
      <c r="FU186" s="2"/>
      <c r="FV186" s="2"/>
      <c r="FW186" s="2"/>
      <c r="FX186" s="2">
        <v>0</v>
      </c>
      <c r="FY186" s="2">
        <v>0</v>
      </c>
      <c r="FZ186" s="2"/>
      <c r="GA186" s="2" t="s">
        <v>31</v>
      </c>
      <c r="GB186" s="2"/>
      <c r="GC186" s="2"/>
      <c r="GD186" s="2">
        <v>0</v>
      </c>
      <c r="GE186" s="2"/>
      <c r="GF186" s="2">
        <v>139225775</v>
      </c>
      <c r="GG186" s="2">
        <v>2</v>
      </c>
      <c r="GH186" s="2">
        <v>0</v>
      </c>
      <c r="GI186" s="2">
        <v>-2</v>
      </c>
      <c r="GJ186" s="2">
        <v>0</v>
      </c>
      <c r="GK186" s="2">
        <f>ROUND(R186*(R12)/100,2)</f>
        <v>0</v>
      </c>
      <c r="GL186" s="2">
        <f t="shared" si="184"/>
        <v>0</v>
      </c>
      <c r="GM186" s="2">
        <f t="shared" si="185"/>
        <v>462.24</v>
      </c>
      <c r="GN186" s="2">
        <f t="shared" si="186"/>
        <v>0</v>
      </c>
      <c r="GO186" s="2">
        <f t="shared" si="187"/>
        <v>0</v>
      </c>
      <c r="GP186" s="2">
        <f t="shared" si="188"/>
        <v>462.24</v>
      </c>
      <c r="GQ186" s="2"/>
      <c r="GR186" s="2">
        <v>0</v>
      </c>
      <c r="GS186" s="2">
        <v>4</v>
      </c>
      <c r="GT186" s="2">
        <v>0</v>
      </c>
      <c r="GU186" s="2" t="s">
        <v>4</v>
      </c>
      <c r="GV186" s="2">
        <f t="shared" si="189"/>
        <v>0</v>
      </c>
      <c r="GW186" s="2">
        <v>1</v>
      </c>
      <c r="GX186" s="2">
        <f t="shared" si="190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18</v>
      </c>
      <c r="B187">
        <v>1</v>
      </c>
      <c r="C187">
        <v>364</v>
      </c>
      <c r="E187" t="s">
        <v>265</v>
      </c>
      <c r="F187" t="s">
        <v>27</v>
      </c>
      <c r="G187" t="s">
        <v>266</v>
      </c>
      <c r="H187" t="s">
        <v>18</v>
      </c>
      <c r="I187">
        <f>I183*J187</f>
        <v>8</v>
      </c>
      <c r="J187">
        <v>13.333333333333334</v>
      </c>
      <c r="O187">
        <f t="shared" si="157"/>
        <v>3559.25</v>
      </c>
      <c r="P187">
        <f t="shared" si="158"/>
        <v>3559.25</v>
      </c>
      <c r="Q187">
        <f t="shared" si="159"/>
        <v>0</v>
      </c>
      <c r="R187">
        <f t="shared" si="160"/>
        <v>0</v>
      </c>
      <c r="S187">
        <f t="shared" si="161"/>
        <v>0</v>
      </c>
      <c r="T187">
        <f t="shared" si="162"/>
        <v>0</v>
      </c>
      <c r="U187">
        <f t="shared" si="163"/>
        <v>0</v>
      </c>
      <c r="V187">
        <f t="shared" si="164"/>
        <v>0</v>
      </c>
      <c r="W187">
        <f t="shared" si="165"/>
        <v>0</v>
      </c>
      <c r="X187">
        <f t="shared" si="166"/>
        <v>0</v>
      </c>
      <c r="Y187">
        <f t="shared" si="167"/>
        <v>0</v>
      </c>
      <c r="AA187">
        <v>27796868</v>
      </c>
      <c r="AB187">
        <f t="shared" si="168"/>
        <v>57.78</v>
      </c>
      <c r="AC187">
        <f t="shared" si="169"/>
        <v>57.78</v>
      </c>
      <c r="AD187">
        <f>ROUND((((ET187)-(EU187))+AE187),2)</f>
        <v>0</v>
      </c>
      <c r="AE187">
        <f t="shared" si="191"/>
        <v>0</v>
      </c>
      <c r="AF187">
        <f t="shared" si="191"/>
        <v>0</v>
      </c>
      <c r="AG187">
        <f t="shared" si="170"/>
        <v>0</v>
      </c>
      <c r="AH187">
        <f t="shared" si="192"/>
        <v>0</v>
      </c>
      <c r="AI187">
        <f t="shared" si="192"/>
        <v>0</v>
      </c>
      <c r="AJ187">
        <f t="shared" si="171"/>
        <v>0</v>
      </c>
      <c r="AK187">
        <v>57.78</v>
      </c>
      <c r="AL187">
        <v>57.78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1</v>
      </c>
      <c r="AW187">
        <v>1</v>
      </c>
      <c r="AZ187">
        <v>7.7</v>
      </c>
      <c r="BA187">
        <v>1</v>
      </c>
      <c r="BB187">
        <v>1</v>
      </c>
      <c r="BC187">
        <v>7.7</v>
      </c>
      <c r="BD187" t="s">
        <v>4</v>
      </c>
      <c r="BE187" t="s">
        <v>4</v>
      </c>
      <c r="BF187" t="s">
        <v>4</v>
      </c>
      <c r="BG187" t="s">
        <v>4</v>
      </c>
      <c r="BH187">
        <v>3</v>
      </c>
      <c r="BI187">
        <v>4</v>
      </c>
      <c r="BJ187" t="s">
        <v>4</v>
      </c>
      <c r="BM187">
        <v>0</v>
      </c>
      <c r="BN187">
        <v>0</v>
      </c>
      <c r="BO187" t="s">
        <v>4</v>
      </c>
      <c r="BP187">
        <v>0</v>
      </c>
      <c r="BQ187">
        <v>16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4</v>
      </c>
      <c r="BZ187">
        <v>0</v>
      </c>
      <c r="CA187">
        <v>0</v>
      </c>
      <c r="CF187">
        <v>0</v>
      </c>
      <c r="CG187">
        <v>0</v>
      </c>
      <c r="CM187">
        <v>0</v>
      </c>
      <c r="CN187" t="s">
        <v>4</v>
      </c>
      <c r="CO187">
        <v>0</v>
      </c>
      <c r="CP187">
        <f t="shared" si="172"/>
        <v>3559.25</v>
      </c>
      <c r="CQ187">
        <f t="shared" si="173"/>
        <v>444.90600000000001</v>
      </c>
      <c r="CR187">
        <f t="shared" si="174"/>
        <v>0</v>
      </c>
      <c r="CS187">
        <f t="shared" si="175"/>
        <v>0</v>
      </c>
      <c r="CT187">
        <f t="shared" si="176"/>
        <v>0</v>
      </c>
      <c r="CU187">
        <f t="shared" si="177"/>
        <v>0</v>
      </c>
      <c r="CV187">
        <f t="shared" si="178"/>
        <v>0</v>
      </c>
      <c r="CW187">
        <f t="shared" si="179"/>
        <v>0</v>
      </c>
      <c r="CX187">
        <f t="shared" si="180"/>
        <v>0</v>
      </c>
      <c r="CY187">
        <f t="shared" si="181"/>
        <v>0</v>
      </c>
      <c r="CZ187">
        <f t="shared" si="182"/>
        <v>0</v>
      </c>
      <c r="DC187" t="s">
        <v>4</v>
      </c>
      <c r="DD187" t="s">
        <v>4</v>
      </c>
      <c r="DE187" t="s">
        <v>4</v>
      </c>
      <c r="DF187" t="s">
        <v>4</v>
      </c>
      <c r="DG187" t="s">
        <v>4</v>
      </c>
      <c r="DH187" t="s">
        <v>4</v>
      </c>
      <c r="DI187" t="s">
        <v>4</v>
      </c>
      <c r="DJ187" t="s">
        <v>4</v>
      </c>
      <c r="DK187" t="s">
        <v>4</v>
      </c>
      <c r="DL187" t="s">
        <v>4</v>
      </c>
      <c r="DM187" t="s">
        <v>4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18</v>
      </c>
      <c r="DW187" t="s">
        <v>18</v>
      </c>
      <c r="DX187">
        <v>1</v>
      </c>
      <c r="EE187">
        <v>27028964</v>
      </c>
      <c r="EF187">
        <v>16</v>
      </c>
      <c r="EG187" t="s">
        <v>103</v>
      </c>
      <c r="EH187">
        <v>0</v>
      </c>
      <c r="EI187" t="s">
        <v>4</v>
      </c>
      <c r="EJ187">
        <v>4</v>
      </c>
      <c r="EK187">
        <v>0</v>
      </c>
      <c r="EL187" t="s">
        <v>104</v>
      </c>
      <c r="EM187" t="s">
        <v>105</v>
      </c>
      <c r="EO187" t="s">
        <v>4</v>
      </c>
      <c r="EQ187">
        <v>512</v>
      </c>
      <c r="ER187">
        <v>57.78</v>
      </c>
      <c r="ES187">
        <v>57.78</v>
      </c>
      <c r="ET187">
        <v>0</v>
      </c>
      <c r="EU187">
        <v>0</v>
      </c>
      <c r="EV187">
        <v>0</v>
      </c>
      <c r="EW187">
        <v>0</v>
      </c>
      <c r="EX187">
        <v>0</v>
      </c>
      <c r="EZ187">
        <v>5</v>
      </c>
      <c r="FC187">
        <v>0</v>
      </c>
      <c r="FD187">
        <v>18</v>
      </c>
      <c r="FF187">
        <v>444.92</v>
      </c>
      <c r="FQ187">
        <v>0</v>
      </c>
      <c r="FR187">
        <f t="shared" si="183"/>
        <v>0</v>
      </c>
      <c r="FS187">
        <v>0</v>
      </c>
      <c r="FX187">
        <v>0</v>
      </c>
      <c r="FY187">
        <v>0</v>
      </c>
      <c r="GA187" t="s">
        <v>267</v>
      </c>
      <c r="GD187">
        <v>0</v>
      </c>
      <c r="GF187">
        <v>139225775</v>
      </c>
      <c r="GG187">
        <v>1</v>
      </c>
      <c r="GH187">
        <v>3</v>
      </c>
      <c r="GI187">
        <v>3</v>
      </c>
      <c r="GJ187">
        <v>0</v>
      </c>
      <c r="GK187">
        <f>ROUND(R187*(S12)/100,2)</f>
        <v>0</v>
      </c>
      <c r="GL187">
        <f t="shared" si="184"/>
        <v>0</v>
      </c>
      <c r="GM187">
        <f t="shared" si="185"/>
        <v>3559.25</v>
      </c>
      <c r="GN187">
        <f t="shared" si="186"/>
        <v>0</v>
      </c>
      <c r="GO187">
        <f t="shared" si="187"/>
        <v>0</v>
      </c>
      <c r="GP187">
        <f t="shared" si="188"/>
        <v>3559.25</v>
      </c>
      <c r="GR187">
        <v>1</v>
      </c>
      <c r="GS187">
        <v>1</v>
      </c>
      <c r="GT187">
        <v>0</v>
      </c>
      <c r="GU187" t="s">
        <v>4</v>
      </c>
      <c r="GV187">
        <f t="shared" si="189"/>
        <v>0</v>
      </c>
      <c r="GW187">
        <v>1</v>
      </c>
      <c r="GX187">
        <f t="shared" si="190"/>
        <v>0</v>
      </c>
      <c r="HA187">
        <v>0</v>
      </c>
      <c r="HB187">
        <v>0</v>
      </c>
      <c r="IK187">
        <v>0</v>
      </c>
    </row>
    <row r="188" spans="1:255" x14ac:dyDescent="0.2">
      <c r="A188" s="2">
        <v>17</v>
      </c>
      <c r="B188" s="2">
        <v>1</v>
      </c>
      <c r="C188" s="2">
        <f>ROW(SmtRes!A375)</f>
        <v>375</v>
      </c>
      <c r="D188" s="2">
        <f>ROW(EtalonRes!A378)</f>
        <v>378</v>
      </c>
      <c r="E188" s="2" t="s">
        <v>268</v>
      </c>
      <c r="F188" s="2" t="s">
        <v>269</v>
      </c>
      <c r="G188" s="2" t="s">
        <v>270</v>
      </c>
      <c r="H188" s="2" t="s">
        <v>18</v>
      </c>
      <c r="I188" s="2">
        <v>1</v>
      </c>
      <c r="J188" s="2">
        <v>0</v>
      </c>
      <c r="K188" s="2"/>
      <c r="L188" s="2"/>
      <c r="M188" s="2"/>
      <c r="N188" s="2"/>
      <c r="O188" s="2">
        <f t="shared" si="157"/>
        <v>233.37</v>
      </c>
      <c r="P188" s="2">
        <f t="shared" si="158"/>
        <v>176.95</v>
      </c>
      <c r="Q188" s="2">
        <f t="shared" si="159"/>
        <v>28.81</v>
      </c>
      <c r="R188" s="2">
        <f t="shared" si="160"/>
        <v>3.01</v>
      </c>
      <c r="S188" s="2">
        <f t="shared" si="161"/>
        <v>27.61</v>
      </c>
      <c r="T188" s="2">
        <f t="shared" si="162"/>
        <v>0</v>
      </c>
      <c r="U188" s="2">
        <f t="shared" si="163"/>
        <v>2.7839999999999998</v>
      </c>
      <c r="V188" s="2">
        <f t="shared" si="164"/>
        <v>0.24</v>
      </c>
      <c r="W188" s="2">
        <f t="shared" si="165"/>
        <v>0</v>
      </c>
      <c r="X188" s="2">
        <f t="shared" si="166"/>
        <v>29.09</v>
      </c>
      <c r="Y188" s="2">
        <f t="shared" si="167"/>
        <v>19.899999999999999</v>
      </c>
      <c r="Z188" s="2"/>
      <c r="AA188" s="2">
        <v>27795993</v>
      </c>
      <c r="AB188" s="2">
        <f t="shared" si="168"/>
        <v>233.37</v>
      </c>
      <c r="AC188" s="2">
        <f t="shared" si="169"/>
        <v>176.95</v>
      </c>
      <c r="AD188" s="2">
        <f>ROUND(((((ET188*1.2))-((EU188*1.2)))+AE188),2)</f>
        <v>28.81</v>
      </c>
      <c r="AE188" s="2">
        <f>ROUND(((EU188*1.2)),2)</f>
        <v>3.01</v>
      </c>
      <c r="AF188" s="2">
        <f>ROUND(((EV188*1.2)),2)</f>
        <v>27.61</v>
      </c>
      <c r="AG188" s="2">
        <f t="shared" si="170"/>
        <v>0</v>
      </c>
      <c r="AH188" s="2">
        <f>((EW188*1.2))</f>
        <v>2.7839999999999998</v>
      </c>
      <c r="AI188" s="2">
        <f>((EX188*1.2))</f>
        <v>0.24</v>
      </c>
      <c r="AJ188" s="2">
        <f t="shared" si="171"/>
        <v>0</v>
      </c>
      <c r="AK188" s="2">
        <v>223.97</v>
      </c>
      <c r="AL188" s="2">
        <v>176.95</v>
      </c>
      <c r="AM188" s="2">
        <v>24.01</v>
      </c>
      <c r="AN188" s="2">
        <v>2.5099999999999998</v>
      </c>
      <c r="AO188" s="2">
        <v>23.01</v>
      </c>
      <c r="AP188" s="2">
        <v>0</v>
      </c>
      <c r="AQ188" s="2">
        <v>2.3199999999999998</v>
      </c>
      <c r="AR188" s="2">
        <v>0.2</v>
      </c>
      <c r="AS188" s="2">
        <v>0</v>
      </c>
      <c r="AT188" s="2">
        <v>95</v>
      </c>
      <c r="AU188" s="2">
        <v>65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4</v>
      </c>
      <c r="BE188" s="2" t="s">
        <v>4</v>
      </c>
      <c r="BF188" s="2" t="s">
        <v>4</v>
      </c>
      <c r="BG188" s="2" t="s">
        <v>4</v>
      </c>
      <c r="BH188" s="2">
        <v>0</v>
      </c>
      <c r="BI188" s="2">
        <v>2</v>
      </c>
      <c r="BJ188" s="2" t="s">
        <v>271</v>
      </c>
      <c r="BK188" s="2"/>
      <c r="BL188" s="2"/>
      <c r="BM188" s="2">
        <v>108001</v>
      </c>
      <c r="BN188" s="2">
        <v>0</v>
      </c>
      <c r="BO188" s="2" t="s">
        <v>4</v>
      </c>
      <c r="BP188" s="2">
        <v>0</v>
      </c>
      <c r="BQ188" s="2">
        <v>3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4</v>
      </c>
      <c r="BZ188" s="2">
        <v>95</v>
      </c>
      <c r="CA188" s="2">
        <v>65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62</v>
      </c>
      <c r="CO188" s="2">
        <v>0</v>
      </c>
      <c r="CP188" s="2">
        <f t="shared" si="172"/>
        <v>233.37</v>
      </c>
      <c r="CQ188" s="2">
        <f t="shared" si="173"/>
        <v>176.95</v>
      </c>
      <c r="CR188" s="2">
        <f t="shared" si="174"/>
        <v>28.81</v>
      </c>
      <c r="CS188" s="2">
        <f t="shared" si="175"/>
        <v>3.01</v>
      </c>
      <c r="CT188" s="2">
        <f t="shared" si="176"/>
        <v>27.61</v>
      </c>
      <c r="CU188" s="2">
        <f t="shared" si="177"/>
        <v>0</v>
      </c>
      <c r="CV188" s="2">
        <f t="shared" si="178"/>
        <v>2.7839999999999998</v>
      </c>
      <c r="CW188" s="2">
        <f t="shared" si="179"/>
        <v>0.24</v>
      </c>
      <c r="CX188" s="2">
        <f t="shared" si="180"/>
        <v>0</v>
      </c>
      <c r="CY188" s="2">
        <f t="shared" si="181"/>
        <v>29.088999999999995</v>
      </c>
      <c r="CZ188" s="2">
        <f t="shared" si="182"/>
        <v>19.902999999999999</v>
      </c>
      <c r="DA188" s="2"/>
      <c r="DB188" s="2"/>
      <c r="DC188" s="2" t="s">
        <v>4</v>
      </c>
      <c r="DD188" s="2" t="s">
        <v>4</v>
      </c>
      <c r="DE188" s="2" t="s">
        <v>21</v>
      </c>
      <c r="DF188" s="2" t="s">
        <v>21</v>
      </c>
      <c r="DG188" s="2" t="s">
        <v>21</v>
      </c>
      <c r="DH188" s="2" t="s">
        <v>4</v>
      </c>
      <c r="DI188" s="2" t="s">
        <v>21</v>
      </c>
      <c r="DJ188" s="2" t="s">
        <v>21</v>
      </c>
      <c r="DK188" s="2" t="s">
        <v>4</v>
      </c>
      <c r="DL188" s="2" t="s">
        <v>4</v>
      </c>
      <c r="DM188" s="2" t="s">
        <v>4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1013</v>
      </c>
      <c r="DV188" s="2" t="s">
        <v>18</v>
      </c>
      <c r="DW188" s="2" t="s">
        <v>18</v>
      </c>
      <c r="DX188" s="2">
        <v>1</v>
      </c>
      <c r="DY188" s="2"/>
      <c r="DZ188" s="2"/>
      <c r="EA188" s="2"/>
      <c r="EB188" s="2"/>
      <c r="EC188" s="2"/>
      <c r="ED188" s="2"/>
      <c r="EE188" s="2">
        <v>27028906</v>
      </c>
      <c r="EF188" s="2">
        <v>3</v>
      </c>
      <c r="EG188" s="2" t="s">
        <v>63</v>
      </c>
      <c r="EH188" s="2">
        <v>0</v>
      </c>
      <c r="EI188" s="2" t="s">
        <v>4</v>
      </c>
      <c r="EJ188" s="2">
        <v>2</v>
      </c>
      <c r="EK188" s="2">
        <v>108001</v>
      </c>
      <c r="EL188" s="2" t="s">
        <v>64</v>
      </c>
      <c r="EM188" s="2" t="s">
        <v>65</v>
      </c>
      <c r="EN188" s="2"/>
      <c r="EO188" s="2" t="s">
        <v>66</v>
      </c>
      <c r="EP188" s="2"/>
      <c r="EQ188" s="2">
        <v>0</v>
      </c>
      <c r="ER188" s="2">
        <v>223.97</v>
      </c>
      <c r="ES188" s="2">
        <v>176.95</v>
      </c>
      <c r="ET188" s="2">
        <v>24.01</v>
      </c>
      <c r="EU188" s="2">
        <v>2.5099999999999998</v>
      </c>
      <c r="EV188" s="2">
        <v>23.01</v>
      </c>
      <c r="EW188" s="2">
        <v>2.3199999999999998</v>
      </c>
      <c r="EX188" s="2">
        <v>0.2</v>
      </c>
      <c r="EY188" s="2">
        <v>0</v>
      </c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183"/>
        <v>0</v>
      </c>
      <c r="FS188" s="2">
        <v>0</v>
      </c>
      <c r="FT188" s="2"/>
      <c r="FU188" s="2"/>
      <c r="FV188" s="2"/>
      <c r="FW188" s="2"/>
      <c r="FX188" s="2">
        <v>95</v>
      </c>
      <c r="FY188" s="2">
        <v>65</v>
      </c>
      <c r="FZ188" s="2"/>
      <c r="GA188" s="2" t="s">
        <v>4</v>
      </c>
      <c r="GB188" s="2"/>
      <c r="GC188" s="2"/>
      <c r="GD188" s="2">
        <v>0</v>
      </c>
      <c r="GE188" s="2"/>
      <c r="GF188" s="2">
        <v>241388103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184"/>
        <v>0</v>
      </c>
      <c r="GM188" s="2">
        <f t="shared" si="185"/>
        <v>282.36</v>
      </c>
      <c r="GN188" s="2">
        <f t="shared" si="186"/>
        <v>0</v>
      </c>
      <c r="GO188" s="2">
        <f t="shared" si="187"/>
        <v>282.36</v>
      </c>
      <c r="GP188" s="2">
        <f t="shared" si="188"/>
        <v>0</v>
      </c>
      <c r="GQ188" s="2"/>
      <c r="GR188" s="2">
        <v>0</v>
      </c>
      <c r="GS188" s="2">
        <v>3</v>
      </c>
      <c r="GT188" s="2">
        <v>0</v>
      </c>
      <c r="GU188" s="2" t="s">
        <v>4</v>
      </c>
      <c r="GV188" s="2">
        <f t="shared" si="189"/>
        <v>0</v>
      </c>
      <c r="GW188" s="2">
        <v>1</v>
      </c>
      <c r="GX188" s="2">
        <f t="shared" si="190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17</v>
      </c>
      <c r="B189">
        <v>1</v>
      </c>
      <c r="C189">
        <f>ROW(SmtRes!A386)</f>
        <v>386</v>
      </c>
      <c r="D189">
        <f>ROW(EtalonRes!A388)</f>
        <v>388</v>
      </c>
      <c r="E189" t="s">
        <v>268</v>
      </c>
      <c r="F189" t="s">
        <v>269</v>
      </c>
      <c r="G189" t="s">
        <v>270</v>
      </c>
      <c r="H189" t="s">
        <v>18</v>
      </c>
      <c r="I189">
        <v>1</v>
      </c>
      <c r="J189">
        <v>0</v>
      </c>
      <c r="O189">
        <f t="shared" si="157"/>
        <v>1796.96</v>
      </c>
      <c r="P189">
        <f t="shared" si="158"/>
        <v>1362.52</v>
      </c>
      <c r="Q189">
        <f t="shared" si="159"/>
        <v>221.84</v>
      </c>
      <c r="R189">
        <f t="shared" si="160"/>
        <v>23.18</v>
      </c>
      <c r="S189">
        <f t="shared" si="161"/>
        <v>212.6</v>
      </c>
      <c r="T189">
        <f t="shared" si="162"/>
        <v>0</v>
      </c>
      <c r="U189">
        <f t="shared" si="163"/>
        <v>2.7839999999999998</v>
      </c>
      <c r="V189">
        <f t="shared" si="164"/>
        <v>0.24</v>
      </c>
      <c r="W189">
        <f t="shared" si="165"/>
        <v>0</v>
      </c>
      <c r="X189">
        <f t="shared" si="166"/>
        <v>223.99</v>
      </c>
      <c r="Y189">
        <f t="shared" si="167"/>
        <v>153.26</v>
      </c>
      <c r="AA189">
        <v>27796868</v>
      </c>
      <c r="AB189">
        <f t="shared" si="168"/>
        <v>233.37</v>
      </c>
      <c r="AC189">
        <f t="shared" si="169"/>
        <v>176.95</v>
      </c>
      <c r="AD189">
        <f>ROUND(((((ET189*1.2))-((EU189*1.2)))+AE189),2)</f>
        <v>28.81</v>
      </c>
      <c r="AE189">
        <f>ROUND(((EU189*1.2)),2)</f>
        <v>3.01</v>
      </c>
      <c r="AF189">
        <f>ROUND(((EV189*1.2)),2)</f>
        <v>27.61</v>
      </c>
      <c r="AG189">
        <f t="shared" si="170"/>
        <v>0</v>
      </c>
      <c r="AH189">
        <f>((EW189*1.2))</f>
        <v>2.7839999999999998</v>
      </c>
      <c r="AI189">
        <f>((EX189*1.2))</f>
        <v>0.24</v>
      </c>
      <c r="AJ189">
        <f t="shared" si="171"/>
        <v>0</v>
      </c>
      <c r="AK189">
        <v>223.97</v>
      </c>
      <c r="AL189">
        <v>176.95</v>
      </c>
      <c r="AM189">
        <v>24.01</v>
      </c>
      <c r="AN189">
        <v>2.5099999999999998</v>
      </c>
      <c r="AO189">
        <v>23.01</v>
      </c>
      <c r="AP189">
        <v>0</v>
      </c>
      <c r="AQ189">
        <v>2.3199999999999998</v>
      </c>
      <c r="AR189">
        <v>0.2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7.7</v>
      </c>
      <c r="BA189">
        <v>7.7</v>
      </c>
      <c r="BB189">
        <v>7.7</v>
      </c>
      <c r="BC189">
        <v>7.7</v>
      </c>
      <c r="BD189" t="s">
        <v>4</v>
      </c>
      <c r="BE189" t="s">
        <v>4</v>
      </c>
      <c r="BF189" t="s">
        <v>4</v>
      </c>
      <c r="BG189" t="s">
        <v>4</v>
      </c>
      <c r="BH189">
        <v>0</v>
      </c>
      <c r="BI189">
        <v>2</v>
      </c>
      <c r="BJ189" t="s">
        <v>271</v>
      </c>
      <c r="BM189">
        <v>108001</v>
      </c>
      <c r="BN189">
        <v>0</v>
      </c>
      <c r="BO189" t="s">
        <v>4</v>
      </c>
      <c r="BP189">
        <v>0</v>
      </c>
      <c r="BQ189">
        <v>3</v>
      </c>
      <c r="BR189">
        <v>0</v>
      </c>
      <c r="BS189">
        <v>7.7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4</v>
      </c>
      <c r="BZ189">
        <v>95</v>
      </c>
      <c r="CA189">
        <v>65</v>
      </c>
      <c r="CF189">
        <v>0</v>
      </c>
      <c r="CG189">
        <v>0</v>
      </c>
      <c r="CM189">
        <v>0</v>
      </c>
      <c r="CN189" t="s">
        <v>62</v>
      </c>
      <c r="CO189">
        <v>0</v>
      </c>
      <c r="CP189">
        <f t="shared" si="172"/>
        <v>1796.9599999999998</v>
      </c>
      <c r="CQ189">
        <f t="shared" si="173"/>
        <v>1362.5149999999999</v>
      </c>
      <c r="CR189">
        <f t="shared" si="174"/>
        <v>221.83699999999999</v>
      </c>
      <c r="CS189">
        <f t="shared" si="175"/>
        <v>23.177</v>
      </c>
      <c r="CT189">
        <f t="shared" si="176"/>
        <v>212.59700000000001</v>
      </c>
      <c r="CU189">
        <f t="shared" si="177"/>
        <v>0</v>
      </c>
      <c r="CV189">
        <f t="shared" si="178"/>
        <v>2.7839999999999998</v>
      </c>
      <c r="CW189">
        <f t="shared" si="179"/>
        <v>0.24</v>
      </c>
      <c r="CX189">
        <f t="shared" si="180"/>
        <v>0</v>
      </c>
      <c r="CY189">
        <f t="shared" si="181"/>
        <v>223.99099999999999</v>
      </c>
      <c r="CZ189">
        <f t="shared" si="182"/>
        <v>153.25700000000001</v>
      </c>
      <c r="DC189" t="s">
        <v>4</v>
      </c>
      <c r="DD189" t="s">
        <v>4</v>
      </c>
      <c r="DE189" t="s">
        <v>21</v>
      </c>
      <c r="DF189" t="s">
        <v>21</v>
      </c>
      <c r="DG189" t="s">
        <v>21</v>
      </c>
      <c r="DH189" t="s">
        <v>4</v>
      </c>
      <c r="DI189" t="s">
        <v>21</v>
      </c>
      <c r="DJ189" t="s">
        <v>21</v>
      </c>
      <c r="DK189" t="s">
        <v>4</v>
      </c>
      <c r="DL189" t="s">
        <v>4</v>
      </c>
      <c r="DM189" t="s">
        <v>4</v>
      </c>
      <c r="DN189">
        <v>0</v>
      </c>
      <c r="DO189">
        <v>0</v>
      </c>
      <c r="DP189">
        <v>1</v>
      </c>
      <c r="DQ189">
        <v>1</v>
      </c>
      <c r="DU189">
        <v>1013</v>
      </c>
      <c r="DV189" t="s">
        <v>18</v>
      </c>
      <c r="DW189" t="s">
        <v>18</v>
      </c>
      <c r="DX189">
        <v>1</v>
      </c>
      <c r="EE189">
        <v>27028906</v>
      </c>
      <c r="EF189">
        <v>3</v>
      </c>
      <c r="EG189" t="s">
        <v>63</v>
      </c>
      <c r="EH189">
        <v>0</v>
      </c>
      <c r="EI189" t="s">
        <v>4</v>
      </c>
      <c r="EJ189">
        <v>2</v>
      </c>
      <c r="EK189">
        <v>108001</v>
      </c>
      <c r="EL189" t="s">
        <v>64</v>
      </c>
      <c r="EM189" t="s">
        <v>65</v>
      </c>
      <c r="EO189" t="s">
        <v>66</v>
      </c>
      <c r="EQ189">
        <v>0</v>
      </c>
      <c r="ER189">
        <v>223.97</v>
      </c>
      <c r="ES189">
        <v>176.95</v>
      </c>
      <c r="ET189">
        <v>24.01</v>
      </c>
      <c r="EU189">
        <v>2.5099999999999998</v>
      </c>
      <c r="EV189">
        <v>23.01</v>
      </c>
      <c r="EW189">
        <v>2.3199999999999998</v>
      </c>
      <c r="EX189">
        <v>0.2</v>
      </c>
      <c r="EY189">
        <v>0</v>
      </c>
      <c r="FQ189">
        <v>0</v>
      </c>
      <c r="FR189">
        <f t="shared" si="183"/>
        <v>0</v>
      </c>
      <c r="FS189">
        <v>0</v>
      </c>
      <c r="FX189">
        <v>95</v>
      </c>
      <c r="FY189">
        <v>65</v>
      </c>
      <c r="GA189" t="s">
        <v>4</v>
      </c>
      <c r="GD189">
        <v>0</v>
      </c>
      <c r="GF189">
        <v>241388103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184"/>
        <v>0</v>
      </c>
      <c r="GM189">
        <f t="shared" si="185"/>
        <v>2174.21</v>
      </c>
      <c r="GN189">
        <f t="shared" si="186"/>
        <v>0</v>
      </c>
      <c r="GO189">
        <f t="shared" si="187"/>
        <v>2174.21</v>
      </c>
      <c r="GP189">
        <f t="shared" si="188"/>
        <v>0</v>
      </c>
      <c r="GR189">
        <v>0</v>
      </c>
      <c r="GS189">
        <v>3</v>
      </c>
      <c r="GT189">
        <v>0</v>
      </c>
      <c r="GU189" t="s">
        <v>4</v>
      </c>
      <c r="GV189">
        <f t="shared" si="189"/>
        <v>0</v>
      </c>
      <c r="GW189">
        <v>1</v>
      </c>
      <c r="GX189">
        <f t="shared" si="190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374</v>
      </c>
      <c r="D190" s="2"/>
      <c r="E190" s="2" t="s">
        <v>272</v>
      </c>
      <c r="F190" s="2" t="s">
        <v>273</v>
      </c>
      <c r="G190" s="2" t="s">
        <v>274</v>
      </c>
      <c r="H190" s="2" t="s">
        <v>215</v>
      </c>
      <c r="I190" s="2">
        <f>I188*J190</f>
        <v>1</v>
      </c>
      <c r="J190" s="2">
        <v>1</v>
      </c>
      <c r="K190" s="2"/>
      <c r="L190" s="2"/>
      <c r="M190" s="2"/>
      <c r="N190" s="2"/>
      <c r="O190" s="2">
        <f t="shared" si="157"/>
        <v>181.15</v>
      </c>
      <c r="P190" s="2">
        <f t="shared" si="158"/>
        <v>181.15</v>
      </c>
      <c r="Q190" s="2">
        <f t="shared" si="159"/>
        <v>0</v>
      </c>
      <c r="R190" s="2">
        <f t="shared" si="160"/>
        <v>0</v>
      </c>
      <c r="S190" s="2">
        <f t="shared" si="161"/>
        <v>0</v>
      </c>
      <c r="T190" s="2">
        <f t="shared" si="162"/>
        <v>0</v>
      </c>
      <c r="U190" s="2">
        <f t="shared" si="163"/>
        <v>0</v>
      </c>
      <c r="V190" s="2">
        <f t="shared" si="164"/>
        <v>0</v>
      </c>
      <c r="W190" s="2">
        <f t="shared" si="165"/>
        <v>0</v>
      </c>
      <c r="X190" s="2">
        <f t="shared" si="166"/>
        <v>0</v>
      </c>
      <c r="Y190" s="2">
        <f t="shared" si="167"/>
        <v>0</v>
      </c>
      <c r="Z190" s="2"/>
      <c r="AA190" s="2">
        <v>27795993</v>
      </c>
      <c r="AB190" s="2">
        <f t="shared" si="168"/>
        <v>181.15</v>
      </c>
      <c r="AC190" s="2">
        <f t="shared" si="169"/>
        <v>181.15</v>
      </c>
      <c r="AD190" s="2">
        <f>ROUND((((ET190)-(EU190))+AE190),2)</f>
        <v>0</v>
      </c>
      <c r="AE190" s="2">
        <f>ROUND((EU190),2)</f>
        <v>0</v>
      </c>
      <c r="AF190" s="2">
        <f>ROUND((EV190),2)</f>
        <v>0</v>
      </c>
      <c r="AG190" s="2">
        <f t="shared" si="170"/>
        <v>0</v>
      </c>
      <c r="AH190" s="2">
        <f>(EW190)</f>
        <v>0</v>
      </c>
      <c r="AI190" s="2">
        <f>(EX190)</f>
        <v>0</v>
      </c>
      <c r="AJ190" s="2">
        <f t="shared" si="171"/>
        <v>0</v>
      </c>
      <c r="AK190" s="2">
        <v>181.15</v>
      </c>
      <c r="AL190" s="2">
        <v>181.15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122</v>
      </c>
      <c r="AU190" s="2">
        <v>80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4</v>
      </c>
      <c r="BE190" s="2" t="s">
        <v>4</v>
      </c>
      <c r="BF190" s="2" t="s">
        <v>4</v>
      </c>
      <c r="BG190" s="2" t="s">
        <v>4</v>
      </c>
      <c r="BH190" s="2">
        <v>3</v>
      </c>
      <c r="BI190" s="2">
        <v>1</v>
      </c>
      <c r="BJ190" s="2" t="s">
        <v>4</v>
      </c>
      <c r="BK190" s="2"/>
      <c r="BL190" s="2"/>
      <c r="BM190" s="2">
        <v>14</v>
      </c>
      <c r="BN190" s="2">
        <v>0</v>
      </c>
      <c r="BO190" s="2" t="s">
        <v>4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4</v>
      </c>
      <c r="BZ190" s="2">
        <v>122</v>
      </c>
      <c r="CA190" s="2">
        <v>80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4</v>
      </c>
      <c r="CO190" s="2">
        <v>0</v>
      </c>
      <c r="CP190" s="2">
        <f t="shared" si="172"/>
        <v>181.15</v>
      </c>
      <c r="CQ190" s="2">
        <f t="shared" si="173"/>
        <v>181.15</v>
      </c>
      <c r="CR190" s="2">
        <f t="shared" si="174"/>
        <v>0</v>
      </c>
      <c r="CS190" s="2">
        <f t="shared" si="175"/>
        <v>0</v>
      </c>
      <c r="CT190" s="2">
        <f t="shared" si="176"/>
        <v>0</v>
      </c>
      <c r="CU190" s="2">
        <f t="shared" si="177"/>
        <v>0</v>
      </c>
      <c r="CV190" s="2">
        <f t="shared" si="178"/>
        <v>0</v>
      </c>
      <c r="CW190" s="2">
        <f t="shared" si="179"/>
        <v>0</v>
      </c>
      <c r="CX190" s="2">
        <f t="shared" si="180"/>
        <v>0</v>
      </c>
      <c r="CY190" s="2">
        <f t="shared" si="181"/>
        <v>0</v>
      </c>
      <c r="CZ190" s="2">
        <f t="shared" si="182"/>
        <v>0</v>
      </c>
      <c r="DA190" s="2"/>
      <c r="DB190" s="2"/>
      <c r="DC190" s="2" t="s">
        <v>4</v>
      </c>
      <c r="DD190" s="2" t="s">
        <v>4</v>
      </c>
      <c r="DE190" s="2" t="s">
        <v>4</v>
      </c>
      <c r="DF190" s="2" t="s">
        <v>4</v>
      </c>
      <c r="DG190" s="2" t="s">
        <v>4</v>
      </c>
      <c r="DH190" s="2" t="s">
        <v>4</v>
      </c>
      <c r="DI190" s="2" t="s">
        <v>4</v>
      </c>
      <c r="DJ190" s="2" t="s">
        <v>4</v>
      </c>
      <c r="DK190" s="2" t="s">
        <v>4</v>
      </c>
      <c r="DL190" s="2" t="s">
        <v>4</v>
      </c>
      <c r="DM190" s="2" t="s">
        <v>4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1010</v>
      </c>
      <c r="DV190" s="2" t="s">
        <v>215</v>
      </c>
      <c r="DW190" s="2" t="s">
        <v>215</v>
      </c>
      <c r="DX190" s="2">
        <v>1</v>
      </c>
      <c r="DY190" s="2"/>
      <c r="DZ190" s="2"/>
      <c r="EA190" s="2"/>
      <c r="EB190" s="2"/>
      <c r="EC190" s="2"/>
      <c r="ED190" s="2"/>
      <c r="EE190" s="2">
        <v>27028976</v>
      </c>
      <c r="EF190" s="2">
        <v>2</v>
      </c>
      <c r="EG190" s="2" t="s">
        <v>22</v>
      </c>
      <c r="EH190" s="2">
        <v>0</v>
      </c>
      <c r="EI190" s="2" t="s">
        <v>4</v>
      </c>
      <c r="EJ190" s="2">
        <v>1</v>
      </c>
      <c r="EK190" s="2">
        <v>14</v>
      </c>
      <c r="EL190" s="2" t="s">
        <v>29</v>
      </c>
      <c r="EM190" s="2" t="s">
        <v>30</v>
      </c>
      <c r="EN190" s="2"/>
      <c r="EO190" s="2" t="s">
        <v>4</v>
      </c>
      <c r="EP190" s="2"/>
      <c r="EQ190" s="2">
        <v>512</v>
      </c>
      <c r="ER190" s="2">
        <v>181.15</v>
      </c>
      <c r="ES190" s="2">
        <v>181.15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183"/>
        <v>0</v>
      </c>
      <c r="FS190" s="2">
        <v>0</v>
      </c>
      <c r="FT190" s="2"/>
      <c r="FU190" s="2"/>
      <c r="FV190" s="2"/>
      <c r="FW190" s="2"/>
      <c r="FX190" s="2">
        <v>122</v>
      </c>
      <c r="FY190" s="2">
        <v>80</v>
      </c>
      <c r="FZ190" s="2"/>
      <c r="GA190" s="2" t="s">
        <v>4</v>
      </c>
      <c r="GB190" s="2"/>
      <c r="GC190" s="2"/>
      <c r="GD190" s="2">
        <v>0</v>
      </c>
      <c r="GE190" s="2"/>
      <c r="GF190" s="2">
        <v>-372210507</v>
      </c>
      <c r="GG190" s="2">
        <v>2</v>
      </c>
      <c r="GH190" s="2">
        <v>0</v>
      </c>
      <c r="GI190" s="2">
        <v>-2</v>
      </c>
      <c r="GJ190" s="2">
        <v>0</v>
      </c>
      <c r="GK190" s="2">
        <f>ROUND(R190*(R12)/100,2)</f>
        <v>0</v>
      </c>
      <c r="GL190" s="2">
        <f t="shared" si="184"/>
        <v>0</v>
      </c>
      <c r="GM190" s="2">
        <f t="shared" si="185"/>
        <v>181.15</v>
      </c>
      <c r="GN190" s="2">
        <f t="shared" si="186"/>
        <v>181.15</v>
      </c>
      <c r="GO190" s="2">
        <f t="shared" si="187"/>
        <v>0</v>
      </c>
      <c r="GP190" s="2">
        <f t="shared" si="188"/>
        <v>0</v>
      </c>
      <c r="GQ190" s="2"/>
      <c r="GR190" s="2">
        <v>0</v>
      </c>
      <c r="GS190" s="2">
        <v>0</v>
      </c>
      <c r="GT190" s="2">
        <v>0</v>
      </c>
      <c r="GU190" s="2" t="s">
        <v>4</v>
      </c>
      <c r="GV190" s="2">
        <f t="shared" si="189"/>
        <v>0</v>
      </c>
      <c r="GW190" s="2">
        <v>1</v>
      </c>
      <c r="GX190" s="2">
        <f t="shared" si="190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385</v>
      </c>
      <c r="E191" t="s">
        <v>272</v>
      </c>
      <c r="F191" t="s">
        <v>273</v>
      </c>
      <c r="G191" t="s">
        <v>274</v>
      </c>
      <c r="H191" t="s">
        <v>215</v>
      </c>
      <c r="I191">
        <f>I189*J191</f>
        <v>1</v>
      </c>
      <c r="J191">
        <v>1</v>
      </c>
      <c r="O191">
        <f t="shared" si="157"/>
        <v>1394.86</v>
      </c>
      <c r="P191">
        <f t="shared" si="158"/>
        <v>1394.86</v>
      </c>
      <c r="Q191">
        <f t="shared" si="159"/>
        <v>0</v>
      </c>
      <c r="R191">
        <f t="shared" si="160"/>
        <v>0</v>
      </c>
      <c r="S191">
        <f t="shared" si="161"/>
        <v>0</v>
      </c>
      <c r="T191">
        <f t="shared" si="162"/>
        <v>0</v>
      </c>
      <c r="U191">
        <f t="shared" si="163"/>
        <v>0</v>
      </c>
      <c r="V191">
        <f t="shared" si="164"/>
        <v>0</v>
      </c>
      <c r="W191">
        <f t="shared" si="165"/>
        <v>0</v>
      </c>
      <c r="X191">
        <f t="shared" si="166"/>
        <v>0</v>
      </c>
      <c r="Y191">
        <f t="shared" si="167"/>
        <v>0</v>
      </c>
      <c r="AA191">
        <v>27796868</v>
      </c>
      <c r="AB191">
        <f t="shared" si="168"/>
        <v>181.15</v>
      </c>
      <c r="AC191">
        <f t="shared" si="169"/>
        <v>181.15</v>
      </c>
      <c r="AD191">
        <f>ROUND((((ET191)-(EU191))+AE191),2)</f>
        <v>0</v>
      </c>
      <c r="AE191">
        <f>ROUND((EU191),2)</f>
        <v>0</v>
      </c>
      <c r="AF191">
        <f>ROUND((EV191),2)</f>
        <v>0</v>
      </c>
      <c r="AG191">
        <f t="shared" si="170"/>
        <v>0</v>
      </c>
      <c r="AH191">
        <f>(EW191)</f>
        <v>0</v>
      </c>
      <c r="AI191">
        <f>(EX191)</f>
        <v>0</v>
      </c>
      <c r="AJ191">
        <f t="shared" si="171"/>
        <v>0</v>
      </c>
      <c r="AK191">
        <v>181.15</v>
      </c>
      <c r="AL191">
        <v>181.15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122</v>
      </c>
      <c r="AU191">
        <v>80</v>
      </c>
      <c r="AV191">
        <v>1</v>
      </c>
      <c r="AW191">
        <v>1</v>
      </c>
      <c r="AZ191">
        <v>7.7</v>
      </c>
      <c r="BA191">
        <v>1</v>
      </c>
      <c r="BB191">
        <v>1</v>
      </c>
      <c r="BC191">
        <v>7.7</v>
      </c>
      <c r="BD191" t="s">
        <v>4</v>
      </c>
      <c r="BE191" t="s">
        <v>4</v>
      </c>
      <c r="BF191" t="s">
        <v>4</v>
      </c>
      <c r="BG191" t="s">
        <v>4</v>
      </c>
      <c r="BH191">
        <v>3</v>
      </c>
      <c r="BI191">
        <v>1</v>
      </c>
      <c r="BJ191" t="s">
        <v>4</v>
      </c>
      <c r="BM191">
        <v>14</v>
      </c>
      <c r="BN191">
        <v>0</v>
      </c>
      <c r="BO191" t="s">
        <v>4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4</v>
      </c>
      <c r="BZ191">
        <v>122</v>
      </c>
      <c r="CA191">
        <v>80</v>
      </c>
      <c r="CF191">
        <v>0</v>
      </c>
      <c r="CG191">
        <v>0</v>
      </c>
      <c r="CM191">
        <v>0</v>
      </c>
      <c r="CN191" t="s">
        <v>4</v>
      </c>
      <c r="CO191">
        <v>0</v>
      </c>
      <c r="CP191">
        <f t="shared" si="172"/>
        <v>1394.86</v>
      </c>
      <c r="CQ191">
        <f t="shared" si="173"/>
        <v>1394.855</v>
      </c>
      <c r="CR191">
        <f t="shared" si="174"/>
        <v>0</v>
      </c>
      <c r="CS191">
        <f t="shared" si="175"/>
        <v>0</v>
      </c>
      <c r="CT191">
        <f t="shared" si="176"/>
        <v>0</v>
      </c>
      <c r="CU191">
        <f t="shared" si="177"/>
        <v>0</v>
      </c>
      <c r="CV191">
        <f t="shared" si="178"/>
        <v>0</v>
      </c>
      <c r="CW191">
        <f t="shared" si="179"/>
        <v>0</v>
      </c>
      <c r="CX191">
        <f t="shared" si="180"/>
        <v>0</v>
      </c>
      <c r="CY191">
        <f t="shared" si="181"/>
        <v>0</v>
      </c>
      <c r="CZ191">
        <f t="shared" si="182"/>
        <v>0</v>
      </c>
      <c r="DC191" t="s">
        <v>4</v>
      </c>
      <c r="DD191" t="s">
        <v>4</v>
      </c>
      <c r="DE191" t="s">
        <v>4</v>
      </c>
      <c r="DF191" t="s">
        <v>4</v>
      </c>
      <c r="DG191" t="s">
        <v>4</v>
      </c>
      <c r="DH191" t="s">
        <v>4</v>
      </c>
      <c r="DI191" t="s">
        <v>4</v>
      </c>
      <c r="DJ191" t="s">
        <v>4</v>
      </c>
      <c r="DK191" t="s">
        <v>4</v>
      </c>
      <c r="DL191" t="s">
        <v>4</v>
      </c>
      <c r="DM191" t="s">
        <v>4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215</v>
      </c>
      <c r="DW191" t="s">
        <v>215</v>
      </c>
      <c r="DX191">
        <v>1</v>
      </c>
      <c r="EE191">
        <v>27028976</v>
      </c>
      <c r="EF191">
        <v>2</v>
      </c>
      <c r="EG191" t="s">
        <v>22</v>
      </c>
      <c r="EH191">
        <v>0</v>
      </c>
      <c r="EI191" t="s">
        <v>4</v>
      </c>
      <c r="EJ191">
        <v>1</v>
      </c>
      <c r="EK191">
        <v>14</v>
      </c>
      <c r="EL191" t="s">
        <v>29</v>
      </c>
      <c r="EM191" t="s">
        <v>30</v>
      </c>
      <c r="EO191" t="s">
        <v>4</v>
      </c>
      <c r="EQ191">
        <v>512</v>
      </c>
      <c r="ER191">
        <v>181.15</v>
      </c>
      <c r="ES191">
        <v>181.15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183"/>
        <v>0</v>
      </c>
      <c r="FS191">
        <v>0</v>
      </c>
      <c r="FX191">
        <v>122</v>
      </c>
      <c r="FY191">
        <v>80</v>
      </c>
      <c r="GA191" t="s">
        <v>4</v>
      </c>
      <c r="GD191">
        <v>0</v>
      </c>
      <c r="GF191">
        <v>-372210507</v>
      </c>
      <c r="GG191">
        <v>1</v>
      </c>
      <c r="GH191">
        <v>0</v>
      </c>
      <c r="GI191">
        <v>4</v>
      </c>
      <c r="GJ191">
        <v>0</v>
      </c>
      <c r="GK191">
        <f>ROUND(R191*(S12)/100,2)</f>
        <v>0</v>
      </c>
      <c r="GL191">
        <f t="shared" si="184"/>
        <v>0</v>
      </c>
      <c r="GM191">
        <f t="shared" si="185"/>
        <v>1394.86</v>
      </c>
      <c r="GN191">
        <f t="shared" si="186"/>
        <v>1394.86</v>
      </c>
      <c r="GO191">
        <f t="shared" si="187"/>
        <v>0</v>
      </c>
      <c r="GP191">
        <f t="shared" si="188"/>
        <v>0</v>
      </c>
      <c r="GR191">
        <v>0</v>
      </c>
      <c r="GS191">
        <v>0</v>
      </c>
      <c r="GT191">
        <v>0</v>
      </c>
      <c r="GU191" t="s">
        <v>4</v>
      </c>
      <c r="GV191">
        <f t="shared" si="189"/>
        <v>0</v>
      </c>
      <c r="GW191">
        <v>1</v>
      </c>
      <c r="GX191">
        <f t="shared" si="190"/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ROW(SmtRes!A390)</f>
        <v>390</v>
      </c>
      <c r="D192" s="2">
        <f>ROW(EtalonRes!A391)</f>
        <v>391</v>
      </c>
      <c r="E192" s="2" t="s">
        <v>275</v>
      </c>
      <c r="F192" s="2" t="s">
        <v>276</v>
      </c>
      <c r="G192" s="2" t="s">
        <v>277</v>
      </c>
      <c r="H192" s="2" t="s">
        <v>18</v>
      </c>
      <c r="I192" s="2">
        <v>2</v>
      </c>
      <c r="J192" s="2">
        <v>0</v>
      </c>
      <c r="K192" s="2"/>
      <c r="L192" s="2"/>
      <c r="M192" s="2"/>
      <c r="N192" s="2"/>
      <c r="O192" s="2">
        <f t="shared" si="157"/>
        <v>27.46</v>
      </c>
      <c r="P192" s="2">
        <f t="shared" si="158"/>
        <v>0.8</v>
      </c>
      <c r="Q192" s="2">
        <f t="shared" si="159"/>
        <v>0</v>
      </c>
      <c r="R192" s="2">
        <f t="shared" si="160"/>
        <v>0</v>
      </c>
      <c r="S192" s="2">
        <f t="shared" si="161"/>
        <v>26.66</v>
      </c>
      <c r="T192" s="2">
        <f t="shared" si="162"/>
        <v>0</v>
      </c>
      <c r="U192" s="2">
        <f t="shared" si="163"/>
        <v>2.6880000000000002</v>
      </c>
      <c r="V192" s="2">
        <f t="shared" si="164"/>
        <v>0</v>
      </c>
      <c r="W192" s="2">
        <f t="shared" si="165"/>
        <v>0</v>
      </c>
      <c r="X192" s="2">
        <f t="shared" si="166"/>
        <v>25.33</v>
      </c>
      <c r="Y192" s="2">
        <f t="shared" si="167"/>
        <v>17.329999999999998</v>
      </c>
      <c r="Z192" s="2"/>
      <c r="AA192" s="2">
        <v>27795993</v>
      </c>
      <c r="AB192" s="2">
        <f t="shared" si="168"/>
        <v>13.73</v>
      </c>
      <c r="AC192" s="2">
        <f t="shared" si="169"/>
        <v>0.4</v>
      </c>
      <c r="AD192" s="2">
        <f>ROUND(((((ET192*1.2))-((EU192*1.2)))+AE192),2)</f>
        <v>0</v>
      </c>
      <c r="AE192" s="2">
        <f>ROUND(((EU192*1.2)),2)</f>
        <v>0</v>
      </c>
      <c r="AF192" s="2">
        <f>ROUND(((EV192*1.2)),2)</f>
        <v>13.33</v>
      </c>
      <c r="AG192" s="2">
        <f t="shared" si="170"/>
        <v>0</v>
      </c>
      <c r="AH192" s="2">
        <f>((EW192*1.2))</f>
        <v>1.3440000000000001</v>
      </c>
      <c r="AI192" s="2">
        <f>((EX192*1.2))</f>
        <v>0</v>
      </c>
      <c r="AJ192" s="2">
        <f t="shared" si="171"/>
        <v>0</v>
      </c>
      <c r="AK192" s="2">
        <v>11.51</v>
      </c>
      <c r="AL192" s="2">
        <v>0.4</v>
      </c>
      <c r="AM192" s="2">
        <v>0</v>
      </c>
      <c r="AN192" s="2">
        <v>0</v>
      </c>
      <c r="AO192" s="2">
        <v>11.11</v>
      </c>
      <c r="AP192" s="2">
        <v>0</v>
      </c>
      <c r="AQ192" s="2">
        <v>1.1200000000000001</v>
      </c>
      <c r="AR192" s="2">
        <v>0</v>
      </c>
      <c r="AS192" s="2">
        <v>0</v>
      </c>
      <c r="AT192" s="2">
        <v>95</v>
      </c>
      <c r="AU192" s="2">
        <v>65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4</v>
      </c>
      <c r="BE192" s="2" t="s">
        <v>4</v>
      </c>
      <c r="BF192" s="2" t="s">
        <v>4</v>
      </c>
      <c r="BG192" s="2" t="s">
        <v>4</v>
      </c>
      <c r="BH192" s="2">
        <v>0</v>
      </c>
      <c r="BI192" s="2">
        <v>2</v>
      </c>
      <c r="BJ192" s="2" t="s">
        <v>278</v>
      </c>
      <c r="BK192" s="2"/>
      <c r="BL192" s="2"/>
      <c r="BM192" s="2">
        <v>108001</v>
      </c>
      <c r="BN192" s="2">
        <v>0</v>
      </c>
      <c r="BO192" s="2" t="s">
        <v>4</v>
      </c>
      <c r="BP192" s="2">
        <v>0</v>
      </c>
      <c r="BQ192" s="2">
        <v>3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4</v>
      </c>
      <c r="BZ192" s="2">
        <v>95</v>
      </c>
      <c r="CA192" s="2">
        <v>65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62</v>
      </c>
      <c r="CO192" s="2">
        <v>0</v>
      </c>
      <c r="CP192" s="2">
        <f t="shared" si="172"/>
        <v>27.46</v>
      </c>
      <c r="CQ192" s="2">
        <f t="shared" si="173"/>
        <v>0.4</v>
      </c>
      <c r="CR192" s="2">
        <f t="shared" si="174"/>
        <v>0</v>
      </c>
      <c r="CS192" s="2">
        <f t="shared" si="175"/>
        <v>0</v>
      </c>
      <c r="CT192" s="2">
        <f t="shared" si="176"/>
        <v>13.33</v>
      </c>
      <c r="CU192" s="2">
        <f t="shared" si="177"/>
        <v>0</v>
      </c>
      <c r="CV192" s="2">
        <f t="shared" si="178"/>
        <v>1.3440000000000001</v>
      </c>
      <c r="CW192" s="2">
        <f t="shared" si="179"/>
        <v>0</v>
      </c>
      <c r="CX192" s="2">
        <f t="shared" si="180"/>
        <v>0</v>
      </c>
      <c r="CY192" s="2">
        <f t="shared" si="181"/>
        <v>25.326999999999998</v>
      </c>
      <c r="CZ192" s="2">
        <f t="shared" si="182"/>
        <v>17.329000000000001</v>
      </c>
      <c r="DA192" s="2"/>
      <c r="DB192" s="2"/>
      <c r="DC192" s="2" t="s">
        <v>4</v>
      </c>
      <c r="DD192" s="2" t="s">
        <v>4</v>
      </c>
      <c r="DE192" s="2" t="s">
        <v>21</v>
      </c>
      <c r="DF192" s="2" t="s">
        <v>21</v>
      </c>
      <c r="DG192" s="2" t="s">
        <v>21</v>
      </c>
      <c r="DH192" s="2" t="s">
        <v>4</v>
      </c>
      <c r="DI192" s="2" t="s">
        <v>21</v>
      </c>
      <c r="DJ192" s="2" t="s">
        <v>21</v>
      </c>
      <c r="DK192" s="2" t="s">
        <v>4</v>
      </c>
      <c r="DL192" s="2" t="s">
        <v>4</v>
      </c>
      <c r="DM192" s="2" t="s">
        <v>4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1013</v>
      </c>
      <c r="DV192" s="2" t="s">
        <v>18</v>
      </c>
      <c r="DW192" s="2" t="s">
        <v>18</v>
      </c>
      <c r="DX192" s="2">
        <v>1</v>
      </c>
      <c r="DY192" s="2"/>
      <c r="DZ192" s="2"/>
      <c r="EA192" s="2"/>
      <c r="EB192" s="2"/>
      <c r="EC192" s="2"/>
      <c r="ED192" s="2"/>
      <c r="EE192" s="2">
        <v>27028906</v>
      </c>
      <c r="EF192" s="2">
        <v>3</v>
      </c>
      <c r="EG192" s="2" t="s">
        <v>63</v>
      </c>
      <c r="EH192" s="2">
        <v>0</v>
      </c>
      <c r="EI192" s="2" t="s">
        <v>4</v>
      </c>
      <c r="EJ192" s="2">
        <v>2</v>
      </c>
      <c r="EK192" s="2">
        <v>108001</v>
      </c>
      <c r="EL192" s="2" t="s">
        <v>64</v>
      </c>
      <c r="EM192" s="2" t="s">
        <v>65</v>
      </c>
      <c r="EN192" s="2"/>
      <c r="EO192" s="2" t="s">
        <v>66</v>
      </c>
      <c r="EP192" s="2"/>
      <c r="EQ192" s="2">
        <v>0</v>
      </c>
      <c r="ER192" s="2">
        <v>11.51</v>
      </c>
      <c r="ES192" s="2">
        <v>0.4</v>
      </c>
      <c r="ET192" s="2">
        <v>0</v>
      </c>
      <c r="EU192" s="2">
        <v>0</v>
      </c>
      <c r="EV192" s="2">
        <v>11.11</v>
      </c>
      <c r="EW192" s="2">
        <v>1.1200000000000001</v>
      </c>
      <c r="EX192" s="2">
        <v>0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183"/>
        <v>0</v>
      </c>
      <c r="FS192" s="2">
        <v>0</v>
      </c>
      <c r="FT192" s="2"/>
      <c r="FU192" s="2"/>
      <c r="FV192" s="2"/>
      <c r="FW192" s="2"/>
      <c r="FX192" s="2">
        <v>95</v>
      </c>
      <c r="FY192" s="2">
        <v>65</v>
      </c>
      <c r="FZ192" s="2"/>
      <c r="GA192" s="2" t="s">
        <v>4</v>
      </c>
      <c r="GB192" s="2"/>
      <c r="GC192" s="2"/>
      <c r="GD192" s="2">
        <v>0</v>
      </c>
      <c r="GE192" s="2"/>
      <c r="GF192" s="2">
        <v>234181014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184"/>
        <v>0</v>
      </c>
      <c r="GM192" s="2">
        <f t="shared" si="185"/>
        <v>70.12</v>
      </c>
      <c r="GN192" s="2">
        <f t="shared" si="186"/>
        <v>0</v>
      </c>
      <c r="GO192" s="2">
        <f t="shared" si="187"/>
        <v>70.12</v>
      </c>
      <c r="GP192" s="2">
        <f t="shared" si="188"/>
        <v>0</v>
      </c>
      <c r="GQ192" s="2"/>
      <c r="GR192" s="2">
        <v>0</v>
      </c>
      <c r="GS192" s="2">
        <v>3</v>
      </c>
      <c r="GT192" s="2">
        <v>0</v>
      </c>
      <c r="GU192" s="2" t="s">
        <v>4</v>
      </c>
      <c r="GV192" s="2">
        <f t="shared" si="189"/>
        <v>0</v>
      </c>
      <c r="GW192" s="2">
        <v>1</v>
      </c>
      <c r="GX192" s="2">
        <f t="shared" si="190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17</v>
      </c>
      <c r="B193">
        <v>1</v>
      </c>
      <c r="C193">
        <f>ROW(SmtRes!A394)</f>
        <v>394</v>
      </c>
      <c r="D193">
        <f>ROW(EtalonRes!A394)</f>
        <v>394</v>
      </c>
      <c r="E193" t="s">
        <v>275</v>
      </c>
      <c r="F193" t="s">
        <v>276</v>
      </c>
      <c r="G193" t="s">
        <v>277</v>
      </c>
      <c r="H193" t="s">
        <v>18</v>
      </c>
      <c r="I193">
        <v>2</v>
      </c>
      <c r="J193">
        <v>0</v>
      </c>
      <c r="O193">
        <f t="shared" si="157"/>
        <v>211.44</v>
      </c>
      <c r="P193">
        <f t="shared" si="158"/>
        <v>6.16</v>
      </c>
      <c r="Q193">
        <f t="shared" si="159"/>
        <v>0</v>
      </c>
      <c r="R193">
        <f t="shared" si="160"/>
        <v>0</v>
      </c>
      <c r="S193">
        <f t="shared" si="161"/>
        <v>205.28</v>
      </c>
      <c r="T193">
        <f t="shared" si="162"/>
        <v>0</v>
      </c>
      <c r="U193">
        <f t="shared" si="163"/>
        <v>2.6880000000000002</v>
      </c>
      <c r="V193">
        <f t="shared" si="164"/>
        <v>0</v>
      </c>
      <c r="W193">
        <f t="shared" si="165"/>
        <v>0</v>
      </c>
      <c r="X193">
        <f t="shared" si="166"/>
        <v>195.02</v>
      </c>
      <c r="Y193">
        <f t="shared" si="167"/>
        <v>133.43</v>
      </c>
      <c r="AA193">
        <v>27796868</v>
      </c>
      <c r="AB193">
        <f t="shared" si="168"/>
        <v>13.73</v>
      </c>
      <c r="AC193">
        <f t="shared" si="169"/>
        <v>0.4</v>
      </c>
      <c r="AD193">
        <f>ROUND(((((ET193*1.2))-((EU193*1.2)))+AE193),2)</f>
        <v>0</v>
      </c>
      <c r="AE193">
        <f>ROUND(((EU193*1.2)),2)</f>
        <v>0</v>
      </c>
      <c r="AF193">
        <f>ROUND(((EV193*1.2)),2)</f>
        <v>13.33</v>
      </c>
      <c r="AG193">
        <f t="shared" si="170"/>
        <v>0</v>
      </c>
      <c r="AH193">
        <f>((EW193*1.2))</f>
        <v>1.3440000000000001</v>
      </c>
      <c r="AI193">
        <f>((EX193*1.2))</f>
        <v>0</v>
      </c>
      <c r="AJ193">
        <f t="shared" si="171"/>
        <v>0</v>
      </c>
      <c r="AK193">
        <v>11.51</v>
      </c>
      <c r="AL193">
        <v>0.4</v>
      </c>
      <c r="AM193">
        <v>0</v>
      </c>
      <c r="AN193">
        <v>0</v>
      </c>
      <c r="AO193">
        <v>11.11</v>
      </c>
      <c r="AP193">
        <v>0</v>
      </c>
      <c r="AQ193">
        <v>1.1200000000000001</v>
      </c>
      <c r="AR193">
        <v>0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7.7</v>
      </c>
      <c r="BA193">
        <v>7.7</v>
      </c>
      <c r="BB193">
        <v>7.7</v>
      </c>
      <c r="BC193">
        <v>7.7</v>
      </c>
      <c r="BD193" t="s">
        <v>4</v>
      </c>
      <c r="BE193" t="s">
        <v>4</v>
      </c>
      <c r="BF193" t="s">
        <v>4</v>
      </c>
      <c r="BG193" t="s">
        <v>4</v>
      </c>
      <c r="BH193">
        <v>0</v>
      </c>
      <c r="BI193">
        <v>2</v>
      </c>
      <c r="BJ193" t="s">
        <v>278</v>
      </c>
      <c r="BM193">
        <v>108001</v>
      </c>
      <c r="BN193">
        <v>0</v>
      </c>
      <c r="BO193" t="s">
        <v>4</v>
      </c>
      <c r="BP193">
        <v>0</v>
      </c>
      <c r="BQ193">
        <v>3</v>
      </c>
      <c r="BR193">
        <v>0</v>
      </c>
      <c r="BS193">
        <v>7.7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4</v>
      </c>
      <c r="BZ193">
        <v>95</v>
      </c>
      <c r="CA193">
        <v>65</v>
      </c>
      <c r="CF193">
        <v>0</v>
      </c>
      <c r="CG193">
        <v>0</v>
      </c>
      <c r="CM193">
        <v>0</v>
      </c>
      <c r="CN193" t="s">
        <v>62</v>
      </c>
      <c r="CO193">
        <v>0</v>
      </c>
      <c r="CP193">
        <f t="shared" si="172"/>
        <v>211.44</v>
      </c>
      <c r="CQ193">
        <f t="shared" si="173"/>
        <v>3.08</v>
      </c>
      <c r="CR193">
        <f t="shared" si="174"/>
        <v>0</v>
      </c>
      <c r="CS193">
        <f t="shared" si="175"/>
        <v>0</v>
      </c>
      <c r="CT193">
        <f t="shared" si="176"/>
        <v>102.64100000000001</v>
      </c>
      <c r="CU193">
        <f t="shared" si="177"/>
        <v>0</v>
      </c>
      <c r="CV193">
        <f t="shared" si="178"/>
        <v>1.3440000000000001</v>
      </c>
      <c r="CW193">
        <f t="shared" si="179"/>
        <v>0</v>
      </c>
      <c r="CX193">
        <f t="shared" si="180"/>
        <v>0</v>
      </c>
      <c r="CY193">
        <f t="shared" si="181"/>
        <v>195.01599999999999</v>
      </c>
      <c r="CZ193">
        <f t="shared" si="182"/>
        <v>133.43200000000002</v>
      </c>
      <c r="DC193" t="s">
        <v>4</v>
      </c>
      <c r="DD193" t="s">
        <v>4</v>
      </c>
      <c r="DE193" t="s">
        <v>21</v>
      </c>
      <c r="DF193" t="s">
        <v>21</v>
      </c>
      <c r="DG193" t="s">
        <v>21</v>
      </c>
      <c r="DH193" t="s">
        <v>4</v>
      </c>
      <c r="DI193" t="s">
        <v>21</v>
      </c>
      <c r="DJ193" t="s">
        <v>21</v>
      </c>
      <c r="DK193" t="s">
        <v>4</v>
      </c>
      <c r="DL193" t="s">
        <v>4</v>
      </c>
      <c r="DM193" t="s">
        <v>4</v>
      </c>
      <c r="DN193">
        <v>0</v>
      </c>
      <c r="DO193">
        <v>0</v>
      </c>
      <c r="DP193">
        <v>1</v>
      </c>
      <c r="DQ193">
        <v>1</v>
      </c>
      <c r="DU193">
        <v>1013</v>
      </c>
      <c r="DV193" t="s">
        <v>18</v>
      </c>
      <c r="DW193" t="s">
        <v>18</v>
      </c>
      <c r="DX193">
        <v>1</v>
      </c>
      <c r="EE193">
        <v>27028906</v>
      </c>
      <c r="EF193">
        <v>3</v>
      </c>
      <c r="EG193" t="s">
        <v>63</v>
      </c>
      <c r="EH193">
        <v>0</v>
      </c>
      <c r="EI193" t="s">
        <v>4</v>
      </c>
      <c r="EJ193">
        <v>2</v>
      </c>
      <c r="EK193">
        <v>108001</v>
      </c>
      <c r="EL193" t="s">
        <v>64</v>
      </c>
      <c r="EM193" t="s">
        <v>65</v>
      </c>
      <c r="EO193" t="s">
        <v>66</v>
      </c>
      <c r="EQ193">
        <v>0</v>
      </c>
      <c r="ER193">
        <v>11.51</v>
      </c>
      <c r="ES193">
        <v>0.4</v>
      </c>
      <c r="ET193">
        <v>0</v>
      </c>
      <c r="EU193">
        <v>0</v>
      </c>
      <c r="EV193">
        <v>11.11</v>
      </c>
      <c r="EW193">
        <v>1.1200000000000001</v>
      </c>
      <c r="EX193">
        <v>0</v>
      </c>
      <c r="EY193">
        <v>0</v>
      </c>
      <c r="FQ193">
        <v>0</v>
      </c>
      <c r="FR193">
        <f t="shared" si="183"/>
        <v>0</v>
      </c>
      <c r="FS193">
        <v>0</v>
      </c>
      <c r="FX193">
        <v>95</v>
      </c>
      <c r="FY193">
        <v>65</v>
      </c>
      <c r="GA193" t="s">
        <v>4</v>
      </c>
      <c r="GD193">
        <v>0</v>
      </c>
      <c r="GF193">
        <v>234181014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184"/>
        <v>0</v>
      </c>
      <c r="GM193">
        <f t="shared" si="185"/>
        <v>539.89</v>
      </c>
      <c r="GN193">
        <f t="shared" si="186"/>
        <v>0</v>
      </c>
      <c r="GO193">
        <f t="shared" si="187"/>
        <v>539.89</v>
      </c>
      <c r="GP193">
        <f t="shared" si="188"/>
        <v>0</v>
      </c>
      <c r="GR193">
        <v>0</v>
      </c>
      <c r="GS193">
        <v>3</v>
      </c>
      <c r="GT193">
        <v>0</v>
      </c>
      <c r="GU193" t="s">
        <v>4</v>
      </c>
      <c r="GV193">
        <f t="shared" si="189"/>
        <v>0</v>
      </c>
      <c r="GW193">
        <v>1</v>
      </c>
      <c r="GX193">
        <f t="shared" si="190"/>
        <v>0</v>
      </c>
      <c r="HA193">
        <v>0</v>
      </c>
      <c r="HB193">
        <v>0</v>
      </c>
      <c r="IK193">
        <v>0</v>
      </c>
    </row>
    <row r="194" spans="1:255" x14ac:dyDescent="0.2">
      <c r="A194" s="2">
        <v>18</v>
      </c>
      <c r="B194" s="2">
        <v>1</v>
      </c>
      <c r="C194" s="2">
        <v>389</v>
      </c>
      <c r="D194" s="2"/>
      <c r="E194" s="2" t="s">
        <v>279</v>
      </c>
      <c r="F194" s="2" t="s">
        <v>280</v>
      </c>
      <c r="G194" s="2" t="s">
        <v>281</v>
      </c>
      <c r="H194" s="2" t="s">
        <v>215</v>
      </c>
      <c r="I194" s="2">
        <f>I192*J194</f>
        <v>2</v>
      </c>
      <c r="J194" s="2">
        <v>1</v>
      </c>
      <c r="K194" s="2"/>
      <c r="L194" s="2"/>
      <c r="M194" s="2"/>
      <c r="N194" s="2"/>
      <c r="O194" s="2">
        <f t="shared" si="157"/>
        <v>477.68</v>
      </c>
      <c r="P194" s="2">
        <f t="shared" si="158"/>
        <v>477.68</v>
      </c>
      <c r="Q194" s="2">
        <f t="shared" si="159"/>
        <v>0</v>
      </c>
      <c r="R194" s="2">
        <f t="shared" si="160"/>
        <v>0</v>
      </c>
      <c r="S194" s="2">
        <f t="shared" si="161"/>
        <v>0</v>
      </c>
      <c r="T194" s="2">
        <f t="shared" si="162"/>
        <v>0</v>
      </c>
      <c r="U194" s="2">
        <f t="shared" si="163"/>
        <v>0</v>
      </c>
      <c r="V194" s="2">
        <f t="shared" si="164"/>
        <v>0</v>
      </c>
      <c r="W194" s="2">
        <f t="shared" si="165"/>
        <v>0</v>
      </c>
      <c r="X194" s="2">
        <f t="shared" si="166"/>
        <v>0</v>
      </c>
      <c r="Y194" s="2">
        <f t="shared" si="167"/>
        <v>0</v>
      </c>
      <c r="Z194" s="2"/>
      <c r="AA194" s="2">
        <v>27795993</v>
      </c>
      <c r="AB194" s="2">
        <f t="shared" si="168"/>
        <v>238.84</v>
      </c>
      <c r="AC194" s="2">
        <f t="shared" si="169"/>
        <v>238.84</v>
      </c>
      <c r="AD194" s="2">
        <f>ROUND((((ET194)-(EU194))+AE194),2)</f>
        <v>0</v>
      </c>
      <c r="AE194" s="2">
        <f>ROUND((EU194),2)</f>
        <v>0</v>
      </c>
      <c r="AF194" s="2">
        <f>ROUND((EV194),2)</f>
        <v>0</v>
      </c>
      <c r="AG194" s="2">
        <f t="shared" si="170"/>
        <v>0</v>
      </c>
      <c r="AH194" s="2">
        <f>(EW194)</f>
        <v>0</v>
      </c>
      <c r="AI194" s="2">
        <f>(EX194)</f>
        <v>0</v>
      </c>
      <c r="AJ194" s="2">
        <f t="shared" si="171"/>
        <v>0</v>
      </c>
      <c r="AK194" s="2">
        <v>238.84</v>
      </c>
      <c r="AL194" s="2">
        <v>238.84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95</v>
      </c>
      <c r="AU194" s="2">
        <v>65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4</v>
      </c>
      <c r="BE194" s="2" t="s">
        <v>4</v>
      </c>
      <c r="BF194" s="2" t="s">
        <v>4</v>
      </c>
      <c r="BG194" s="2" t="s">
        <v>4</v>
      </c>
      <c r="BH194" s="2">
        <v>3</v>
      </c>
      <c r="BI194" s="2">
        <v>2</v>
      </c>
      <c r="BJ194" s="2" t="s">
        <v>282</v>
      </c>
      <c r="BK194" s="2"/>
      <c r="BL194" s="2"/>
      <c r="BM194" s="2">
        <v>108001</v>
      </c>
      <c r="BN194" s="2">
        <v>0</v>
      </c>
      <c r="BO194" s="2" t="s">
        <v>4</v>
      </c>
      <c r="BP194" s="2">
        <v>0</v>
      </c>
      <c r="BQ194" s="2">
        <v>3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4</v>
      </c>
      <c r="BZ194" s="2">
        <v>95</v>
      </c>
      <c r="CA194" s="2">
        <v>65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4</v>
      </c>
      <c r="CO194" s="2">
        <v>0</v>
      </c>
      <c r="CP194" s="2">
        <f t="shared" si="172"/>
        <v>477.68</v>
      </c>
      <c r="CQ194" s="2">
        <f t="shared" si="173"/>
        <v>238.84</v>
      </c>
      <c r="CR194" s="2">
        <f t="shared" si="174"/>
        <v>0</v>
      </c>
      <c r="CS194" s="2">
        <f t="shared" si="175"/>
        <v>0</v>
      </c>
      <c r="CT194" s="2">
        <f t="shared" si="176"/>
        <v>0</v>
      </c>
      <c r="CU194" s="2">
        <f t="shared" si="177"/>
        <v>0</v>
      </c>
      <c r="CV194" s="2">
        <f t="shared" si="178"/>
        <v>0</v>
      </c>
      <c r="CW194" s="2">
        <f t="shared" si="179"/>
        <v>0</v>
      </c>
      <c r="CX194" s="2">
        <f t="shared" si="180"/>
        <v>0</v>
      </c>
      <c r="CY194" s="2">
        <f t="shared" si="181"/>
        <v>0</v>
      </c>
      <c r="CZ194" s="2">
        <f t="shared" si="182"/>
        <v>0</v>
      </c>
      <c r="DA194" s="2"/>
      <c r="DB194" s="2"/>
      <c r="DC194" s="2" t="s">
        <v>4</v>
      </c>
      <c r="DD194" s="2" t="s">
        <v>4</v>
      </c>
      <c r="DE194" s="2" t="s">
        <v>4</v>
      </c>
      <c r="DF194" s="2" t="s">
        <v>4</v>
      </c>
      <c r="DG194" s="2" t="s">
        <v>4</v>
      </c>
      <c r="DH194" s="2" t="s">
        <v>4</v>
      </c>
      <c r="DI194" s="2" t="s">
        <v>4</v>
      </c>
      <c r="DJ194" s="2" t="s">
        <v>4</v>
      </c>
      <c r="DK194" s="2" t="s">
        <v>4</v>
      </c>
      <c r="DL194" s="2" t="s">
        <v>4</v>
      </c>
      <c r="DM194" s="2" t="s">
        <v>4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1010</v>
      </c>
      <c r="DV194" s="2" t="s">
        <v>215</v>
      </c>
      <c r="DW194" s="2" t="s">
        <v>215</v>
      </c>
      <c r="DX194" s="2">
        <v>1</v>
      </c>
      <c r="DY194" s="2"/>
      <c r="DZ194" s="2"/>
      <c r="EA194" s="2"/>
      <c r="EB194" s="2"/>
      <c r="EC194" s="2"/>
      <c r="ED194" s="2"/>
      <c r="EE194" s="2">
        <v>27028906</v>
      </c>
      <c r="EF194" s="2">
        <v>3</v>
      </c>
      <c r="EG194" s="2" t="s">
        <v>63</v>
      </c>
      <c r="EH194" s="2">
        <v>0</v>
      </c>
      <c r="EI194" s="2" t="s">
        <v>4</v>
      </c>
      <c r="EJ194" s="2">
        <v>2</v>
      </c>
      <c r="EK194" s="2">
        <v>108001</v>
      </c>
      <c r="EL194" s="2" t="s">
        <v>64</v>
      </c>
      <c r="EM194" s="2" t="s">
        <v>65</v>
      </c>
      <c r="EN194" s="2"/>
      <c r="EO194" s="2" t="s">
        <v>4</v>
      </c>
      <c r="EP194" s="2"/>
      <c r="EQ194" s="2">
        <v>512</v>
      </c>
      <c r="ER194" s="2">
        <v>238.84</v>
      </c>
      <c r="ES194" s="2">
        <v>238.84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183"/>
        <v>0</v>
      </c>
      <c r="FS194" s="2">
        <v>0</v>
      </c>
      <c r="FT194" s="2"/>
      <c r="FU194" s="2"/>
      <c r="FV194" s="2"/>
      <c r="FW194" s="2"/>
      <c r="FX194" s="2">
        <v>95</v>
      </c>
      <c r="FY194" s="2">
        <v>65</v>
      </c>
      <c r="FZ194" s="2"/>
      <c r="GA194" s="2" t="s">
        <v>4</v>
      </c>
      <c r="GB194" s="2"/>
      <c r="GC194" s="2"/>
      <c r="GD194" s="2">
        <v>0</v>
      </c>
      <c r="GE194" s="2"/>
      <c r="GF194" s="2">
        <v>-1746295871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184"/>
        <v>0</v>
      </c>
      <c r="GM194" s="2">
        <f t="shared" si="185"/>
        <v>477.68</v>
      </c>
      <c r="GN194" s="2">
        <f t="shared" si="186"/>
        <v>0</v>
      </c>
      <c r="GO194" s="2">
        <f t="shared" si="187"/>
        <v>477.68</v>
      </c>
      <c r="GP194" s="2">
        <f t="shared" si="188"/>
        <v>0</v>
      </c>
      <c r="GQ194" s="2"/>
      <c r="GR194" s="2">
        <v>0</v>
      </c>
      <c r="GS194" s="2">
        <v>3</v>
      </c>
      <c r="GT194" s="2">
        <v>0</v>
      </c>
      <c r="GU194" s="2" t="s">
        <v>4</v>
      </c>
      <c r="GV194" s="2">
        <f t="shared" si="189"/>
        <v>0</v>
      </c>
      <c r="GW194" s="2">
        <v>1</v>
      </c>
      <c r="GX194" s="2">
        <f t="shared" si="190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18</v>
      </c>
      <c r="B195">
        <v>1</v>
      </c>
      <c r="C195">
        <v>393</v>
      </c>
      <c r="E195" t="s">
        <v>279</v>
      </c>
      <c r="F195" t="s">
        <v>280</v>
      </c>
      <c r="G195" t="s">
        <v>281</v>
      </c>
      <c r="H195" t="s">
        <v>215</v>
      </c>
      <c r="I195">
        <f>I193*J195</f>
        <v>2</v>
      </c>
      <c r="J195">
        <v>1</v>
      </c>
      <c r="O195">
        <f t="shared" si="157"/>
        <v>3678.14</v>
      </c>
      <c r="P195">
        <f t="shared" si="158"/>
        <v>3678.14</v>
      </c>
      <c r="Q195">
        <f t="shared" si="159"/>
        <v>0</v>
      </c>
      <c r="R195">
        <f t="shared" si="160"/>
        <v>0</v>
      </c>
      <c r="S195">
        <f t="shared" si="161"/>
        <v>0</v>
      </c>
      <c r="T195">
        <f t="shared" si="162"/>
        <v>0</v>
      </c>
      <c r="U195">
        <f t="shared" si="163"/>
        <v>0</v>
      </c>
      <c r="V195">
        <f t="shared" si="164"/>
        <v>0</v>
      </c>
      <c r="W195">
        <f t="shared" si="165"/>
        <v>0</v>
      </c>
      <c r="X195">
        <f t="shared" si="166"/>
        <v>0</v>
      </c>
      <c r="Y195">
        <f t="shared" si="167"/>
        <v>0</v>
      </c>
      <c r="AA195">
        <v>27796868</v>
      </c>
      <c r="AB195">
        <f t="shared" si="168"/>
        <v>238.84</v>
      </c>
      <c r="AC195">
        <f t="shared" si="169"/>
        <v>238.84</v>
      </c>
      <c r="AD195">
        <f>ROUND((((ET195)-(EU195))+AE195),2)</f>
        <v>0</v>
      </c>
      <c r="AE195">
        <f>ROUND((EU195),2)</f>
        <v>0</v>
      </c>
      <c r="AF195">
        <f>ROUND((EV195),2)</f>
        <v>0</v>
      </c>
      <c r="AG195">
        <f t="shared" si="170"/>
        <v>0</v>
      </c>
      <c r="AH195">
        <f>(EW195)</f>
        <v>0</v>
      </c>
      <c r="AI195">
        <f>(EX195)</f>
        <v>0</v>
      </c>
      <c r="AJ195">
        <f t="shared" si="171"/>
        <v>0</v>
      </c>
      <c r="AK195">
        <v>238.84</v>
      </c>
      <c r="AL195">
        <v>238.84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65</v>
      </c>
      <c r="AV195">
        <v>1</v>
      </c>
      <c r="AW195">
        <v>1</v>
      </c>
      <c r="AZ195">
        <v>7.7</v>
      </c>
      <c r="BA195">
        <v>1</v>
      </c>
      <c r="BB195">
        <v>1</v>
      </c>
      <c r="BC195">
        <v>7.7</v>
      </c>
      <c r="BD195" t="s">
        <v>4</v>
      </c>
      <c r="BE195" t="s">
        <v>4</v>
      </c>
      <c r="BF195" t="s">
        <v>4</v>
      </c>
      <c r="BG195" t="s">
        <v>4</v>
      </c>
      <c r="BH195">
        <v>3</v>
      </c>
      <c r="BI195">
        <v>2</v>
      </c>
      <c r="BJ195" t="s">
        <v>282</v>
      </c>
      <c r="BM195">
        <v>108001</v>
      </c>
      <c r="BN195">
        <v>0</v>
      </c>
      <c r="BO195" t="s">
        <v>4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4</v>
      </c>
      <c r="BZ195">
        <v>95</v>
      </c>
      <c r="CA195">
        <v>65</v>
      </c>
      <c r="CF195">
        <v>0</v>
      </c>
      <c r="CG195">
        <v>0</v>
      </c>
      <c r="CM195">
        <v>0</v>
      </c>
      <c r="CN195" t="s">
        <v>4</v>
      </c>
      <c r="CO195">
        <v>0</v>
      </c>
      <c r="CP195">
        <f t="shared" si="172"/>
        <v>3678.14</v>
      </c>
      <c r="CQ195">
        <f t="shared" si="173"/>
        <v>1839.068</v>
      </c>
      <c r="CR195">
        <f t="shared" si="174"/>
        <v>0</v>
      </c>
      <c r="CS195">
        <f t="shared" si="175"/>
        <v>0</v>
      </c>
      <c r="CT195">
        <f t="shared" si="176"/>
        <v>0</v>
      </c>
      <c r="CU195">
        <f t="shared" si="177"/>
        <v>0</v>
      </c>
      <c r="CV195">
        <f t="shared" si="178"/>
        <v>0</v>
      </c>
      <c r="CW195">
        <f t="shared" si="179"/>
        <v>0</v>
      </c>
      <c r="CX195">
        <f t="shared" si="180"/>
        <v>0</v>
      </c>
      <c r="CY195">
        <f t="shared" si="181"/>
        <v>0</v>
      </c>
      <c r="CZ195">
        <f t="shared" si="182"/>
        <v>0</v>
      </c>
      <c r="DC195" t="s">
        <v>4</v>
      </c>
      <c r="DD195" t="s">
        <v>4</v>
      </c>
      <c r="DE195" t="s">
        <v>4</v>
      </c>
      <c r="DF195" t="s">
        <v>4</v>
      </c>
      <c r="DG195" t="s">
        <v>4</v>
      </c>
      <c r="DH195" t="s">
        <v>4</v>
      </c>
      <c r="DI195" t="s">
        <v>4</v>
      </c>
      <c r="DJ195" t="s">
        <v>4</v>
      </c>
      <c r="DK195" t="s">
        <v>4</v>
      </c>
      <c r="DL195" t="s">
        <v>4</v>
      </c>
      <c r="DM195" t="s">
        <v>4</v>
      </c>
      <c r="DN195">
        <v>0</v>
      </c>
      <c r="DO195">
        <v>0</v>
      </c>
      <c r="DP195">
        <v>1</v>
      </c>
      <c r="DQ195">
        <v>1</v>
      </c>
      <c r="DU195">
        <v>1010</v>
      </c>
      <c r="DV195" t="s">
        <v>215</v>
      </c>
      <c r="DW195" t="s">
        <v>215</v>
      </c>
      <c r="DX195">
        <v>1</v>
      </c>
      <c r="EE195">
        <v>27028906</v>
      </c>
      <c r="EF195">
        <v>3</v>
      </c>
      <c r="EG195" t="s">
        <v>63</v>
      </c>
      <c r="EH195">
        <v>0</v>
      </c>
      <c r="EI195" t="s">
        <v>4</v>
      </c>
      <c r="EJ195">
        <v>2</v>
      </c>
      <c r="EK195">
        <v>108001</v>
      </c>
      <c r="EL195" t="s">
        <v>64</v>
      </c>
      <c r="EM195" t="s">
        <v>65</v>
      </c>
      <c r="EO195" t="s">
        <v>4</v>
      </c>
      <c r="EQ195">
        <v>512</v>
      </c>
      <c r="ER195">
        <v>238.84</v>
      </c>
      <c r="ES195">
        <v>238.84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183"/>
        <v>0</v>
      </c>
      <c r="FS195">
        <v>0</v>
      </c>
      <c r="FX195">
        <v>95</v>
      </c>
      <c r="FY195">
        <v>65</v>
      </c>
      <c r="GA195" t="s">
        <v>4</v>
      </c>
      <c r="GD195">
        <v>0</v>
      </c>
      <c r="GF195">
        <v>-1746295871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184"/>
        <v>0</v>
      </c>
      <c r="GM195">
        <f t="shared" si="185"/>
        <v>3678.14</v>
      </c>
      <c r="GN195">
        <f t="shared" si="186"/>
        <v>0</v>
      </c>
      <c r="GO195">
        <f t="shared" si="187"/>
        <v>3678.14</v>
      </c>
      <c r="GP195">
        <f t="shared" si="188"/>
        <v>0</v>
      </c>
      <c r="GR195">
        <v>0</v>
      </c>
      <c r="GS195">
        <v>3</v>
      </c>
      <c r="GT195">
        <v>0</v>
      </c>
      <c r="GU195" t="s">
        <v>4</v>
      </c>
      <c r="GV195">
        <f t="shared" si="189"/>
        <v>0</v>
      </c>
      <c r="GW195">
        <v>1</v>
      </c>
      <c r="GX195">
        <f t="shared" si="190"/>
        <v>0</v>
      </c>
      <c r="HA195">
        <v>0</v>
      </c>
      <c r="HB195">
        <v>0</v>
      </c>
      <c r="IK195">
        <v>0</v>
      </c>
    </row>
    <row r="196" spans="1:255" x14ac:dyDescent="0.2">
      <c r="A196" s="2">
        <v>17</v>
      </c>
      <c r="B196" s="2">
        <v>1</v>
      </c>
      <c r="C196" s="2">
        <f>ROW(SmtRes!A405)</f>
        <v>405</v>
      </c>
      <c r="D196" s="2">
        <f>ROW(EtalonRes!A404)</f>
        <v>404</v>
      </c>
      <c r="E196" s="2" t="s">
        <v>283</v>
      </c>
      <c r="F196" s="2" t="s">
        <v>284</v>
      </c>
      <c r="G196" s="2" t="s">
        <v>285</v>
      </c>
      <c r="H196" s="2" t="s">
        <v>246</v>
      </c>
      <c r="I196" s="2">
        <v>0.3</v>
      </c>
      <c r="J196" s="2">
        <v>0</v>
      </c>
      <c r="K196" s="2"/>
      <c r="L196" s="2"/>
      <c r="M196" s="2"/>
      <c r="N196" s="2"/>
      <c r="O196" s="2">
        <f t="shared" si="157"/>
        <v>45.09</v>
      </c>
      <c r="P196" s="2">
        <f t="shared" si="158"/>
        <v>10.93</v>
      </c>
      <c r="Q196" s="2">
        <f t="shared" si="159"/>
        <v>3.84</v>
      </c>
      <c r="R196" s="2">
        <f t="shared" si="160"/>
        <v>0.54</v>
      </c>
      <c r="S196" s="2">
        <f t="shared" si="161"/>
        <v>30.32</v>
      </c>
      <c r="T196" s="2">
        <f t="shared" si="162"/>
        <v>0</v>
      </c>
      <c r="U196" s="2">
        <f t="shared" si="163"/>
        <v>3.2256</v>
      </c>
      <c r="V196" s="2">
        <f t="shared" si="164"/>
        <v>4.3199999999999995E-2</v>
      </c>
      <c r="W196" s="2">
        <f t="shared" si="165"/>
        <v>0</v>
      </c>
      <c r="X196" s="2">
        <f t="shared" si="166"/>
        <v>29.32</v>
      </c>
      <c r="Y196" s="2">
        <f t="shared" si="167"/>
        <v>20.059999999999999</v>
      </c>
      <c r="Z196" s="2"/>
      <c r="AA196" s="2">
        <v>27795993</v>
      </c>
      <c r="AB196" s="2">
        <f t="shared" si="168"/>
        <v>150.28</v>
      </c>
      <c r="AC196" s="2">
        <f t="shared" si="169"/>
        <v>36.43</v>
      </c>
      <c r="AD196" s="2">
        <f>ROUND(((((ET196*1.2))-((EU196*1.2)))+AE196),2)</f>
        <v>12.79</v>
      </c>
      <c r="AE196" s="2">
        <f>ROUND(((EU196*1.2)),2)</f>
        <v>1.81</v>
      </c>
      <c r="AF196" s="2">
        <f>ROUND(((EV196*1.2)),2)</f>
        <v>101.06</v>
      </c>
      <c r="AG196" s="2">
        <f t="shared" si="170"/>
        <v>0</v>
      </c>
      <c r="AH196" s="2">
        <f>((EW196*1.2))</f>
        <v>10.752000000000001</v>
      </c>
      <c r="AI196" s="2">
        <f>((EX196*1.2))</f>
        <v>0.14399999999999999</v>
      </c>
      <c r="AJ196" s="2">
        <f t="shared" si="171"/>
        <v>0</v>
      </c>
      <c r="AK196" s="2">
        <v>131.31</v>
      </c>
      <c r="AL196" s="2">
        <v>36.43</v>
      </c>
      <c r="AM196" s="2">
        <v>10.66</v>
      </c>
      <c r="AN196" s="2">
        <v>1.51</v>
      </c>
      <c r="AO196" s="2">
        <v>84.22</v>
      </c>
      <c r="AP196" s="2">
        <v>0</v>
      </c>
      <c r="AQ196" s="2">
        <v>8.9600000000000009</v>
      </c>
      <c r="AR196" s="2">
        <v>0.12</v>
      </c>
      <c r="AS196" s="2">
        <v>0</v>
      </c>
      <c r="AT196" s="2">
        <v>95</v>
      </c>
      <c r="AU196" s="2">
        <v>65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4</v>
      </c>
      <c r="BE196" s="2" t="s">
        <v>4</v>
      </c>
      <c r="BF196" s="2" t="s">
        <v>4</v>
      </c>
      <c r="BG196" s="2" t="s">
        <v>4</v>
      </c>
      <c r="BH196" s="2">
        <v>0</v>
      </c>
      <c r="BI196" s="2">
        <v>2</v>
      </c>
      <c r="BJ196" s="2" t="s">
        <v>286</v>
      </c>
      <c r="BK196" s="2"/>
      <c r="BL196" s="2"/>
      <c r="BM196" s="2">
        <v>108001</v>
      </c>
      <c r="BN196" s="2">
        <v>0</v>
      </c>
      <c r="BO196" s="2" t="s">
        <v>4</v>
      </c>
      <c r="BP196" s="2">
        <v>0</v>
      </c>
      <c r="BQ196" s="2">
        <v>3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4</v>
      </c>
      <c r="BZ196" s="2">
        <v>95</v>
      </c>
      <c r="CA196" s="2">
        <v>65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62</v>
      </c>
      <c r="CO196" s="2">
        <v>0</v>
      </c>
      <c r="CP196" s="2">
        <f t="shared" si="172"/>
        <v>45.09</v>
      </c>
      <c r="CQ196" s="2">
        <f t="shared" si="173"/>
        <v>36.43</v>
      </c>
      <c r="CR196" s="2">
        <f t="shared" si="174"/>
        <v>12.79</v>
      </c>
      <c r="CS196" s="2">
        <f t="shared" si="175"/>
        <v>1.81</v>
      </c>
      <c r="CT196" s="2">
        <f t="shared" si="176"/>
        <v>101.06</v>
      </c>
      <c r="CU196" s="2">
        <f t="shared" si="177"/>
        <v>0</v>
      </c>
      <c r="CV196" s="2">
        <f t="shared" si="178"/>
        <v>10.752000000000001</v>
      </c>
      <c r="CW196" s="2">
        <f t="shared" si="179"/>
        <v>0.14399999999999999</v>
      </c>
      <c r="CX196" s="2">
        <f t="shared" si="180"/>
        <v>0</v>
      </c>
      <c r="CY196" s="2">
        <f t="shared" si="181"/>
        <v>29.316999999999997</v>
      </c>
      <c r="CZ196" s="2">
        <f t="shared" si="182"/>
        <v>20.058999999999997</v>
      </c>
      <c r="DA196" s="2"/>
      <c r="DB196" s="2"/>
      <c r="DC196" s="2" t="s">
        <v>4</v>
      </c>
      <c r="DD196" s="2" t="s">
        <v>4</v>
      </c>
      <c r="DE196" s="2" t="s">
        <v>21</v>
      </c>
      <c r="DF196" s="2" t="s">
        <v>21</v>
      </c>
      <c r="DG196" s="2" t="s">
        <v>21</v>
      </c>
      <c r="DH196" s="2" t="s">
        <v>4</v>
      </c>
      <c r="DI196" s="2" t="s">
        <v>21</v>
      </c>
      <c r="DJ196" s="2" t="s">
        <v>21</v>
      </c>
      <c r="DK196" s="2" t="s">
        <v>4</v>
      </c>
      <c r="DL196" s="2" t="s">
        <v>4</v>
      </c>
      <c r="DM196" s="2" t="s">
        <v>4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1003</v>
      </c>
      <c r="DV196" s="2" t="s">
        <v>246</v>
      </c>
      <c r="DW196" s="2" t="s">
        <v>246</v>
      </c>
      <c r="DX196" s="2">
        <v>100</v>
      </c>
      <c r="DY196" s="2"/>
      <c r="DZ196" s="2"/>
      <c r="EA196" s="2"/>
      <c r="EB196" s="2"/>
      <c r="EC196" s="2"/>
      <c r="ED196" s="2"/>
      <c r="EE196" s="2">
        <v>27028906</v>
      </c>
      <c r="EF196" s="2">
        <v>3</v>
      </c>
      <c r="EG196" s="2" t="s">
        <v>63</v>
      </c>
      <c r="EH196" s="2">
        <v>0</v>
      </c>
      <c r="EI196" s="2" t="s">
        <v>4</v>
      </c>
      <c r="EJ196" s="2">
        <v>2</v>
      </c>
      <c r="EK196" s="2">
        <v>108001</v>
      </c>
      <c r="EL196" s="2" t="s">
        <v>64</v>
      </c>
      <c r="EM196" s="2" t="s">
        <v>65</v>
      </c>
      <c r="EN196" s="2"/>
      <c r="EO196" s="2" t="s">
        <v>66</v>
      </c>
      <c r="EP196" s="2"/>
      <c r="EQ196" s="2">
        <v>0</v>
      </c>
      <c r="ER196" s="2">
        <v>131.31</v>
      </c>
      <c r="ES196" s="2">
        <v>36.43</v>
      </c>
      <c r="ET196" s="2">
        <v>10.66</v>
      </c>
      <c r="EU196" s="2">
        <v>1.51</v>
      </c>
      <c r="EV196" s="2">
        <v>84.22</v>
      </c>
      <c r="EW196" s="2">
        <v>8.9600000000000009</v>
      </c>
      <c r="EX196" s="2">
        <v>0.12</v>
      </c>
      <c r="EY196" s="2">
        <v>0</v>
      </c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183"/>
        <v>0</v>
      </c>
      <c r="FS196" s="2">
        <v>0</v>
      </c>
      <c r="FT196" s="2"/>
      <c r="FU196" s="2"/>
      <c r="FV196" s="2"/>
      <c r="FW196" s="2"/>
      <c r="FX196" s="2">
        <v>95</v>
      </c>
      <c r="FY196" s="2">
        <v>65</v>
      </c>
      <c r="FZ196" s="2"/>
      <c r="GA196" s="2" t="s">
        <v>4</v>
      </c>
      <c r="GB196" s="2"/>
      <c r="GC196" s="2"/>
      <c r="GD196" s="2">
        <v>0</v>
      </c>
      <c r="GE196" s="2"/>
      <c r="GF196" s="2">
        <v>2104607410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184"/>
        <v>0</v>
      </c>
      <c r="GM196" s="2">
        <f t="shared" si="185"/>
        <v>94.47</v>
      </c>
      <c r="GN196" s="2">
        <f t="shared" si="186"/>
        <v>0</v>
      </c>
      <c r="GO196" s="2">
        <f t="shared" si="187"/>
        <v>94.47</v>
      </c>
      <c r="GP196" s="2">
        <f t="shared" si="188"/>
        <v>0</v>
      </c>
      <c r="GQ196" s="2"/>
      <c r="GR196" s="2">
        <v>0</v>
      </c>
      <c r="GS196" s="2">
        <v>3</v>
      </c>
      <c r="GT196" s="2">
        <v>0</v>
      </c>
      <c r="GU196" s="2" t="s">
        <v>4</v>
      </c>
      <c r="GV196" s="2">
        <f t="shared" si="189"/>
        <v>0</v>
      </c>
      <c r="GW196" s="2">
        <v>1</v>
      </c>
      <c r="GX196" s="2">
        <f t="shared" si="190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17</v>
      </c>
      <c r="B197">
        <v>1</v>
      </c>
      <c r="C197">
        <f>ROW(SmtRes!A416)</f>
        <v>416</v>
      </c>
      <c r="D197">
        <f>ROW(EtalonRes!A414)</f>
        <v>414</v>
      </c>
      <c r="E197" t="s">
        <v>283</v>
      </c>
      <c r="F197" t="s">
        <v>284</v>
      </c>
      <c r="G197" t="s">
        <v>285</v>
      </c>
      <c r="H197" t="s">
        <v>246</v>
      </c>
      <c r="I197">
        <v>0.3</v>
      </c>
      <c r="J197">
        <v>0</v>
      </c>
      <c r="O197">
        <f t="shared" si="157"/>
        <v>347.14</v>
      </c>
      <c r="P197">
        <f t="shared" si="158"/>
        <v>84.15</v>
      </c>
      <c r="Q197">
        <f t="shared" si="159"/>
        <v>29.54</v>
      </c>
      <c r="R197">
        <f t="shared" si="160"/>
        <v>4.18</v>
      </c>
      <c r="S197">
        <f t="shared" si="161"/>
        <v>233.45</v>
      </c>
      <c r="T197">
        <f t="shared" si="162"/>
        <v>0</v>
      </c>
      <c r="U197">
        <f t="shared" si="163"/>
        <v>3.2256</v>
      </c>
      <c r="V197">
        <f t="shared" si="164"/>
        <v>4.3199999999999995E-2</v>
      </c>
      <c r="W197">
        <f t="shared" si="165"/>
        <v>0</v>
      </c>
      <c r="X197">
        <f t="shared" si="166"/>
        <v>225.75</v>
      </c>
      <c r="Y197">
        <f t="shared" si="167"/>
        <v>154.46</v>
      </c>
      <c r="AA197">
        <v>27796868</v>
      </c>
      <c r="AB197">
        <f t="shared" si="168"/>
        <v>150.28</v>
      </c>
      <c r="AC197">
        <f t="shared" si="169"/>
        <v>36.43</v>
      </c>
      <c r="AD197">
        <f>ROUND(((((ET197*1.2))-((EU197*1.2)))+AE197),2)</f>
        <v>12.79</v>
      </c>
      <c r="AE197">
        <f>ROUND(((EU197*1.2)),2)</f>
        <v>1.81</v>
      </c>
      <c r="AF197">
        <f>ROUND(((EV197*1.2)),2)</f>
        <v>101.06</v>
      </c>
      <c r="AG197">
        <f t="shared" si="170"/>
        <v>0</v>
      </c>
      <c r="AH197">
        <f>((EW197*1.2))</f>
        <v>10.752000000000001</v>
      </c>
      <c r="AI197">
        <f>((EX197*1.2))</f>
        <v>0.14399999999999999</v>
      </c>
      <c r="AJ197">
        <f t="shared" si="171"/>
        <v>0</v>
      </c>
      <c r="AK197">
        <v>131.31</v>
      </c>
      <c r="AL197">
        <v>36.43</v>
      </c>
      <c r="AM197">
        <v>10.66</v>
      </c>
      <c r="AN197">
        <v>1.51</v>
      </c>
      <c r="AO197">
        <v>84.22</v>
      </c>
      <c r="AP197">
        <v>0</v>
      </c>
      <c r="AQ197">
        <v>8.9600000000000009</v>
      </c>
      <c r="AR197">
        <v>0.12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7.7</v>
      </c>
      <c r="BA197">
        <v>7.7</v>
      </c>
      <c r="BB197">
        <v>7.7</v>
      </c>
      <c r="BC197">
        <v>7.7</v>
      </c>
      <c r="BD197" t="s">
        <v>4</v>
      </c>
      <c r="BE197" t="s">
        <v>4</v>
      </c>
      <c r="BF197" t="s">
        <v>4</v>
      </c>
      <c r="BG197" t="s">
        <v>4</v>
      </c>
      <c r="BH197">
        <v>0</v>
      </c>
      <c r="BI197">
        <v>2</v>
      </c>
      <c r="BJ197" t="s">
        <v>286</v>
      </c>
      <c r="BM197">
        <v>108001</v>
      </c>
      <c r="BN197">
        <v>0</v>
      </c>
      <c r="BO197" t="s">
        <v>4</v>
      </c>
      <c r="BP197">
        <v>0</v>
      </c>
      <c r="BQ197">
        <v>3</v>
      </c>
      <c r="BR197">
        <v>0</v>
      </c>
      <c r="BS197">
        <v>7.7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4</v>
      </c>
      <c r="BZ197">
        <v>95</v>
      </c>
      <c r="CA197">
        <v>65</v>
      </c>
      <c r="CF197">
        <v>0</v>
      </c>
      <c r="CG197">
        <v>0</v>
      </c>
      <c r="CM197">
        <v>0</v>
      </c>
      <c r="CN197" t="s">
        <v>62</v>
      </c>
      <c r="CO197">
        <v>0</v>
      </c>
      <c r="CP197">
        <f t="shared" si="172"/>
        <v>347.14</v>
      </c>
      <c r="CQ197">
        <f t="shared" si="173"/>
        <v>280.51100000000002</v>
      </c>
      <c r="CR197">
        <f t="shared" si="174"/>
        <v>98.48299999999999</v>
      </c>
      <c r="CS197">
        <f t="shared" si="175"/>
        <v>13.937000000000001</v>
      </c>
      <c r="CT197">
        <f t="shared" si="176"/>
        <v>778.16200000000003</v>
      </c>
      <c r="CU197">
        <f t="shared" si="177"/>
        <v>0</v>
      </c>
      <c r="CV197">
        <f t="shared" si="178"/>
        <v>10.752000000000001</v>
      </c>
      <c r="CW197">
        <f t="shared" si="179"/>
        <v>0.14399999999999999</v>
      </c>
      <c r="CX197">
        <f t="shared" si="180"/>
        <v>0</v>
      </c>
      <c r="CY197">
        <f t="shared" si="181"/>
        <v>225.74849999999998</v>
      </c>
      <c r="CZ197">
        <f t="shared" si="182"/>
        <v>154.45949999999999</v>
      </c>
      <c r="DC197" t="s">
        <v>4</v>
      </c>
      <c r="DD197" t="s">
        <v>4</v>
      </c>
      <c r="DE197" t="s">
        <v>21</v>
      </c>
      <c r="DF197" t="s">
        <v>21</v>
      </c>
      <c r="DG197" t="s">
        <v>21</v>
      </c>
      <c r="DH197" t="s">
        <v>4</v>
      </c>
      <c r="DI197" t="s">
        <v>21</v>
      </c>
      <c r="DJ197" t="s">
        <v>21</v>
      </c>
      <c r="DK197" t="s">
        <v>4</v>
      </c>
      <c r="DL197" t="s">
        <v>4</v>
      </c>
      <c r="DM197" t="s">
        <v>4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246</v>
      </c>
      <c r="DW197" t="s">
        <v>246</v>
      </c>
      <c r="DX197">
        <v>100</v>
      </c>
      <c r="EE197">
        <v>27028906</v>
      </c>
      <c r="EF197">
        <v>3</v>
      </c>
      <c r="EG197" t="s">
        <v>63</v>
      </c>
      <c r="EH197">
        <v>0</v>
      </c>
      <c r="EI197" t="s">
        <v>4</v>
      </c>
      <c r="EJ197">
        <v>2</v>
      </c>
      <c r="EK197">
        <v>108001</v>
      </c>
      <c r="EL197" t="s">
        <v>64</v>
      </c>
      <c r="EM197" t="s">
        <v>65</v>
      </c>
      <c r="EO197" t="s">
        <v>66</v>
      </c>
      <c r="EQ197">
        <v>0</v>
      </c>
      <c r="ER197">
        <v>131.31</v>
      </c>
      <c r="ES197">
        <v>36.43</v>
      </c>
      <c r="ET197">
        <v>10.66</v>
      </c>
      <c r="EU197">
        <v>1.51</v>
      </c>
      <c r="EV197">
        <v>84.22</v>
      </c>
      <c r="EW197">
        <v>8.9600000000000009</v>
      </c>
      <c r="EX197">
        <v>0.12</v>
      </c>
      <c r="EY197">
        <v>0</v>
      </c>
      <c r="FQ197">
        <v>0</v>
      </c>
      <c r="FR197">
        <f t="shared" si="183"/>
        <v>0</v>
      </c>
      <c r="FS197">
        <v>0</v>
      </c>
      <c r="FX197">
        <v>95</v>
      </c>
      <c r="FY197">
        <v>65</v>
      </c>
      <c r="GA197" t="s">
        <v>4</v>
      </c>
      <c r="GD197">
        <v>0</v>
      </c>
      <c r="GF197">
        <v>2104607410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184"/>
        <v>0</v>
      </c>
      <c r="GM197">
        <f t="shared" si="185"/>
        <v>727.35</v>
      </c>
      <c r="GN197">
        <f t="shared" si="186"/>
        <v>0</v>
      </c>
      <c r="GO197">
        <f t="shared" si="187"/>
        <v>727.35</v>
      </c>
      <c r="GP197">
        <f t="shared" si="188"/>
        <v>0</v>
      </c>
      <c r="GR197">
        <v>0</v>
      </c>
      <c r="GS197">
        <v>3</v>
      </c>
      <c r="GT197">
        <v>0</v>
      </c>
      <c r="GU197" t="s">
        <v>4</v>
      </c>
      <c r="GV197">
        <f t="shared" si="189"/>
        <v>0</v>
      </c>
      <c r="GW197">
        <v>1</v>
      </c>
      <c r="GX197">
        <f t="shared" si="190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404</v>
      </c>
      <c r="D198" s="2"/>
      <c r="E198" s="2" t="s">
        <v>287</v>
      </c>
      <c r="F198" s="2" t="s">
        <v>288</v>
      </c>
      <c r="G198" s="2" t="s">
        <v>289</v>
      </c>
      <c r="H198" s="2" t="s">
        <v>251</v>
      </c>
      <c r="I198" s="2">
        <f>I196*J198</f>
        <v>0.03</v>
      </c>
      <c r="J198" s="2">
        <v>0.1</v>
      </c>
      <c r="K198" s="2"/>
      <c r="L198" s="2"/>
      <c r="M198" s="2"/>
      <c r="N198" s="2"/>
      <c r="O198" s="2">
        <f t="shared" si="157"/>
        <v>984.7</v>
      </c>
      <c r="P198" s="2">
        <f t="shared" si="158"/>
        <v>984.7</v>
      </c>
      <c r="Q198" s="2">
        <f t="shared" si="159"/>
        <v>0</v>
      </c>
      <c r="R198" s="2">
        <f t="shared" si="160"/>
        <v>0</v>
      </c>
      <c r="S198" s="2">
        <f t="shared" si="161"/>
        <v>0</v>
      </c>
      <c r="T198" s="2">
        <f t="shared" si="162"/>
        <v>0</v>
      </c>
      <c r="U198" s="2">
        <f t="shared" si="163"/>
        <v>0</v>
      </c>
      <c r="V198" s="2">
        <f t="shared" si="164"/>
        <v>0</v>
      </c>
      <c r="W198" s="2">
        <f t="shared" si="165"/>
        <v>0</v>
      </c>
      <c r="X198" s="2">
        <f t="shared" si="166"/>
        <v>0</v>
      </c>
      <c r="Y198" s="2">
        <f t="shared" si="167"/>
        <v>0</v>
      </c>
      <c r="Z198" s="2"/>
      <c r="AA198" s="2">
        <v>27795993</v>
      </c>
      <c r="AB198" s="2">
        <f t="shared" si="168"/>
        <v>32823.49</v>
      </c>
      <c r="AC198" s="2">
        <f t="shared" si="169"/>
        <v>32823.49</v>
      </c>
      <c r="AD198" s="2">
        <f>ROUND((((ET198)-(EU198))+AE198),2)</f>
        <v>0</v>
      </c>
      <c r="AE198" s="2">
        <f>ROUND((EU198),2)</f>
        <v>0</v>
      </c>
      <c r="AF198" s="2">
        <f>ROUND((EV198),2)</f>
        <v>0</v>
      </c>
      <c r="AG198" s="2">
        <f t="shared" si="170"/>
        <v>0</v>
      </c>
      <c r="AH198" s="2">
        <f>(EW198)</f>
        <v>0</v>
      </c>
      <c r="AI198" s="2">
        <f>(EX198)</f>
        <v>0</v>
      </c>
      <c r="AJ198" s="2">
        <f t="shared" si="171"/>
        <v>0</v>
      </c>
      <c r="AK198" s="2">
        <v>32823.49</v>
      </c>
      <c r="AL198" s="2">
        <v>32823.49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95</v>
      </c>
      <c r="AU198" s="2">
        <v>65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4</v>
      </c>
      <c r="BE198" s="2" t="s">
        <v>4</v>
      </c>
      <c r="BF198" s="2" t="s">
        <v>4</v>
      </c>
      <c r="BG198" s="2" t="s">
        <v>4</v>
      </c>
      <c r="BH198" s="2">
        <v>3</v>
      </c>
      <c r="BI198" s="2">
        <v>2</v>
      </c>
      <c r="BJ198" s="2" t="s">
        <v>290</v>
      </c>
      <c r="BK198" s="2"/>
      <c r="BL198" s="2"/>
      <c r="BM198" s="2">
        <v>108001</v>
      </c>
      <c r="BN198" s="2">
        <v>0</v>
      </c>
      <c r="BO198" s="2" t="s">
        <v>4</v>
      </c>
      <c r="BP198" s="2">
        <v>0</v>
      </c>
      <c r="BQ198" s="2">
        <v>3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4</v>
      </c>
      <c r="BZ198" s="2">
        <v>95</v>
      </c>
      <c r="CA198" s="2">
        <v>65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4</v>
      </c>
      <c r="CO198" s="2">
        <v>0</v>
      </c>
      <c r="CP198" s="2">
        <f t="shared" si="172"/>
        <v>984.7</v>
      </c>
      <c r="CQ198" s="2">
        <f t="shared" si="173"/>
        <v>32823.49</v>
      </c>
      <c r="CR198" s="2">
        <f t="shared" si="174"/>
        <v>0</v>
      </c>
      <c r="CS198" s="2">
        <f t="shared" si="175"/>
        <v>0</v>
      </c>
      <c r="CT198" s="2">
        <f t="shared" si="176"/>
        <v>0</v>
      </c>
      <c r="CU198" s="2">
        <f t="shared" si="177"/>
        <v>0</v>
      </c>
      <c r="CV198" s="2">
        <f t="shared" si="178"/>
        <v>0</v>
      </c>
      <c r="CW198" s="2">
        <f t="shared" si="179"/>
        <v>0</v>
      </c>
      <c r="CX198" s="2">
        <f t="shared" si="180"/>
        <v>0</v>
      </c>
      <c r="CY198" s="2">
        <f t="shared" si="181"/>
        <v>0</v>
      </c>
      <c r="CZ198" s="2">
        <f t="shared" si="182"/>
        <v>0</v>
      </c>
      <c r="DA198" s="2"/>
      <c r="DB198" s="2"/>
      <c r="DC198" s="2" t="s">
        <v>4</v>
      </c>
      <c r="DD198" s="2" t="s">
        <v>4</v>
      </c>
      <c r="DE198" s="2" t="s">
        <v>4</v>
      </c>
      <c r="DF198" s="2" t="s">
        <v>4</v>
      </c>
      <c r="DG198" s="2" t="s">
        <v>4</v>
      </c>
      <c r="DH198" s="2" t="s">
        <v>4</v>
      </c>
      <c r="DI198" s="2" t="s">
        <v>4</v>
      </c>
      <c r="DJ198" s="2" t="s">
        <v>4</v>
      </c>
      <c r="DK198" s="2" t="s">
        <v>4</v>
      </c>
      <c r="DL198" s="2" t="s">
        <v>4</v>
      </c>
      <c r="DM198" s="2" t="s">
        <v>4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1013</v>
      </c>
      <c r="DV198" s="2" t="s">
        <v>251</v>
      </c>
      <c r="DW198" s="2" t="s">
        <v>253</v>
      </c>
      <c r="DX198" s="2">
        <v>1</v>
      </c>
      <c r="DY198" s="2"/>
      <c r="DZ198" s="2"/>
      <c r="EA198" s="2"/>
      <c r="EB198" s="2"/>
      <c r="EC198" s="2"/>
      <c r="ED198" s="2"/>
      <c r="EE198" s="2">
        <v>27028906</v>
      </c>
      <c r="EF198" s="2">
        <v>3</v>
      </c>
      <c r="EG198" s="2" t="s">
        <v>63</v>
      </c>
      <c r="EH198" s="2">
        <v>0</v>
      </c>
      <c r="EI198" s="2" t="s">
        <v>4</v>
      </c>
      <c r="EJ198" s="2">
        <v>2</v>
      </c>
      <c r="EK198" s="2">
        <v>108001</v>
      </c>
      <c r="EL198" s="2" t="s">
        <v>64</v>
      </c>
      <c r="EM198" s="2" t="s">
        <v>65</v>
      </c>
      <c r="EN198" s="2"/>
      <c r="EO198" s="2" t="s">
        <v>4</v>
      </c>
      <c r="EP198" s="2"/>
      <c r="EQ198" s="2">
        <v>512</v>
      </c>
      <c r="ER198" s="2">
        <v>32823.49</v>
      </c>
      <c r="ES198" s="2">
        <v>32823.49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183"/>
        <v>0</v>
      </c>
      <c r="FS198" s="2">
        <v>0</v>
      </c>
      <c r="FT198" s="2"/>
      <c r="FU198" s="2"/>
      <c r="FV198" s="2"/>
      <c r="FW198" s="2"/>
      <c r="FX198" s="2">
        <v>95</v>
      </c>
      <c r="FY198" s="2">
        <v>65</v>
      </c>
      <c r="FZ198" s="2"/>
      <c r="GA198" s="2" t="s">
        <v>4</v>
      </c>
      <c r="GB198" s="2"/>
      <c r="GC198" s="2"/>
      <c r="GD198" s="2">
        <v>0</v>
      </c>
      <c r="GE198" s="2"/>
      <c r="GF198" s="2">
        <v>1523038375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184"/>
        <v>0</v>
      </c>
      <c r="GM198" s="2">
        <f t="shared" si="185"/>
        <v>984.7</v>
      </c>
      <c r="GN198" s="2">
        <f t="shared" si="186"/>
        <v>0</v>
      </c>
      <c r="GO198" s="2">
        <f t="shared" si="187"/>
        <v>984.7</v>
      </c>
      <c r="GP198" s="2">
        <f t="shared" si="188"/>
        <v>0</v>
      </c>
      <c r="GQ198" s="2"/>
      <c r="GR198" s="2">
        <v>0</v>
      </c>
      <c r="GS198" s="2">
        <v>3</v>
      </c>
      <c r="GT198" s="2">
        <v>0</v>
      </c>
      <c r="GU198" s="2" t="s">
        <v>4</v>
      </c>
      <c r="GV198" s="2">
        <f t="shared" si="189"/>
        <v>0</v>
      </c>
      <c r="GW198" s="2">
        <v>1</v>
      </c>
      <c r="GX198" s="2">
        <f t="shared" si="190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415</v>
      </c>
      <c r="E199" t="s">
        <v>287</v>
      </c>
      <c r="F199" t="s">
        <v>288</v>
      </c>
      <c r="G199" t="s">
        <v>289</v>
      </c>
      <c r="H199" t="s">
        <v>251</v>
      </c>
      <c r="I199">
        <f>I197*J199</f>
        <v>0.03</v>
      </c>
      <c r="J199">
        <v>0.1</v>
      </c>
      <c r="O199">
        <f t="shared" si="157"/>
        <v>7582.23</v>
      </c>
      <c r="P199">
        <f t="shared" si="158"/>
        <v>7582.23</v>
      </c>
      <c r="Q199">
        <f t="shared" si="159"/>
        <v>0</v>
      </c>
      <c r="R199">
        <f t="shared" si="160"/>
        <v>0</v>
      </c>
      <c r="S199">
        <f t="shared" si="161"/>
        <v>0</v>
      </c>
      <c r="T199">
        <f t="shared" si="162"/>
        <v>0</v>
      </c>
      <c r="U199">
        <f t="shared" si="163"/>
        <v>0</v>
      </c>
      <c r="V199">
        <f t="shared" si="164"/>
        <v>0</v>
      </c>
      <c r="W199">
        <f t="shared" si="165"/>
        <v>0</v>
      </c>
      <c r="X199">
        <f t="shared" si="166"/>
        <v>0</v>
      </c>
      <c r="Y199">
        <f t="shared" si="167"/>
        <v>0</v>
      </c>
      <c r="AA199">
        <v>27796868</v>
      </c>
      <c r="AB199">
        <f t="shared" si="168"/>
        <v>32823.49</v>
      </c>
      <c r="AC199">
        <f t="shared" si="169"/>
        <v>32823.49</v>
      </c>
      <c r="AD199">
        <f>ROUND((((ET199)-(EU199))+AE199),2)</f>
        <v>0</v>
      </c>
      <c r="AE199">
        <f>ROUND((EU199),2)</f>
        <v>0</v>
      </c>
      <c r="AF199">
        <f>ROUND((EV199),2)</f>
        <v>0</v>
      </c>
      <c r="AG199">
        <f t="shared" si="170"/>
        <v>0</v>
      </c>
      <c r="AH199">
        <f>(EW199)</f>
        <v>0</v>
      </c>
      <c r="AI199">
        <f>(EX199)</f>
        <v>0</v>
      </c>
      <c r="AJ199">
        <f t="shared" si="171"/>
        <v>0</v>
      </c>
      <c r="AK199">
        <v>32823.49</v>
      </c>
      <c r="AL199">
        <v>32823.49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7.7</v>
      </c>
      <c r="BA199">
        <v>1</v>
      </c>
      <c r="BB199">
        <v>1</v>
      </c>
      <c r="BC199">
        <v>7.7</v>
      </c>
      <c r="BD199" t="s">
        <v>4</v>
      </c>
      <c r="BE199" t="s">
        <v>4</v>
      </c>
      <c r="BF199" t="s">
        <v>4</v>
      </c>
      <c r="BG199" t="s">
        <v>4</v>
      </c>
      <c r="BH199">
        <v>3</v>
      </c>
      <c r="BI199">
        <v>2</v>
      </c>
      <c r="BJ199" t="s">
        <v>290</v>
      </c>
      <c r="BM199">
        <v>108001</v>
      </c>
      <c r="BN199">
        <v>0</v>
      </c>
      <c r="BO199" t="s">
        <v>4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4</v>
      </c>
      <c r="BZ199">
        <v>95</v>
      </c>
      <c r="CA199">
        <v>65</v>
      </c>
      <c r="CF199">
        <v>0</v>
      </c>
      <c r="CG199">
        <v>0</v>
      </c>
      <c r="CM199">
        <v>0</v>
      </c>
      <c r="CN199" t="s">
        <v>4</v>
      </c>
      <c r="CO199">
        <v>0</v>
      </c>
      <c r="CP199">
        <f t="shared" si="172"/>
        <v>7582.23</v>
      </c>
      <c r="CQ199">
        <f t="shared" si="173"/>
        <v>252740.87299999999</v>
      </c>
      <c r="CR199">
        <f t="shared" si="174"/>
        <v>0</v>
      </c>
      <c r="CS199">
        <f t="shared" si="175"/>
        <v>0</v>
      </c>
      <c r="CT199">
        <f t="shared" si="176"/>
        <v>0</v>
      </c>
      <c r="CU199">
        <f t="shared" si="177"/>
        <v>0</v>
      </c>
      <c r="CV199">
        <f t="shared" si="178"/>
        <v>0</v>
      </c>
      <c r="CW199">
        <f t="shared" si="179"/>
        <v>0</v>
      </c>
      <c r="CX199">
        <f t="shared" si="180"/>
        <v>0</v>
      </c>
      <c r="CY199">
        <f t="shared" si="181"/>
        <v>0</v>
      </c>
      <c r="CZ199">
        <f t="shared" si="182"/>
        <v>0</v>
      </c>
      <c r="DC199" t="s">
        <v>4</v>
      </c>
      <c r="DD199" t="s">
        <v>4</v>
      </c>
      <c r="DE199" t="s">
        <v>4</v>
      </c>
      <c r="DF199" t="s">
        <v>4</v>
      </c>
      <c r="DG199" t="s">
        <v>4</v>
      </c>
      <c r="DH199" t="s">
        <v>4</v>
      </c>
      <c r="DI199" t="s">
        <v>4</v>
      </c>
      <c r="DJ199" t="s">
        <v>4</v>
      </c>
      <c r="DK199" t="s">
        <v>4</v>
      </c>
      <c r="DL199" t="s">
        <v>4</v>
      </c>
      <c r="DM199" t="s">
        <v>4</v>
      </c>
      <c r="DN199">
        <v>0</v>
      </c>
      <c r="DO199">
        <v>0</v>
      </c>
      <c r="DP199">
        <v>1</v>
      </c>
      <c r="DQ199">
        <v>1</v>
      </c>
      <c r="DU199">
        <v>1013</v>
      </c>
      <c r="DV199" t="s">
        <v>251</v>
      </c>
      <c r="DW199" t="s">
        <v>253</v>
      </c>
      <c r="DX199">
        <v>1</v>
      </c>
      <c r="EE199">
        <v>27028906</v>
      </c>
      <c r="EF199">
        <v>3</v>
      </c>
      <c r="EG199" t="s">
        <v>63</v>
      </c>
      <c r="EH199">
        <v>0</v>
      </c>
      <c r="EI199" t="s">
        <v>4</v>
      </c>
      <c r="EJ199">
        <v>2</v>
      </c>
      <c r="EK199">
        <v>108001</v>
      </c>
      <c r="EL199" t="s">
        <v>64</v>
      </c>
      <c r="EM199" t="s">
        <v>65</v>
      </c>
      <c r="EO199" t="s">
        <v>4</v>
      </c>
      <c r="EQ199">
        <v>512</v>
      </c>
      <c r="ER199">
        <v>32823.49</v>
      </c>
      <c r="ES199">
        <v>32823.49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183"/>
        <v>0</v>
      </c>
      <c r="FS199">
        <v>0</v>
      </c>
      <c r="FX199">
        <v>95</v>
      </c>
      <c r="FY199">
        <v>65</v>
      </c>
      <c r="GA199" t="s">
        <v>4</v>
      </c>
      <c r="GD199">
        <v>0</v>
      </c>
      <c r="GF199">
        <v>1523038375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184"/>
        <v>0</v>
      </c>
      <c r="GM199">
        <f t="shared" si="185"/>
        <v>7582.23</v>
      </c>
      <c r="GN199">
        <f t="shared" si="186"/>
        <v>0</v>
      </c>
      <c r="GO199">
        <f t="shared" si="187"/>
        <v>7582.23</v>
      </c>
      <c r="GP199">
        <f t="shared" si="188"/>
        <v>0</v>
      </c>
      <c r="GR199">
        <v>0</v>
      </c>
      <c r="GS199">
        <v>3</v>
      </c>
      <c r="GT199">
        <v>0</v>
      </c>
      <c r="GU199" t="s">
        <v>4</v>
      </c>
      <c r="GV199">
        <f t="shared" si="189"/>
        <v>0</v>
      </c>
      <c r="GW199">
        <v>1</v>
      </c>
      <c r="GX199">
        <f t="shared" si="190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ROW(SmtRes!A430)</f>
        <v>430</v>
      </c>
      <c r="D200" s="2">
        <f>ROW(EtalonRes!A426)</f>
        <v>426</v>
      </c>
      <c r="E200" s="2" t="s">
        <v>291</v>
      </c>
      <c r="F200" s="2" t="s">
        <v>292</v>
      </c>
      <c r="G200" s="2" t="s">
        <v>293</v>
      </c>
      <c r="H200" s="2" t="s">
        <v>246</v>
      </c>
      <c r="I200" s="2">
        <v>0.3</v>
      </c>
      <c r="J200" s="2">
        <v>0</v>
      </c>
      <c r="K200" s="2"/>
      <c r="L200" s="2"/>
      <c r="M200" s="2"/>
      <c r="N200" s="2"/>
      <c r="O200" s="2">
        <f t="shared" si="157"/>
        <v>327.39999999999998</v>
      </c>
      <c r="P200" s="2">
        <f t="shared" si="158"/>
        <v>180.19</v>
      </c>
      <c r="Q200" s="2">
        <f t="shared" si="159"/>
        <v>53.27</v>
      </c>
      <c r="R200" s="2">
        <f t="shared" si="160"/>
        <v>1.63</v>
      </c>
      <c r="S200" s="2">
        <f t="shared" si="161"/>
        <v>93.94</v>
      </c>
      <c r="T200" s="2">
        <f t="shared" si="162"/>
        <v>0</v>
      </c>
      <c r="U200" s="2">
        <f t="shared" si="163"/>
        <v>9.9935999999999989</v>
      </c>
      <c r="V200" s="2">
        <f t="shared" si="164"/>
        <v>0.12959999999999999</v>
      </c>
      <c r="W200" s="2">
        <f t="shared" si="165"/>
        <v>0</v>
      </c>
      <c r="X200" s="2">
        <f t="shared" si="166"/>
        <v>90.79</v>
      </c>
      <c r="Y200" s="2">
        <f t="shared" si="167"/>
        <v>62.12</v>
      </c>
      <c r="Z200" s="2"/>
      <c r="AA200" s="2">
        <v>27795993</v>
      </c>
      <c r="AB200" s="2">
        <f t="shared" si="168"/>
        <v>1091.32</v>
      </c>
      <c r="AC200" s="2">
        <f t="shared" si="169"/>
        <v>600.62</v>
      </c>
      <c r="AD200" s="2">
        <f>ROUND(((((ET200*1.2))-((EU200*1.2)))+AE200),2)</f>
        <v>177.57</v>
      </c>
      <c r="AE200" s="2">
        <f>ROUND(((EU200*1.2)),2)</f>
        <v>5.42</v>
      </c>
      <c r="AF200" s="2">
        <f>ROUND(((EV200*1.2)),2)</f>
        <v>313.13</v>
      </c>
      <c r="AG200" s="2">
        <f t="shared" si="170"/>
        <v>0</v>
      </c>
      <c r="AH200" s="2">
        <f>((EW200*1.2))</f>
        <v>33.311999999999998</v>
      </c>
      <c r="AI200" s="2">
        <f>((EX200*1.2))</f>
        <v>0.432</v>
      </c>
      <c r="AJ200" s="2">
        <f t="shared" si="171"/>
        <v>0</v>
      </c>
      <c r="AK200" s="2">
        <v>1009.54</v>
      </c>
      <c r="AL200" s="2">
        <v>600.62</v>
      </c>
      <c r="AM200" s="2">
        <v>147.97999999999999</v>
      </c>
      <c r="AN200" s="2">
        <v>4.5199999999999996</v>
      </c>
      <c r="AO200" s="2">
        <v>260.94</v>
      </c>
      <c r="AP200" s="2">
        <v>0</v>
      </c>
      <c r="AQ200" s="2">
        <v>27.76</v>
      </c>
      <c r="AR200" s="2">
        <v>0.36</v>
      </c>
      <c r="AS200" s="2">
        <v>0</v>
      </c>
      <c r="AT200" s="2">
        <v>95</v>
      </c>
      <c r="AU200" s="2">
        <v>65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4</v>
      </c>
      <c r="BE200" s="2" t="s">
        <v>4</v>
      </c>
      <c r="BF200" s="2" t="s">
        <v>4</v>
      </c>
      <c r="BG200" s="2" t="s">
        <v>4</v>
      </c>
      <c r="BH200" s="2">
        <v>0</v>
      </c>
      <c r="BI200" s="2">
        <v>2</v>
      </c>
      <c r="BJ200" s="2" t="s">
        <v>294</v>
      </c>
      <c r="BK200" s="2"/>
      <c r="BL200" s="2"/>
      <c r="BM200" s="2">
        <v>108001</v>
      </c>
      <c r="BN200" s="2">
        <v>0</v>
      </c>
      <c r="BO200" s="2" t="s">
        <v>4</v>
      </c>
      <c r="BP200" s="2">
        <v>0</v>
      </c>
      <c r="BQ200" s="2">
        <v>3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4</v>
      </c>
      <c r="BZ200" s="2">
        <v>95</v>
      </c>
      <c r="CA200" s="2">
        <v>65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62</v>
      </c>
      <c r="CO200" s="2">
        <v>0</v>
      </c>
      <c r="CP200" s="2">
        <f t="shared" si="172"/>
        <v>327.39999999999998</v>
      </c>
      <c r="CQ200" s="2">
        <f t="shared" si="173"/>
        <v>600.62</v>
      </c>
      <c r="CR200" s="2">
        <f t="shared" si="174"/>
        <v>177.57</v>
      </c>
      <c r="CS200" s="2">
        <f t="shared" si="175"/>
        <v>5.42</v>
      </c>
      <c r="CT200" s="2">
        <f t="shared" si="176"/>
        <v>313.13</v>
      </c>
      <c r="CU200" s="2">
        <f t="shared" si="177"/>
        <v>0</v>
      </c>
      <c r="CV200" s="2">
        <f t="shared" si="178"/>
        <v>33.311999999999998</v>
      </c>
      <c r="CW200" s="2">
        <f t="shared" si="179"/>
        <v>0.432</v>
      </c>
      <c r="CX200" s="2">
        <f t="shared" si="180"/>
        <v>0</v>
      </c>
      <c r="CY200" s="2">
        <f t="shared" si="181"/>
        <v>90.791499999999999</v>
      </c>
      <c r="CZ200" s="2">
        <f t="shared" si="182"/>
        <v>62.120499999999993</v>
      </c>
      <c r="DA200" s="2"/>
      <c r="DB200" s="2"/>
      <c r="DC200" s="2" t="s">
        <v>4</v>
      </c>
      <c r="DD200" s="2" t="s">
        <v>4</v>
      </c>
      <c r="DE200" s="2" t="s">
        <v>21</v>
      </c>
      <c r="DF200" s="2" t="s">
        <v>21</v>
      </c>
      <c r="DG200" s="2" t="s">
        <v>21</v>
      </c>
      <c r="DH200" s="2" t="s">
        <v>4</v>
      </c>
      <c r="DI200" s="2" t="s">
        <v>21</v>
      </c>
      <c r="DJ200" s="2" t="s">
        <v>21</v>
      </c>
      <c r="DK200" s="2" t="s">
        <v>4</v>
      </c>
      <c r="DL200" s="2" t="s">
        <v>4</v>
      </c>
      <c r="DM200" s="2" t="s">
        <v>4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1003</v>
      </c>
      <c r="DV200" s="2" t="s">
        <v>246</v>
      </c>
      <c r="DW200" s="2" t="s">
        <v>246</v>
      </c>
      <c r="DX200" s="2">
        <v>100</v>
      </c>
      <c r="DY200" s="2"/>
      <c r="DZ200" s="2"/>
      <c r="EA200" s="2"/>
      <c r="EB200" s="2"/>
      <c r="EC200" s="2"/>
      <c r="ED200" s="2"/>
      <c r="EE200" s="2">
        <v>27028906</v>
      </c>
      <c r="EF200" s="2">
        <v>3</v>
      </c>
      <c r="EG200" s="2" t="s">
        <v>63</v>
      </c>
      <c r="EH200" s="2">
        <v>0</v>
      </c>
      <c r="EI200" s="2" t="s">
        <v>4</v>
      </c>
      <c r="EJ200" s="2">
        <v>2</v>
      </c>
      <c r="EK200" s="2">
        <v>108001</v>
      </c>
      <c r="EL200" s="2" t="s">
        <v>64</v>
      </c>
      <c r="EM200" s="2" t="s">
        <v>65</v>
      </c>
      <c r="EN200" s="2"/>
      <c r="EO200" s="2" t="s">
        <v>66</v>
      </c>
      <c r="EP200" s="2"/>
      <c r="EQ200" s="2">
        <v>0</v>
      </c>
      <c r="ER200" s="2">
        <v>1009.54</v>
      </c>
      <c r="ES200" s="2">
        <v>600.62</v>
      </c>
      <c r="ET200" s="2">
        <v>147.97999999999999</v>
      </c>
      <c r="EU200" s="2">
        <v>4.5199999999999996</v>
      </c>
      <c r="EV200" s="2">
        <v>260.94</v>
      </c>
      <c r="EW200" s="2">
        <v>27.76</v>
      </c>
      <c r="EX200" s="2">
        <v>0.36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183"/>
        <v>0</v>
      </c>
      <c r="FS200" s="2">
        <v>0</v>
      </c>
      <c r="FT200" s="2"/>
      <c r="FU200" s="2"/>
      <c r="FV200" s="2"/>
      <c r="FW200" s="2"/>
      <c r="FX200" s="2">
        <v>95</v>
      </c>
      <c r="FY200" s="2">
        <v>65</v>
      </c>
      <c r="FZ200" s="2"/>
      <c r="GA200" s="2" t="s">
        <v>4</v>
      </c>
      <c r="GB200" s="2"/>
      <c r="GC200" s="2"/>
      <c r="GD200" s="2">
        <v>0</v>
      </c>
      <c r="GE200" s="2"/>
      <c r="GF200" s="2">
        <v>1133036376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184"/>
        <v>0</v>
      </c>
      <c r="GM200" s="2">
        <f t="shared" si="185"/>
        <v>480.31</v>
      </c>
      <c r="GN200" s="2">
        <f t="shared" si="186"/>
        <v>0</v>
      </c>
      <c r="GO200" s="2">
        <f t="shared" si="187"/>
        <v>480.31</v>
      </c>
      <c r="GP200" s="2">
        <f t="shared" si="188"/>
        <v>0</v>
      </c>
      <c r="GQ200" s="2"/>
      <c r="GR200" s="2">
        <v>0</v>
      </c>
      <c r="GS200" s="2">
        <v>3</v>
      </c>
      <c r="GT200" s="2">
        <v>0</v>
      </c>
      <c r="GU200" s="2" t="s">
        <v>4</v>
      </c>
      <c r="GV200" s="2">
        <f t="shared" si="189"/>
        <v>0</v>
      </c>
      <c r="GW200" s="2">
        <v>1</v>
      </c>
      <c r="GX200" s="2">
        <f t="shared" si="190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ROW(SmtRes!A444)</f>
        <v>444</v>
      </c>
      <c r="D201">
        <f>ROW(EtalonRes!A438)</f>
        <v>438</v>
      </c>
      <c r="E201" t="s">
        <v>291</v>
      </c>
      <c r="F201" t="s">
        <v>292</v>
      </c>
      <c r="G201" t="s">
        <v>293</v>
      </c>
      <c r="H201" t="s">
        <v>246</v>
      </c>
      <c r="I201">
        <v>0.3</v>
      </c>
      <c r="J201">
        <v>0</v>
      </c>
      <c r="O201">
        <f t="shared" si="157"/>
        <v>2520.9499999999998</v>
      </c>
      <c r="P201">
        <f t="shared" si="158"/>
        <v>1387.43</v>
      </c>
      <c r="Q201">
        <f t="shared" si="159"/>
        <v>410.19</v>
      </c>
      <c r="R201">
        <f t="shared" si="160"/>
        <v>12.52</v>
      </c>
      <c r="S201">
        <f t="shared" si="161"/>
        <v>723.33</v>
      </c>
      <c r="T201">
        <f t="shared" si="162"/>
        <v>0</v>
      </c>
      <c r="U201">
        <f t="shared" si="163"/>
        <v>9.9935999999999989</v>
      </c>
      <c r="V201">
        <f t="shared" si="164"/>
        <v>0.12959999999999999</v>
      </c>
      <c r="W201">
        <f t="shared" si="165"/>
        <v>0</v>
      </c>
      <c r="X201">
        <f t="shared" si="166"/>
        <v>699.06</v>
      </c>
      <c r="Y201">
        <f t="shared" si="167"/>
        <v>478.3</v>
      </c>
      <c r="AA201">
        <v>27796868</v>
      </c>
      <c r="AB201">
        <f t="shared" si="168"/>
        <v>1091.32</v>
      </c>
      <c r="AC201">
        <f t="shared" si="169"/>
        <v>600.62</v>
      </c>
      <c r="AD201">
        <f>ROUND(((((ET201*1.2))-((EU201*1.2)))+AE201),2)</f>
        <v>177.57</v>
      </c>
      <c r="AE201">
        <f>ROUND(((EU201*1.2)),2)</f>
        <v>5.42</v>
      </c>
      <c r="AF201">
        <f>ROUND(((EV201*1.2)),2)</f>
        <v>313.13</v>
      </c>
      <c r="AG201">
        <f t="shared" si="170"/>
        <v>0</v>
      </c>
      <c r="AH201">
        <f>((EW201*1.2))</f>
        <v>33.311999999999998</v>
      </c>
      <c r="AI201">
        <f>((EX201*1.2))</f>
        <v>0.432</v>
      </c>
      <c r="AJ201">
        <f t="shared" si="171"/>
        <v>0</v>
      </c>
      <c r="AK201">
        <v>1009.54</v>
      </c>
      <c r="AL201">
        <v>600.62</v>
      </c>
      <c r="AM201">
        <v>147.97999999999999</v>
      </c>
      <c r="AN201">
        <v>4.5199999999999996</v>
      </c>
      <c r="AO201">
        <v>260.94</v>
      </c>
      <c r="AP201">
        <v>0</v>
      </c>
      <c r="AQ201">
        <v>27.76</v>
      </c>
      <c r="AR201">
        <v>0.36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7.7</v>
      </c>
      <c r="BA201">
        <v>7.7</v>
      </c>
      <c r="BB201">
        <v>7.7</v>
      </c>
      <c r="BC201">
        <v>7.7</v>
      </c>
      <c r="BD201" t="s">
        <v>4</v>
      </c>
      <c r="BE201" t="s">
        <v>4</v>
      </c>
      <c r="BF201" t="s">
        <v>4</v>
      </c>
      <c r="BG201" t="s">
        <v>4</v>
      </c>
      <c r="BH201">
        <v>0</v>
      </c>
      <c r="BI201">
        <v>2</v>
      </c>
      <c r="BJ201" t="s">
        <v>294</v>
      </c>
      <c r="BM201">
        <v>108001</v>
      </c>
      <c r="BN201">
        <v>0</v>
      </c>
      <c r="BO201" t="s">
        <v>4</v>
      </c>
      <c r="BP201">
        <v>0</v>
      </c>
      <c r="BQ201">
        <v>3</v>
      </c>
      <c r="BR201">
        <v>0</v>
      </c>
      <c r="BS201">
        <v>7.7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4</v>
      </c>
      <c r="BZ201">
        <v>95</v>
      </c>
      <c r="CA201">
        <v>65</v>
      </c>
      <c r="CF201">
        <v>0</v>
      </c>
      <c r="CG201">
        <v>0</v>
      </c>
      <c r="CM201">
        <v>0</v>
      </c>
      <c r="CN201" t="s">
        <v>62</v>
      </c>
      <c r="CO201">
        <v>0</v>
      </c>
      <c r="CP201">
        <f t="shared" si="172"/>
        <v>2520.9500000000003</v>
      </c>
      <c r="CQ201">
        <f t="shared" si="173"/>
        <v>4624.7740000000003</v>
      </c>
      <c r="CR201">
        <f t="shared" si="174"/>
        <v>1367.289</v>
      </c>
      <c r="CS201">
        <f t="shared" si="175"/>
        <v>41.734000000000002</v>
      </c>
      <c r="CT201">
        <f t="shared" si="176"/>
        <v>2411.1010000000001</v>
      </c>
      <c r="CU201">
        <f t="shared" si="177"/>
        <v>0</v>
      </c>
      <c r="CV201">
        <f t="shared" si="178"/>
        <v>33.311999999999998</v>
      </c>
      <c r="CW201">
        <f t="shared" si="179"/>
        <v>0.432</v>
      </c>
      <c r="CX201">
        <f t="shared" si="180"/>
        <v>0</v>
      </c>
      <c r="CY201">
        <f t="shared" si="181"/>
        <v>699.0575</v>
      </c>
      <c r="CZ201">
        <f t="shared" si="182"/>
        <v>478.30250000000001</v>
      </c>
      <c r="DC201" t="s">
        <v>4</v>
      </c>
      <c r="DD201" t="s">
        <v>4</v>
      </c>
      <c r="DE201" t="s">
        <v>21</v>
      </c>
      <c r="DF201" t="s">
        <v>21</v>
      </c>
      <c r="DG201" t="s">
        <v>21</v>
      </c>
      <c r="DH201" t="s">
        <v>4</v>
      </c>
      <c r="DI201" t="s">
        <v>21</v>
      </c>
      <c r="DJ201" t="s">
        <v>21</v>
      </c>
      <c r="DK201" t="s">
        <v>4</v>
      </c>
      <c r="DL201" t="s">
        <v>4</v>
      </c>
      <c r="DM201" t="s">
        <v>4</v>
      </c>
      <c r="DN201">
        <v>0</v>
      </c>
      <c r="DO201">
        <v>0</v>
      </c>
      <c r="DP201">
        <v>1</v>
      </c>
      <c r="DQ201">
        <v>1</v>
      </c>
      <c r="DU201">
        <v>1003</v>
      </c>
      <c r="DV201" t="s">
        <v>246</v>
      </c>
      <c r="DW201" t="s">
        <v>246</v>
      </c>
      <c r="DX201">
        <v>100</v>
      </c>
      <c r="EE201">
        <v>27028906</v>
      </c>
      <c r="EF201">
        <v>3</v>
      </c>
      <c r="EG201" t="s">
        <v>63</v>
      </c>
      <c r="EH201">
        <v>0</v>
      </c>
      <c r="EI201" t="s">
        <v>4</v>
      </c>
      <c r="EJ201">
        <v>2</v>
      </c>
      <c r="EK201">
        <v>108001</v>
      </c>
      <c r="EL201" t="s">
        <v>64</v>
      </c>
      <c r="EM201" t="s">
        <v>65</v>
      </c>
      <c r="EO201" t="s">
        <v>66</v>
      </c>
      <c r="EQ201">
        <v>0</v>
      </c>
      <c r="ER201">
        <v>1009.54</v>
      </c>
      <c r="ES201">
        <v>600.62</v>
      </c>
      <c r="ET201">
        <v>147.97999999999999</v>
      </c>
      <c r="EU201">
        <v>4.5199999999999996</v>
      </c>
      <c r="EV201">
        <v>260.94</v>
      </c>
      <c r="EW201">
        <v>27.76</v>
      </c>
      <c r="EX201">
        <v>0.36</v>
      </c>
      <c r="EY201">
        <v>0</v>
      </c>
      <c r="FQ201">
        <v>0</v>
      </c>
      <c r="FR201">
        <f t="shared" si="183"/>
        <v>0</v>
      </c>
      <c r="FS201">
        <v>0</v>
      </c>
      <c r="FX201">
        <v>95</v>
      </c>
      <c r="FY201">
        <v>65</v>
      </c>
      <c r="GA201" t="s">
        <v>4</v>
      </c>
      <c r="GD201">
        <v>0</v>
      </c>
      <c r="GF201">
        <v>1133036376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184"/>
        <v>0</v>
      </c>
      <c r="GM201">
        <f t="shared" si="185"/>
        <v>3698.31</v>
      </c>
      <c r="GN201">
        <f t="shared" si="186"/>
        <v>0</v>
      </c>
      <c r="GO201">
        <f t="shared" si="187"/>
        <v>3698.31</v>
      </c>
      <c r="GP201">
        <f t="shared" si="188"/>
        <v>0</v>
      </c>
      <c r="GR201">
        <v>0</v>
      </c>
      <c r="GS201">
        <v>3</v>
      </c>
      <c r="GT201">
        <v>0</v>
      </c>
      <c r="GU201" t="s">
        <v>4</v>
      </c>
      <c r="GV201">
        <f t="shared" si="189"/>
        <v>0</v>
      </c>
      <c r="GW201">
        <v>1</v>
      </c>
      <c r="GX201">
        <f t="shared" si="190"/>
        <v>0</v>
      </c>
      <c r="HA201">
        <v>0</v>
      </c>
      <c r="HB201">
        <v>0</v>
      </c>
      <c r="IK201">
        <v>0</v>
      </c>
    </row>
    <row r="202" spans="1:255" x14ac:dyDescent="0.2">
      <c r="A202" s="2">
        <v>18</v>
      </c>
      <c r="B202" s="2">
        <v>1</v>
      </c>
      <c r="C202" s="2">
        <v>425</v>
      </c>
      <c r="D202" s="2"/>
      <c r="E202" s="2" t="s">
        <v>295</v>
      </c>
      <c r="F202" s="2" t="s">
        <v>296</v>
      </c>
      <c r="G202" s="2" t="s">
        <v>297</v>
      </c>
      <c r="H202" s="2" t="s">
        <v>298</v>
      </c>
      <c r="I202" s="2">
        <f>I200*J202</f>
        <v>30</v>
      </c>
      <c r="J202" s="2">
        <v>100</v>
      </c>
      <c r="K202" s="2"/>
      <c r="L202" s="2"/>
      <c r="M202" s="2"/>
      <c r="N202" s="2"/>
      <c r="O202" s="2">
        <f t="shared" si="157"/>
        <v>319.5</v>
      </c>
      <c r="P202" s="2">
        <f t="shared" si="158"/>
        <v>319.5</v>
      </c>
      <c r="Q202" s="2">
        <f t="shared" si="159"/>
        <v>0</v>
      </c>
      <c r="R202" s="2">
        <f t="shared" si="160"/>
        <v>0</v>
      </c>
      <c r="S202" s="2">
        <f t="shared" si="161"/>
        <v>0</v>
      </c>
      <c r="T202" s="2">
        <f t="shared" si="162"/>
        <v>0</v>
      </c>
      <c r="U202" s="2">
        <f t="shared" si="163"/>
        <v>0</v>
      </c>
      <c r="V202" s="2">
        <f t="shared" si="164"/>
        <v>0</v>
      </c>
      <c r="W202" s="2">
        <f t="shared" si="165"/>
        <v>0</v>
      </c>
      <c r="X202" s="2">
        <f t="shared" si="166"/>
        <v>0</v>
      </c>
      <c r="Y202" s="2">
        <f t="shared" si="167"/>
        <v>0</v>
      </c>
      <c r="Z202" s="2"/>
      <c r="AA202" s="2">
        <v>27795993</v>
      </c>
      <c r="AB202" s="2">
        <f t="shared" si="168"/>
        <v>10.65</v>
      </c>
      <c r="AC202" s="2">
        <f t="shared" si="169"/>
        <v>10.65</v>
      </c>
      <c r="AD202" s="2">
        <f>ROUND((((ET202)-(EU202))+AE202),2)</f>
        <v>0</v>
      </c>
      <c r="AE202" s="2">
        <f t="shared" ref="AE202:AF205" si="193">ROUND((EU202),2)</f>
        <v>0</v>
      </c>
      <c r="AF202" s="2">
        <f t="shared" si="193"/>
        <v>0</v>
      </c>
      <c r="AG202" s="2">
        <f t="shared" si="170"/>
        <v>0</v>
      </c>
      <c r="AH202" s="2">
        <f t="shared" ref="AH202:AI205" si="194">(EW202)</f>
        <v>0</v>
      </c>
      <c r="AI202" s="2">
        <f t="shared" si="194"/>
        <v>0</v>
      </c>
      <c r="AJ202" s="2">
        <f t="shared" si="171"/>
        <v>0</v>
      </c>
      <c r="AK202" s="2">
        <v>10.65</v>
      </c>
      <c r="AL202" s="2">
        <v>10.65</v>
      </c>
      <c r="AM202" s="2">
        <v>0</v>
      </c>
      <c r="AN202" s="2">
        <v>0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95</v>
      </c>
      <c r="AU202" s="2">
        <v>65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4</v>
      </c>
      <c r="BE202" s="2" t="s">
        <v>4</v>
      </c>
      <c r="BF202" s="2" t="s">
        <v>4</v>
      </c>
      <c r="BG202" s="2" t="s">
        <v>4</v>
      </c>
      <c r="BH202" s="2">
        <v>3</v>
      </c>
      <c r="BI202" s="2">
        <v>2</v>
      </c>
      <c r="BJ202" s="2" t="s">
        <v>299</v>
      </c>
      <c r="BK202" s="2"/>
      <c r="BL202" s="2"/>
      <c r="BM202" s="2">
        <v>108001</v>
      </c>
      <c r="BN202" s="2">
        <v>0</v>
      </c>
      <c r="BO202" s="2" t="s">
        <v>4</v>
      </c>
      <c r="BP202" s="2">
        <v>0</v>
      </c>
      <c r="BQ202" s="2">
        <v>3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4</v>
      </c>
      <c r="BZ202" s="2">
        <v>95</v>
      </c>
      <c r="CA202" s="2">
        <v>65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4</v>
      </c>
      <c r="CO202" s="2">
        <v>0</v>
      </c>
      <c r="CP202" s="2">
        <f t="shared" si="172"/>
        <v>319.5</v>
      </c>
      <c r="CQ202" s="2">
        <f t="shared" si="173"/>
        <v>10.65</v>
      </c>
      <c r="CR202" s="2">
        <f t="shared" si="174"/>
        <v>0</v>
      </c>
      <c r="CS202" s="2">
        <f t="shared" si="175"/>
        <v>0</v>
      </c>
      <c r="CT202" s="2">
        <f t="shared" si="176"/>
        <v>0</v>
      </c>
      <c r="CU202" s="2">
        <f t="shared" si="177"/>
        <v>0</v>
      </c>
      <c r="CV202" s="2">
        <f t="shared" si="178"/>
        <v>0</v>
      </c>
      <c r="CW202" s="2">
        <f t="shared" si="179"/>
        <v>0</v>
      </c>
      <c r="CX202" s="2">
        <f t="shared" si="180"/>
        <v>0</v>
      </c>
      <c r="CY202" s="2">
        <f t="shared" si="181"/>
        <v>0</v>
      </c>
      <c r="CZ202" s="2">
        <f t="shared" si="182"/>
        <v>0</v>
      </c>
      <c r="DA202" s="2"/>
      <c r="DB202" s="2"/>
      <c r="DC202" s="2" t="s">
        <v>4</v>
      </c>
      <c r="DD202" s="2" t="s">
        <v>4</v>
      </c>
      <c r="DE202" s="2" t="s">
        <v>4</v>
      </c>
      <c r="DF202" s="2" t="s">
        <v>4</v>
      </c>
      <c r="DG202" s="2" t="s">
        <v>4</v>
      </c>
      <c r="DH202" s="2" t="s">
        <v>4</v>
      </c>
      <c r="DI202" s="2" t="s">
        <v>4</v>
      </c>
      <c r="DJ202" s="2" t="s">
        <v>4</v>
      </c>
      <c r="DK202" s="2" t="s">
        <v>4</v>
      </c>
      <c r="DL202" s="2" t="s">
        <v>4</v>
      </c>
      <c r="DM202" s="2" t="s">
        <v>4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1003</v>
      </c>
      <c r="DV202" s="2" t="s">
        <v>298</v>
      </c>
      <c r="DW202" s="2" t="s">
        <v>298</v>
      </c>
      <c r="DX202" s="2">
        <v>1</v>
      </c>
      <c r="DY202" s="2"/>
      <c r="DZ202" s="2"/>
      <c r="EA202" s="2"/>
      <c r="EB202" s="2"/>
      <c r="EC202" s="2"/>
      <c r="ED202" s="2"/>
      <c r="EE202" s="2">
        <v>27028906</v>
      </c>
      <c r="EF202" s="2">
        <v>3</v>
      </c>
      <c r="EG202" s="2" t="s">
        <v>63</v>
      </c>
      <c r="EH202" s="2">
        <v>0</v>
      </c>
      <c r="EI202" s="2" t="s">
        <v>4</v>
      </c>
      <c r="EJ202" s="2">
        <v>2</v>
      </c>
      <c r="EK202" s="2">
        <v>108001</v>
      </c>
      <c r="EL202" s="2" t="s">
        <v>64</v>
      </c>
      <c r="EM202" s="2" t="s">
        <v>65</v>
      </c>
      <c r="EN202" s="2"/>
      <c r="EO202" s="2" t="s">
        <v>4</v>
      </c>
      <c r="EP202" s="2"/>
      <c r="EQ202" s="2">
        <v>512</v>
      </c>
      <c r="ER202" s="2">
        <v>10.65</v>
      </c>
      <c r="ES202" s="2">
        <v>10.65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183"/>
        <v>0</v>
      </c>
      <c r="FS202" s="2">
        <v>0</v>
      </c>
      <c r="FT202" s="2"/>
      <c r="FU202" s="2"/>
      <c r="FV202" s="2"/>
      <c r="FW202" s="2"/>
      <c r="FX202" s="2">
        <v>95</v>
      </c>
      <c r="FY202" s="2">
        <v>65</v>
      </c>
      <c r="FZ202" s="2"/>
      <c r="GA202" s="2" t="s">
        <v>4</v>
      </c>
      <c r="GB202" s="2"/>
      <c r="GC202" s="2"/>
      <c r="GD202" s="2">
        <v>0</v>
      </c>
      <c r="GE202" s="2"/>
      <c r="GF202" s="2">
        <v>-1855829773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184"/>
        <v>0</v>
      </c>
      <c r="GM202" s="2">
        <f t="shared" si="185"/>
        <v>319.5</v>
      </c>
      <c r="GN202" s="2">
        <f t="shared" si="186"/>
        <v>0</v>
      </c>
      <c r="GO202" s="2">
        <f t="shared" si="187"/>
        <v>319.5</v>
      </c>
      <c r="GP202" s="2">
        <f t="shared" si="188"/>
        <v>0</v>
      </c>
      <c r="GQ202" s="2"/>
      <c r="GR202" s="2">
        <v>0</v>
      </c>
      <c r="GS202" s="2">
        <v>3</v>
      </c>
      <c r="GT202" s="2">
        <v>0</v>
      </c>
      <c r="GU202" s="2" t="s">
        <v>4</v>
      </c>
      <c r="GV202" s="2">
        <f t="shared" si="189"/>
        <v>0</v>
      </c>
      <c r="GW202" s="2">
        <v>1</v>
      </c>
      <c r="GX202" s="2">
        <f t="shared" si="190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18</v>
      </c>
      <c r="B203">
        <v>1</v>
      </c>
      <c r="C203">
        <v>439</v>
      </c>
      <c r="E203" t="s">
        <v>295</v>
      </c>
      <c r="F203" t="s">
        <v>296</v>
      </c>
      <c r="G203" t="s">
        <v>297</v>
      </c>
      <c r="H203" t="s">
        <v>298</v>
      </c>
      <c r="I203">
        <f>I201*J203</f>
        <v>30</v>
      </c>
      <c r="J203">
        <v>100</v>
      </c>
      <c r="O203">
        <f t="shared" si="157"/>
        <v>2460.15</v>
      </c>
      <c r="P203">
        <f t="shared" si="158"/>
        <v>2460.15</v>
      </c>
      <c r="Q203">
        <f t="shared" si="159"/>
        <v>0</v>
      </c>
      <c r="R203">
        <f t="shared" si="160"/>
        <v>0</v>
      </c>
      <c r="S203">
        <f t="shared" si="161"/>
        <v>0</v>
      </c>
      <c r="T203">
        <f t="shared" si="162"/>
        <v>0</v>
      </c>
      <c r="U203">
        <f t="shared" si="163"/>
        <v>0</v>
      </c>
      <c r="V203">
        <f t="shared" si="164"/>
        <v>0</v>
      </c>
      <c r="W203">
        <f t="shared" si="165"/>
        <v>0</v>
      </c>
      <c r="X203">
        <f t="shared" si="166"/>
        <v>0</v>
      </c>
      <c r="Y203">
        <f t="shared" si="167"/>
        <v>0</v>
      </c>
      <c r="AA203">
        <v>27796868</v>
      </c>
      <c r="AB203">
        <f t="shared" si="168"/>
        <v>10.65</v>
      </c>
      <c r="AC203">
        <f t="shared" si="169"/>
        <v>10.65</v>
      </c>
      <c r="AD203">
        <f>ROUND((((ET203)-(EU203))+AE203),2)</f>
        <v>0</v>
      </c>
      <c r="AE203">
        <f t="shared" si="193"/>
        <v>0</v>
      </c>
      <c r="AF203">
        <f t="shared" si="193"/>
        <v>0</v>
      </c>
      <c r="AG203">
        <f t="shared" si="170"/>
        <v>0</v>
      </c>
      <c r="AH203">
        <f t="shared" si="194"/>
        <v>0</v>
      </c>
      <c r="AI203">
        <f t="shared" si="194"/>
        <v>0</v>
      </c>
      <c r="AJ203">
        <f t="shared" si="171"/>
        <v>0</v>
      </c>
      <c r="AK203">
        <v>10.65</v>
      </c>
      <c r="AL203">
        <v>10.65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7.7</v>
      </c>
      <c r="BA203">
        <v>1</v>
      </c>
      <c r="BB203">
        <v>1</v>
      </c>
      <c r="BC203">
        <v>7.7</v>
      </c>
      <c r="BD203" t="s">
        <v>4</v>
      </c>
      <c r="BE203" t="s">
        <v>4</v>
      </c>
      <c r="BF203" t="s">
        <v>4</v>
      </c>
      <c r="BG203" t="s">
        <v>4</v>
      </c>
      <c r="BH203">
        <v>3</v>
      </c>
      <c r="BI203">
        <v>2</v>
      </c>
      <c r="BJ203" t="s">
        <v>299</v>
      </c>
      <c r="BM203">
        <v>108001</v>
      </c>
      <c r="BN203">
        <v>0</v>
      </c>
      <c r="BO203" t="s">
        <v>4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4</v>
      </c>
      <c r="BZ203">
        <v>95</v>
      </c>
      <c r="CA203">
        <v>65</v>
      </c>
      <c r="CF203">
        <v>0</v>
      </c>
      <c r="CG203">
        <v>0</v>
      </c>
      <c r="CM203">
        <v>0</v>
      </c>
      <c r="CN203" t="s">
        <v>4</v>
      </c>
      <c r="CO203">
        <v>0</v>
      </c>
      <c r="CP203">
        <f t="shared" si="172"/>
        <v>2460.15</v>
      </c>
      <c r="CQ203">
        <f t="shared" si="173"/>
        <v>82.00500000000001</v>
      </c>
      <c r="CR203">
        <f t="shared" si="174"/>
        <v>0</v>
      </c>
      <c r="CS203">
        <f t="shared" si="175"/>
        <v>0</v>
      </c>
      <c r="CT203">
        <f t="shared" si="176"/>
        <v>0</v>
      </c>
      <c r="CU203">
        <f t="shared" si="177"/>
        <v>0</v>
      </c>
      <c r="CV203">
        <f t="shared" si="178"/>
        <v>0</v>
      </c>
      <c r="CW203">
        <f t="shared" si="179"/>
        <v>0</v>
      </c>
      <c r="CX203">
        <f t="shared" si="180"/>
        <v>0</v>
      </c>
      <c r="CY203">
        <f t="shared" si="181"/>
        <v>0</v>
      </c>
      <c r="CZ203">
        <f t="shared" si="182"/>
        <v>0</v>
      </c>
      <c r="DC203" t="s">
        <v>4</v>
      </c>
      <c r="DD203" t="s">
        <v>4</v>
      </c>
      <c r="DE203" t="s">
        <v>4</v>
      </c>
      <c r="DF203" t="s">
        <v>4</v>
      </c>
      <c r="DG203" t="s">
        <v>4</v>
      </c>
      <c r="DH203" t="s">
        <v>4</v>
      </c>
      <c r="DI203" t="s">
        <v>4</v>
      </c>
      <c r="DJ203" t="s">
        <v>4</v>
      </c>
      <c r="DK203" t="s">
        <v>4</v>
      </c>
      <c r="DL203" t="s">
        <v>4</v>
      </c>
      <c r="DM203" t="s">
        <v>4</v>
      </c>
      <c r="DN203">
        <v>0</v>
      </c>
      <c r="DO203">
        <v>0</v>
      </c>
      <c r="DP203">
        <v>1</v>
      </c>
      <c r="DQ203">
        <v>1</v>
      </c>
      <c r="DU203">
        <v>1003</v>
      </c>
      <c r="DV203" t="s">
        <v>298</v>
      </c>
      <c r="DW203" t="s">
        <v>298</v>
      </c>
      <c r="DX203">
        <v>1</v>
      </c>
      <c r="EE203">
        <v>27028906</v>
      </c>
      <c r="EF203">
        <v>3</v>
      </c>
      <c r="EG203" t="s">
        <v>63</v>
      </c>
      <c r="EH203">
        <v>0</v>
      </c>
      <c r="EI203" t="s">
        <v>4</v>
      </c>
      <c r="EJ203">
        <v>2</v>
      </c>
      <c r="EK203">
        <v>108001</v>
      </c>
      <c r="EL203" t="s">
        <v>64</v>
      </c>
      <c r="EM203" t="s">
        <v>65</v>
      </c>
      <c r="EO203" t="s">
        <v>4</v>
      </c>
      <c r="EQ203">
        <v>512</v>
      </c>
      <c r="ER203">
        <v>10.65</v>
      </c>
      <c r="ES203">
        <v>10.65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183"/>
        <v>0</v>
      </c>
      <c r="FS203">
        <v>0</v>
      </c>
      <c r="FX203">
        <v>95</v>
      </c>
      <c r="FY203">
        <v>65</v>
      </c>
      <c r="GA203" t="s">
        <v>4</v>
      </c>
      <c r="GD203">
        <v>0</v>
      </c>
      <c r="GF203">
        <v>-1855829773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184"/>
        <v>0</v>
      </c>
      <c r="GM203">
        <f t="shared" si="185"/>
        <v>2460.15</v>
      </c>
      <c r="GN203">
        <f t="shared" si="186"/>
        <v>0</v>
      </c>
      <c r="GO203">
        <f t="shared" si="187"/>
        <v>2460.15</v>
      </c>
      <c r="GP203">
        <f t="shared" si="188"/>
        <v>0</v>
      </c>
      <c r="GR203">
        <v>0</v>
      </c>
      <c r="GS203">
        <v>3</v>
      </c>
      <c r="GT203">
        <v>0</v>
      </c>
      <c r="GU203" t="s">
        <v>4</v>
      </c>
      <c r="GV203">
        <f t="shared" si="189"/>
        <v>0</v>
      </c>
      <c r="GW203">
        <v>1</v>
      </c>
      <c r="GX203">
        <f t="shared" si="190"/>
        <v>0</v>
      </c>
      <c r="HA203">
        <v>0</v>
      </c>
      <c r="HB203">
        <v>0</v>
      </c>
      <c r="IK203">
        <v>0</v>
      </c>
    </row>
    <row r="204" spans="1:255" x14ac:dyDescent="0.2">
      <c r="A204" s="2">
        <v>18</v>
      </c>
      <c r="B204" s="2">
        <v>1</v>
      </c>
      <c r="C204" s="2">
        <v>424</v>
      </c>
      <c r="D204" s="2"/>
      <c r="E204" s="2" t="s">
        <v>300</v>
      </c>
      <c r="F204" s="2" t="s">
        <v>301</v>
      </c>
      <c r="G204" s="2" t="s">
        <v>302</v>
      </c>
      <c r="H204" s="2" t="s">
        <v>303</v>
      </c>
      <c r="I204" s="2">
        <f>I200*J204</f>
        <v>0.3</v>
      </c>
      <c r="J204" s="2">
        <v>1</v>
      </c>
      <c r="K204" s="2"/>
      <c r="L204" s="2"/>
      <c r="M204" s="2"/>
      <c r="N204" s="2"/>
      <c r="O204" s="2">
        <f t="shared" si="157"/>
        <v>24</v>
      </c>
      <c r="P204" s="2">
        <f t="shared" si="158"/>
        <v>24</v>
      </c>
      <c r="Q204" s="2">
        <f t="shared" si="159"/>
        <v>0</v>
      </c>
      <c r="R204" s="2">
        <f t="shared" si="160"/>
        <v>0</v>
      </c>
      <c r="S204" s="2">
        <f t="shared" si="161"/>
        <v>0</v>
      </c>
      <c r="T204" s="2">
        <f t="shared" si="162"/>
        <v>0</v>
      </c>
      <c r="U204" s="2">
        <f t="shared" si="163"/>
        <v>0</v>
      </c>
      <c r="V204" s="2">
        <f t="shared" si="164"/>
        <v>0</v>
      </c>
      <c r="W204" s="2">
        <f t="shared" si="165"/>
        <v>0</v>
      </c>
      <c r="X204" s="2">
        <f t="shared" si="166"/>
        <v>0</v>
      </c>
      <c r="Y204" s="2">
        <f t="shared" si="167"/>
        <v>0</v>
      </c>
      <c r="Z204" s="2"/>
      <c r="AA204" s="2">
        <v>27795993</v>
      </c>
      <c r="AB204" s="2">
        <f t="shared" si="168"/>
        <v>80</v>
      </c>
      <c r="AC204" s="2">
        <f t="shared" si="169"/>
        <v>80</v>
      </c>
      <c r="AD204" s="2">
        <f>ROUND((((ET204)-(EU204))+AE204),2)</f>
        <v>0</v>
      </c>
      <c r="AE204" s="2">
        <f t="shared" si="193"/>
        <v>0</v>
      </c>
      <c r="AF204" s="2">
        <f t="shared" si="193"/>
        <v>0</v>
      </c>
      <c r="AG204" s="2">
        <f t="shared" si="170"/>
        <v>0</v>
      </c>
      <c r="AH204" s="2">
        <f t="shared" si="194"/>
        <v>0</v>
      </c>
      <c r="AI204" s="2">
        <f t="shared" si="194"/>
        <v>0</v>
      </c>
      <c r="AJ204" s="2">
        <f t="shared" si="171"/>
        <v>0</v>
      </c>
      <c r="AK204" s="2">
        <v>80</v>
      </c>
      <c r="AL204" s="2">
        <v>80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95</v>
      </c>
      <c r="AU204" s="2">
        <v>65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4</v>
      </c>
      <c r="BE204" s="2" t="s">
        <v>4</v>
      </c>
      <c r="BF204" s="2" t="s">
        <v>4</v>
      </c>
      <c r="BG204" s="2" t="s">
        <v>4</v>
      </c>
      <c r="BH204" s="2">
        <v>3</v>
      </c>
      <c r="BI204" s="2">
        <v>2</v>
      </c>
      <c r="BJ204" s="2" t="s">
        <v>304</v>
      </c>
      <c r="BK204" s="2"/>
      <c r="BL204" s="2"/>
      <c r="BM204" s="2">
        <v>108001</v>
      </c>
      <c r="BN204" s="2">
        <v>0</v>
      </c>
      <c r="BO204" s="2" t="s">
        <v>4</v>
      </c>
      <c r="BP204" s="2">
        <v>0</v>
      </c>
      <c r="BQ204" s="2">
        <v>3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4</v>
      </c>
      <c r="BZ204" s="2">
        <v>95</v>
      </c>
      <c r="CA204" s="2">
        <v>65</v>
      </c>
      <c r="CB204" s="2"/>
      <c r="CC204" s="2"/>
      <c r="CD204" s="2"/>
      <c r="CE204" s="2"/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4</v>
      </c>
      <c r="CO204" s="2">
        <v>0</v>
      </c>
      <c r="CP204" s="2">
        <f t="shared" si="172"/>
        <v>24</v>
      </c>
      <c r="CQ204" s="2">
        <f t="shared" si="173"/>
        <v>80</v>
      </c>
      <c r="CR204" s="2">
        <f t="shared" si="174"/>
        <v>0</v>
      </c>
      <c r="CS204" s="2">
        <f t="shared" si="175"/>
        <v>0</v>
      </c>
      <c r="CT204" s="2">
        <f t="shared" si="176"/>
        <v>0</v>
      </c>
      <c r="CU204" s="2">
        <f t="shared" si="177"/>
        <v>0</v>
      </c>
      <c r="CV204" s="2">
        <f t="shared" si="178"/>
        <v>0</v>
      </c>
      <c r="CW204" s="2">
        <f t="shared" si="179"/>
        <v>0</v>
      </c>
      <c r="CX204" s="2">
        <f t="shared" si="180"/>
        <v>0</v>
      </c>
      <c r="CY204" s="2">
        <f t="shared" si="181"/>
        <v>0</v>
      </c>
      <c r="CZ204" s="2">
        <f t="shared" si="182"/>
        <v>0</v>
      </c>
      <c r="DA204" s="2"/>
      <c r="DB204" s="2"/>
      <c r="DC204" s="2" t="s">
        <v>4</v>
      </c>
      <c r="DD204" s="2" t="s">
        <v>4</v>
      </c>
      <c r="DE204" s="2" t="s">
        <v>4</v>
      </c>
      <c r="DF204" s="2" t="s">
        <v>4</v>
      </c>
      <c r="DG204" s="2" t="s">
        <v>4</v>
      </c>
      <c r="DH204" s="2" t="s">
        <v>4</v>
      </c>
      <c r="DI204" s="2" t="s">
        <v>4</v>
      </c>
      <c r="DJ204" s="2" t="s">
        <v>4</v>
      </c>
      <c r="DK204" s="2" t="s">
        <v>4</v>
      </c>
      <c r="DL204" s="2" t="s">
        <v>4</v>
      </c>
      <c r="DM204" s="2" t="s">
        <v>4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1010</v>
      </c>
      <c r="DV204" s="2" t="s">
        <v>303</v>
      </c>
      <c r="DW204" s="2" t="s">
        <v>303</v>
      </c>
      <c r="DX204" s="2">
        <v>100</v>
      </c>
      <c r="DY204" s="2"/>
      <c r="DZ204" s="2"/>
      <c r="EA204" s="2"/>
      <c r="EB204" s="2"/>
      <c r="EC204" s="2"/>
      <c r="ED204" s="2"/>
      <c r="EE204" s="2">
        <v>27028906</v>
      </c>
      <c r="EF204" s="2">
        <v>3</v>
      </c>
      <c r="EG204" s="2" t="s">
        <v>63</v>
      </c>
      <c r="EH204" s="2">
        <v>0</v>
      </c>
      <c r="EI204" s="2" t="s">
        <v>4</v>
      </c>
      <c r="EJ204" s="2">
        <v>2</v>
      </c>
      <c r="EK204" s="2">
        <v>108001</v>
      </c>
      <c r="EL204" s="2" t="s">
        <v>64</v>
      </c>
      <c r="EM204" s="2" t="s">
        <v>65</v>
      </c>
      <c r="EN204" s="2"/>
      <c r="EO204" s="2" t="s">
        <v>4</v>
      </c>
      <c r="EP204" s="2"/>
      <c r="EQ204" s="2">
        <v>512</v>
      </c>
      <c r="ER204" s="2">
        <v>80</v>
      </c>
      <c r="ES204" s="2">
        <v>80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183"/>
        <v>0</v>
      </c>
      <c r="FS204" s="2">
        <v>0</v>
      </c>
      <c r="FT204" s="2"/>
      <c r="FU204" s="2"/>
      <c r="FV204" s="2"/>
      <c r="FW204" s="2"/>
      <c r="FX204" s="2">
        <v>95</v>
      </c>
      <c r="FY204" s="2">
        <v>65</v>
      </c>
      <c r="FZ204" s="2"/>
      <c r="GA204" s="2" t="s">
        <v>4</v>
      </c>
      <c r="GB204" s="2"/>
      <c r="GC204" s="2"/>
      <c r="GD204" s="2">
        <v>0</v>
      </c>
      <c r="GE204" s="2"/>
      <c r="GF204" s="2">
        <v>848468364</v>
      </c>
      <c r="GG204" s="2">
        <v>2</v>
      </c>
      <c r="GH204" s="2">
        <v>1</v>
      </c>
      <c r="GI204" s="2">
        <v>-2</v>
      </c>
      <c r="GJ204" s="2">
        <v>0</v>
      </c>
      <c r="GK204" s="2">
        <f>ROUND(R204*(R12)/100,2)</f>
        <v>0</v>
      </c>
      <c r="GL204" s="2">
        <f t="shared" si="184"/>
        <v>0</v>
      </c>
      <c r="GM204" s="2">
        <f t="shared" si="185"/>
        <v>24</v>
      </c>
      <c r="GN204" s="2">
        <f t="shared" si="186"/>
        <v>0</v>
      </c>
      <c r="GO204" s="2">
        <f t="shared" si="187"/>
        <v>24</v>
      </c>
      <c r="GP204" s="2">
        <f t="shared" si="188"/>
        <v>0</v>
      </c>
      <c r="GQ204" s="2"/>
      <c r="GR204" s="2">
        <v>0</v>
      </c>
      <c r="GS204" s="2">
        <v>3</v>
      </c>
      <c r="GT204" s="2">
        <v>0</v>
      </c>
      <c r="GU204" s="2" t="s">
        <v>4</v>
      </c>
      <c r="GV204" s="2">
        <f t="shared" si="189"/>
        <v>0</v>
      </c>
      <c r="GW204" s="2">
        <v>1</v>
      </c>
      <c r="GX204" s="2">
        <f t="shared" si="190"/>
        <v>0</v>
      </c>
      <c r="GY204" s="2"/>
      <c r="GZ204" s="2"/>
      <c r="HA204" s="2">
        <v>0</v>
      </c>
      <c r="HB204" s="2">
        <v>0</v>
      </c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18</v>
      </c>
      <c r="B205">
        <v>1</v>
      </c>
      <c r="C205">
        <v>438</v>
      </c>
      <c r="E205" t="s">
        <v>300</v>
      </c>
      <c r="F205" t="s">
        <v>301</v>
      </c>
      <c r="G205" t="s">
        <v>302</v>
      </c>
      <c r="H205" t="s">
        <v>303</v>
      </c>
      <c r="I205">
        <f>I201*J205</f>
        <v>0.3</v>
      </c>
      <c r="J205">
        <v>1</v>
      </c>
      <c r="O205">
        <f t="shared" si="157"/>
        <v>184.8</v>
      </c>
      <c r="P205">
        <f t="shared" si="158"/>
        <v>184.8</v>
      </c>
      <c r="Q205">
        <f t="shared" si="159"/>
        <v>0</v>
      </c>
      <c r="R205">
        <f t="shared" si="160"/>
        <v>0</v>
      </c>
      <c r="S205">
        <f t="shared" si="161"/>
        <v>0</v>
      </c>
      <c r="T205">
        <f t="shared" si="162"/>
        <v>0</v>
      </c>
      <c r="U205">
        <f t="shared" si="163"/>
        <v>0</v>
      </c>
      <c r="V205">
        <f t="shared" si="164"/>
        <v>0</v>
      </c>
      <c r="W205">
        <f t="shared" si="165"/>
        <v>0</v>
      </c>
      <c r="X205">
        <f t="shared" si="166"/>
        <v>0</v>
      </c>
      <c r="Y205">
        <f t="shared" si="167"/>
        <v>0</v>
      </c>
      <c r="AA205">
        <v>27796868</v>
      </c>
      <c r="AB205">
        <f t="shared" si="168"/>
        <v>80</v>
      </c>
      <c r="AC205">
        <f t="shared" si="169"/>
        <v>80</v>
      </c>
      <c r="AD205">
        <f>ROUND((((ET205)-(EU205))+AE205),2)</f>
        <v>0</v>
      </c>
      <c r="AE205">
        <f t="shared" si="193"/>
        <v>0</v>
      </c>
      <c r="AF205">
        <f t="shared" si="193"/>
        <v>0</v>
      </c>
      <c r="AG205">
        <f t="shared" si="170"/>
        <v>0</v>
      </c>
      <c r="AH205">
        <f t="shared" si="194"/>
        <v>0</v>
      </c>
      <c r="AI205">
        <f t="shared" si="194"/>
        <v>0</v>
      </c>
      <c r="AJ205">
        <f t="shared" si="171"/>
        <v>0</v>
      </c>
      <c r="AK205">
        <v>80</v>
      </c>
      <c r="AL205">
        <v>80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7.7</v>
      </c>
      <c r="BA205">
        <v>1</v>
      </c>
      <c r="BB205">
        <v>1</v>
      </c>
      <c r="BC205">
        <v>7.7</v>
      </c>
      <c r="BD205" t="s">
        <v>4</v>
      </c>
      <c r="BE205" t="s">
        <v>4</v>
      </c>
      <c r="BF205" t="s">
        <v>4</v>
      </c>
      <c r="BG205" t="s">
        <v>4</v>
      </c>
      <c r="BH205">
        <v>3</v>
      </c>
      <c r="BI205">
        <v>2</v>
      </c>
      <c r="BJ205" t="s">
        <v>304</v>
      </c>
      <c r="BM205">
        <v>108001</v>
      </c>
      <c r="BN205">
        <v>0</v>
      </c>
      <c r="BO205" t="s">
        <v>4</v>
      </c>
      <c r="BP205">
        <v>0</v>
      </c>
      <c r="BQ205">
        <v>3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4</v>
      </c>
      <c r="BZ205">
        <v>95</v>
      </c>
      <c r="CA205">
        <v>65</v>
      </c>
      <c r="CF205">
        <v>0</v>
      </c>
      <c r="CG205">
        <v>0</v>
      </c>
      <c r="CM205">
        <v>0</v>
      </c>
      <c r="CN205" t="s">
        <v>4</v>
      </c>
      <c r="CO205">
        <v>0</v>
      </c>
      <c r="CP205">
        <f t="shared" si="172"/>
        <v>184.8</v>
      </c>
      <c r="CQ205">
        <f t="shared" si="173"/>
        <v>616</v>
      </c>
      <c r="CR205">
        <f t="shared" si="174"/>
        <v>0</v>
      </c>
      <c r="CS205">
        <f t="shared" si="175"/>
        <v>0</v>
      </c>
      <c r="CT205">
        <f t="shared" si="176"/>
        <v>0</v>
      </c>
      <c r="CU205">
        <f t="shared" si="177"/>
        <v>0</v>
      </c>
      <c r="CV205">
        <f t="shared" si="178"/>
        <v>0</v>
      </c>
      <c r="CW205">
        <f t="shared" si="179"/>
        <v>0</v>
      </c>
      <c r="CX205">
        <f t="shared" si="180"/>
        <v>0</v>
      </c>
      <c r="CY205">
        <f t="shared" si="181"/>
        <v>0</v>
      </c>
      <c r="CZ205">
        <f t="shared" si="182"/>
        <v>0</v>
      </c>
      <c r="DC205" t="s">
        <v>4</v>
      </c>
      <c r="DD205" t="s">
        <v>4</v>
      </c>
      <c r="DE205" t="s">
        <v>4</v>
      </c>
      <c r="DF205" t="s">
        <v>4</v>
      </c>
      <c r="DG205" t="s">
        <v>4</v>
      </c>
      <c r="DH205" t="s">
        <v>4</v>
      </c>
      <c r="DI205" t="s">
        <v>4</v>
      </c>
      <c r="DJ205" t="s">
        <v>4</v>
      </c>
      <c r="DK205" t="s">
        <v>4</v>
      </c>
      <c r="DL205" t="s">
        <v>4</v>
      </c>
      <c r="DM205" t="s">
        <v>4</v>
      </c>
      <c r="DN205">
        <v>0</v>
      </c>
      <c r="DO205">
        <v>0</v>
      </c>
      <c r="DP205">
        <v>1</v>
      </c>
      <c r="DQ205">
        <v>1</v>
      </c>
      <c r="DU205">
        <v>1010</v>
      </c>
      <c r="DV205" t="s">
        <v>303</v>
      </c>
      <c r="DW205" t="s">
        <v>303</v>
      </c>
      <c r="DX205">
        <v>100</v>
      </c>
      <c r="EE205">
        <v>27028906</v>
      </c>
      <c r="EF205">
        <v>3</v>
      </c>
      <c r="EG205" t="s">
        <v>63</v>
      </c>
      <c r="EH205">
        <v>0</v>
      </c>
      <c r="EI205" t="s">
        <v>4</v>
      </c>
      <c r="EJ205">
        <v>2</v>
      </c>
      <c r="EK205">
        <v>108001</v>
      </c>
      <c r="EL205" t="s">
        <v>64</v>
      </c>
      <c r="EM205" t="s">
        <v>65</v>
      </c>
      <c r="EO205" t="s">
        <v>4</v>
      </c>
      <c r="EQ205">
        <v>512</v>
      </c>
      <c r="ER205">
        <v>80</v>
      </c>
      <c r="ES205">
        <v>80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183"/>
        <v>0</v>
      </c>
      <c r="FS205">
        <v>0</v>
      </c>
      <c r="FX205">
        <v>95</v>
      </c>
      <c r="FY205">
        <v>65</v>
      </c>
      <c r="GA205" t="s">
        <v>4</v>
      </c>
      <c r="GD205">
        <v>0</v>
      </c>
      <c r="GF205">
        <v>848468364</v>
      </c>
      <c r="GG205">
        <v>1</v>
      </c>
      <c r="GH205">
        <v>1</v>
      </c>
      <c r="GI205">
        <v>4</v>
      </c>
      <c r="GJ205">
        <v>0</v>
      </c>
      <c r="GK205">
        <f>ROUND(R205*(S12)/100,2)</f>
        <v>0</v>
      </c>
      <c r="GL205">
        <f t="shared" si="184"/>
        <v>0</v>
      </c>
      <c r="GM205">
        <f t="shared" si="185"/>
        <v>184.8</v>
      </c>
      <c r="GN205">
        <f t="shared" si="186"/>
        <v>0</v>
      </c>
      <c r="GO205">
        <f t="shared" si="187"/>
        <v>184.8</v>
      </c>
      <c r="GP205">
        <f t="shared" si="188"/>
        <v>0</v>
      </c>
      <c r="GR205">
        <v>0</v>
      </c>
      <c r="GS205">
        <v>3</v>
      </c>
      <c r="GT205">
        <v>0</v>
      </c>
      <c r="GU205" t="s">
        <v>4</v>
      </c>
      <c r="GV205">
        <f t="shared" si="189"/>
        <v>0</v>
      </c>
      <c r="GW205">
        <v>1</v>
      </c>
      <c r="GX205">
        <f t="shared" si="190"/>
        <v>0</v>
      </c>
      <c r="HA205">
        <v>0</v>
      </c>
      <c r="HB205">
        <v>0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ROW(SmtRes!A449)</f>
        <v>449</v>
      </c>
      <c r="D206" s="2">
        <f>ROW(EtalonRes!A441)</f>
        <v>441</v>
      </c>
      <c r="E206" s="2" t="s">
        <v>305</v>
      </c>
      <c r="F206" s="2" t="s">
        <v>306</v>
      </c>
      <c r="G206" s="2" t="s">
        <v>307</v>
      </c>
      <c r="H206" s="2" t="s">
        <v>246</v>
      </c>
      <c r="I206" s="2">
        <v>0.5</v>
      </c>
      <c r="J206" s="2">
        <v>0</v>
      </c>
      <c r="K206" s="2"/>
      <c r="L206" s="2"/>
      <c r="M206" s="2"/>
      <c r="N206" s="2"/>
      <c r="O206" s="2">
        <f t="shared" si="157"/>
        <v>92.13</v>
      </c>
      <c r="P206" s="2">
        <f t="shared" si="158"/>
        <v>8.4</v>
      </c>
      <c r="Q206" s="2">
        <f t="shared" si="159"/>
        <v>0</v>
      </c>
      <c r="R206" s="2">
        <f t="shared" si="160"/>
        <v>0</v>
      </c>
      <c r="S206" s="2">
        <f t="shared" si="161"/>
        <v>83.73</v>
      </c>
      <c r="T206" s="2">
        <f t="shared" si="162"/>
        <v>0</v>
      </c>
      <c r="U206" s="2">
        <f t="shared" si="163"/>
        <v>9.1199999999999992</v>
      </c>
      <c r="V206" s="2">
        <f t="shared" si="164"/>
        <v>0</v>
      </c>
      <c r="W206" s="2">
        <f t="shared" si="165"/>
        <v>0</v>
      </c>
      <c r="X206" s="2">
        <f t="shared" si="166"/>
        <v>79.540000000000006</v>
      </c>
      <c r="Y206" s="2">
        <f t="shared" si="167"/>
        <v>54.42</v>
      </c>
      <c r="Z206" s="2"/>
      <c r="AA206" s="2">
        <v>27795993</v>
      </c>
      <c r="AB206" s="2">
        <f t="shared" si="168"/>
        <v>184.24</v>
      </c>
      <c r="AC206" s="2">
        <f t="shared" si="169"/>
        <v>16.79</v>
      </c>
      <c r="AD206" s="2">
        <f>ROUND(((((ET206*1.2))-((EU206*1.2)))+AE206),2)</f>
        <v>0</v>
      </c>
      <c r="AE206" s="2">
        <f>ROUND(((EU206*1.2)),2)</f>
        <v>0</v>
      </c>
      <c r="AF206" s="2">
        <f>ROUND(((EV206*1.2)),2)</f>
        <v>167.45</v>
      </c>
      <c r="AG206" s="2">
        <f t="shared" si="170"/>
        <v>0</v>
      </c>
      <c r="AH206" s="2">
        <f>((EW206*1.2))</f>
        <v>18.239999999999998</v>
      </c>
      <c r="AI206" s="2">
        <f>((EX206*1.2))</f>
        <v>0</v>
      </c>
      <c r="AJ206" s="2">
        <f t="shared" si="171"/>
        <v>0</v>
      </c>
      <c r="AK206" s="2">
        <v>156.33000000000001</v>
      </c>
      <c r="AL206" s="2">
        <v>16.79</v>
      </c>
      <c r="AM206" s="2">
        <v>0</v>
      </c>
      <c r="AN206" s="2">
        <v>0</v>
      </c>
      <c r="AO206" s="2">
        <v>139.54</v>
      </c>
      <c r="AP206" s="2">
        <v>0</v>
      </c>
      <c r="AQ206" s="2">
        <v>15.2</v>
      </c>
      <c r="AR206" s="2">
        <v>0</v>
      </c>
      <c r="AS206" s="2">
        <v>0</v>
      </c>
      <c r="AT206" s="2">
        <v>95</v>
      </c>
      <c r="AU206" s="2">
        <v>65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4</v>
      </c>
      <c r="BE206" s="2" t="s">
        <v>4</v>
      </c>
      <c r="BF206" s="2" t="s">
        <v>4</v>
      </c>
      <c r="BG206" s="2" t="s">
        <v>4</v>
      </c>
      <c r="BH206" s="2">
        <v>0</v>
      </c>
      <c r="BI206" s="2">
        <v>2</v>
      </c>
      <c r="BJ206" s="2" t="s">
        <v>308</v>
      </c>
      <c r="BK206" s="2"/>
      <c r="BL206" s="2"/>
      <c r="BM206" s="2">
        <v>108001</v>
      </c>
      <c r="BN206" s="2">
        <v>0</v>
      </c>
      <c r="BO206" s="2" t="s">
        <v>4</v>
      </c>
      <c r="BP206" s="2">
        <v>0</v>
      </c>
      <c r="BQ206" s="2">
        <v>3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4</v>
      </c>
      <c r="BZ206" s="2">
        <v>95</v>
      </c>
      <c r="CA206" s="2">
        <v>65</v>
      </c>
      <c r="CB206" s="2"/>
      <c r="CC206" s="2"/>
      <c r="CD206" s="2"/>
      <c r="CE206" s="2"/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62</v>
      </c>
      <c r="CO206" s="2">
        <v>0</v>
      </c>
      <c r="CP206" s="2">
        <f t="shared" si="172"/>
        <v>92.13000000000001</v>
      </c>
      <c r="CQ206" s="2">
        <f t="shared" si="173"/>
        <v>16.79</v>
      </c>
      <c r="CR206" s="2">
        <f t="shared" si="174"/>
        <v>0</v>
      </c>
      <c r="CS206" s="2">
        <f t="shared" si="175"/>
        <v>0</v>
      </c>
      <c r="CT206" s="2">
        <f t="shared" si="176"/>
        <v>167.45</v>
      </c>
      <c r="CU206" s="2">
        <f t="shared" si="177"/>
        <v>0</v>
      </c>
      <c r="CV206" s="2">
        <f t="shared" si="178"/>
        <v>18.239999999999998</v>
      </c>
      <c r="CW206" s="2">
        <f t="shared" si="179"/>
        <v>0</v>
      </c>
      <c r="CX206" s="2">
        <f t="shared" si="180"/>
        <v>0</v>
      </c>
      <c r="CY206" s="2">
        <f t="shared" si="181"/>
        <v>79.543500000000009</v>
      </c>
      <c r="CZ206" s="2">
        <f t="shared" si="182"/>
        <v>54.424499999999995</v>
      </c>
      <c r="DA206" s="2"/>
      <c r="DB206" s="2"/>
      <c r="DC206" s="2" t="s">
        <v>4</v>
      </c>
      <c r="DD206" s="2" t="s">
        <v>4</v>
      </c>
      <c r="DE206" s="2" t="s">
        <v>21</v>
      </c>
      <c r="DF206" s="2" t="s">
        <v>21</v>
      </c>
      <c r="DG206" s="2" t="s">
        <v>21</v>
      </c>
      <c r="DH206" s="2" t="s">
        <v>4</v>
      </c>
      <c r="DI206" s="2" t="s">
        <v>21</v>
      </c>
      <c r="DJ206" s="2" t="s">
        <v>21</v>
      </c>
      <c r="DK206" s="2" t="s">
        <v>4</v>
      </c>
      <c r="DL206" s="2" t="s">
        <v>4</v>
      </c>
      <c r="DM206" s="2" t="s">
        <v>4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1003</v>
      </c>
      <c r="DV206" s="2" t="s">
        <v>246</v>
      </c>
      <c r="DW206" s="2" t="s">
        <v>246</v>
      </c>
      <c r="DX206" s="2">
        <v>100</v>
      </c>
      <c r="DY206" s="2"/>
      <c r="DZ206" s="2"/>
      <c r="EA206" s="2"/>
      <c r="EB206" s="2"/>
      <c r="EC206" s="2"/>
      <c r="ED206" s="2"/>
      <c r="EE206" s="2">
        <v>27028906</v>
      </c>
      <c r="EF206" s="2">
        <v>3</v>
      </c>
      <c r="EG206" s="2" t="s">
        <v>63</v>
      </c>
      <c r="EH206" s="2">
        <v>0</v>
      </c>
      <c r="EI206" s="2" t="s">
        <v>4</v>
      </c>
      <c r="EJ206" s="2">
        <v>2</v>
      </c>
      <c r="EK206" s="2">
        <v>108001</v>
      </c>
      <c r="EL206" s="2" t="s">
        <v>64</v>
      </c>
      <c r="EM206" s="2" t="s">
        <v>65</v>
      </c>
      <c r="EN206" s="2"/>
      <c r="EO206" s="2" t="s">
        <v>66</v>
      </c>
      <c r="EP206" s="2"/>
      <c r="EQ206" s="2">
        <v>0</v>
      </c>
      <c r="ER206" s="2">
        <v>156.33000000000001</v>
      </c>
      <c r="ES206" s="2">
        <v>16.79</v>
      </c>
      <c r="ET206" s="2">
        <v>0</v>
      </c>
      <c r="EU206" s="2">
        <v>0</v>
      </c>
      <c r="EV206" s="2">
        <v>139.54</v>
      </c>
      <c r="EW206" s="2">
        <v>15.2</v>
      </c>
      <c r="EX206" s="2">
        <v>0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183"/>
        <v>0</v>
      </c>
      <c r="FS206" s="2">
        <v>0</v>
      </c>
      <c r="FT206" s="2"/>
      <c r="FU206" s="2"/>
      <c r="FV206" s="2"/>
      <c r="FW206" s="2"/>
      <c r="FX206" s="2">
        <v>95</v>
      </c>
      <c r="FY206" s="2">
        <v>65</v>
      </c>
      <c r="FZ206" s="2"/>
      <c r="GA206" s="2" t="s">
        <v>4</v>
      </c>
      <c r="GB206" s="2"/>
      <c r="GC206" s="2"/>
      <c r="GD206" s="2">
        <v>0</v>
      </c>
      <c r="GE206" s="2"/>
      <c r="GF206" s="2">
        <v>-596386547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184"/>
        <v>0</v>
      </c>
      <c r="GM206" s="2">
        <f t="shared" si="185"/>
        <v>226.09</v>
      </c>
      <c r="GN206" s="2">
        <f t="shared" si="186"/>
        <v>0</v>
      </c>
      <c r="GO206" s="2">
        <f t="shared" si="187"/>
        <v>226.09</v>
      </c>
      <c r="GP206" s="2">
        <f t="shared" si="188"/>
        <v>0</v>
      </c>
      <c r="GQ206" s="2"/>
      <c r="GR206" s="2">
        <v>0</v>
      </c>
      <c r="GS206" s="2">
        <v>3</v>
      </c>
      <c r="GT206" s="2">
        <v>0</v>
      </c>
      <c r="GU206" s="2" t="s">
        <v>4</v>
      </c>
      <c r="GV206" s="2">
        <f t="shared" si="189"/>
        <v>0</v>
      </c>
      <c r="GW206" s="2">
        <v>1</v>
      </c>
      <c r="GX206" s="2">
        <f t="shared" si="190"/>
        <v>0</v>
      </c>
      <c r="GY206" s="2"/>
      <c r="GZ206" s="2"/>
      <c r="HA206" s="2">
        <v>0</v>
      </c>
      <c r="HB206" s="2">
        <v>0</v>
      </c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ROW(SmtRes!A454)</f>
        <v>454</v>
      </c>
      <c r="D207">
        <f>ROW(EtalonRes!A444)</f>
        <v>444</v>
      </c>
      <c r="E207" t="s">
        <v>305</v>
      </c>
      <c r="F207" t="s">
        <v>306</v>
      </c>
      <c r="G207" t="s">
        <v>307</v>
      </c>
      <c r="H207" t="s">
        <v>246</v>
      </c>
      <c r="I207">
        <v>0.5</v>
      </c>
      <c r="J207">
        <v>0</v>
      </c>
      <c r="O207">
        <f t="shared" si="157"/>
        <v>709.32</v>
      </c>
      <c r="P207">
        <f t="shared" si="158"/>
        <v>64.64</v>
      </c>
      <c r="Q207">
        <f t="shared" si="159"/>
        <v>0</v>
      </c>
      <c r="R207">
        <f t="shared" si="160"/>
        <v>0</v>
      </c>
      <c r="S207">
        <f t="shared" si="161"/>
        <v>644.67999999999995</v>
      </c>
      <c r="T207">
        <f t="shared" si="162"/>
        <v>0</v>
      </c>
      <c r="U207">
        <f t="shared" si="163"/>
        <v>9.1199999999999992</v>
      </c>
      <c r="V207">
        <f t="shared" si="164"/>
        <v>0</v>
      </c>
      <c r="W207">
        <f t="shared" si="165"/>
        <v>0</v>
      </c>
      <c r="X207">
        <f t="shared" si="166"/>
        <v>612.45000000000005</v>
      </c>
      <c r="Y207">
        <f t="shared" si="167"/>
        <v>419.04</v>
      </c>
      <c r="AA207">
        <v>27796868</v>
      </c>
      <c r="AB207">
        <f t="shared" si="168"/>
        <v>184.24</v>
      </c>
      <c r="AC207">
        <f t="shared" si="169"/>
        <v>16.79</v>
      </c>
      <c r="AD207">
        <f>ROUND(((((ET207*1.2))-((EU207*1.2)))+AE207),2)</f>
        <v>0</v>
      </c>
      <c r="AE207">
        <f>ROUND(((EU207*1.2)),2)</f>
        <v>0</v>
      </c>
      <c r="AF207">
        <f>ROUND(((EV207*1.2)),2)</f>
        <v>167.45</v>
      </c>
      <c r="AG207">
        <f t="shared" si="170"/>
        <v>0</v>
      </c>
      <c r="AH207">
        <f>((EW207*1.2))</f>
        <v>18.239999999999998</v>
      </c>
      <c r="AI207">
        <f>((EX207*1.2))</f>
        <v>0</v>
      </c>
      <c r="AJ207">
        <f t="shared" si="171"/>
        <v>0</v>
      </c>
      <c r="AK207">
        <v>156.33000000000001</v>
      </c>
      <c r="AL207">
        <v>16.79</v>
      </c>
      <c r="AM207">
        <v>0</v>
      </c>
      <c r="AN207">
        <v>0</v>
      </c>
      <c r="AO207">
        <v>139.54</v>
      </c>
      <c r="AP207">
        <v>0</v>
      </c>
      <c r="AQ207">
        <v>15.2</v>
      </c>
      <c r="AR207">
        <v>0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7.7</v>
      </c>
      <c r="BA207">
        <v>7.7</v>
      </c>
      <c r="BB207">
        <v>7.7</v>
      </c>
      <c r="BC207">
        <v>7.7</v>
      </c>
      <c r="BD207" t="s">
        <v>4</v>
      </c>
      <c r="BE207" t="s">
        <v>4</v>
      </c>
      <c r="BF207" t="s">
        <v>4</v>
      </c>
      <c r="BG207" t="s">
        <v>4</v>
      </c>
      <c r="BH207">
        <v>0</v>
      </c>
      <c r="BI207">
        <v>2</v>
      </c>
      <c r="BJ207" t="s">
        <v>308</v>
      </c>
      <c r="BM207">
        <v>108001</v>
      </c>
      <c r="BN207">
        <v>0</v>
      </c>
      <c r="BO207" t="s">
        <v>4</v>
      </c>
      <c r="BP207">
        <v>0</v>
      </c>
      <c r="BQ207">
        <v>3</v>
      </c>
      <c r="BR207">
        <v>0</v>
      </c>
      <c r="BS207">
        <v>7.7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4</v>
      </c>
      <c r="BZ207">
        <v>95</v>
      </c>
      <c r="CA207">
        <v>65</v>
      </c>
      <c r="CF207">
        <v>0</v>
      </c>
      <c r="CG207">
        <v>0</v>
      </c>
      <c r="CM207">
        <v>0</v>
      </c>
      <c r="CN207" t="s">
        <v>62</v>
      </c>
      <c r="CO207">
        <v>0</v>
      </c>
      <c r="CP207">
        <f t="shared" si="172"/>
        <v>709.31999999999994</v>
      </c>
      <c r="CQ207">
        <f t="shared" si="173"/>
        <v>129.28299999999999</v>
      </c>
      <c r="CR207">
        <f t="shared" si="174"/>
        <v>0</v>
      </c>
      <c r="CS207">
        <f t="shared" si="175"/>
        <v>0</v>
      </c>
      <c r="CT207">
        <f t="shared" si="176"/>
        <v>1289.365</v>
      </c>
      <c r="CU207">
        <f t="shared" si="177"/>
        <v>0</v>
      </c>
      <c r="CV207">
        <f t="shared" si="178"/>
        <v>18.239999999999998</v>
      </c>
      <c r="CW207">
        <f t="shared" si="179"/>
        <v>0</v>
      </c>
      <c r="CX207">
        <f t="shared" si="180"/>
        <v>0</v>
      </c>
      <c r="CY207">
        <f t="shared" si="181"/>
        <v>612.44600000000003</v>
      </c>
      <c r="CZ207">
        <f t="shared" si="182"/>
        <v>419.04199999999997</v>
      </c>
      <c r="DC207" t="s">
        <v>4</v>
      </c>
      <c r="DD207" t="s">
        <v>4</v>
      </c>
      <c r="DE207" t="s">
        <v>21</v>
      </c>
      <c r="DF207" t="s">
        <v>21</v>
      </c>
      <c r="DG207" t="s">
        <v>21</v>
      </c>
      <c r="DH207" t="s">
        <v>4</v>
      </c>
      <c r="DI207" t="s">
        <v>21</v>
      </c>
      <c r="DJ207" t="s">
        <v>21</v>
      </c>
      <c r="DK207" t="s">
        <v>4</v>
      </c>
      <c r="DL207" t="s">
        <v>4</v>
      </c>
      <c r="DM207" t="s">
        <v>4</v>
      </c>
      <c r="DN207">
        <v>0</v>
      </c>
      <c r="DO207">
        <v>0</v>
      </c>
      <c r="DP207">
        <v>1</v>
      </c>
      <c r="DQ207">
        <v>1</v>
      </c>
      <c r="DU207">
        <v>1003</v>
      </c>
      <c r="DV207" t="s">
        <v>246</v>
      </c>
      <c r="DW207" t="s">
        <v>246</v>
      </c>
      <c r="DX207">
        <v>100</v>
      </c>
      <c r="EE207">
        <v>27028906</v>
      </c>
      <c r="EF207">
        <v>3</v>
      </c>
      <c r="EG207" t="s">
        <v>63</v>
      </c>
      <c r="EH207">
        <v>0</v>
      </c>
      <c r="EI207" t="s">
        <v>4</v>
      </c>
      <c r="EJ207">
        <v>2</v>
      </c>
      <c r="EK207">
        <v>108001</v>
      </c>
      <c r="EL207" t="s">
        <v>64</v>
      </c>
      <c r="EM207" t="s">
        <v>65</v>
      </c>
      <c r="EO207" t="s">
        <v>66</v>
      </c>
      <c r="EQ207">
        <v>0</v>
      </c>
      <c r="ER207">
        <v>156.33000000000001</v>
      </c>
      <c r="ES207">
        <v>16.79</v>
      </c>
      <c r="ET207">
        <v>0</v>
      </c>
      <c r="EU207">
        <v>0</v>
      </c>
      <c r="EV207">
        <v>139.54</v>
      </c>
      <c r="EW207">
        <v>15.2</v>
      </c>
      <c r="EX207">
        <v>0</v>
      </c>
      <c r="EY207">
        <v>0</v>
      </c>
      <c r="FQ207">
        <v>0</v>
      </c>
      <c r="FR207">
        <f t="shared" si="183"/>
        <v>0</v>
      </c>
      <c r="FS207">
        <v>0</v>
      </c>
      <c r="FX207">
        <v>95</v>
      </c>
      <c r="FY207">
        <v>65</v>
      </c>
      <c r="GA207" t="s">
        <v>4</v>
      </c>
      <c r="GD207">
        <v>0</v>
      </c>
      <c r="GF207">
        <v>-596386547</v>
      </c>
      <c r="GG207">
        <v>1</v>
      </c>
      <c r="GH207">
        <v>1</v>
      </c>
      <c r="GI207">
        <v>4</v>
      </c>
      <c r="GJ207">
        <v>0</v>
      </c>
      <c r="GK207">
        <f>ROUND(R207*(S12)/100,2)</f>
        <v>0</v>
      </c>
      <c r="GL207">
        <f t="shared" si="184"/>
        <v>0</v>
      </c>
      <c r="GM207">
        <f t="shared" si="185"/>
        <v>1740.81</v>
      </c>
      <c r="GN207">
        <f t="shared" si="186"/>
        <v>0</v>
      </c>
      <c r="GO207">
        <f t="shared" si="187"/>
        <v>1740.81</v>
      </c>
      <c r="GP207">
        <f t="shared" si="188"/>
        <v>0</v>
      </c>
      <c r="GR207">
        <v>0</v>
      </c>
      <c r="GS207">
        <v>3</v>
      </c>
      <c r="GT207">
        <v>0</v>
      </c>
      <c r="GU207" t="s">
        <v>4</v>
      </c>
      <c r="GV207">
        <f t="shared" si="189"/>
        <v>0</v>
      </c>
      <c r="GW207">
        <v>1</v>
      </c>
      <c r="GX207">
        <f t="shared" si="190"/>
        <v>0</v>
      </c>
      <c r="HA207">
        <v>0</v>
      </c>
      <c r="HB207">
        <v>0</v>
      </c>
      <c r="IK207">
        <v>0</v>
      </c>
    </row>
    <row r="208" spans="1:255" x14ac:dyDescent="0.2">
      <c r="A208" s="2">
        <v>18</v>
      </c>
      <c r="B208" s="2">
        <v>1</v>
      </c>
      <c r="C208" s="2">
        <v>448</v>
      </c>
      <c r="D208" s="2"/>
      <c r="E208" s="2" t="s">
        <v>309</v>
      </c>
      <c r="F208" s="2" t="s">
        <v>310</v>
      </c>
      <c r="G208" s="2" t="s">
        <v>311</v>
      </c>
      <c r="H208" s="2" t="s">
        <v>312</v>
      </c>
      <c r="I208" s="2">
        <f>I206*J208</f>
        <v>5</v>
      </c>
      <c r="J208" s="2">
        <v>10</v>
      </c>
      <c r="K208" s="2"/>
      <c r="L208" s="2"/>
      <c r="M208" s="2"/>
      <c r="N208" s="2"/>
      <c r="O208" s="2">
        <f t="shared" si="157"/>
        <v>155</v>
      </c>
      <c r="P208" s="2">
        <f t="shared" si="158"/>
        <v>155</v>
      </c>
      <c r="Q208" s="2">
        <f t="shared" si="159"/>
        <v>0</v>
      </c>
      <c r="R208" s="2">
        <f t="shared" si="160"/>
        <v>0</v>
      </c>
      <c r="S208" s="2">
        <f t="shared" si="161"/>
        <v>0</v>
      </c>
      <c r="T208" s="2">
        <f t="shared" si="162"/>
        <v>0</v>
      </c>
      <c r="U208" s="2">
        <f t="shared" si="163"/>
        <v>0</v>
      </c>
      <c r="V208" s="2">
        <f t="shared" si="164"/>
        <v>0</v>
      </c>
      <c r="W208" s="2">
        <f t="shared" si="165"/>
        <v>0</v>
      </c>
      <c r="X208" s="2">
        <f t="shared" si="166"/>
        <v>0</v>
      </c>
      <c r="Y208" s="2">
        <f t="shared" si="167"/>
        <v>0</v>
      </c>
      <c r="Z208" s="2"/>
      <c r="AA208" s="2">
        <v>27795993</v>
      </c>
      <c r="AB208" s="2">
        <f t="shared" si="168"/>
        <v>31</v>
      </c>
      <c r="AC208" s="2">
        <f t="shared" si="169"/>
        <v>31</v>
      </c>
      <c r="AD208" s="2">
        <f>ROUND((((ET208)-(EU208))+AE208),2)</f>
        <v>0</v>
      </c>
      <c r="AE208" s="2">
        <f t="shared" ref="AE208:AF211" si="195">ROUND((EU208),2)</f>
        <v>0</v>
      </c>
      <c r="AF208" s="2">
        <f t="shared" si="195"/>
        <v>0</v>
      </c>
      <c r="AG208" s="2">
        <f t="shared" si="170"/>
        <v>0</v>
      </c>
      <c r="AH208" s="2">
        <f t="shared" ref="AH208:AI211" si="196">(EW208)</f>
        <v>0</v>
      </c>
      <c r="AI208" s="2">
        <f t="shared" si="196"/>
        <v>0</v>
      </c>
      <c r="AJ208" s="2">
        <f t="shared" si="171"/>
        <v>0</v>
      </c>
      <c r="AK208" s="2">
        <v>31</v>
      </c>
      <c r="AL208" s="2">
        <v>31</v>
      </c>
      <c r="AM208" s="2">
        <v>0</v>
      </c>
      <c r="AN208" s="2">
        <v>0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95</v>
      </c>
      <c r="AU208" s="2">
        <v>65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4</v>
      </c>
      <c r="BE208" s="2" t="s">
        <v>4</v>
      </c>
      <c r="BF208" s="2" t="s">
        <v>4</v>
      </c>
      <c r="BG208" s="2" t="s">
        <v>4</v>
      </c>
      <c r="BH208" s="2">
        <v>3</v>
      </c>
      <c r="BI208" s="2">
        <v>2</v>
      </c>
      <c r="BJ208" s="2" t="s">
        <v>313</v>
      </c>
      <c r="BK208" s="2"/>
      <c r="BL208" s="2"/>
      <c r="BM208" s="2">
        <v>108001</v>
      </c>
      <c r="BN208" s="2">
        <v>0</v>
      </c>
      <c r="BO208" s="2" t="s">
        <v>4</v>
      </c>
      <c r="BP208" s="2">
        <v>0</v>
      </c>
      <c r="BQ208" s="2">
        <v>3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4</v>
      </c>
      <c r="BZ208" s="2">
        <v>95</v>
      </c>
      <c r="CA208" s="2">
        <v>65</v>
      </c>
      <c r="CB208" s="2"/>
      <c r="CC208" s="2"/>
      <c r="CD208" s="2"/>
      <c r="CE208" s="2"/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4</v>
      </c>
      <c r="CO208" s="2">
        <v>0</v>
      </c>
      <c r="CP208" s="2">
        <f t="shared" si="172"/>
        <v>155</v>
      </c>
      <c r="CQ208" s="2">
        <f t="shared" si="173"/>
        <v>31</v>
      </c>
      <c r="CR208" s="2">
        <f t="shared" si="174"/>
        <v>0</v>
      </c>
      <c r="CS208" s="2">
        <f t="shared" si="175"/>
        <v>0</v>
      </c>
      <c r="CT208" s="2">
        <f t="shared" si="176"/>
        <v>0</v>
      </c>
      <c r="CU208" s="2">
        <f t="shared" si="177"/>
        <v>0</v>
      </c>
      <c r="CV208" s="2">
        <f t="shared" si="178"/>
        <v>0</v>
      </c>
      <c r="CW208" s="2">
        <f t="shared" si="179"/>
        <v>0</v>
      </c>
      <c r="CX208" s="2">
        <f t="shared" si="180"/>
        <v>0</v>
      </c>
      <c r="CY208" s="2">
        <f t="shared" si="181"/>
        <v>0</v>
      </c>
      <c r="CZ208" s="2">
        <f t="shared" si="182"/>
        <v>0</v>
      </c>
      <c r="DA208" s="2"/>
      <c r="DB208" s="2"/>
      <c r="DC208" s="2" t="s">
        <v>4</v>
      </c>
      <c r="DD208" s="2" t="s">
        <v>4</v>
      </c>
      <c r="DE208" s="2" t="s">
        <v>4</v>
      </c>
      <c r="DF208" s="2" t="s">
        <v>4</v>
      </c>
      <c r="DG208" s="2" t="s">
        <v>4</v>
      </c>
      <c r="DH208" s="2" t="s">
        <v>4</v>
      </c>
      <c r="DI208" s="2" t="s">
        <v>4</v>
      </c>
      <c r="DJ208" s="2" t="s">
        <v>4</v>
      </c>
      <c r="DK208" s="2" t="s">
        <v>4</v>
      </c>
      <c r="DL208" s="2" t="s">
        <v>4</v>
      </c>
      <c r="DM208" s="2" t="s">
        <v>4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1003</v>
      </c>
      <c r="DV208" s="2" t="s">
        <v>312</v>
      </c>
      <c r="DW208" s="2" t="s">
        <v>312</v>
      </c>
      <c r="DX208" s="2">
        <v>10</v>
      </c>
      <c r="DY208" s="2"/>
      <c r="DZ208" s="2"/>
      <c r="EA208" s="2"/>
      <c r="EB208" s="2"/>
      <c r="EC208" s="2"/>
      <c r="ED208" s="2"/>
      <c r="EE208" s="2">
        <v>27028906</v>
      </c>
      <c r="EF208" s="2">
        <v>3</v>
      </c>
      <c r="EG208" s="2" t="s">
        <v>63</v>
      </c>
      <c r="EH208" s="2">
        <v>0</v>
      </c>
      <c r="EI208" s="2" t="s">
        <v>4</v>
      </c>
      <c r="EJ208" s="2">
        <v>2</v>
      </c>
      <c r="EK208" s="2">
        <v>108001</v>
      </c>
      <c r="EL208" s="2" t="s">
        <v>64</v>
      </c>
      <c r="EM208" s="2" t="s">
        <v>65</v>
      </c>
      <c r="EN208" s="2"/>
      <c r="EO208" s="2" t="s">
        <v>4</v>
      </c>
      <c r="EP208" s="2"/>
      <c r="EQ208" s="2">
        <v>512</v>
      </c>
      <c r="ER208" s="2">
        <v>31</v>
      </c>
      <c r="ES208" s="2">
        <v>31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183"/>
        <v>0</v>
      </c>
      <c r="FS208" s="2">
        <v>0</v>
      </c>
      <c r="FT208" s="2"/>
      <c r="FU208" s="2"/>
      <c r="FV208" s="2"/>
      <c r="FW208" s="2"/>
      <c r="FX208" s="2">
        <v>95</v>
      </c>
      <c r="FY208" s="2">
        <v>65</v>
      </c>
      <c r="FZ208" s="2"/>
      <c r="GA208" s="2" t="s">
        <v>4</v>
      </c>
      <c r="GB208" s="2"/>
      <c r="GC208" s="2"/>
      <c r="GD208" s="2">
        <v>0</v>
      </c>
      <c r="GE208" s="2"/>
      <c r="GF208" s="2">
        <v>-339431079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</v>
      </c>
      <c r="GL208" s="2">
        <f t="shared" si="184"/>
        <v>0</v>
      </c>
      <c r="GM208" s="2">
        <f t="shared" si="185"/>
        <v>155</v>
      </c>
      <c r="GN208" s="2">
        <f t="shared" si="186"/>
        <v>0</v>
      </c>
      <c r="GO208" s="2">
        <f t="shared" si="187"/>
        <v>155</v>
      </c>
      <c r="GP208" s="2">
        <f t="shared" si="188"/>
        <v>0</v>
      </c>
      <c r="GQ208" s="2"/>
      <c r="GR208" s="2">
        <v>0</v>
      </c>
      <c r="GS208" s="2">
        <v>3</v>
      </c>
      <c r="GT208" s="2">
        <v>0</v>
      </c>
      <c r="GU208" s="2" t="s">
        <v>4</v>
      </c>
      <c r="GV208" s="2">
        <f t="shared" si="189"/>
        <v>0</v>
      </c>
      <c r="GW208" s="2">
        <v>1</v>
      </c>
      <c r="GX208" s="2">
        <f t="shared" si="190"/>
        <v>0</v>
      </c>
      <c r="GY208" s="2"/>
      <c r="GZ208" s="2"/>
      <c r="HA208" s="2">
        <v>0</v>
      </c>
      <c r="HB208" s="2">
        <v>0</v>
      </c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18</v>
      </c>
      <c r="B209">
        <v>1</v>
      </c>
      <c r="C209">
        <v>453</v>
      </c>
      <c r="E209" t="s">
        <v>309</v>
      </c>
      <c r="F209" t="s">
        <v>310</v>
      </c>
      <c r="G209" t="s">
        <v>311</v>
      </c>
      <c r="H209" t="s">
        <v>312</v>
      </c>
      <c r="I209">
        <f>I207*J209</f>
        <v>5</v>
      </c>
      <c r="J209">
        <v>10</v>
      </c>
      <c r="O209">
        <f t="shared" si="157"/>
        <v>1193.5</v>
      </c>
      <c r="P209">
        <f t="shared" si="158"/>
        <v>1193.5</v>
      </c>
      <c r="Q209">
        <f t="shared" si="159"/>
        <v>0</v>
      </c>
      <c r="R209">
        <f t="shared" si="160"/>
        <v>0</v>
      </c>
      <c r="S209">
        <f t="shared" si="161"/>
        <v>0</v>
      </c>
      <c r="T209">
        <f t="shared" si="162"/>
        <v>0</v>
      </c>
      <c r="U209">
        <f t="shared" si="163"/>
        <v>0</v>
      </c>
      <c r="V209">
        <f t="shared" si="164"/>
        <v>0</v>
      </c>
      <c r="W209">
        <f t="shared" si="165"/>
        <v>0</v>
      </c>
      <c r="X209">
        <f t="shared" si="166"/>
        <v>0</v>
      </c>
      <c r="Y209">
        <f t="shared" si="167"/>
        <v>0</v>
      </c>
      <c r="AA209">
        <v>27796868</v>
      </c>
      <c r="AB209">
        <f t="shared" si="168"/>
        <v>31</v>
      </c>
      <c r="AC209">
        <f t="shared" si="169"/>
        <v>31</v>
      </c>
      <c r="AD209">
        <f>ROUND((((ET209)-(EU209))+AE209),2)</f>
        <v>0</v>
      </c>
      <c r="AE209">
        <f t="shared" si="195"/>
        <v>0</v>
      </c>
      <c r="AF209">
        <f t="shared" si="195"/>
        <v>0</v>
      </c>
      <c r="AG209">
        <f t="shared" si="170"/>
        <v>0</v>
      </c>
      <c r="AH209">
        <f t="shared" si="196"/>
        <v>0</v>
      </c>
      <c r="AI209">
        <f t="shared" si="196"/>
        <v>0</v>
      </c>
      <c r="AJ209">
        <f t="shared" si="171"/>
        <v>0</v>
      </c>
      <c r="AK209">
        <v>31</v>
      </c>
      <c r="AL209">
        <v>31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7.7</v>
      </c>
      <c r="BA209">
        <v>1</v>
      </c>
      <c r="BB209">
        <v>1</v>
      </c>
      <c r="BC209">
        <v>7.7</v>
      </c>
      <c r="BD209" t="s">
        <v>4</v>
      </c>
      <c r="BE209" t="s">
        <v>4</v>
      </c>
      <c r="BF209" t="s">
        <v>4</v>
      </c>
      <c r="BG209" t="s">
        <v>4</v>
      </c>
      <c r="BH209">
        <v>3</v>
      </c>
      <c r="BI209">
        <v>2</v>
      </c>
      <c r="BJ209" t="s">
        <v>313</v>
      </c>
      <c r="BM209">
        <v>108001</v>
      </c>
      <c r="BN209">
        <v>0</v>
      </c>
      <c r="BO209" t="s">
        <v>4</v>
      </c>
      <c r="BP209">
        <v>0</v>
      </c>
      <c r="BQ209">
        <v>3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4</v>
      </c>
      <c r="BZ209">
        <v>95</v>
      </c>
      <c r="CA209">
        <v>65</v>
      </c>
      <c r="CF209">
        <v>0</v>
      </c>
      <c r="CG209">
        <v>0</v>
      </c>
      <c r="CM209">
        <v>0</v>
      </c>
      <c r="CN209" t="s">
        <v>4</v>
      </c>
      <c r="CO209">
        <v>0</v>
      </c>
      <c r="CP209">
        <f t="shared" si="172"/>
        <v>1193.5</v>
      </c>
      <c r="CQ209">
        <f t="shared" si="173"/>
        <v>238.70000000000002</v>
      </c>
      <c r="CR209">
        <f t="shared" si="174"/>
        <v>0</v>
      </c>
      <c r="CS209">
        <f t="shared" si="175"/>
        <v>0</v>
      </c>
      <c r="CT209">
        <f t="shared" si="176"/>
        <v>0</v>
      </c>
      <c r="CU209">
        <f t="shared" si="177"/>
        <v>0</v>
      </c>
      <c r="CV209">
        <f t="shared" si="178"/>
        <v>0</v>
      </c>
      <c r="CW209">
        <f t="shared" si="179"/>
        <v>0</v>
      </c>
      <c r="CX209">
        <f t="shared" si="180"/>
        <v>0</v>
      </c>
      <c r="CY209">
        <f t="shared" si="181"/>
        <v>0</v>
      </c>
      <c r="CZ209">
        <f t="shared" si="182"/>
        <v>0</v>
      </c>
      <c r="DC209" t="s">
        <v>4</v>
      </c>
      <c r="DD209" t="s">
        <v>4</v>
      </c>
      <c r="DE209" t="s">
        <v>4</v>
      </c>
      <c r="DF209" t="s">
        <v>4</v>
      </c>
      <c r="DG209" t="s">
        <v>4</v>
      </c>
      <c r="DH209" t="s">
        <v>4</v>
      </c>
      <c r="DI209" t="s">
        <v>4</v>
      </c>
      <c r="DJ209" t="s">
        <v>4</v>
      </c>
      <c r="DK209" t="s">
        <v>4</v>
      </c>
      <c r="DL209" t="s">
        <v>4</v>
      </c>
      <c r="DM209" t="s">
        <v>4</v>
      </c>
      <c r="DN209">
        <v>0</v>
      </c>
      <c r="DO209">
        <v>0</v>
      </c>
      <c r="DP209">
        <v>1</v>
      </c>
      <c r="DQ209">
        <v>1</v>
      </c>
      <c r="DU209">
        <v>1003</v>
      </c>
      <c r="DV209" t="s">
        <v>312</v>
      </c>
      <c r="DW209" t="s">
        <v>312</v>
      </c>
      <c r="DX209">
        <v>10</v>
      </c>
      <c r="EE209">
        <v>27028906</v>
      </c>
      <c r="EF209">
        <v>3</v>
      </c>
      <c r="EG209" t="s">
        <v>63</v>
      </c>
      <c r="EH209">
        <v>0</v>
      </c>
      <c r="EI209" t="s">
        <v>4</v>
      </c>
      <c r="EJ209">
        <v>2</v>
      </c>
      <c r="EK209">
        <v>108001</v>
      </c>
      <c r="EL209" t="s">
        <v>64</v>
      </c>
      <c r="EM209" t="s">
        <v>65</v>
      </c>
      <c r="EO209" t="s">
        <v>4</v>
      </c>
      <c r="EQ209">
        <v>512</v>
      </c>
      <c r="ER209">
        <v>31</v>
      </c>
      <c r="ES209">
        <v>31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183"/>
        <v>0</v>
      </c>
      <c r="FS209">
        <v>0</v>
      </c>
      <c r="FX209">
        <v>95</v>
      </c>
      <c r="FY209">
        <v>65</v>
      </c>
      <c r="GA209" t="s">
        <v>4</v>
      </c>
      <c r="GD209">
        <v>0</v>
      </c>
      <c r="GF209">
        <v>-339431079</v>
      </c>
      <c r="GG209">
        <v>1</v>
      </c>
      <c r="GH209">
        <v>1</v>
      </c>
      <c r="GI209">
        <v>4</v>
      </c>
      <c r="GJ209">
        <v>0</v>
      </c>
      <c r="GK209">
        <f>ROUND(R209*(S12)/100,2)</f>
        <v>0</v>
      </c>
      <c r="GL209">
        <f t="shared" si="184"/>
        <v>0</v>
      </c>
      <c r="GM209">
        <f t="shared" si="185"/>
        <v>1193.5</v>
      </c>
      <c r="GN209">
        <f t="shared" si="186"/>
        <v>0</v>
      </c>
      <c r="GO209">
        <f t="shared" si="187"/>
        <v>1193.5</v>
      </c>
      <c r="GP209">
        <f t="shared" si="188"/>
        <v>0</v>
      </c>
      <c r="GR209">
        <v>0</v>
      </c>
      <c r="GS209">
        <v>3</v>
      </c>
      <c r="GT209">
        <v>0</v>
      </c>
      <c r="GU209" t="s">
        <v>4</v>
      </c>
      <c r="GV209">
        <f t="shared" si="189"/>
        <v>0</v>
      </c>
      <c r="GW209">
        <v>1</v>
      </c>
      <c r="GX209">
        <f t="shared" si="190"/>
        <v>0</v>
      </c>
      <c r="HA209">
        <v>0</v>
      </c>
      <c r="HB209">
        <v>0</v>
      </c>
      <c r="IK209">
        <v>0</v>
      </c>
    </row>
    <row r="210" spans="1:255" x14ac:dyDescent="0.2">
      <c r="A210" s="2">
        <v>18</v>
      </c>
      <c r="B210" s="2">
        <v>1</v>
      </c>
      <c r="C210" s="2">
        <v>447</v>
      </c>
      <c r="D210" s="2"/>
      <c r="E210" s="2" t="s">
        <v>314</v>
      </c>
      <c r="F210" s="2" t="s">
        <v>315</v>
      </c>
      <c r="G210" s="2" t="s">
        <v>316</v>
      </c>
      <c r="H210" s="2" t="s">
        <v>303</v>
      </c>
      <c r="I210" s="2">
        <f>I206*J210</f>
        <v>0.5</v>
      </c>
      <c r="J210" s="2">
        <v>1</v>
      </c>
      <c r="K210" s="2"/>
      <c r="L210" s="2"/>
      <c r="M210" s="2"/>
      <c r="N210" s="2"/>
      <c r="O210" s="2">
        <f t="shared" si="157"/>
        <v>31</v>
      </c>
      <c r="P210" s="2">
        <f t="shared" si="158"/>
        <v>31</v>
      </c>
      <c r="Q210" s="2">
        <f t="shared" si="159"/>
        <v>0</v>
      </c>
      <c r="R210" s="2">
        <f t="shared" si="160"/>
        <v>0</v>
      </c>
      <c r="S210" s="2">
        <f t="shared" si="161"/>
        <v>0</v>
      </c>
      <c r="T210" s="2">
        <f t="shared" si="162"/>
        <v>0</v>
      </c>
      <c r="U210" s="2">
        <f t="shared" si="163"/>
        <v>0</v>
      </c>
      <c r="V210" s="2">
        <f t="shared" si="164"/>
        <v>0</v>
      </c>
      <c r="W210" s="2">
        <f t="shared" si="165"/>
        <v>0</v>
      </c>
      <c r="X210" s="2">
        <f t="shared" si="166"/>
        <v>0</v>
      </c>
      <c r="Y210" s="2">
        <f t="shared" si="167"/>
        <v>0</v>
      </c>
      <c r="Z210" s="2"/>
      <c r="AA210" s="2">
        <v>27795993</v>
      </c>
      <c r="AB210" s="2">
        <f t="shared" si="168"/>
        <v>62</v>
      </c>
      <c r="AC210" s="2">
        <f t="shared" si="169"/>
        <v>62</v>
      </c>
      <c r="AD210" s="2">
        <f>ROUND((((ET210)-(EU210))+AE210),2)</f>
        <v>0</v>
      </c>
      <c r="AE210" s="2">
        <f t="shared" si="195"/>
        <v>0</v>
      </c>
      <c r="AF210" s="2">
        <f t="shared" si="195"/>
        <v>0</v>
      </c>
      <c r="AG210" s="2">
        <f t="shared" si="170"/>
        <v>0</v>
      </c>
      <c r="AH210" s="2">
        <f t="shared" si="196"/>
        <v>0</v>
      </c>
      <c r="AI210" s="2">
        <f t="shared" si="196"/>
        <v>0</v>
      </c>
      <c r="AJ210" s="2">
        <f t="shared" si="171"/>
        <v>0</v>
      </c>
      <c r="AK210" s="2">
        <v>62</v>
      </c>
      <c r="AL210" s="2">
        <v>62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95</v>
      </c>
      <c r="AU210" s="2">
        <v>65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4</v>
      </c>
      <c r="BE210" s="2" t="s">
        <v>4</v>
      </c>
      <c r="BF210" s="2" t="s">
        <v>4</v>
      </c>
      <c r="BG210" s="2" t="s">
        <v>4</v>
      </c>
      <c r="BH210" s="2">
        <v>3</v>
      </c>
      <c r="BI210" s="2">
        <v>2</v>
      </c>
      <c r="BJ210" s="2" t="s">
        <v>317</v>
      </c>
      <c r="BK210" s="2"/>
      <c r="BL210" s="2"/>
      <c r="BM210" s="2">
        <v>108001</v>
      </c>
      <c r="BN210" s="2">
        <v>0</v>
      </c>
      <c r="BO210" s="2" t="s">
        <v>4</v>
      </c>
      <c r="BP210" s="2">
        <v>0</v>
      </c>
      <c r="BQ210" s="2">
        <v>3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4</v>
      </c>
      <c r="BZ210" s="2">
        <v>95</v>
      </c>
      <c r="CA210" s="2">
        <v>65</v>
      </c>
      <c r="CB210" s="2"/>
      <c r="CC210" s="2"/>
      <c r="CD210" s="2"/>
      <c r="CE210" s="2"/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4</v>
      </c>
      <c r="CO210" s="2">
        <v>0</v>
      </c>
      <c r="CP210" s="2">
        <f t="shared" si="172"/>
        <v>31</v>
      </c>
      <c r="CQ210" s="2">
        <f t="shared" si="173"/>
        <v>62</v>
      </c>
      <c r="CR210" s="2">
        <f t="shared" si="174"/>
        <v>0</v>
      </c>
      <c r="CS210" s="2">
        <f t="shared" si="175"/>
        <v>0</v>
      </c>
      <c r="CT210" s="2">
        <f t="shared" si="176"/>
        <v>0</v>
      </c>
      <c r="CU210" s="2">
        <f t="shared" si="177"/>
        <v>0</v>
      </c>
      <c r="CV210" s="2">
        <f t="shared" si="178"/>
        <v>0</v>
      </c>
      <c r="CW210" s="2">
        <f t="shared" si="179"/>
        <v>0</v>
      </c>
      <c r="CX210" s="2">
        <f t="shared" si="180"/>
        <v>0</v>
      </c>
      <c r="CY210" s="2">
        <f t="shared" si="181"/>
        <v>0</v>
      </c>
      <c r="CZ210" s="2">
        <f t="shared" si="182"/>
        <v>0</v>
      </c>
      <c r="DA210" s="2"/>
      <c r="DB210" s="2"/>
      <c r="DC210" s="2" t="s">
        <v>4</v>
      </c>
      <c r="DD210" s="2" t="s">
        <v>4</v>
      </c>
      <c r="DE210" s="2" t="s">
        <v>4</v>
      </c>
      <c r="DF210" s="2" t="s">
        <v>4</v>
      </c>
      <c r="DG210" s="2" t="s">
        <v>4</v>
      </c>
      <c r="DH210" s="2" t="s">
        <v>4</v>
      </c>
      <c r="DI210" s="2" t="s">
        <v>4</v>
      </c>
      <c r="DJ210" s="2" t="s">
        <v>4</v>
      </c>
      <c r="DK210" s="2" t="s">
        <v>4</v>
      </c>
      <c r="DL210" s="2" t="s">
        <v>4</v>
      </c>
      <c r="DM210" s="2" t="s">
        <v>4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1010</v>
      </c>
      <c r="DV210" s="2" t="s">
        <v>303</v>
      </c>
      <c r="DW210" s="2" t="s">
        <v>303</v>
      </c>
      <c r="DX210" s="2">
        <v>100</v>
      </c>
      <c r="DY210" s="2"/>
      <c r="DZ210" s="2"/>
      <c r="EA210" s="2"/>
      <c r="EB210" s="2"/>
      <c r="EC210" s="2"/>
      <c r="ED210" s="2"/>
      <c r="EE210" s="2">
        <v>27028906</v>
      </c>
      <c r="EF210" s="2">
        <v>3</v>
      </c>
      <c r="EG210" s="2" t="s">
        <v>63</v>
      </c>
      <c r="EH210" s="2">
        <v>0</v>
      </c>
      <c r="EI210" s="2" t="s">
        <v>4</v>
      </c>
      <c r="EJ210" s="2">
        <v>2</v>
      </c>
      <c r="EK210" s="2">
        <v>108001</v>
      </c>
      <c r="EL210" s="2" t="s">
        <v>64</v>
      </c>
      <c r="EM210" s="2" t="s">
        <v>65</v>
      </c>
      <c r="EN210" s="2"/>
      <c r="EO210" s="2" t="s">
        <v>4</v>
      </c>
      <c r="EP210" s="2"/>
      <c r="EQ210" s="2">
        <v>512</v>
      </c>
      <c r="ER210" s="2">
        <v>62</v>
      </c>
      <c r="ES210" s="2">
        <v>62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183"/>
        <v>0</v>
      </c>
      <c r="FS210" s="2">
        <v>0</v>
      </c>
      <c r="FT210" s="2"/>
      <c r="FU210" s="2"/>
      <c r="FV210" s="2"/>
      <c r="FW210" s="2"/>
      <c r="FX210" s="2">
        <v>95</v>
      </c>
      <c r="FY210" s="2">
        <v>65</v>
      </c>
      <c r="FZ210" s="2"/>
      <c r="GA210" s="2" t="s">
        <v>4</v>
      </c>
      <c r="GB210" s="2"/>
      <c r="GC210" s="2"/>
      <c r="GD210" s="2">
        <v>0</v>
      </c>
      <c r="GE210" s="2"/>
      <c r="GF210" s="2">
        <v>2079968730</v>
      </c>
      <c r="GG210" s="2">
        <v>2</v>
      </c>
      <c r="GH210" s="2">
        <v>1</v>
      </c>
      <c r="GI210" s="2">
        <v>-2</v>
      </c>
      <c r="GJ210" s="2">
        <v>0</v>
      </c>
      <c r="GK210" s="2">
        <f>ROUND(R210*(R12)/100,2)</f>
        <v>0</v>
      </c>
      <c r="GL210" s="2">
        <f t="shared" si="184"/>
        <v>0</v>
      </c>
      <c r="GM210" s="2">
        <f t="shared" si="185"/>
        <v>31</v>
      </c>
      <c r="GN210" s="2">
        <f t="shared" si="186"/>
        <v>0</v>
      </c>
      <c r="GO210" s="2">
        <f t="shared" si="187"/>
        <v>31</v>
      </c>
      <c r="GP210" s="2">
        <f t="shared" si="188"/>
        <v>0</v>
      </c>
      <c r="GQ210" s="2"/>
      <c r="GR210" s="2">
        <v>0</v>
      </c>
      <c r="GS210" s="2">
        <v>3</v>
      </c>
      <c r="GT210" s="2">
        <v>0</v>
      </c>
      <c r="GU210" s="2" t="s">
        <v>4</v>
      </c>
      <c r="GV210" s="2">
        <f t="shared" si="189"/>
        <v>0</v>
      </c>
      <c r="GW210" s="2">
        <v>1</v>
      </c>
      <c r="GX210" s="2">
        <f t="shared" si="190"/>
        <v>0</v>
      </c>
      <c r="GY210" s="2"/>
      <c r="GZ210" s="2"/>
      <c r="HA210" s="2">
        <v>0</v>
      </c>
      <c r="HB210" s="2">
        <v>0</v>
      </c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18</v>
      </c>
      <c r="B211">
        <v>1</v>
      </c>
      <c r="C211">
        <v>452</v>
      </c>
      <c r="E211" t="s">
        <v>314</v>
      </c>
      <c r="F211" t="s">
        <v>315</v>
      </c>
      <c r="G211" t="s">
        <v>316</v>
      </c>
      <c r="H211" t="s">
        <v>303</v>
      </c>
      <c r="I211">
        <f>I207*J211</f>
        <v>0.5</v>
      </c>
      <c r="J211">
        <v>1</v>
      </c>
      <c r="O211">
        <f t="shared" si="157"/>
        <v>238.7</v>
      </c>
      <c r="P211">
        <f t="shared" si="158"/>
        <v>238.7</v>
      </c>
      <c r="Q211">
        <f t="shared" si="159"/>
        <v>0</v>
      </c>
      <c r="R211">
        <f t="shared" si="160"/>
        <v>0</v>
      </c>
      <c r="S211">
        <f t="shared" si="161"/>
        <v>0</v>
      </c>
      <c r="T211">
        <f t="shared" si="162"/>
        <v>0</v>
      </c>
      <c r="U211">
        <f t="shared" si="163"/>
        <v>0</v>
      </c>
      <c r="V211">
        <f t="shared" si="164"/>
        <v>0</v>
      </c>
      <c r="W211">
        <f t="shared" si="165"/>
        <v>0</v>
      </c>
      <c r="X211">
        <f t="shared" si="166"/>
        <v>0</v>
      </c>
      <c r="Y211">
        <f t="shared" si="167"/>
        <v>0</v>
      </c>
      <c r="AA211">
        <v>27796868</v>
      </c>
      <c r="AB211">
        <f t="shared" si="168"/>
        <v>62</v>
      </c>
      <c r="AC211">
        <f t="shared" si="169"/>
        <v>62</v>
      </c>
      <c r="AD211">
        <f>ROUND((((ET211)-(EU211))+AE211),2)</f>
        <v>0</v>
      </c>
      <c r="AE211">
        <f t="shared" si="195"/>
        <v>0</v>
      </c>
      <c r="AF211">
        <f t="shared" si="195"/>
        <v>0</v>
      </c>
      <c r="AG211">
        <f t="shared" si="170"/>
        <v>0</v>
      </c>
      <c r="AH211">
        <f t="shared" si="196"/>
        <v>0</v>
      </c>
      <c r="AI211">
        <f t="shared" si="196"/>
        <v>0</v>
      </c>
      <c r="AJ211">
        <f t="shared" si="171"/>
        <v>0</v>
      </c>
      <c r="AK211">
        <v>62</v>
      </c>
      <c r="AL211">
        <v>62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7.7</v>
      </c>
      <c r="BA211">
        <v>1</v>
      </c>
      <c r="BB211">
        <v>1</v>
      </c>
      <c r="BC211">
        <v>7.7</v>
      </c>
      <c r="BD211" t="s">
        <v>4</v>
      </c>
      <c r="BE211" t="s">
        <v>4</v>
      </c>
      <c r="BF211" t="s">
        <v>4</v>
      </c>
      <c r="BG211" t="s">
        <v>4</v>
      </c>
      <c r="BH211">
        <v>3</v>
      </c>
      <c r="BI211">
        <v>2</v>
      </c>
      <c r="BJ211" t="s">
        <v>317</v>
      </c>
      <c r="BM211">
        <v>108001</v>
      </c>
      <c r="BN211">
        <v>0</v>
      </c>
      <c r="BO211" t="s">
        <v>4</v>
      </c>
      <c r="BP211">
        <v>0</v>
      </c>
      <c r="BQ211">
        <v>3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4</v>
      </c>
      <c r="BZ211">
        <v>95</v>
      </c>
      <c r="CA211">
        <v>65</v>
      </c>
      <c r="CF211">
        <v>0</v>
      </c>
      <c r="CG211">
        <v>0</v>
      </c>
      <c r="CM211">
        <v>0</v>
      </c>
      <c r="CN211" t="s">
        <v>4</v>
      </c>
      <c r="CO211">
        <v>0</v>
      </c>
      <c r="CP211">
        <f t="shared" si="172"/>
        <v>238.7</v>
      </c>
      <c r="CQ211">
        <f t="shared" si="173"/>
        <v>477.40000000000003</v>
      </c>
      <c r="CR211">
        <f t="shared" si="174"/>
        <v>0</v>
      </c>
      <c r="CS211">
        <f t="shared" si="175"/>
        <v>0</v>
      </c>
      <c r="CT211">
        <f t="shared" si="176"/>
        <v>0</v>
      </c>
      <c r="CU211">
        <f t="shared" si="177"/>
        <v>0</v>
      </c>
      <c r="CV211">
        <f t="shared" si="178"/>
        <v>0</v>
      </c>
      <c r="CW211">
        <f t="shared" si="179"/>
        <v>0</v>
      </c>
      <c r="CX211">
        <f t="shared" si="180"/>
        <v>0</v>
      </c>
      <c r="CY211">
        <f t="shared" si="181"/>
        <v>0</v>
      </c>
      <c r="CZ211">
        <f t="shared" si="182"/>
        <v>0</v>
      </c>
      <c r="DC211" t="s">
        <v>4</v>
      </c>
      <c r="DD211" t="s">
        <v>4</v>
      </c>
      <c r="DE211" t="s">
        <v>4</v>
      </c>
      <c r="DF211" t="s">
        <v>4</v>
      </c>
      <c r="DG211" t="s">
        <v>4</v>
      </c>
      <c r="DH211" t="s">
        <v>4</v>
      </c>
      <c r="DI211" t="s">
        <v>4</v>
      </c>
      <c r="DJ211" t="s">
        <v>4</v>
      </c>
      <c r="DK211" t="s">
        <v>4</v>
      </c>
      <c r="DL211" t="s">
        <v>4</v>
      </c>
      <c r="DM211" t="s">
        <v>4</v>
      </c>
      <c r="DN211">
        <v>0</v>
      </c>
      <c r="DO211">
        <v>0</v>
      </c>
      <c r="DP211">
        <v>1</v>
      </c>
      <c r="DQ211">
        <v>1</v>
      </c>
      <c r="DU211">
        <v>1010</v>
      </c>
      <c r="DV211" t="s">
        <v>303</v>
      </c>
      <c r="DW211" t="s">
        <v>303</v>
      </c>
      <c r="DX211">
        <v>100</v>
      </c>
      <c r="EE211">
        <v>27028906</v>
      </c>
      <c r="EF211">
        <v>3</v>
      </c>
      <c r="EG211" t="s">
        <v>63</v>
      </c>
      <c r="EH211">
        <v>0</v>
      </c>
      <c r="EI211" t="s">
        <v>4</v>
      </c>
      <c r="EJ211">
        <v>2</v>
      </c>
      <c r="EK211">
        <v>108001</v>
      </c>
      <c r="EL211" t="s">
        <v>64</v>
      </c>
      <c r="EM211" t="s">
        <v>65</v>
      </c>
      <c r="EO211" t="s">
        <v>4</v>
      </c>
      <c r="EQ211">
        <v>512</v>
      </c>
      <c r="ER211">
        <v>62</v>
      </c>
      <c r="ES211">
        <v>62</v>
      </c>
      <c r="ET211">
        <v>0</v>
      </c>
      <c r="EU211">
        <v>0</v>
      </c>
      <c r="EV211">
        <v>0</v>
      </c>
      <c r="EW211">
        <v>0</v>
      </c>
      <c r="EX211">
        <v>0</v>
      </c>
      <c r="FQ211">
        <v>0</v>
      </c>
      <c r="FR211">
        <f t="shared" si="183"/>
        <v>0</v>
      </c>
      <c r="FS211">
        <v>0</v>
      </c>
      <c r="FX211">
        <v>95</v>
      </c>
      <c r="FY211">
        <v>65</v>
      </c>
      <c r="GA211" t="s">
        <v>4</v>
      </c>
      <c r="GD211">
        <v>0</v>
      </c>
      <c r="GF211">
        <v>2079968730</v>
      </c>
      <c r="GG211">
        <v>1</v>
      </c>
      <c r="GH211">
        <v>1</v>
      </c>
      <c r="GI211">
        <v>4</v>
      </c>
      <c r="GJ211">
        <v>0</v>
      </c>
      <c r="GK211">
        <f>ROUND(R211*(S12)/100,2)</f>
        <v>0</v>
      </c>
      <c r="GL211">
        <f t="shared" si="184"/>
        <v>0</v>
      </c>
      <c r="GM211">
        <f t="shared" si="185"/>
        <v>238.7</v>
      </c>
      <c r="GN211">
        <f t="shared" si="186"/>
        <v>0</v>
      </c>
      <c r="GO211">
        <f t="shared" si="187"/>
        <v>238.7</v>
      </c>
      <c r="GP211">
        <f t="shared" si="188"/>
        <v>0</v>
      </c>
      <c r="GR211">
        <v>0</v>
      </c>
      <c r="GS211">
        <v>3</v>
      </c>
      <c r="GT211">
        <v>0</v>
      </c>
      <c r="GU211" t="s">
        <v>4</v>
      </c>
      <c r="GV211">
        <f t="shared" si="189"/>
        <v>0</v>
      </c>
      <c r="GW211">
        <v>1</v>
      </c>
      <c r="GX211">
        <f t="shared" si="190"/>
        <v>0</v>
      </c>
      <c r="HA211">
        <v>0</v>
      </c>
      <c r="HB211">
        <v>0</v>
      </c>
      <c r="IK211">
        <v>0</v>
      </c>
    </row>
    <row r="212" spans="1:255" x14ac:dyDescent="0.2">
      <c r="A212" s="2">
        <v>17</v>
      </c>
      <c r="B212" s="2">
        <v>1</v>
      </c>
      <c r="C212" s="2">
        <f>ROW(SmtRes!A465)</f>
        <v>465</v>
      </c>
      <c r="D212" s="2">
        <f>ROW(EtalonRes!A454)</f>
        <v>454</v>
      </c>
      <c r="E212" s="2" t="s">
        <v>318</v>
      </c>
      <c r="F212" s="2" t="s">
        <v>284</v>
      </c>
      <c r="G212" s="2" t="s">
        <v>285</v>
      </c>
      <c r="H212" s="2" t="s">
        <v>246</v>
      </c>
      <c r="I212" s="2">
        <v>0.5</v>
      </c>
      <c r="J212" s="2">
        <v>0</v>
      </c>
      <c r="K212" s="2"/>
      <c r="L212" s="2"/>
      <c r="M212" s="2"/>
      <c r="N212" s="2"/>
      <c r="O212" s="2">
        <f t="shared" si="157"/>
        <v>75.150000000000006</v>
      </c>
      <c r="P212" s="2">
        <f t="shared" si="158"/>
        <v>18.22</v>
      </c>
      <c r="Q212" s="2">
        <f t="shared" si="159"/>
        <v>6.4</v>
      </c>
      <c r="R212" s="2">
        <f t="shared" si="160"/>
        <v>0.91</v>
      </c>
      <c r="S212" s="2">
        <f t="shared" si="161"/>
        <v>50.53</v>
      </c>
      <c r="T212" s="2">
        <f t="shared" si="162"/>
        <v>0</v>
      </c>
      <c r="U212" s="2">
        <f t="shared" si="163"/>
        <v>5.3760000000000003</v>
      </c>
      <c r="V212" s="2">
        <f t="shared" si="164"/>
        <v>7.1999999999999995E-2</v>
      </c>
      <c r="W212" s="2">
        <f t="shared" si="165"/>
        <v>0</v>
      </c>
      <c r="X212" s="2">
        <f t="shared" si="166"/>
        <v>48.87</v>
      </c>
      <c r="Y212" s="2">
        <f t="shared" si="167"/>
        <v>33.44</v>
      </c>
      <c r="Z212" s="2"/>
      <c r="AA212" s="2">
        <v>27795993</v>
      </c>
      <c r="AB212" s="2">
        <f t="shared" si="168"/>
        <v>150.28</v>
      </c>
      <c r="AC212" s="2">
        <f t="shared" si="169"/>
        <v>36.43</v>
      </c>
      <c r="AD212" s="2">
        <f>ROUND(((((ET212*1.2))-((EU212*1.2)))+AE212),2)</f>
        <v>12.79</v>
      </c>
      <c r="AE212" s="2">
        <f>ROUND(((EU212*1.2)),2)</f>
        <v>1.81</v>
      </c>
      <c r="AF212" s="2">
        <f>ROUND(((EV212*1.2)),2)</f>
        <v>101.06</v>
      </c>
      <c r="AG212" s="2">
        <f t="shared" si="170"/>
        <v>0</v>
      </c>
      <c r="AH212" s="2">
        <f>((EW212*1.2))</f>
        <v>10.752000000000001</v>
      </c>
      <c r="AI212" s="2">
        <f>((EX212*1.2))</f>
        <v>0.14399999999999999</v>
      </c>
      <c r="AJ212" s="2">
        <f t="shared" si="171"/>
        <v>0</v>
      </c>
      <c r="AK212" s="2">
        <v>131.31</v>
      </c>
      <c r="AL212" s="2">
        <v>36.43</v>
      </c>
      <c r="AM212" s="2">
        <v>10.66</v>
      </c>
      <c r="AN212" s="2">
        <v>1.51</v>
      </c>
      <c r="AO212" s="2">
        <v>84.22</v>
      </c>
      <c r="AP212" s="2">
        <v>0</v>
      </c>
      <c r="AQ212" s="2">
        <v>8.9600000000000009</v>
      </c>
      <c r="AR212" s="2">
        <v>0.12</v>
      </c>
      <c r="AS212" s="2">
        <v>0</v>
      </c>
      <c r="AT212" s="2">
        <v>95</v>
      </c>
      <c r="AU212" s="2">
        <v>65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4</v>
      </c>
      <c r="BE212" s="2" t="s">
        <v>4</v>
      </c>
      <c r="BF212" s="2" t="s">
        <v>4</v>
      </c>
      <c r="BG212" s="2" t="s">
        <v>4</v>
      </c>
      <c r="BH212" s="2">
        <v>0</v>
      </c>
      <c r="BI212" s="2">
        <v>2</v>
      </c>
      <c r="BJ212" s="2" t="s">
        <v>286</v>
      </c>
      <c r="BK212" s="2"/>
      <c r="BL212" s="2"/>
      <c r="BM212" s="2">
        <v>108001</v>
      </c>
      <c r="BN212" s="2">
        <v>0</v>
      </c>
      <c r="BO212" s="2" t="s">
        <v>4</v>
      </c>
      <c r="BP212" s="2">
        <v>0</v>
      </c>
      <c r="BQ212" s="2">
        <v>3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4</v>
      </c>
      <c r="BZ212" s="2">
        <v>95</v>
      </c>
      <c r="CA212" s="2">
        <v>65</v>
      </c>
      <c r="CB212" s="2"/>
      <c r="CC212" s="2"/>
      <c r="CD212" s="2"/>
      <c r="CE212" s="2"/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62</v>
      </c>
      <c r="CO212" s="2">
        <v>0</v>
      </c>
      <c r="CP212" s="2">
        <f t="shared" si="172"/>
        <v>75.150000000000006</v>
      </c>
      <c r="CQ212" s="2">
        <f t="shared" si="173"/>
        <v>36.43</v>
      </c>
      <c r="CR212" s="2">
        <f t="shared" si="174"/>
        <v>12.79</v>
      </c>
      <c r="CS212" s="2">
        <f t="shared" si="175"/>
        <v>1.81</v>
      </c>
      <c r="CT212" s="2">
        <f t="shared" si="176"/>
        <v>101.06</v>
      </c>
      <c r="CU212" s="2">
        <f t="shared" si="177"/>
        <v>0</v>
      </c>
      <c r="CV212" s="2">
        <f t="shared" si="178"/>
        <v>10.752000000000001</v>
      </c>
      <c r="CW212" s="2">
        <f t="shared" si="179"/>
        <v>0.14399999999999999</v>
      </c>
      <c r="CX212" s="2">
        <f t="shared" si="180"/>
        <v>0</v>
      </c>
      <c r="CY212" s="2">
        <f t="shared" si="181"/>
        <v>48.868000000000002</v>
      </c>
      <c r="CZ212" s="2">
        <f t="shared" si="182"/>
        <v>33.436</v>
      </c>
      <c r="DA212" s="2"/>
      <c r="DB212" s="2"/>
      <c r="DC212" s="2" t="s">
        <v>4</v>
      </c>
      <c r="DD212" s="2" t="s">
        <v>4</v>
      </c>
      <c r="DE212" s="2" t="s">
        <v>21</v>
      </c>
      <c r="DF212" s="2" t="s">
        <v>21</v>
      </c>
      <c r="DG212" s="2" t="s">
        <v>21</v>
      </c>
      <c r="DH212" s="2" t="s">
        <v>4</v>
      </c>
      <c r="DI212" s="2" t="s">
        <v>21</v>
      </c>
      <c r="DJ212" s="2" t="s">
        <v>21</v>
      </c>
      <c r="DK212" s="2" t="s">
        <v>4</v>
      </c>
      <c r="DL212" s="2" t="s">
        <v>4</v>
      </c>
      <c r="DM212" s="2" t="s">
        <v>4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1003</v>
      </c>
      <c r="DV212" s="2" t="s">
        <v>246</v>
      </c>
      <c r="DW212" s="2" t="s">
        <v>246</v>
      </c>
      <c r="DX212" s="2">
        <v>100</v>
      </c>
      <c r="DY212" s="2"/>
      <c r="DZ212" s="2"/>
      <c r="EA212" s="2"/>
      <c r="EB212" s="2"/>
      <c r="EC212" s="2"/>
      <c r="ED212" s="2"/>
      <c r="EE212" s="2">
        <v>27028906</v>
      </c>
      <c r="EF212" s="2">
        <v>3</v>
      </c>
      <c r="EG212" s="2" t="s">
        <v>63</v>
      </c>
      <c r="EH212" s="2">
        <v>0</v>
      </c>
      <c r="EI212" s="2" t="s">
        <v>4</v>
      </c>
      <c r="EJ212" s="2">
        <v>2</v>
      </c>
      <c r="EK212" s="2">
        <v>108001</v>
      </c>
      <c r="EL212" s="2" t="s">
        <v>64</v>
      </c>
      <c r="EM212" s="2" t="s">
        <v>65</v>
      </c>
      <c r="EN212" s="2"/>
      <c r="EO212" s="2" t="s">
        <v>66</v>
      </c>
      <c r="EP212" s="2"/>
      <c r="EQ212" s="2">
        <v>0</v>
      </c>
      <c r="ER212" s="2">
        <v>131.31</v>
      </c>
      <c r="ES212" s="2">
        <v>36.43</v>
      </c>
      <c r="ET212" s="2">
        <v>10.66</v>
      </c>
      <c r="EU212" s="2">
        <v>1.51</v>
      </c>
      <c r="EV212" s="2">
        <v>84.22</v>
      </c>
      <c r="EW212" s="2">
        <v>8.9600000000000009</v>
      </c>
      <c r="EX212" s="2">
        <v>0.12</v>
      </c>
      <c r="EY212" s="2">
        <v>0</v>
      </c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183"/>
        <v>0</v>
      </c>
      <c r="FS212" s="2">
        <v>0</v>
      </c>
      <c r="FT212" s="2"/>
      <c r="FU212" s="2"/>
      <c r="FV212" s="2"/>
      <c r="FW212" s="2"/>
      <c r="FX212" s="2">
        <v>95</v>
      </c>
      <c r="FY212" s="2">
        <v>65</v>
      </c>
      <c r="FZ212" s="2"/>
      <c r="GA212" s="2" t="s">
        <v>4</v>
      </c>
      <c r="GB212" s="2"/>
      <c r="GC212" s="2"/>
      <c r="GD212" s="2">
        <v>0</v>
      </c>
      <c r="GE212" s="2"/>
      <c r="GF212" s="2">
        <v>2104607410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184"/>
        <v>0</v>
      </c>
      <c r="GM212" s="2">
        <f t="shared" si="185"/>
        <v>157.46</v>
      </c>
      <c r="GN212" s="2">
        <f t="shared" si="186"/>
        <v>0</v>
      </c>
      <c r="GO212" s="2">
        <f t="shared" si="187"/>
        <v>157.46</v>
      </c>
      <c r="GP212" s="2">
        <f t="shared" si="188"/>
        <v>0</v>
      </c>
      <c r="GQ212" s="2"/>
      <c r="GR212" s="2">
        <v>0</v>
      </c>
      <c r="GS212" s="2">
        <v>3</v>
      </c>
      <c r="GT212" s="2">
        <v>0</v>
      </c>
      <c r="GU212" s="2" t="s">
        <v>4</v>
      </c>
      <c r="GV212" s="2">
        <f t="shared" si="189"/>
        <v>0</v>
      </c>
      <c r="GW212" s="2">
        <v>1</v>
      </c>
      <c r="GX212" s="2">
        <f t="shared" si="190"/>
        <v>0</v>
      </c>
      <c r="GY212" s="2"/>
      <c r="GZ212" s="2"/>
      <c r="HA212" s="2">
        <v>0</v>
      </c>
      <c r="HB212" s="2">
        <v>0</v>
      </c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ROW(SmtRes!A476)</f>
        <v>476</v>
      </c>
      <c r="D213">
        <f>ROW(EtalonRes!A464)</f>
        <v>464</v>
      </c>
      <c r="E213" t="s">
        <v>318</v>
      </c>
      <c r="F213" t="s">
        <v>284</v>
      </c>
      <c r="G213" t="s">
        <v>285</v>
      </c>
      <c r="H213" t="s">
        <v>246</v>
      </c>
      <c r="I213">
        <v>0.5</v>
      </c>
      <c r="J213">
        <v>0</v>
      </c>
      <c r="O213">
        <f t="shared" si="157"/>
        <v>578.58000000000004</v>
      </c>
      <c r="P213">
        <f t="shared" si="158"/>
        <v>140.26</v>
      </c>
      <c r="Q213">
        <f t="shared" si="159"/>
        <v>49.24</v>
      </c>
      <c r="R213">
        <f t="shared" si="160"/>
        <v>6.97</v>
      </c>
      <c r="S213">
        <f t="shared" si="161"/>
        <v>389.08</v>
      </c>
      <c r="T213">
        <f t="shared" si="162"/>
        <v>0</v>
      </c>
      <c r="U213">
        <f t="shared" si="163"/>
        <v>5.3760000000000003</v>
      </c>
      <c r="V213">
        <f t="shared" si="164"/>
        <v>7.1999999999999995E-2</v>
      </c>
      <c r="W213">
        <f t="shared" si="165"/>
        <v>0</v>
      </c>
      <c r="X213">
        <f t="shared" si="166"/>
        <v>376.25</v>
      </c>
      <c r="Y213">
        <f t="shared" si="167"/>
        <v>257.43</v>
      </c>
      <c r="AA213">
        <v>27796868</v>
      </c>
      <c r="AB213">
        <f t="shared" si="168"/>
        <v>150.28</v>
      </c>
      <c r="AC213">
        <f t="shared" si="169"/>
        <v>36.43</v>
      </c>
      <c r="AD213">
        <f>ROUND(((((ET213*1.2))-((EU213*1.2)))+AE213),2)</f>
        <v>12.79</v>
      </c>
      <c r="AE213">
        <f>ROUND(((EU213*1.2)),2)</f>
        <v>1.81</v>
      </c>
      <c r="AF213">
        <f>ROUND(((EV213*1.2)),2)</f>
        <v>101.06</v>
      </c>
      <c r="AG213">
        <f t="shared" si="170"/>
        <v>0</v>
      </c>
      <c r="AH213">
        <f>((EW213*1.2))</f>
        <v>10.752000000000001</v>
      </c>
      <c r="AI213">
        <f>((EX213*1.2))</f>
        <v>0.14399999999999999</v>
      </c>
      <c r="AJ213">
        <f t="shared" si="171"/>
        <v>0</v>
      </c>
      <c r="AK213">
        <v>131.31</v>
      </c>
      <c r="AL213">
        <v>36.43</v>
      </c>
      <c r="AM213">
        <v>10.66</v>
      </c>
      <c r="AN213">
        <v>1.51</v>
      </c>
      <c r="AO213">
        <v>84.22</v>
      </c>
      <c r="AP213">
        <v>0</v>
      </c>
      <c r="AQ213">
        <v>8.9600000000000009</v>
      </c>
      <c r="AR213">
        <v>0.12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7.7</v>
      </c>
      <c r="BA213">
        <v>7.7</v>
      </c>
      <c r="BB213">
        <v>7.7</v>
      </c>
      <c r="BC213">
        <v>7.7</v>
      </c>
      <c r="BD213" t="s">
        <v>4</v>
      </c>
      <c r="BE213" t="s">
        <v>4</v>
      </c>
      <c r="BF213" t="s">
        <v>4</v>
      </c>
      <c r="BG213" t="s">
        <v>4</v>
      </c>
      <c r="BH213">
        <v>0</v>
      </c>
      <c r="BI213">
        <v>2</v>
      </c>
      <c r="BJ213" t="s">
        <v>286</v>
      </c>
      <c r="BM213">
        <v>108001</v>
      </c>
      <c r="BN213">
        <v>0</v>
      </c>
      <c r="BO213" t="s">
        <v>4</v>
      </c>
      <c r="BP213">
        <v>0</v>
      </c>
      <c r="BQ213">
        <v>3</v>
      </c>
      <c r="BR213">
        <v>0</v>
      </c>
      <c r="BS213">
        <v>7.7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4</v>
      </c>
      <c r="BZ213">
        <v>95</v>
      </c>
      <c r="CA213">
        <v>65</v>
      </c>
      <c r="CF213">
        <v>0</v>
      </c>
      <c r="CG213">
        <v>0</v>
      </c>
      <c r="CM213">
        <v>0</v>
      </c>
      <c r="CN213" t="s">
        <v>62</v>
      </c>
      <c r="CO213">
        <v>0</v>
      </c>
      <c r="CP213">
        <f t="shared" si="172"/>
        <v>578.57999999999993</v>
      </c>
      <c r="CQ213">
        <f t="shared" si="173"/>
        <v>280.51100000000002</v>
      </c>
      <c r="CR213">
        <f t="shared" si="174"/>
        <v>98.48299999999999</v>
      </c>
      <c r="CS213">
        <f t="shared" si="175"/>
        <v>13.937000000000001</v>
      </c>
      <c r="CT213">
        <f t="shared" si="176"/>
        <v>778.16200000000003</v>
      </c>
      <c r="CU213">
        <f t="shared" si="177"/>
        <v>0</v>
      </c>
      <c r="CV213">
        <f t="shared" si="178"/>
        <v>10.752000000000001</v>
      </c>
      <c r="CW213">
        <f t="shared" si="179"/>
        <v>0.14399999999999999</v>
      </c>
      <c r="CX213">
        <f t="shared" si="180"/>
        <v>0</v>
      </c>
      <c r="CY213">
        <f t="shared" si="181"/>
        <v>376.2475</v>
      </c>
      <c r="CZ213">
        <f t="shared" si="182"/>
        <v>257.4325</v>
      </c>
      <c r="DC213" t="s">
        <v>4</v>
      </c>
      <c r="DD213" t="s">
        <v>4</v>
      </c>
      <c r="DE213" t="s">
        <v>21</v>
      </c>
      <c r="DF213" t="s">
        <v>21</v>
      </c>
      <c r="DG213" t="s">
        <v>21</v>
      </c>
      <c r="DH213" t="s">
        <v>4</v>
      </c>
      <c r="DI213" t="s">
        <v>21</v>
      </c>
      <c r="DJ213" t="s">
        <v>21</v>
      </c>
      <c r="DK213" t="s">
        <v>4</v>
      </c>
      <c r="DL213" t="s">
        <v>4</v>
      </c>
      <c r="DM213" t="s">
        <v>4</v>
      </c>
      <c r="DN213">
        <v>0</v>
      </c>
      <c r="DO213">
        <v>0</v>
      </c>
      <c r="DP213">
        <v>1</v>
      </c>
      <c r="DQ213">
        <v>1</v>
      </c>
      <c r="DU213">
        <v>1003</v>
      </c>
      <c r="DV213" t="s">
        <v>246</v>
      </c>
      <c r="DW213" t="s">
        <v>246</v>
      </c>
      <c r="DX213">
        <v>100</v>
      </c>
      <c r="EE213">
        <v>27028906</v>
      </c>
      <c r="EF213">
        <v>3</v>
      </c>
      <c r="EG213" t="s">
        <v>63</v>
      </c>
      <c r="EH213">
        <v>0</v>
      </c>
      <c r="EI213" t="s">
        <v>4</v>
      </c>
      <c r="EJ213">
        <v>2</v>
      </c>
      <c r="EK213">
        <v>108001</v>
      </c>
      <c r="EL213" t="s">
        <v>64</v>
      </c>
      <c r="EM213" t="s">
        <v>65</v>
      </c>
      <c r="EO213" t="s">
        <v>66</v>
      </c>
      <c r="EQ213">
        <v>0</v>
      </c>
      <c r="ER213">
        <v>131.31</v>
      </c>
      <c r="ES213">
        <v>36.43</v>
      </c>
      <c r="ET213">
        <v>10.66</v>
      </c>
      <c r="EU213">
        <v>1.51</v>
      </c>
      <c r="EV213">
        <v>84.22</v>
      </c>
      <c r="EW213">
        <v>8.9600000000000009</v>
      </c>
      <c r="EX213">
        <v>0.12</v>
      </c>
      <c r="EY213">
        <v>0</v>
      </c>
      <c r="FQ213">
        <v>0</v>
      </c>
      <c r="FR213">
        <f t="shared" si="183"/>
        <v>0</v>
      </c>
      <c r="FS213">
        <v>0</v>
      </c>
      <c r="FX213">
        <v>95</v>
      </c>
      <c r="FY213">
        <v>65</v>
      </c>
      <c r="GA213" t="s">
        <v>4</v>
      </c>
      <c r="GD213">
        <v>0</v>
      </c>
      <c r="GF213">
        <v>2104607410</v>
      </c>
      <c r="GG213">
        <v>1</v>
      </c>
      <c r="GH213">
        <v>1</v>
      </c>
      <c r="GI213">
        <v>4</v>
      </c>
      <c r="GJ213">
        <v>0</v>
      </c>
      <c r="GK213">
        <f>ROUND(R213*(S12)/100,2)</f>
        <v>0</v>
      </c>
      <c r="GL213">
        <f t="shared" si="184"/>
        <v>0</v>
      </c>
      <c r="GM213">
        <f t="shared" si="185"/>
        <v>1212.26</v>
      </c>
      <c r="GN213">
        <f t="shared" si="186"/>
        <v>0</v>
      </c>
      <c r="GO213">
        <f t="shared" si="187"/>
        <v>1212.26</v>
      </c>
      <c r="GP213">
        <f t="shared" si="188"/>
        <v>0</v>
      </c>
      <c r="GR213">
        <v>0</v>
      </c>
      <c r="GS213">
        <v>3</v>
      </c>
      <c r="GT213">
        <v>0</v>
      </c>
      <c r="GU213" t="s">
        <v>4</v>
      </c>
      <c r="GV213">
        <f t="shared" si="189"/>
        <v>0</v>
      </c>
      <c r="GW213">
        <v>1</v>
      </c>
      <c r="GX213">
        <f t="shared" si="190"/>
        <v>0</v>
      </c>
      <c r="HA213">
        <v>0</v>
      </c>
      <c r="HB213">
        <v>0</v>
      </c>
      <c r="IK213">
        <v>0</v>
      </c>
    </row>
    <row r="214" spans="1:255" x14ac:dyDescent="0.2">
      <c r="A214" s="2">
        <v>18</v>
      </c>
      <c r="B214" s="2">
        <v>1</v>
      </c>
      <c r="C214" s="2">
        <v>464</v>
      </c>
      <c r="D214" s="2"/>
      <c r="E214" s="2" t="s">
        <v>319</v>
      </c>
      <c r="F214" s="2" t="s">
        <v>320</v>
      </c>
      <c r="G214" s="2" t="s">
        <v>321</v>
      </c>
      <c r="H214" s="2" t="s">
        <v>251</v>
      </c>
      <c r="I214" s="2">
        <f>I212*J214</f>
        <v>0.05</v>
      </c>
      <c r="J214" s="2">
        <v>0.1</v>
      </c>
      <c r="K214" s="2"/>
      <c r="L214" s="2"/>
      <c r="M214" s="2"/>
      <c r="N214" s="2"/>
      <c r="O214" s="2">
        <f t="shared" si="157"/>
        <v>3238.91</v>
      </c>
      <c r="P214" s="2">
        <f t="shared" si="158"/>
        <v>3238.91</v>
      </c>
      <c r="Q214" s="2">
        <f t="shared" si="159"/>
        <v>0</v>
      </c>
      <c r="R214" s="2">
        <f t="shared" si="160"/>
        <v>0</v>
      </c>
      <c r="S214" s="2">
        <f t="shared" si="161"/>
        <v>0</v>
      </c>
      <c r="T214" s="2">
        <f t="shared" si="162"/>
        <v>0</v>
      </c>
      <c r="U214" s="2">
        <f t="shared" si="163"/>
        <v>0</v>
      </c>
      <c r="V214" s="2">
        <f t="shared" si="164"/>
        <v>0</v>
      </c>
      <c r="W214" s="2">
        <f t="shared" si="165"/>
        <v>0</v>
      </c>
      <c r="X214" s="2">
        <f t="shared" si="166"/>
        <v>0</v>
      </c>
      <c r="Y214" s="2">
        <f t="shared" si="167"/>
        <v>0</v>
      </c>
      <c r="Z214" s="2"/>
      <c r="AA214" s="2">
        <v>27795993</v>
      </c>
      <c r="AB214" s="2">
        <f t="shared" si="168"/>
        <v>64778.22</v>
      </c>
      <c r="AC214" s="2">
        <f t="shared" si="169"/>
        <v>64778.22</v>
      </c>
      <c r="AD214" s="2">
        <f>ROUND((((ET214)-(EU214))+AE214),2)</f>
        <v>0</v>
      </c>
      <c r="AE214" s="2">
        <f>ROUND((EU214),2)</f>
        <v>0</v>
      </c>
      <c r="AF214" s="2">
        <f>ROUND((EV214),2)</f>
        <v>0</v>
      </c>
      <c r="AG214" s="2">
        <f t="shared" si="170"/>
        <v>0</v>
      </c>
      <c r="AH214" s="2">
        <f>(EW214)</f>
        <v>0</v>
      </c>
      <c r="AI214" s="2">
        <f>(EX214)</f>
        <v>0</v>
      </c>
      <c r="AJ214" s="2">
        <f t="shared" si="171"/>
        <v>0</v>
      </c>
      <c r="AK214" s="2">
        <v>64778.22</v>
      </c>
      <c r="AL214" s="2">
        <v>64778.22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95</v>
      </c>
      <c r="AU214" s="2">
        <v>65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4</v>
      </c>
      <c r="BE214" s="2" t="s">
        <v>4</v>
      </c>
      <c r="BF214" s="2" t="s">
        <v>4</v>
      </c>
      <c r="BG214" s="2" t="s">
        <v>4</v>
      </c>
      <c r="BH214" s="2">
        <v>3</v>
      </c>
      <c r="BI214" s="2">
        <v>2</v>
      </c>
      <c r="BJ214" s="2" t="s">
        <v>322</v>
      </c>
      <c r="BK214" s="2"/>
      <c r="BL214" s="2"/>
      <c r="BM214" s="2">
        <v>108001</v>
      </c>
      <c r="BN214" s="2">
        <v>0</v>
      </c>
      <c r="BO214" s="2" t="s">
        <v>4</v>
      </c>
      <c r="BP214" s="2">
        <v>0</v>
      </c>
      <c r="BQ214" s="2">
        <v>3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4</v>
      </c>
      <c r="BZ214" s="2">
        <v>95</v>
      </c>
      <c r="CA214" s="2">
        <v>65</v>
      </c>
      <c r="CB214" s="2"/>
      <c r="CC214" s="2"/>
      <c r="CD214" s="2"/>
      <c r="CE214" s="2"/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4</v>
      </c>
      <c r="CO214" s="2">
        <v>0</v>
      </c>
      <c r="CP214" s="2">
        <f t="shared" si="172"/>
        <v>3238.91</v>
      </c>
      <c r="CQ214" s="2">
        <f t="shared" si="173"/>
        <v>64778.22</v>
      </c>
      <c r="CR214" s="2">
        <f t="shared" si="174"/>
        <v>0</v>
      </c>
      <c r="CS214" s="2">
        <f t="shared" si="175"/>
        <v>0</v>
      </c>
      <c r="CT214" s="2">
        <f t="shared" si="176"/>
        <v>0</v>
      </c>
      <c r="CU214" s="2">
        <f t="shared" si="177"/>
        <v>0</v>
      </c>
      <c r="CV214" s="2">
        <f t="shared" si="178"/>
        <v>0</v>
      </c>
      <c r="CW214" s="2">
        <f t="shared" si="179"/>
        <v>0</v>
      </c>
      <c r="CX214" s="2">
        <f t="shared" si="180"/>
        <v>0</v>
      </c>
      <c r="CY214" s="2">
        <f t="shared" si="181"/>
        <v>0</v>
      </c>
      <c r="CZ214" s="2">
        <f t="shared" si="182"/>
        <v>0</v>
      </c>
      <c r="DA214" s="2"/>
      <c r="DB214" s="2"/>
      <c r="DC214" s="2" t="s">
        <v>4</v>
      </c>
      <c r="DD214" s="2" t="s">
        <v>4</v>
      </c>
      <c r="DE214" s="2" t="s">
        <v>4</v>
      </c>
      <c r="DF214" s="2" t="s">
        <v>4</v>
      </c>
      <c r="DG214" s="2" t="s">
        <v>4</v>
      </c>
      <c r="DH214" s="2" t="s">
        <v>4</v>
      </c>
      <c r="DI214" s="2" t="s">
        <v>4</v>
      </c>
      <c r="DJ214" s="2" t="s">
        <v>4</v>
      </c>
      <c r="DK214" s="2" t="s">
        <v>4</v>
      </c>
      <c r="DL214" s="2" t="s">
        <v>4</v>
      </c>
      <c r="DM214" s="2" t="s">
        <v>4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1013</v>
      </c>
      <c r="DV214" s="2" t="s">
        <v>251</v>
      </c>
      <c r="DW214" s="2" t="s">
        <v>253</v>
      </c>
      <c r="DX214" s="2">
        <v>1</v>
      </c>
      <c r="DY214" s="2"/>
      <c r="DZ214" s="2"/>
      <c r="EA214" s="2"/>
      <c r="EB214" s="2"/>
      <c r="EC214" s="2"/>
      <c r="ED214" s="2"/>
      <c r="EE214" s="2">
        <v>27028906</v>
      </c>
      <c r="EF214" s="2">
        <v>3</v>
      </c>
      <c r="EG214" s="2" t="s">
        <v>63</v>
      </c>
      <c r="EH214" s="2">
        <v>0</v>
      </c>
      <c r="EI214" s="2" t="s">
        <v>4</v>
      </c>
      <c r="EJ214" s="2">
        <v>2</v>
      </c>
      <c r="EK214" s="2">
        <v>108001</v>
      </c>
      <c r="EL214" s="2" t="s">
        <v>64</v>
      </c>
      <c r="EM214" s="2" t="s">
        <v>65</v>
      </c>
      <c r="EN214" s="2"/>
      <c r="EO214" s="2" t="s">
        <v>4</v>
      </c>
      <c r="EP214" s="2"/>
      <c r="EQ214" s="2">
        <v>0</v>
      </c>
      <c r="ER214" s="2">
        <v>64778.22</v>
      </c>
      <c r="ES214" s="2">
        <v>64778.22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183"/>
        <v>0</v>
      </c>
      <c r="FS214" s="2">
        <v>0</v>
      </c>
      <c r="FT214" s="2"/>
      <c r="FU214" s="2"/>
      <c r="FV214" s="2"/>
      <c r="FW214" s="2"/>
      <c r="FX214" s="2">
        <v>95</v>
      </c>
      <c r="FY214" s="2">
        <v>65</v>
      </c>
      <c r="FZ214" s="2"/>
      <c r="GA214" s="2" t="s">
        <v>4</v>
      </c>
      <c r="GB214" s="2"/>
      <c r="GC214" s="2"/>
      <c r="GD214" s="2">
        <v>0</v>
      </c>
      <c r="GE214" s="2"/>
      <c r="GF214" s="2">
        <v>380266745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</v>
      </c>
      <c r="GL214" s="2">
        <f t="shared" si="184"/>
        <v>0</v>
      </c>
      <c r="GM214" s="2">
        <f t="shared" si="185"/>
        <v>3238.91</v>
      </c>
      <c r="GN214" s="2">
        <f t="shared" si="186"/>
        <v>0</v>
      </c>
      <c r="GO214" s="2">
        <f t="shared" si="187"/>
        <v>3238.91</v>
      </c>
      <c r="GP214" s="2">
        <f t="shared" si="188"/>
        <v>0</v>
      </c>
      <c r="GQ214" s="2"/>
      <c r="GR214" s="2">
        <v>0</v>
      </c>
      <c r="GS214" s="2">
        <v>3</v>
      </c>
      <c r="GT214" s="2">
        <v>0</v>
      </c>
      <c r="GU214" s="2" t="s">
        <v>4</v>
      </c>
      <c r="GV214" s="2">
        <f t="shared" si="189"/>
        <v>0</v>
      </c>
      <c r="GW214" s="2">
        <v>1</v>
      </c>
      <c r="GX214" s="2">
        <f t="shared" si="190"/>
        <v>0</v>
      </c>
      <c r="GY214" s="2"/>
      <c r="GZ214" s="2"/>
      <c r="HA214" s="2">
        <v>0</v>
      </c>
      <c r="HB214" s="2">
        <v>0</v>
      </c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18</v>
      </c>
      <c r="B215">
        <v>1</v>
      </c>
      <c r="C215">
        <v>475</v>
      </c>
      <c r="E215" t="s">
        <v>319</v>
      </c>
      <c r="F215" t="s">
        <v>320</v>
      </c>
      <c r="G215" t="s">
        <v>321</v>
      </c>
      <c r="H215" t="s">
        <v>251</v>
      </c>
      <c r="I215">
        <f>I213*J215</f>
        <v>0.05</v>
      </c>
      <c r="J215">
        <v>0.1</v>
      </c>
      <c r="O215">
        <f t="shared" si="157"/>
        <v>24939.61</v>
      </c>
      <c r="P215">
        <f t="shared" si="158"/>
        <v>24939.61</v>
      </c>
      <c r="Q215">
        <f t="shared" si="159"/>
        <v>0</v>
      </c>
      <c r="R215">
        <f t="shared" si="160"/>
        <v>0</v>
      </c>
      <c r="S215">
        <f t="shared" si="161"/>
        <v>0</v>
      </c>
      <c r="T215">
        <f t="shared" si="162"/>
        <v>0</v>
      </c>
      <c r="U215">
        <f t="shared" si="163"/>
        <v>0</v>
      </c>
      <c r="V215">
        <f t="shared" si="164"/>
        <v>0</v>
      </c>
      <c r="W215">
        <f t="shared" si="165"/>
        <v>0</v>
      </c>
      <c r="X215">
        <f t="shared" si="166"/>
        <v>0</v>
      </c>
      <c r="Y215">
        <f t="shared" si="167"/>
        <v>0</v>
      </c>
      <c r="AA215">
        <v>27796868</v>
      </c>
      <c r="AB215">
        <f t="shared" si="168"/>
        <v>64778.22</v>
      </c>
      <c r="AC215">
        <f t="shared" si="169"/>
        <v>64778.22</v>
      </c>
      <c r="AD215">
        <f>ROUND((((ET215)-(EU215))+AE215),2)</f>
        <v>0</v>
      </c>
      <c r="AE215">
        <f>ROUND((EU215),2)</f>
        <v>0</v>
      </c>
      <c r="AF215">
        <f>ROUND((EV215),2)</f>
        <v>0</v>
      </c>
      <c r="AG215">
        <f t="shared" si="170"/>
        <v>0</v>
      </c>
      <c r="AH215">
        <f>(EW215)</f>
        <v>0</v>
      </c>
      <c r="AI215">
        <f>(EX215)</f>
        <v>0</v>
      </c>
      <c r="AJ215">
        <f t="shared" si="171"/>
        <v>0</v>
      </c>
      <c r="AK215">
        <v>64778.22</v>
      </c>
      <c r="AL215">
        <v>64778.22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95</v>
      </c>
      <c r="AU215">
        <v>65</v>
      </c>
      <c r="AV215">
        <v>1</v>
      </c>
      <c r="AW215">
        <v>1</v>
      </c>
      <c r="AZ215">
        <v>7.7</v>
      </c>
      <c r="BA215">
        <v>1</v>
      </c>
      <c r="BB215">
        <v>1</v>
      </c>
      <c r="BC215">
        <v>7.7</v>
      </c>
      <c r="BD215" t="s">
        <v>4</v>
      </c>
      <c r="BE215" t="s">
        <v>4</v>
      </c>
      <c r="BF215" t="s">
        <v>4</v>
      </c>
      <c r="BG215" t="s">
        <v>4</v>
      </c>
      <c r="BH215">
        <v>3</v>
      </c>
      <c r="BI215">
        <v>2</v>
      </c>
      <c r="BJ215" t="s">
        <v>322</v>
      </c>
      <c r="BM215">
        <v>108001</v>
      </c>
      <c r="BN215">
        <v>0</v>
      </c>
      <c r="BO215" t="s">
        <v>4</v>
      </c>
      <c r="BP215">
        <v>0</v>
      </c>
      <c r="BQ215">
        <v>3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4</v>
      </c>
      <c r="BZ215">
        <v>95</v>
      </c>
      <c r="CA215">
        <v>65</v>
      </c>
      <c r="CF215">
        <v>0</v>
      </c>
      <c r="CG215">
        <v>0</v>
      </c>
      <c r="CM215">
        <v>0</v>
      </c>
      <c r="CN215" t="s">
        <v>4</v>
      </c>
      <c r="CO215">
        <v>0</v>
      </c>
      <c r="CP215">
        <f t="shared" si="172"/>
        <v>24939.61</v>
      </c>
      <c r="CQ215">
        <f t="shared" si="173"/>
        <v>498792.29399999999</v>
      </c>
      <c r="CR215">
        <f t="shared" si="174"/>
        <v>0</v>
      </c>
      <c r="CS215">
        <f t="shared" si="175"/>
        <v>0</v>
      </c>
      <c r="CT215">
        <f t="shared" si="176"/>
        <v>0</v>
      </c>
      <c r="CU215">
        <f t="shared" si="177"/>
        <v>0</v>
      </c>
      <c r="CV215">
        <f t="shared" si="178"/>
        <v>0</v>
      </c>
      <c r="CW215">
        <f t="shared" si="179"/>
        <v>0</v>
      </c>
      <c r="CX215">
        <f t="shared" si="180"/>
        <v>0</v>
      </c>
      <c r="CY215">
        <f t="shared" si="181"/>
        <v>0</v>
      </c>
      <c r="CZ215">
        <f t="shared" si="182"/>
        <v>0</v>
      </c>
      <c r="DC215" t="s">
        <v>4</v>
      </c>
      <c r="DD215" t="s">
        <v>4</v>
      </c>
      <c r="DE215" t="s">
        <v>4</v>
      </c>
      <c r="DF215" t="s">
        <v>4</v>
      </c>
      <c r="DG215" t="s">
        <v>4</v>
      </c>
      <c r="DH215" t="s">
        <v>4</v>
      </c>
      <c r="DI215" t="s">
        <v>4</v>
      </c>
      <c r="DJ215" t="s">
        <v>4</v>
      </c>
      <c r="DK215" t="s">
        <v>4</v>
      </c>
      <c r="DL215" t="s">
        <v>4</v>
      </c>
      <c r="DM215" t="s">
        <v>4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251</v>
      </c>
      <c r="DW215" t="s">
        <v>253</v>
      </c>
      <c r="DX215">
        <v>1</v>
      </c>
      <c r="EE215">
        <v>27028906</v>
      </c>
      <c r="EF215">
        <v>3</v>
      </c>
      <c r="EG215" t="s">
        <v>63</v>
      </c>
      <c r="EH215">
        <v>0</v>
      </c>
      <c r="EI215" t="s">
        <v>4</v>
      </c>
      <c r="EJ215">
        <v>2</v>
      </c>
      <c r="EK215">
        <v>108001</v>
      </c>
      <c r="EL215" t="s">
        <v>64</v>
      </c>
      <c r="EM215" t="s">
        <v>65</v>
      </c>
      <c r="EO215" t="s">
        <v>4</v>
      </c>
      <c r="EQ215">
        <v>0</v>
      </c>
      <c r="ER215">
        <v>64778.22</v>
      </c>
      <c r="ES215">
        <v>64778.22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183"/>
        <v>0</v>
      </c>
      <c r="FS215">
        <v>0</v>
      </c>
      <c r="FX215">
        <v>95</v>
      </c>
      <c r="FY215">
        <v>65</v>
      </c>
      <c r="GA215" t="s">
        <v>4</v>
      </c>
      <c r="GD215">
        <v>0</v>
      </c>
      <c r="GF215">
        <v>380266745</v>
      </c>
      <c r="GG215">
        <v>1</v>
      </c>
      <c r="GH215">
        <v>1</v>
      </c>
      <c r="GI215">
        <v>4</v>
      </c>
      <c r="GJ215">
        <v>0</v>
      </c>
      <c r="GK215">
        <f>ROUND(R215*(S12)/100,2)</f>
        <v>0</v>
      </c>
      <c r="GL215">
        <f t="shared" si="184"/>
        <v>0</v>
      </c>
      <c r="GM215">
        <f t="shared" si="185"/>
        <v>24939.61</v>
      </c>
      <c r="GN215">
        <f t="shared" si="186"/>
        <v>0</v>
      </c>
      <c r="GO215">
        <f t="shared" si="187"/>
        <v>24939.61</v>
      </c>
      <c r="GP215">
        <f t="shared" si="188"/>
        <v>0</v>
      </c>
      <c r="GR215">
        <v>0</v>
      </c>
      <c r="GS215">
        <v>3</v>
      </c>
      <c r="GT215">
        <v>0</v>
      </c>
      <c r="GU215" t="s">
        <v>4</v>
      </c>
      <c r="GV215">
        <f t="shared" si="189"/>
        <v>0</v>
      </c>
      <c r="GW215">
        <v>1</v>
      </c>
      <c r="GX215">
        <f t="shared" si="190"/>
        <v>0</v>
      </c>
      <c r="HA215">
        <v>0</v>
      </c>
      <c r="HB215">
        <v>0</v>
      </c>
      <c r="IK215">
        <v>0</v>
      </c>
    </row>
    <row r="217" spans="1:255" x14ac:dyDescent="0.2">
      <c r="A217" s="3">
        <v>51</v>
      </c>
      <c r="B217" s="3">
        <f>B174</f>
        <v>1</v>
      </c>
      <c r="C217" s="3">
        <f>A174</f>
        <v>4</v>
      </c>
      <c r="D217" s="3">
        <f>ROW(A174)</f>
        <v>174</v>
      </c>
      <c r="E217" s="3"/>
      <c r="F217" s="3" t="str">
        <f>IF(F174&lt;&gt;"",F174,"")</f>
        <v>ЭОМ</v>
      </c>
      <c r="G217" s="3" t="str">
        <f>IF(G174&lt;&gt;"",G174,"")</f>
        <v>ЭОМ</v>
      </c>
      <c r="H217" s="3">
        <v>0</v>
      </c>
      <c r="I217" s="3"/>
      <c r="J217" s="3"/>
      <c r="K217" s="3"/>
      <c r="L217" s="3"/>
      <c r="M217" s="3"/>
      <c r="N217" s="3"/>
      <c r="O217" s="3">
        <f t="shared" ref="O217:T217" si="197">ROUND(AB217,2)</f>
        <v>14767.12</v>
      </c>
      <c r="P217" s="3">
        <f t="shared" si="197"/>
        <v>14200.24</v>
      </c>
      <c r="Q217" s="3">
        <f t="shared" si="197"/>
        <v>94.24</v>
      </c>
      <c r="R217" s="3">
        <f t="shared" si="197"/>
        <v>6.44</v>
      </c>
      <c r="S217" s="3">
        <f t="shared" si="197"/>
        <v>472.64</v>
      </c>
      <c r="T217" s="3">
        <f t="shared" si="197"/>
        <v>0</v>
      </c>
      <c r="U217" s="3">
        <f>AH217</f>
        <v>50.037599999999991</v>
      </c>
      <c r="V217" s="3">
        <f>AI217</f>
        <v>0.51119999999999999</v>
      </c>
      <c r="W217" s="3">
        <f>ROUND(AJ217,2)</f>
        <v>0</v>
      </c>
      <c r="X217" s="3">
        <f>ROUND(AK217,2)</f>
        <v>455.13</v>
      </c>
      <c r="Y217" s="3">
        <f>ROUND(AL217,2)</f>
        <v>311.39999999999998</v>
      </c>
      <c r="Z217" s="3"/>
      <c r="AA217" s="3"/>
      <c r="AB217" s="3">
        <f>ROUND(SUMIF(AA178:AA215,"=27795993",O178:O215),2)</f>
        <v>14767.12</v>
      </c>
      <c r="AC217" s="3">
        <f>ROUND(SUMIF(AA178:AA215,"=27795993",P178:P215),2)</f>
        <v>14200.24</v>
      </c>
      <c r="AD217" s="3">
        <f>ROUND(SUMIF(AA178:AA215,"=27795993",Q178:Q215),2)</f>
        <v>94.24</v>
      </c>
      <c r="AE217" s="3">
        <f>ROUND(SUMIF(AA178:AA215,"=27795993",R178:R215),2)</f>
        <v>6.44</v>
      </c>
      <c r="AF217" s="3">
        <f>ROUND(SUMIF(AA178:AA215,"=27795993",S178:S215),2)</f>
        <v>472.64</v>
      </c>
      <c r="AG217" s="3">
        <f>ROUND(SUMIF(AA178:AA215,"=27795993",T178:T215),2)</f>
        <v>0</v>
      </c>
      <c r="AH217" s="3">
        <f>SUMIF(AA178:AA215,"=27795993",U178:U215)</f>
        <v>50.037599999999991</v>
      </c>
      <c r="AI217" s="3">
        <f>SUMIF(AA178:AA215,"=27795993",V178:V215)</f>
        <v>0.51119999999999999</v>
      </c>
      <c r="AJ217" s="3">
        <f>ROUND(SUMIF(AA178:AA215,"=27795993",W178:W215),2)</f>
        <v>0</v>
      </c>
      <c r="AK217" s="3">
        <f>ROUND(SUMIF(AA178:AA215,"=27795993",X178:X215),2)</f>
        <v>455.13</v>
      </c>
      <c r="AL217" s="3">
        <f>ROUND(SUMIF(AA178:AA215,"=27795993",Y178:Y215),2)</f>
        <v>311.39999999999998</v>
      </c>
      <c r="AM217" s="3"/>
      <c r="AN217" s="3"/>
      <c r="AO217" s="3">
        <f t="shared" ref="AO217:BC217" si="198">ROUND(BX217,2)</f>
        <v>0</v>
      </c>
      <c r="AP217" s="3">
        <f t="shared" si="198"/>
        <v>0</v>
      </c>
      <c r="AQ217" s="3">
        <f t="shared" si="198"/>
        <v>0</v>
      </c>
      <c r="AR217" s="3">
        <f t="shared" si="198"/>
        <v>15533.65</v>
      </c>
      <c r="AS217" s="3">
        <f t="shared" si="198"/>
        <v>181.15</v>
      </c>
      <c r="AT217" s="3">
        <f t="shared" si="198"/>
        <v>14890.26</v>
      </c>
      <c r="AU217" s="3">
        <f t="shared" si="198"/>
        <v>462.24</v>
      </c>
      <c r="AV217" s="3">
        <f t="shared" si="198"/>
        <v>14200.24</v>
      </c>
      <c r="AW217" s="3">
        <f t="shared" si="198"/>
        <v>14200.24</v>
      </c>
      <c r="AX217" s="3">
        <f t="shared" si="198"/>
        <v>0</v>
      </c>
      <c r="AY217" s="3">
        <f t="shared" si="198"/>
        <v>14200.24</v>
      </c>
      <c r="AZ217" s="3">
        <f t="shared" si="198"/>
        <v>0</v>
      </c>
      <c r="BA217" s="3">
        <f t="shared" si="198"/>
        <v>0</v>
      </c>
      <c r="BB217" s="3">
        <f t="shared" si="198"/>
        <v>0</v>
      </c>
      <c r="BC217" s="3">
        <f t="shared" si="198"/>
        <v>0</v>
      </c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>
        <f>ROUND(SUMIF(AA178:AA215,"=27795993",FQ178:FQ215),2)</f>
        <v>0</v>
      </c>
      <c r="BY217" s="3">
        <f>ROUND(SUMIF(AA178:AA215,"=27795993",FR178:FR215),2)</f>
        <v>0</v>
      </c>
      <c r="BZ217" s="3">
        <f>ROUND(SUMIF(AA178:AA215,"=27795993",GL178:GL215),2)</f>
        <v>0</v>
      </c>
      <c r="CA217" s="3">
        <f>ROUND(SUMIF(AA178:AA215,"=27795993",GM178:GM215),2)</f>
        <v>15533.65</v>
      </c>
      <c r="CB217" s="3">
        <f>ROUND(SUMIF(AA178:AA215,"=27795993",GN178:GN215),2)</f>
        <v>181.15</v>
      </c>
      <c r="CC217" s="3">
        <f>ROUND(SUMIF(AA178:AA215,"=27795993",GO178:GO215),2)</f>
        <v>14890.26</v>
      </c>
      <c r="CD217" s="3">
        <f>ROUND(SUMIF(AA178:AA215,"=27795993",GP178:GP215),2)</f>
        <v>462.24</v>
      </c>
      <c r="CE217" s="3">
        <f>AC217-BX217</f>
        <v>14200.24</v>
      </c>
      <c r="CF217" s="3">
        <f>AC217-BY217</f>
        <v>14200.24</v>
      </c>
      <c r="CG217" s="3">
        <f>BX217-BZ217</f>
        <v>0</v>
      </c>
      <c r="CH217" s="3">
        <f>AC217-BX217-BY217+BZ217</f>
        <v>14200.24</v>
      </c>
      <c r="CI217" s="3">
        <f>BY217-BZ217</f>
        <v>0</v>
      </c>
      <c r="CJ217" s="3">
        <f>ROUND(SUMIF(AA178:AA215,"=27795993",GX178:GX215),2)</f>
        <v>0</v>
      </c>
      <c r="CK217" s="3">
        <f>ROUND(SUMIF(AA178:AA215,"=27795993",GY178:GY215),2)</f>
        <v>0</v>
      </c>
      <c r="CL217" s="3">
        <f>ROUND(SUMIF(AA178:AA215,"=27795993",GZ178:GZ215),2)</f>
        <v>0</v>
      </c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4">
        <f t="shared" ref="DG217:DL217" si="199">ROUND(DT217,2)</f>
        <v>113706.7</v>
      </c>
      <c r="DH217" s="4">
        <f t="shared" si="199"/>
        <v>109341.79</v>
      </c>
      <c r="DI217" s="4">
        <f t="shared" si="199"/>
        <v>725.64</v>
      </c>
      <c r="DJ217" s="4">
        <f t="shared" si="199"/>
        <v>49.55</v>
      </c>
      <c r="DK217" s="4">
        <f t="shared" si="199"/>
        <v>3639.27</v>
      </c>
      <c r="DL217" s="4">
        <f t="shared" si="199"/>
        <v>0</v>
      </c>
      <c r="DM217" s="4">
        <f>DZ217</f>
        <v>50.037599999999991</v>
      </c>
      <c r="DN217" s="4">
        <f>EA217</f>
        <v>0.51119999999999999</v>
      </c>
      <c r="DO217" s="4">
        <f>ROUND(EB217,2)</f>
        <v>0</v>
      </c>
      <c r="DP217" s="4">
        <f>ROUND(EC217,2)</f>
        <v>3504.39</v>
      </c>
      <c r="DQ217" s="4">
        <f>ROUND(ED217,2)</f>
        <v>2397.7199999999998</v>
      </c>
      <c r="DR217" s="4"/>
      <c r="DS217" s="4"/>
      <c r="DT217" s="4">
        <f>ROUND(SUMIF(AA178:AA215,"=27796868",O178:O215),2)</f>
        <v>113706.7</v>
      </c>
      <c r="DU217" s="4">
        <f>ROUND(SUMIF(AA178:AA215,"=27796868",P178:P215),2)</f>
        <v>109341.79</v>
      </c>
      <c r="DV217" s="4">
        <f>ROUND(SUMIF(AA178:AA215,"=27796868",Q178:Q215),2)</f>
        <v>725.64</v>
      </c>
      <c r="DW217" s="4">
        <f>ROUND(SUMIF(AA178:AA215,"=27796868",R178:R215),2)</f>
        <v>49.55</v>
      </c>
      <c r="DX217" s="4">
        <f>ROUND(SUMIF(AA178:AA215,"=27796868",S178:S215),2)</f>
        <v>3639.27</v>
      </c>
      <c r="DY217" s="4">
        <f>ROUND(SUMIF(AA178:AA215,"=27796868",T178:T215),2)</f>
        <v>0</v>
      </c>
      <c r="DZ217" s="4">
        <f>SUMIF(AA178:AA215,"=27796868",U178:U215)</f>
        <v>50.037599999999991</v>
      </c>
      <c r="EA217" s="4">
        <f>SUMIF(AA178:AA215,"=27796868",V178:V215)</f>
        <v>0.51119999999999999</v>
      </c>
      <c r="EB217" s="4">
        <f>ROUND(SUMIF(AA178:AA215,"=27796868",W178:W215),2)</f>
        <v>0</v>
      </c>
      <c r="EC217" s="4">
        <f>ROUND(SUMIF(AA178:AA215,"=27796868",X178:X215),2)</f>
        <v>3504.39</v>
      </c>
      <c r="ED217" s="4">
        <f>ROUND(SUMIF(AA178:AA215,"=27796868",Y178:Y215),2)</f>
        <v>2397.7199999999998</v>
      </c>
      <c r="EE217" s="4"/>
      <c r="EF217" s="4"/>
      <c r="EG217" s="4">
        <f t="shared" ref="EG217:EU217" si="200">ROUND(FP217,2)</f>
        <v>0</v>
      </c>
      <c r="EH217" s="4">
        <f t="shared" si="200"/>
        <v>0</v>
      </c>
      <c r="EI217" s="4">
        <f t="shared" si="200"/>
        <v>0</v>
      </c>
      <c r="EJ217" s="4">
        <f t="shared" si="200"/>
        <v>119608.81</v>
      </c>
      <c r="EK217" s="4">
        <f t="shared" si="200"/>
        <v>1394.86</v>
      </c>
      <c r="EL217" s="4">
        <f t="shared" si="200"/>
        <v>114654.7</v>
      </c>
      <c r="EM217" s="4">
        <f t="shared" si="200"/>
        <v>3559.25</v>
      </c>
      <c r="EN217" s="4">
        <f t="shared" si="200"/>
        <v>109341.79</v>
      </c>
      <c r="EO217" s="4">
        <f t="shared" si="200"/>
        <v>109341.79</v>
      </c>
      <c r="EP217" s="4">
        <f t="shared" si="200"/>
        <v>0</v>
      </c>
      <c r="EQ217" s="4">
        <f t="shared" si="200"/>
        <v>109341.79</v>
      </c>
      <c r="ER217" s="4">
        <f t="shared" si="200"/>
        <v>0</v>
      </c>
      <c r="ES217" s="4">
        <f t="shared" si="200"/>
        <v>0</v>
      </c>
      <c r="ET217" s="4">
        <f t="shared" si="200"/>
        <v>0</v>
      </c>
      <c r="EU217" s="4">
        <f t="shared" si="200"/>
        <v>0</v>
      </c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>
        <f>ROUND(SUMIF(AA178:AA215,"=27796868",FQ178:FQ215),2)</f>
        <v>0</v>
      </c>
      <c r="FQ217" s="4">
        <f>ROUND(SUMIF(AA178:AA215,"=27796868",FR178:FR215),2)</f>
        <v>0</v>
      </c>
      <c r="FR217" s="4">
        <f>ROUND(SUMIF(AA178:AA215,"=27796868",GL178:GL215),2)</f>
        <v>0</v>
      </c>
      <c r="FS217" s="4">
        <f>ROUND(SUMIF(AA178:AA215,"=27796868",GM178:GM215),2)</f>
        <v>119608.81</v>
      </c>
      <c r="FT217" s="4">
        <f>ROUND(SUMIF(AA178:AA215,"=27796868",GN178:GN215),2)</f>
        <v>1394.86</v>
      </c>
      <c r="FU217" s="4">
        <f>ROUND(SUMIF(AA178:AA215,"=27796868",GO178:GO215),2)</f>
        <v>114654.7</v>
      </c>
      <c r="FV217" s="4">
        <f>ROUND(SUMIF(AA178:AA215,"=27796868",GP178:GP215),2)</f>
        <v>3559.25</v>
      </c>
      <c r="FW217" s="4">
        <f>DU217-FP217</f>
        <v>109341.79</v>
      </c>
      <c r="FX217" s="4">
        <f>DU217-FQ217</f>
        <v>109341.79</v>
      </c>
      <c r="FY217" s="4">
        <f>FP217-FR217</f>
        <v>0</v>
      </c>
      <c r="FZ217" s="4">
        <f>DU217-FP217-FQ217+FR217</f>
        <v>109341.79</v>
      </c>
      <c r="GA217" s="4">
        <f>FQ217-FR217</f>
        <v>0</v>
      </c>
      <c r="GB217" s="4">
        <f>ROUND(SUMIF(AA178:AA215,"=27796868",GX178:GX215),2)</f>
        <v>0</v>
      </c>
      <c r="GC217" s="4">
        <f>ROUND(SUMIF(AA178:AA215,"=27796868",GY178:GY215),2)</f>
        <v>0</v>
      </c>
      <c r="GD217" s="4">
        <f>ROUND(SUMIF(AA178:AA215,"=27796868",GZ178:GZ215),2)</f>
        <v>0</v>
      </c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>
        <v>0</v>
      </c>
    </row>
    <row r="219" spans="1:255" x14ac:dyDescent="0.2">
      <c r="A219" s="5">
        <v>50</v>
      </c>
      <c r="B219" s="5">
        <v>0</v>
      </c>
      <c r="C219" s="5">
        <v>0</v>
      </c>
      <c r="D219" s="5">
        <v>1</v>
      </c>
      <c r="E219" s="5">
        <v>201</v>
      </c>
      <c r="F219" s="5">
        <f>ROUND(Source!O217,O219)</f>
        <v>14767.12</v>
      </c>
      <c r="G219" s="5" t="s">
        <v>141</v>
      </c>
      <c r="H219" s="5" t="s">
        <v>142</v>
      </c>
      <c r="I219" s="5"/>
      <c r="J219" s="5"/>
      <c r="K219" s="5">
        <v>201</v>
      </c>
      <c r="L219" s="5">
        <v>1</v>
      </c>
      <c r="M219" s="5">
        <v>3</v>
      </c>
      <c r="N219" s="5" t="s">
        <v>4</v>
      </c>
      <c r="O219" s="5">
        <v>2</v>
      </c>
      <c r="P219" s="5">
        <f>ROUND(Source!DG217,O219)</f>
        <v>113706.7</v>
      </c>
      <c r="Q219" s="5"/>
      <c r="R219" s="5"/>
      <c r="S219" s="5"/>
      <c r="T219" s="5"/>
      <c r="U219" s="5"/>
      <c r="V219" s="5"/>
      <c r="W219" s="5"/>
    </row>
    <row r="220" spans="1:255" x14ac:dyDescent="0.2">
      <c r="A220" s="5">
        <v>50</v>
      </c>
      <c r="B220" s="5">
        <v>0</v>
      </c>
      <c r="C220" s="5">
        <v>0</v>
      </c>
      <c r="D220" s="5">
        <v>1</v>
      </c>
      <c r="E220" s="5">
        <v>202</v>
      </c>
      <c r="F220" s="5">
        <f>ROUND(Source!P217,O220)</f>
        <v>14200.24</v>
      </c>
      <c r="G220" s="5" t="s">
        <v>143</v>
      </c>
      <c r="H220" s="5" t="s">
        <v>144</v>
      </c>
      <c r="I220" s="5"/>
      <c r="J220" s="5"/>
      <c r="K220" s="5">
        <v>202</v>
      </c>
      <c r="L220" s="5">
        <v>2</v>
      </c>
      <c r="M220" s="5">
        <v>3</v>
      </c>
      <c r="N220" s="5" t="s">
        <v>4</v>
      </c>
      <c r="O220" s="5">
        <v>2</v>
      </c>
      <c r="P220" s="5">
        <f>ROUND(Source!DH217,O220)</f>
        <v>109341.79</v>
      </c>
      <c r="Q220" s="5"/>
      <c r="R220" s="5"/>
      <c r="S220" s="5"/>
      <c r="T220" s="5"/>
      <c r="U220" s="5"/>
      <c r="V220" s="5"/>
      <c r="W220" s="5"/>
    </row>
    <row r="221" spans="1:255" x14ac:dyDescent="0.2">
      <c r="A221" s="5">
        <v>50</v>
      </c>
      <c r="B221" s="5">
        <v>0</v>
      </c>
      <c r="C221" s="5">
        <v>0</v>
      </c>
      <c r="D221" s="5">
        <v>1</v>
      </c>
      <c r="E221" s="5">
        <v>222</v>
      </c>
      <c r="F221" s="5">
        <f>ROUND(Source!AO217,O221)</f>
        <v>0</v>
      </c>
      <c r="G221" s="5" t="s">
        <v>145</v>
      </c>
      <c r="H221" s="5" t="s">
        <v>146</v>
      </c>
      <c r="I221" s="5"/>
      <c r="J221" s="5"/>
      <c r="K221" s="5">
        <v>222</v>
      </c>
      <c r="L221" s="5">
        <v>3</v>
      </c>
      <c r="M221" s="5">
        <v>3</v>
      </c>
      <c r="N221" s="5" t="s">
        <v>4</v>
      </c>
      <c r="O221" s="5">
        <v>2</v>
      </c>
      <c r="P221" s="5">
        <f>ROUND(Source!EG217,O221)</f>
        <v>0</v>
      </c>
      <c r="Q221" s="5"/>
      <c r="R221" s="5"/>
      <c r="S221" s="5"/>
      <c r="T221" s="5"/>
      <c r="U221" s="5"/>
      <c r="V221" s="5"/>
      <c r="W221" s="5"/>
    </row>
    <row r="222" spans="1:255" x14ac:dyDescent="0.2">
      <c r="A222" s="5">
        <v>50</v>
      </c>
      <c r="B222" s="5">
        <v>0</v>
      </c>
      <c r="C222" s="5">
        <v>0</v>
      </c>
      <c r="D222" s="5">
        <v>1</v>
      </c>
      <c r="E222" s="5">
        <v>225</v>
      </c>
      <c r="F222" s="5">
        <f>ROUND(Source!AV217,O222)</f>
        <v>14200.24</v>
      </c>
      <c r="G222" s="5" t="s">
        <v>147</v>
      </c>
      <c r="H222" s="5" t="s">
        <v>148</v>
      </c>
      <c r="I222" s="5"/>
      <c r="J222" s="5"/>
      <c r="K222" s="5">
        <v>225</v>
      </c>
      <c r="L222" s="5">
        <v>4</v>
      </c>
      <c r="M222" s="5">
        <v>3</v>
      </c>
      <c r="N222" s="5" t="s">
        <v>4</v>
      </c>
      <c r="O222" s="5">
        <v>2</v>
      </c>
      <c r="P222" s="5">
        <f>ROUND(Source!EN217,O222)</f>
        <v>109341.79</v>
      </c>
      <c r="Q222" s="5"/>
      <c r="R222" s="5"/>
      <c r="S222" s="5"/>
      <c r="T222" s="5"/>
      <c r="U222" s="5"/>
      <c r="V222" s="5"/>
      <c r="W222" s="5"/>
    </row>
    <row r="223" spans="1:255" x14ac:dyDescent="0.2">
      <c r="A223" s="5">
        <v>50</v>
      </c>
      <c r="B223" s="5">
        <v>0</v>
      </c>
      <c r="C223" s="5">
        <v>0</v>
      </c>
      <c r="D223" s="5">
        <v>1</v>
      </c>
      <c r="E223" s="5">
        <v>226</v>
      </c>
      <c r="F223" s="5">
        <f>ROUND(Source!AW217,O223)</f>
        <v>14200.24</v>
      </c>
      <c r="G223" s="5" t="s">
        <v>149</v>
      </c>
      <c r="H223" s="5" t="s">
        <v>150</v>
      </c>
      <c r="I223" s="5"/>
      <c r="J223" s="5"/>
      <c r="K223" s="5">
        <v>226</v>
      </c>
      <c r="L223" s="5">
        <v>5</v>
      </c>
      <c r="M223" s="5">
        <v>3</v>
      </c>
      <c r="N223" s="5" t="s">
        <v>4</v>
      </c>
      <c r="O223" s="5">
        <v>2</v>
      </c>
      <c r="P223" s="5">
        <f>ROUND(Source!EO217,O223)</f>
        <v>109341.79</v>
      </c>
      <c r="Q223" s="5"/>
      <c r="R223" s="5"/>
      <c r="S223" s="5"/>
      <c r="T223" s="5"/>
      <c r="U223" s="5"/>
      <c r="V223" s="5"/>
      <c r="W223" s="5"/>
    </row>
    <row r="224" spans="1:255" x14ac:dyDescent="0.2">
      <c r="A224" s="5">
        <v>50</v>
      </c>
      <c r="B224" s="5">
        <v>0</v>
      </c>
      <c r="C224" s="5">
        <v>0</v>
      </c>
      <c r="D224" s="5">
        <v>1</v>
      </c>
      <c r="E224" s="5">
        <v>227</v>
      </c>
      <c r="F224" s="5">
        <f>ROUND(Source!AX217,O224)</f>
        <v>0</v>
      </c>
      <c r="G224" s="5" t="s">
        <v>151</v>
      </c>
      <c r="H224" s="5" t="s">
        <v>152</v>
      </c>
      <c r="I224" s="5"/>
      <c r="J224" s="5"/>
      <c r="K224" s="5">
        <v>227</v>
      </c>
      <c r="L224" s="5">
        <v>6</v>
      </c>
      <c r="M224" s="5">
        <v>3</v>
      </c>
      <c r="N224" s="5" t="s">
        <v>4</v>
      </c>
      <c r="O224" s="5">
        <v>2</v>
      </c>
      <c r="P224" s="5">
        <f>ROUND(Source!EP217,O224)</f>
        <v>0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228</v>
      </c>
      <c r="F225" s="5">
        <f>ROUND(Source!AY217,O225)</f>
        <v>14200.24</v>
      </c>
      <c r="G225" s="5" t="s">
        <v>153</v>
      </c>
      <c r="H225" s="5" t="s">
        <v>154</v>
      </c>
      <c r="I225" s="5"/>
      <c r="J225" s="5"/>
      <c r="K225" s="5">
        <v>228</v>
      </c>
      <c r="L225" s="5">
        <v>7</v>
      </c>
      <c r="M225" s="5">
        <v>3</v>
      </c>
      <c r="N225" s="5" t="s">
        <v>4</v>
      </c>
      <c r="O225" s="5">
        <v>2</v>
      </c>
      <c r="P225" s="5">
        <f>ROUND(Source!EQ217,O225)</f>
        <v>109341.79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216</v>
      </c>
      <c r="F226" s="5">
        <f>ROUND(Source!AP217,O226)</f>
        <v>0</v>
      </c>
      <c r="G226" s="5" t="s">
        <v>155</v>
      </c>
      <c r="H226" s="5" t="s">
        <v>156</v>
      </c>
      <c r="I226" s="5"/>
      <c r="J226" s="5"/>
      <c r="K226" s="5">
        <v>216</v>
      </c>
      <c r="L226" s="5">
        <v>8</v>
      </c>
      <c r="M226" s="5">
        <v>3</v>
      </c>
      <c r="N226" s="5" t="s">
        <v>4</v>
      </c>
      <c r="O226" s="5">
        <v>2</v>
      </c>
      <c r="P226" s="5">
        <f>ROUND(Source!EH217,O226)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223</v>
      </c>
      <c r="F227" s="5">
        <f>ROUND(Source!AQ217,O227)</f>
        <v>0</v>
      </c>
      <c r="G227" s="5" t="s">
        <v>157</v>
      </c>
      <c r="H227" s="5" t="s">
        <v>158</v>
      </c>
      <c r="I227" s="5"/>
      <c r="J227" s="5"/>
      <c r="K227" s="5">
        <v>223</v>
      </c>
      <c r="L227" s="5">
        <v>9</v>
      </c>
      <c r="M227" s="5">
        <v>3</v>
      </c>
      <c r="N227" s="5" t="s">
        <v>4</v>
      </c>
      <c r="O227" s="5">
        <v>2</v>
      </c>
      <c r="P227" s="5">
        <f>ROUND(Source!EI217,O227)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229</v>
      </c>
      <c r="F228" s="5">
        <f>ROUND(Source!AZ217,O228)</f>
        <v>0</v>
      </c>
      <c r="G228" s="5" t="s">
        <v>159</v>
      </c>
      <c r="H228" s="5" t="s">
        <v>160</v>
      </c>
      <c r="I228" s="5"/>
      <c r="J228" s="5"/>
      <c r="K228" s="5">
        <v>229</v>
      </c>
      <c r="L228" s="5">
        <v>10</v>
      </c>
      <c r="M228" s="5">
        <v>3</v>
      </c>
      <c r="N228" s="5" t="s">
        <v>4</v>
      </c>
      <c r="O228" s="5">
        <v>2</v>
      </c>
      <c r="P228" s="5">
        <f>ROUND(Source!ER217,O228)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203</v>
      </c>
      <c r="F229" s="5">
        <f>ROUND(Source!Q217,O229)</f>
        <v>94.24</v>
      </c>
      <c r="G229" s="5" t="s">
        <v>161</v>
      </c>
      <c r="H229" s="5" t="s">
        <v>162</v>
      </c>
      <c r="I229" s="5"/>
      <c r="J229" s="5"/>
      <c r="K229" s="5">
        <v>203</v>
      </c>
      <c r="L229" s="5">
        <v>11</v>
      </c>
      <c r="M229" s="5">
        <v>3</v>
      </c>
      <c r="N229" s="5" t="s">
        <v>4</v>
      </c>
      <c r="O229" s="5">
        <v>2</v>
      </c>
      <c r="P229" s="5">
        <f>ROUND(Source!DI217,O229)</f>
        <v>725.64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231</v>
      </c>
      <c r="F230" s="5">
        <f>ROUND(Source!BB217,O230)</f>
        <v>0</v>
      </c>
      <c r="G230" s="5" t="s">
        <v>163</v>
      </c>
      <c r="H230" s="5" t="s">
        <v>164</v>
      </c>
      <c r="I230" s="5"/>
      <c r="J230" s="5"/>
      <c r="K230" s="5">
        <v>231</v>
      </c>
      <c r="L230" s="5">
        <v>12</v>
      </c>
      <c r="M230" s="5">
        <v>3</v>
      </c>
      <c r="N230" s="5" t="s">
        <v>4</v>
      </c>
      <c r="O230" s="5">
        <v>2</v>
      </c>
      <c r="P230" s="5">
        <f>ROUND(Source!ET217,O230)</f>
        <v>0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204</v>
      </c>
      <c r="F231" s="5">
        <f>ROUND(Source!R217,O231)</f>
        <v>6.44</v>
      </c>
      <c r="G231" s="5" t="s">
        <v>165</v>
      </c>
      <c r="H231" s="5" t="s">
        <v>166</v>
      </c>
      <c r="I231" s="5"/>
      <c r="J231" s="5"/>
      <c r="K231" s="5">
        <v>204</v>
      </c>
      <c r="L231" s="5">
        <v>13</v>
      </c>
      <c r="M231" s="5">
        <v>3</v>
      </c>
      <c r="N231" s="5" t="s">
        <v>4</v>
      </c>
      <c r="O231" s="5">
        <v>2</v>
      </c>
      <c r="P231" s="5">
        <f>ROUND(Source!DJ217,O231)</f>
        <v>49.55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205</v>
      </c>
      <c r="F232" s="5">
        <f>ROUND(Source!S217,O232)</f>
        <v>472.64</v>
      </c>
      <c r="G232" s="5" t="s">
        <v>167</v>
      </c>
      <c r="H232" s="5" t="s">
        <v>168</v>
      </c>
      <c r="I232" s="5"/>
      <c r="J232" s="5"/>
      <c r="K232" s="5">
        <v>205</v>
      </c>
      <c r="L232" s="5">
        <v>14</v>
      </c>
      <c r="M232" s="5">
        <v>3</v>
      </c>
      <c r="N232" s="5" t="s">
        <v>4</v>
      </c>
      <c r="O232" s="5">
        <v>2</v>
      </c>
      <c r="P232" s="5">
        <f>ROUND(Source!DK217,O232)</f>
        <v>3639.27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232</v>
      </c>
      <c r="F233" s="5">
        <f>ROUND(Source!BC217,O233)</f>
        <v>0</v>
      </c>
      <c r="G233" s="5" t="s">
        <v>169</v>
      </c>
      <c r="H233" s="5" t="s">
        <v>170</v>
      </c>
      <c r="I233" s="5"/>
      <c r="J233" s="5"/>
      <c r="K233" s="5">
        <v>232</v>
      </c>
      <c r="L233" s="5">
        <v>15</v>
      </c>
      <c r="M233" s="5">
        <v>3</v>
      </c>
      <c r="N233" s="5" t="s">
        <v>4</v>
      </c>
      <c r="O233" s="5">
        <v>2</v>
      </c>
      <c r="P233" s="5">
        <f>ROUND(Source!EU217,O233)</f>
        <v>0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214</v>
      </c>
      <c r="F234" s="5">
        <f>ROUND(Source!AS217,O234)</f>
        <v>181.15</v>
      </c>
      <c r="G234" s="5" t="s">
        <v>171</v>
      </c>
      <c r="H234" s="5" t="s">
        <v>172</v>
      </c>
      <c r="I234" s="5"/>
      <c r="J234" s="5"/>
      <c r="K234" s="5">
        <v>214</v>
      </c>
      <c r="L234" s="5">
        <v>16</v>
      </c>
      <c r="M234" s="5">
        <v>3</v>
      </c>
      <c r="N234" s="5" t="s">
        <v>4</v>
      </c>
      <c r="O234" s="5">
        <v>2</v>
      </c>
      <c r="P234" s="5">
        <f>ROUND(Source!EK217,O234)</f>
        <v>1394.86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215</v>
      </c>
      <c r="F235" s="5">
        <f>ROUND(Source!AT217,O235)</f>
        <v>14890.26</v>
      </c>
      <c r="G235" s="5" t="s">
        <v>173</v>
      </c>
      <c r="H235" s="5" t="s">
        <v>174</v>
      </c>
      <c r="I235" s="5"/>
      <c r="J235" s="5"/>
      <c r="K235" s="5">
        <v>215</v>
      </c>
      <c r="L235" s="5">
        <v>17</v>
      </c>
      <c r="M235" s="5">
        <v>3</v>
      </c>
      <c r="N235" s="5" t="s">
        <v>4</v>
      </c>
      <c r="O235" s="5">
        <v>2</v>
      </c>
      <c r="P235" s="5">
        <f>ROUND(Source!EL217,O235)</f>
        <v>114654.7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217</v>
      </c>
      <c r="F236" s="5">
        <f>ROUND(Source!AU217,O236)</f>
        <v>462.24</v>
      </c>
      <c r="G236" s="5" t="s">
        <v>175</v>
      </c>
      <c r="H236" s="5" t="s">
        <v>176</v>
      </c>
      <c r="I236" s="5"/>
      <c r="J236" s="5"/>
      <c r="K236" s="5">
        <v>217</v>
      </c>
      <c r="L236" s="5">
        <v>18</v>
      </c>
      <c r="M236" s="5">
        <v>3</v>
      </c>
      <c r="N236" s="5" t="s">
        <v>4</v>
      </c>
      <c r="O236" s="5">
        <v>2</v>
      </c>
      <c r="P236" s="5">
        <f>ROUND(Source!EM217,O236)</f>
        <v>3559.25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230</v>
      </c>
      <c r="F237" s="5">
        <f>ROUND(Source!BA217,O237)</f>
        <v>0</v>
      </c>
      <c r="G237" s="5" t="s">
        <v>177</v>
      </c>
      <c r="H237" s="5" t="s">
        <v>178</v>
      </c>
      <c r="I237" s="5"/>
      <c r="J237" s="5"/>
      <c r="K237" s="5">
        <v>230</v>
      </c>
      <c r="L237" s="5">
        <v>19</v>
      </c>
      <c r="M237" s="5">
        <v>3</v>
      </c>
      <c r="N237" s="5" t="s">
        <v>4</v>
      </c>
      <c r="O237" s="5">
        <v>2</v>
      </c>
      <c r="P237" s="5">
        <f>ROUND(Source!ES217,O237)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206</v>
      </c>
      <c r="F238" s="5">
        <f>ROUND(Source!T217,O238)</f>
        <v>0</v>
      </c>
      <c r="G238" s="5" t="s">
        <v>179</v>
      </c>
      <c r="H238" s="5" t="s">
        <v>180</v>
      </c>
      <c r="I238" s="5"/>
      <c r="J238" s="5"/>
      <c r="K238" s="5">
        <v>206</v>
      </c>
      <c r="L238" s="5">
        <v>20</v>
      </c>
      <c r="M238" s="5">
        <v>3</v>
      </c>
      <c r="N238" s="5" t="s">
        <v>4</v>
      </c>
      <c r="O238" s="5">
        <v>2</v>
      </c>
      <c r="P238" s="5">
        <f>ROUND(Source!DL217,O238)</f>
        <v>0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207</v>
      </c>
      <c r="F239" s="5">
        <f>Source!U217</f>
        <v>50.037599999999991</v>
      </c>
      <c r="G239" s="5" t="s">
        <v>181</v>
      </c>
      <c r="H239" s="5" t="s">
        <v>182</v>
      </c>
      <c r="I239" s="5"/>
      <c r="J239" s="5"/>
      <c r="K239" s="5">
        <v>207</v>
      </c>
      <c r="L239" s="5">
        <v>21</v>
      </c>
      <c r="M239" s="5">
        <v>3</v>
      </c>
      <c r="N239" s="5" t="s">
        <v>4</v>
      </c>
      <c r="O239" s="5">
        <v>-1</v>
      </c>
      <c r="P239" s="5">
        <f>Source!DM217</f>
        <v>50.037599999999991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208</v>
      </c>
      <c r="F240" s="5">
        <f>Source!V217</f>
        <v>0.51119999999999999</v>
      </c>
      <c r="G240" s="5" t="s">
        <v>183</v>
      </c>
      <c r="H240" s="5" t="s">
        <v>184</v>
      </c>
      <c r="I240" s="5"/>
      <c r="J240" s="5"/>
      <c r="K240" s="5">
        <v>208</v>
      </c>
      <c r="L240" s="5">
        <v>22</v>
      </c>
      <c r="M240" s="5">
        <v>3</v>
      </c>
      <c r="N240" s="5" t="s">
        <v>4</v>
      </c>
      <c r="O240" s="5">
        <v>-1</v>
      </c>
      <c r="P240" s="5">
        <f>Source!DN217</f>
        <v>0.51119999999999999</v>
      </c>
      <c r="Q240" s="5"/>
      <c r="R240" s="5"/>
      <c r="S240" s="5"/>
      <c r="T240" s="5"/>
      <c r="U240" s="5"/>
      <c r="V240" s="5"/>
      <c r="W240" s="5"/>
    </row>
    <row r="241" spans="1:255" x14ac:dyDescent="0.2">
      <c r="A241" s="5">
        <v>50</v>
      </c>
      <c r="B241" s="5">
        <v>0</v>
      </c>
      <c r="C241" s="5">
        <v>0</v>
      </c>
      <c r="D241" s="5">
        <v>1</v>
      </c>
      <c r="E241" s="5">
        <v>209</v>
      </c>
      <c r="F241" s="5">
        <f>ROUND(Source!W217,O241)</f>
        <v>0</v>
      </c>
      <c r="G241" s="5" t="s">
        <v>185</v>
      </c>
      <c r="H241" s="5" t="s">
        <v>186</v>
      </c>
      <c r="I241" s="5"/>
      <c r="J241" s="5"/>
      <c r="K241" s="5">
        <v>209</v>
      </c>
      <c r="L241" s="5">
        <v>23</v>
      </c>
      <c r="M241" s="5">
        <v>3</v>
      </c>
      <c r="N241" s="5" t="s">
        <v>4</v>
      </c>
      <c r="O241" s="5">
        <v>2</v>
      </c>
      <c r="P241" s="5">
        <f>ROUND(Source!DO217,O241)</f>
        <v>0</v>
      </c>
      <c r="Q241" s="5"/>
      <c r="R241" s="5"/>
      <c r="S241" s="5"/>
      <c r="T241" s="5"/>
      <c r="U241" s="5"/>
      <c r="V241" s="5"/>
      <c r="W241" s="5"/>
    </row>
    <row r="242" spans="1:255" x14ac:dyDescent="0.2">
      <c r="A242" s="5">
        <v>50</v>
      </c>
      <c r="B242" s="5">
        <v>0</v>
      </c>
      <c r="C242" s="5">
        <v>0</v>
      </c>
      <c r="D242" s="5">
        <v>1</v>
      </c>
      <c r="E242" s="5">
        <v>210</v>
      </c>
      <c r="F242" s="5">
        <f>ROUND(Source!X217,O242)</f>
        <v>455.13</v>
      </c>
      <c r="G242" s="5" t="s">
        <v>187</v>
      </c>
      <c r="H242" s="5" t="s">
        <v>188</v>
      </c>
      <c r="I242" s="5"/>
      <c r="J242" s="5"/>
      <c r="K242" s="5">
        <v>210</v>
      </c>
      <c r="L242" s="5">
        <v>24</v>
      </c>
      <c r="M242" s="5">
        <v>3</v>
      </c>
      <c r="N242" s="5" t="s">
        <v>4</v>
      </c>
      <c r="O242" s="5">
        <v>2</v>
      </c>
      <c r="P242" s="5">
        <f>ROUND(Source!DP217,O242)</f>
        <v>3504.39</v>
      </c>
      <c r="Q242" s="5"/>
      <c r="R242" s="5"/>
      <c r="S242" s="5"/>
      <c r="T242" s="5"/>
      <c r="U242" s="5"/>
      <c r="V242" s="5"/>
      <c r="W242" s="5"/>
    </row>
    <row r="243" spans="1:255" x14ac:dyDescent="0.2">
      <c r="A243" s="5">
        <v>50</v>
      </c>
      <c r="B243" s="5">
        <v>0</v>
      </c>
      <c r="C243" s="5">
        <v>0</v>
      </c>
      <c r="D243" s="5">
        <v>1</v>
      </c>
      <c r="E243" s="5">
        <v>211</v>
      </c>
      <c r="F243" s="5">
        <f>ROUND(Source!Y217,O243)</f>
        <v>311.39999999999998</v>
      </c>
      <c r="G243" s="5" t="s">
        <v>189</v>
      </c>
      <c r="H243" s="5" t="s">
        <v>190</v>
      </c>
      <c r="I243" s="5"/>
      <c r="J243" s="5"/>
      <c r="K243" s="5">
        <v>211</v>
      </c>
      <c r="L243" s="5">
        <v>25</v>
      </c>
      <c r="M243" s="5">
        <v>3</v>
      </c>
      <c r="N243" s="5" t="s">
        <v>4</v>
      </c>
      <c r="O243" s="5">
        <v>2</v>
      </c>
      <c r="P243" s="5">
        <f>ROUND(Source!DQ217,O243)</f>
        <v>2397.7199999999998</v>
      </c>
      <c r="Q243" s="5"/>
      <c r="R243" s="5"/>
      <c r="S243" s="5"/>
      <c r="T243" s="5"/>
      <c r="U243" s="5"/>
      <c r="V243" s="5"/>
      <c r="W243" s="5"/>
    </row>
    <row r="244" spans="1:255" x14ac:dyDescent="0.2">
      <c r="A244" s="5">
        <v>50</v>
      </c>
      <c r="B244" s="5">
        <v>0</v>
      </c>
      <c r="C244" s="5">
        <v>0</v>
      </c>
      <c r="D244" s="5">
        <v>1</v>
      </c>
      <c r="E244" s="5">
        <v>224</v>
      </c>
      <c r="F244" s="5">
        <f>ROUND(Source!AR217,O244)</f>
        <v>15533.65</v>
      </c>
      <c r="G244" s="5" t="s">
        <v>191</v>
      </c>
      <c r="H244" s="5" t="s">
        <v>192</v>
      </c>
      <c r="I244" s="5"/>
      <c r="J244" s="5"/>
      <c r="K244" s="5">
        <v>224</v>
      </c>
      <c r="L244" s="5">
        <v>26</v>
      </c>
      <c r="M244" s="5">
        <v>3</v>
      </c>
      <c r="N244" s="5" t="s">
        <v>4</v>
      </c>
      <c r="O244" s="5">
        <v>2</v>
      </c>
      <c r="P244" s="5">
        <f>ROUND(Source!EJ217,O244)</f>
        <v>119608.81</v>
      </c>
      <c r="Q244" s="5"/>
      <c r="R244" s="5"/>
      <c r="S244" s="5"/>
      <c r="T244" s="5"/>
      <c r="U244" s="5"/>
      <c r="V244" s="5"/>
      <c r="W244" s="5"/>
    </row>
    <row r="246" spans="1:255" x14ac:dyDescent="0.2">
      <c r="A246" s="1">
        <v>4</v>
      </c>
      <c r="B246" s="1">
        <v>1</v>
      </c>
      <c r="C246" s="1"/>
      <c r="D246" s="1">
        <f>ROW(A275)</f>
        <v>275</v>
      </c>
      <c r="E246" s="1"/>
      <c r="F246" s="1" t="s">
        <v>323</v>
      </c>
      <c r="G246" s="1" t="s">
        <v>323</v>
      </c>
      <c r="H246" s="1" t="s">
        <v>4</v>
      </c>
      <c r="I246" s="1">
        <v>0</v>
      </c>
      <c r="J246" s="1"/>
      <c r="K246" s="1">
        <v>1</v>
      </c>
      <c r="L246" s="1"/>
      <c r="M246" s="1"/>
      <c r="N246" s="1"/>
      <c r="O246" s="1"/>
      <c r="P246" s="1"/>
      <c r="Q246" s="1"/>
      <c r="R246" s="1"/>
      <c r="S246" s="1"/>
      <c r="T246" s="1"/>
      <c r="U246" s="1" t="s">
        <v>4</v>
      </c>
      <c r="V246" s="1">
        <v>0</v>
      </c>
      <c r="W246" s="1"/>
      <c r="X246" s="1"/>
      <c r="Y246" s="1"/>
      <c r="Z246" s="1"/>
      <c r="AA246" s="1"/>
      <c r="AB246" s="1" t="s">
        <v>4</v>
      </c>
      <c r="AC246" s="1" t="s">
        <v>4</v>
      </c>
      <c r="AD246" s="1" t="s">
        <v>4</v>
      </c>
      <c r="AE246" s="1" t="s">
        <v>4</v>
      </c>
      <c r="AF246" s="1" t="s">
        <v>4</v>
      </c>
      <c r="AG246" s="1" t="s">
        <v>4</v>
      </c>
      <c r="AH246" s="1"/>
      <c r="AI246" s="1"/>
      <c r="AJ246" s="1"/>
      <c r="AK246" s="1"/>
      <c r="AL246" s="1"/>
      <c r="AM246" s="1"/>
      <c r="AN246" s="1"/>
      <c r="AO246" s="1"/>
      <c r="AP246" s="1" t="s">
        <v>4</v>
      </c>
      <c r="AQ246" s="1" t="s">
        <v>4</v>
      </c>
      <c r="AR246" s="1" t="s">
        <v>4</v>
      </c>
      <c r="AS246" s="1"/>
      <c r="AT246" s="1"/>
      <c r="AU246" s="1"/>
      <c r="AV246" s="1"/>
      <c r="AW246" s="1"/>
      <c r="AX246" s="1"/>
      <c r="AY246" s="1"/>
      <c r="AZ246" s="1" t="s">
        <v>4</v>
      </c>
      <c r="BA246" s="1"/>
      <c r="BB246" s="1" t="s">
        <v>4</v>
      </c>
      <c r="BC246" s="1" t="s">
        <v>4</v>
      </c>
      <c r="BD246" s="1" t="s">
        <v>4</v>
      </c>
      <c r="BE246" s="1" t="s">
        <v>4</v>
      </c>
      <c r="BF246" s="1" t="s">
        <v>4</v>
      </c>
      <c r="BG246" s="1" t="s">
        <v>4</v>
      </c>
      <c r="BH246" s="1" t="s">
        <v>4</v>
      </c>
      <c r="BI246" s="1" t="s">
        <v>4</v>
      </c>
      <c r="BJ246" s="1" t="s">
        <v>4</v>
      </c>
      <c r="BK246" s="1" t="s">
        <v>4</v>
      </c>
      <c r="BL246" s="1" t="s">
        <v>4</v>
      </c>
      <c r="BM246" s="1" t="s">
        <v>4</v>
      </c>
      <c r="BN246" s="1" t="s">
        <v>4</v>
      </c>
      <c r="BO246" s="1" t="s">
        <v>4</v>
      </c>
      <c r="BP246" s="1" t="s">
        <v>4</v>
      </c>
      <c r="BQ246" s="1"/>
      <c r="BR246" s="1"/>
      <c r="BS246" s="1"/>
      <c r="BT246" s="1"/>
      <c r="BU246" s="1"/>
      <c r="BV246" s="1"/>
      <c r="BW246" s="1"/>
      <c r="BX246" s="1">
        <v>0</v>
      </c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>
        <v>0</v>
      </c>
    </row>
    <row r="248" spans="1:255" x14ac:dyDescent="0.2">
      <c r="A248" s="3">
        <v>52</v>
      </c>
      <c r="B248" s="3">
        <f t="shared" ref="B248:G248" si="201">B275</f>
        <v>1</v>
      </c>
      <c r="C248" s="3">
        <f t="shared" si="201"/>
        <v>4</v>
      </c>
      <c r="D248" s="3">
        <f t="shared" si="201"/>
        <v>246</v>
      </c>
      <c r="E248" s="3">
        <f t="shared" si="201"/>
        <v>0</v>
      </c>
      <c r="F248" s="3" t="str">
        <f t="shared" si="201"/>
        <v>АВР</v>
      </c>
      <c r="G248" s="3" t="str">
        <f t="shared" si="201"/>
        <v>АВР</v>
      </c>
      <c r="H248" s="3"/>
      <c r="I248" s="3"/>
      <c r="J248" s="3"/>
      <c r="K248" s="3"/>
      <c r="L248" s="3"/>
      <c r="M248" s="3"/>
      <c r="N248" s="3"/>
      <c r="O248" s="3">
        <f t="shared" ref="O248:AT248" si="202">O275</f>
        <v>4690.4399999999996</v>
      </c>
      <c r="P248" s="3">
        <f t="shared" si="202"/>
        <v>4511.6400000000003</v>
      </c>
      <c r="Q248" s="3">
        <f t="shared" si="202"/>
        <v>6.54</v>
      </c>
      <c r="R248" s="3">
        <f t="shared" si="202"/>
        <v>0.62</v>
      </c>
      <c r="S248" s="3">
        <f t="shared" si="202"/>
        <v>172.26</v>
      </c>
      <c r="T248" s="3">
        <f t="shared" si="202"/>
        <v>0</v>
      </c>
      <c r="U248" s="3">
        <f t="shared" si="202"/>
        <v>18.077039999999997</v>
      </c>
      <c r="V248" s="3">
        <f t="shared" si="202"/>
        <v>4.7279999999999996E-2</v>
      </c>
      <c r="W248" s="3">
        <f t="shared" si="202"/>
        <v>0</v>
      </c>
      <c r="X248" s="3">
        <f t="shared" si="202"/>
        <v>164.24</v>
      </c>
      <c r="Y248" s="3">
        <f t="shared" si="202"/>
        <v>112.38</v>
      </c>
      <c r="Z248" s="3">
        <f t="shared" si="202"/>
        <v>0</v>
      </c>
      <c r="AA248" s="3">
        <f t="shared" si="202"/>
        <v>0</v>
      </c>
      <c r="AB248" s="3">
        <f t="shared" si="202"/>
        <v>4690.4399999999996</v>
      </c>
      <c r="AC248" s="3">
        <f t="shared" si="202"/>
        <v>4511.6400000000003</v>
      </c>
      <c r="AD248" s="3">
        <f t="shared" si="202"/>
        <v>6.54</v>
      </c>
      <c r="AE248" s="3">
        <f t="shared" si="202"/>
        <v>0.62</v>
      </c>
      <c r="AF248" s="3">
        <f t="shared" si="202"/>
        <v>172.26</v>
      </c>
      <c r="AG248" s="3">
        <f t="shared" si="202"/>
        <v>0</v>
      </c>
      <c r="AH248" s="3">
        <f t="shared" si="202"/>
        <v>18.077039999999997</v>
      </c>
      <c r="AI248" s="3">
        <f t="shared" si="202"/>
        <v>4.7279999999999996E-2</v>
      </c>
      <c r="AJ248" s="3">
        <f t="shared" si="202"/>
        <v>0</v>
      </c>
      <c r="AK248" s="3">
        <f t="shared" si="202"/>
        <v>164.24</v>
      </c>
      <c r="AL248" s="3">
        <f t="shared" si="202"/>
        <v>112.38</v>
      </c>
      <c r="AM248" s="3">
        <f t="shared" si="202"/>
        <v>0</v>
      </c>
      <c r="AN248" s="3">
        <f t="shared" si="202"/>
        <v>0</v>
      </c>
      <c r="AO248" s="3">
        <f t="shared" si="202"/>
        <v>0</v>
      </c>
      <c r="AP248" s="3">
        <f t="shared" si="202"/>
        <v>0</v>
      </c>
      <c r="AQ248" s="3">
        <f t="shared" si="202"/>
        <v>0</v>
      </c>
      <c r="AR248" s="3">
        <f t="shared" si="202"/>
        <v>4967.0600000000004</v>
      </c>
      <c r="AS248" s="3">
        <f t="shared" si="202"/>
        <v>3330.78</v>
      </c>
      <c r="AT248" s="3">
        <f t="shared" si="202"/>
        <v>1636.28</v>
      </c>
      <c r="AU248" s="3">
        <f t="shared" ref="AU248:BZ248" si="203">AU275</f>
        <v>0</v>
      </c>
      <c r="AV248" s="3">
        <f t="shared" si="203"/>
        <v>4511.6400000000003</v>
      </c>
      <c r="AW248" s="3">
        <f t="shared" si="203"/>
        <v>4511.6400000000003</v>
      </c>
      <c r="AX248" s="3">
        <f t="shared" si="203"/>
        <v>0</v>
      </c>
      <c r="AY248" s="3">
        <f t="shared" si="203"/>
        <v>4511.6400000000003</v>
      </c>
      <c r="AZ248" s="3">
        <f t="shared" si="203"/>
        <v>0</v>
      </c>
      <c r="BA248" s="3">
        <f t="shared" si="203"/>
        <v>0</v>
      </c>
      <c r="BB248" s="3">
        <f t="shared" si="203"/>
        <v>0</v>
      </c>
      <c r="BC248" s="3">
        <f t="shared" si="203"/>
        <v>0</v>
      </c>
      <c r="BD248" s="3">
        <f t="shared" si="203"/>
        <v>0</v>
      </c>
      <c r="BE248" s="3">
        <f t="shared" si="203"/>
        <v>0</v>
      </c>
      <c r="BF248" s="3">
        <f t="shared" si="203"/>
        <v>0</v>
      </c>
      <c r="BG248" s="3">
        <f t="shared" si="203"/>
        <v>0</v>
      </c>
      <c r="BH248" s="3">
        <f t="shared" si="203"/>
        <v>0</v>
      </c>
      <c r="BI248" s="3">
        <f t="shared" si="203"/>
        <v>0</v>
      </c>
      <c r="BJ248" s="3">
        <f t="shared" si="203"/>
        <v>0</v>
      </c>
      <c r="BK248" s="3">
        <f t="shared" si="203"/>
        <v>0</v>
      </c>
      <c r="BL248" s="3">
        <f t="shared" si="203"/>
        <v>0</v>
      </c>
      <c r="BM248" s="3">
        <f t="shared" si="203"/>
        <v>0</v>
      </c>
      <c r="BN248" s="3">
        <f t="shared" si="203"/>
        <v>0</v>
      </c>
      <c r="BO248" s="3">
        <f t="shared" si="203"/>
        <v>0</v>
      </c>
      <c r="BP248" s="3">
        <f t="shared" si="203"/>
        <v>0</v>
      </c>
      <c r="BQ248" s="3">
        <f t="shared" si="203"/>
        <v>0</v>
      </c>
      <c r="BR248" s="3">
        <f t="shared" si="203"/>
        <v>0</v>
      </c>
      <c r="BS248" s="3">
        <f t="shared" si="203"/>
        <v>0</v>
      </c>
      <c r="BT248" s="3">
        <f t="shared" si="203"/>
        <v>0</v>
      </c>
      <c r="BU248" s="3">
        <f t="shared" si="203"/>
        <v>0</v>
      </c>
      <c r="BV248" s="3">
        <f t="shared" si="203"/>
        <v>0</v>
      </c>
      <c r="BW248" s="3">
        <f t="shared" si="203"/>
        <v>0</v>
      </c>
      <c r="BX248" s="3">
        <f t="shared" si="203"/>
        <v>0</v>
      </c>
      <c r="BY248" s="3">
        <f t="shared" si="203"/>
        <v>0</v>
      </c>
      <c r="BZ248" s="3">
        <f t="shared" si="203"/>
        <v>0</v>
      </c>
      <c r="CA248" s="3">
        <f t="shared" ref="CA248:DF248" si="204">CA275</f>
        <v>4967.0600000000004</v>
      </c>
      <c r="CB248" s="3">
        <f t="shared" si="204"/>
        <v>3330.78</v>
      </c>
      <c r="CC248" s="3">
        <f t="shared" si="204"/>
        <v>1636.28</v>
      </c>
      <c r="CD248" s="3">
        <f t="shared" si="204"/>
        <v>0</v>
      </c>
      <c r="CE248" s="3">
        <f t="shared" si="204"/>
        <v>4511.6400000000003</v>
      </c>
      <c r="CF248" s="3">
        <f t="shared" si="204"/>
        <v>4511.6400000000003</v>
      </c>
      <c r="CG248" s="3">
        <f t="shared" si="204"/>
        <v>0</v>
      </c>
      <c r="CH248" s="3">
        <f t="shared" si="204"/>
        <v>4511.6400000000003</v>
      </c>
      <c r="CI248" s="3">
        <f t="shared" si="204"/>
        <v>0</v>
      </c>
      <c r="CJ248" s="3">
        <f t="shared" si="204"/>
        <v>0</v>
      </c>
      <c r="CK248" s="3">
        <f t="shared" si="204"/>
        <v>0</v>
      </c>
      <c r="CL248" s="3">
        <f t="shared" si="204"/>
        <v>0</v>
      </c>
      <c r="CM248" s="3">
        <f t="shared" si="204"/>
        <v>0</v>
      </c>
      <c r="CN248" s="3">
        <f t="shared" si="204"/>
        <v>0</v>
      </c>
      <c r="CO248" s="3">
        <f t="shared" si="204"/>
        <v>0</v>
      </c>
      <c r="CP248" s="3">
        <f t="shared" si="204"/>
        <v>0</v>
      </c>
      <c r="CQ248" s="3">
        <f t="shared" si="204"/>
        <v>0</v>
      </c>
      <c r="CR248" s="3">
        <f t="shared" si="204"/>
        <v>0</v>
      </c>
      <c r="CS248" s="3">
        <f t="shared" si="204"/>
        <v>0</v>
      </c>
      <c r="CT248" s="3">
        <f t="shared" si="204"/>
        <v>0</v>
      </c>
      <c r="CU248" s="3">
        <f t="shared" si="204"/>
        <v>0</v>
      </c>
      <c r="CV248" s="3">
        <f t="shared" si="204"/>
        <v>0</v>
      </c>
      <c r="CW248" s="3">
        <f t="shared" si="204"/>
        <v>0</v>
      </c>
      <c r="CX248" s="3">
        <f t="shared" si="204"/>
        <v>0</v>
      </c>
      <c r="CY248" s="3">
        <f t="shared" si="204"/>
        <v>0</v>
      </c>
      <c r="CZ248" s="3">
        <f t="shared" si="204"/>
        <v>0</v>
      </c>
      <c r="DA248" s="3">
        <f t="shared" si="204"/>
        <v>0</v>
      </c>
      <c r="DB248" s="3">
        <f t="shared" si="204"/>
        <v>0</v>
      </c>
      <c r="DC248" s="3">
        <f t="shared" si="204"/>
        <v>0</v>
      </c>
      <c r="DD248" s="3">
        <f t="shared" si="204"/>
        <v>0</v>
      </c>
      <c r="DE248" s="3">
        <f t="shared" si="204"/>
        <v>0</v>
      </c>
      <c r="DF248" s="3">
        <f t="shared" si="204"/>
        <v>0</v>
      </c>
      <c r="DG248" s="4">
        <f t="shared" ref="DG248:EL248" si="205">DG275</f>
        <v>36116.400000000001</v>
      </c>
      <c r="DH248" s="4">
        <f t="shared" si="205"/>
        <v>34739.629999999997</v>
      </c>
      <c r="DI248" s="4">
        <f t="shared" si="205"/>
        <v>50.35</v>
      </c>
      <c r="DJ248" s="4">
        <f t="shared" si="205"/>
        <v>4.71</v>
      </c>
      <c r="DK248" s="4">
        <f t="shared" si="205"/>
        <v>1326.42</v>
      </c>
      <c r="DL248" s="4">
        <f t="shared" si="205"/>
        <v>0</v>
      </c>
      <c r="DM248" s="4">
        <f t="shared" si="205"/>
        <v>18.077039999999997</v>
      </c>
      <c r="DN248" s="4">
        <f t="shared" si="205"/>
        <v>4.7279999999999996E-2</v>
      </c>
      <c r="DO248" s="4">
        <f t="shared" si="205"/>
        <v>0</v>
      </c>
      <c r="DP248" s="4">
        <f t="shared" si="205"/>
        <v>1264.57</v>
      </c>
      <c r="DQ248" s="4">
        <f t="shared" si="205"/>
        <v>865.23</v>
      </c>
      <c r="DR248" s="4">
        <f t="shared" si="205"/>
        <v>0</v>
      </c>
      <c r="DS248" s="4">
        <f t="shared" si="205"/>
        <v>0</v>
      </c>
      <c r="DT248" s="4">
        <f t="shared" si="205"/>
        <v>36116.400000000001</v>
      </c>
      <c r="DU248" s="4">
        <f t="shared" si="205"/>
        <v>34739.629999999997</v>
      </c>
      <c r="DV248" s="4">
        <f t="shared" si="205"/>
        <v>50.35</v>
      </c>
      <c r="DW248" s="4">
        <f t="shared" si="205"/>
        <v>4.71</v>
      </c>
      <c r="DX248" s="4">
        <f t="shared" si="205"/>
        <v>1326.42</v>
      </c>
      <c r="DY248" s="4">
        <f t="shared" si="205"/>
        <v>0</v>
      </c>
      <c r="DZ248" s="4">
        <f t="shared" si="205"/>
        <v>18.077039999999997</v>
      </c>
      <c r="EA248" s="4">
        <f t="shared" si="205"/>
        <v>4.7279999999999996E-2</v>
      </c>
      <c r="EB248" s="4">
        <f t="shared" si="205"/>
        <v>0</v>
      </c>
      <c r="EC248" s="4">
        <f t="shared" si="205"/>
        <v>1264.57</v>
      </c>
      <c r="ED248" s="4">
        <f t="shared" si="205"/>
        <v>865.23</v>
      </c>
      <c r="EE248" s="4">
        <f t="shared" si="205"/>
        <v>0</v>
      </c>
      <c r="EF248" s="4">
        <f t="shared" si="205"/>
        <v>0</v>
      </c>
      <c r="EG248" s="4">
        <f t="shared" si="205"/>
        <v>0</v>
      </c>
      <c r="EH248" s="4">
        <f t="shared" si="205"/>
        <v>0</v>
      </c>
      <c r="EI248" s="4">
        <f t="shared" si="205"/>
        <v>0</v>
      </c>
      <c r="EJ248" s="4">
        <f t="shared" si="205"/>
        <v>38246.199999999997</v>
      </c>
      <c r="EK248" s="4">
        <f t="shared" si="205"/>
        <v>25647.01</v>
      </c>
      <c r="EL248" s="4">
        <f t="shared" si="205"/>
        <v>12599.19</v>
      </c>
      <c r="EM248" s="4">
        <f t="shared" ref="EM248:FR248" si="206">EM275</f>
        <v>0</v>
      </c>
      <c r="EN248" s="4">
        <f t="shared" si="206"/>
        <v>34739.629999999997</v>
      </c>
      <c r="EO248" s="4">
        <f t="shared" si="206"/>
        <v>34739.629999999997</v>
      </c>
      <c r="EP248" s="4">
        <f t="shared" si="206"/>
        <v>0</v>
      </c>
      <c r="EQ248" s="4">
        <f t="shared" si="206"/>
        <v>34739.629999999997</v>
      </c>
      <c r="ER248" s="4">
        <f t="shared" si="206"/>
        <v>0</v>
      </c>
      <c r="ES248" s="4">
        <f t="shared" si="206"/>
        <v>0</v>
      </c>
      <c r="ET248" s="4">
        <f t="shared" si="206"/>
        <v>0</v>
      </c>
      <c r="EU248" s="4">
        <f t="shared" si="206"/>
        <v>0</v>
      </c>
      <c r="EV248" s="4">
        <f t="shared" si="206"/>
        <v>0</v>
      </c>
      <c r="EW248" s="4">
        <f t="shared" si="206"/>
        <v>0</v>
      </c>
      <c r="EX248" s="4">
        <f t="shared" si="206"/>
        <v>0</v>
      </c>
      <c r="EY248" s="4">
        <f t="shared" si="206"/>
        <v>0</v>
      </c>
      <c r="EZ248" s="4">
        <f t="shared" si="206"/>
        <v>0</v>
      </c>
      <c r="FA248" s="4">
        <f t="shared" si="206"/>
        <v>0</v>
      </c>
      <c r="FB248" s="4">
        <f t="shared" si="206"/>
        <v>0</v>
      </c>
      <c r="FC248" s="4">
        <f t="shared" si="206"/>
        <v>0</v>
      </c>
      <c r="FD248" s="4">
        <f t="shared" si="206"/>
        <v>0</v>
      </c>
      <c r="FE248" s="4">
        <f t="shared" si="206"/>
        <v>0</v>
      </c>
      <c r="FF248" s="4">
        <f t="shared" si="206"/>
        <v>0</v>
      </c>
      <c r="FG248" s="4">
        <f t="shared" si="206"/>
        <v>0</v>
      </c>
      <c r="FH248" s="4">
        <f t="shared" si="206"/>
        <v>0</v>
      </c>
      <c r="FI248" s="4">
        <f t="shared" si="206"/>
        <v>0</v>
      </c>
      <c r="FJ248" s="4">
        <f t="shared" si="206"/>
        <v>0</v>
      </c>
      <c r="FK248" s="4">
        <f t="shared" si="206"/>
        <v>0</v>
      </c>
      <c r="FL248" s="4">
        <f t="shared" si="206"/>
        <v>0</v>
      </c>
      <c r="FM248" s="4">
        <f t="shared" si="206"/>
        <v>0</v>
      </c>
      <c r="FN248" s="4">
        <f t="shared" si="206"/>
        <v>0</v>
      </c>
      <c r="FO248" s="4">
        <f t="shared" si="206"/>
        <v>0</v>
      </c>
      <c r="FP248" s="4">
        <f t="shared" si="206"/>
        <v>0</v>
      </c>
      <c r="FQ248" s="4">
        <f t="shared" si="206"/>
        <v>0</v>
      </c>
      <c r="FR248" s="4">
        <f t="shared" si="206"/>
        <v>0</v>
      </c>
      <c r="FS248" s="4">
        <f t="shared" ref="FS248:GX248" si="207">FS275</f>
        <v>38246.199999999997</v>
      </c>
      <c r="FT248" s="4">
        <f t="shared" si="207"/>
        <v>25647.01</v>
      </c>
      <c r="FU248" s="4">
        <f t="shared" si="207"/>
        <v>12599.19</v>
      </c>
      <c r="FV248" s="4">
        <f t="shared" si="207"/>
        <v>0</v>
      </c>
      <c r="FW248" s="4">
        <f t="shared" si="207"/>
        <v>34739.629999999997</v>
      </c>
      <c r="FX248" s="4">
        <f t="shared" si="207"/>
        <v>34739.629999999997</v>
      </c>
      <c r="FY248" s="4">
        <f t="shared" si="207"/>
        <v>0</v>
      </c>
      <c r="FZ248" s="4">
        <f t="shared" si="207"/>
        <v>34739.629999999997</v>
      </c>
      <c r="GA248" s="4">
        <f t="shared" si="207"/>
        <v>0</v>
      </c>
      <c r="GB248" s="4">
        <f t="shared" si="207"/>
        <v>0</v>
      </c>
      <c r="GC248" s="4">
        <f t="shared" si="207"/>
        <v>0</v>
      </c>
      <c r="GD248" s="4">
        <f t="shared" si="207"/>
        <v>0</v>
      </c>
      <c r="GE248" s="4">
        <f t="shared" si="207"/>
        <v>0</v>
      </c>
      <c r="GF248" s="4">
        <f t="shared" si="207"/>
        <v>0</v>
      </c>
      <c r="GG248" s="4">
        <f t="shared" si="207"/>
        <v>0</v>
      </c>
      <c r="GH248" s="4">
        <f t="shared" si="207"/>
        <v>0</v>
      </c>
      <c r="GI248" s="4">
        <f t="shared" si="207"/>
        <v>0</v>
      </c>
      <c r="GJ248" s="4">
        <f t="shared" si="207"/>
        <v>0</v>
      </c>
      <c r="GK248" s="4">
        <f t="shared" si="207"/>
        <v>0</v>
      </c>
      <c r="GL248" s="4">
        <f t="shared" si="207"/>
        <v>0</v>
      </c>
      <c r="GM248" s="4">
        <f t="shared" si="207"/>
        <v>0</v>
      </c>
      <c r="GN248" s="4">
        <f t="shared" si="207"/>
        <v>0</v>
      </c>
      <c r="GO248" s="4">
        <f t="shared" si="207"/>
        <v>0</v>
      </c>
      <c r="GP248" s="4">
        <f t="shared" si="207"/>
        <v>0</v>
      </c>
      <c r="GQ248" s="4">
        <f t="shared" si="207"/>
        <v>0</v>
      </c>
      <c r="GR248" s="4">
        <f t="shared" si="207"/>
        <v>0</v>
      </c>
      <c r="GS248" s="4">
        <f t="shared" si="207"/>
        <v>0</v>
      </c>
      <c r="GT248" s="4">
        <f t="shared" si="207"/>
        <v>0</v>
      </c>
      <c r="GU248" s="4">
        <f t="shared" si="207"/>
        <v>0</v>
      </c>
      <c r="GV248" s="4">
        <f t="shared" si="207"/>
        <v>0</v>
      </c>
      <c r="GW248" s="4">
        <f t="shared" si="207"/>
        <v>0</v>
      </c>
      <c r="GX248" s="4">
        <f t="shared" si="207"/>
        <v>0</v>
      </c>
    </row>
    <row r="250" spans="1:255" x14ac:dyDescent="0.2">
      <c r="A250" s="2">
        <v>17</v>
      </c>
      <c r="B250" s="2">
        <v>1</v>
      </c>
      <c r="C250" s="2">
        <f>ROW(SmtRes!A481)</f>
        <v>481</v>
      </c>
      <c r="D250" s="2">
        <f>ROW(EtalonRes!A467)</f>
        <v>467</v>
      </c>
      <c r="E250" s="2" t="s">
        <v>324</v>
      </c>
      <c r="F250" s="2" t="s">
        <v>306</v>
      </c>
      <c r="G250" s="2" t="s">
        <v>307</v>
      </c>
      <c r="H250" s="2" t="s">
        <v>246</v>
      </c>
      <c r="I250" s="2">
        <v>0.12</v>
      </c>
      <c r="J250" s="2">
        <v>0</v>
      </c>
      <c r="K250" s="2"/>
      <c r="L250" s="2"/>
      <c r="M250" s="2"/>
      <c r="N250" s="2"/>
      <c r="O250" s="2">
        <f t="shared" ref="O250:O273" si="208">ROUND(CP250,2)</f>
        <v>22.1</v>
      </c>
      <c r="P250" s="2">
        <f t="shared" ref="P250:P273" si="209">ROUND(CQ250*I250,2)</f>
        <v>2.0099999999999998</v>
      </c>
      <c r="Q250" s="2">
        <f t="shared" ref="Q250:Q273" si="210">ROUND(CR250*I250,2)</f>
        <v>0</v>
      </c>
      <c r="R250" s="2">
        <f t="shared" ref="R250:R273" si="211">ROUND(CS250*I250,2)</f>
        <v>0</v>
      </c>
      <c r="S250" s="2">
        <f t="shared" ref="S250:S273" si="212">ROUND(CT250*I250,2)</f>
        <v>20.09</v>
      </c>
      <c r="T250" s="2">
        <f t="shared" ref="T250:T273" si="213">ROUND(CU250*I250,2)</f>
        <v>0</v>
      </c>
      <c r="U250" s="2">
        <f t="shared" ref="U250:U273" si="214">CV250*I250</f>
        <v>2.1887999999999996</v>
      </c>
      <c r="V250" s="2">
        <f t="shared" ref="V250:V273" si="215">CW250*I250</f>
        <v>0</v>
      </c>
      <c r="W250" s="2">
        <f t="shared" ref="W250:W273" si="216">ROUND(CX250*I250,2)</f>
        <v>0</v>
      </c>
      <c r="X250" s="2">
        <f t="shared" ref="X250:X273" si="217">ROUND(CY250,2)</f>
        <v>19.09</v>
      </c>
      <c r="Y250" s="2">
        <f t="shared" ref="Y250:Y273" si="218">ROUND(CZ250,2)</f>
        <v>13.06</v>
      </c>
      <c r="Z250" s="2"/>
      <c r="AA250" s="2">
        <v>27795993</v>
      </c>
      <c r="AB250" s="2">
        <f t="shared" ref="AB250:AB273" si="219">ROUND((AC250+AD250+AF250),2)</f>
        <v>184.24</v>
      </c>
      <c r="AC250" s="2">
        <f t="shared" ref="AC250:AC273" si="220">ROUND((ES250),2)</f>
        <v>16.79</v>
      </c>
      <c r="AD250" s="2">
        <f>ROUND(((((ET250*1.2))-((EU250*1.2)))+AE250),2)</f>
        <v>0</v>
      </c>
      <c r="AE250" s="2">
        <f>ROUND(((EU250*1.2)),2)</f>
        <v>0</v>
      </c>
      <c r="AF250" s="2">
        <f>ROUND(((EV250*1.2)),2)</f>
        <v>167.45</v>
      </c>
      <c r="AG250" s="2">
        <f t="shared" ref="AG250:AG273" si="221">ROUND((AP250),2)</f>
        <v>0</v>
      </c>
      <c r="AH250" s="2">
        <f>((EW250*1.2))</f>
        <v>18.239999999999998</v>
      </c>
      <c r="AI250" s="2">
        <f>((EX250*1.2))</f>
        <v>0</v>
      </c>
      <c r="AJ250" s="2">
        <f t="shared" ref="AJ250:AJ273" si="222">ROUND((AS250),2)</f>
        <v>0</v>
      </c>
      <c r="AK250" s="2">
        <v>156.33000000000001</v>
      </c>
      <c r="AL250" s="2">
        <v>16.79</v>
      </c>
      <c r="AM250" s="2">
        <v>0</v>
      </c>
      <c r="AN250" s="2">
        <v>0</v>
      </c>
      <c r="AO250" s="2">
        <v>139.54</v>
      </c>
      <c r="AP250" s="2">
        <v>0</v>
      </c>
      <c r="AQ250" s="2">
        <v>15.2</v>
      </c>
      <c r="AR250" s="2">
        <v>0</v>
      </c>
      <c r="AS250" s="2">
        <v>0</v>
      </c>
      <c r="AT250" s="2">
        <v>95</v>
      </c>
      <c r="AU250" s="2">
        <v>65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4</v>
      </c>
      <c r="BE250" s="2" t="s">
        <v>4</v>
      </c>
      <c r="BF250" s="2" t="s">
        <v>4</v>
      </c>
      <c r="BG250" s="2" t="s">
        <v>4</v>
      </c>
      <c r="BH250" s="2">
        <v>0</v>
      </c>
      <c r="BI250" s="2">
        <v>2</v>
      </c>
      <c r="BJ250" s="2" t="s">
        <v>308</v>
      </c>
      <c r="BK250" s="2"/>
      <c r="BL250" s="2"/>
      <c r="BM250" s="2">
        <v>108001</v>
      </c>
      <c r="BN250" s="2">
        <v>0</v>
      </c>
      <c r="BO250" s="2" t="s">
        <v>4</v>
      </c>
      <c r="BP250" s="2">
        <v>0</v>
      </c>
      <c r="BQ250" s="2">
        <v>3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4</v>
      </c>
      <c r="BZ250" s="2">
        <v>95</v>
      </c>
      <c r="CA250" s="2">
        <v>65</v>
      </c>
      <c r="CB250" s="2"/>
      <c r="CC250" s="2"/>
      <c r="CD250" s="2"/>
      <c r="CE250" s="2"/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62</v>
      </c>
      <c r="CO250" s="2">
        <v>0</v>
      </c>
      <c r="CP250" s="2">
        <f t="shared" ref="CP250:CP273" si="223">(P250+Q250+S250)</f>
        <v>22.1</v>
      </c>
      <c r="CQ250" s="2">
        <f t="shared" ref="CQ250:CQ273" si="224">AC250*BC250</f>
        <v>16.79</v>
      </c>
      <c r="CR250" s="2">
        <f t="shared" ref="CR250:CR273" si="225">AD250*BB250</f>
        <v>0</v>
      </c>
      <c r="CS250" s="2">
        <f t="shared" ref="CS250:CS273" si="226">AE250*BS250</f>
        <v>0</v>
      </c>
      <c r="CT250" s="2">
        <f t="shared" ref="CT250:CT273" si="227">AF250*BA250</f>
        <v>167.45</v>
      </c>
      <c r="CU250" s="2">
        <f t="shared" ref="CU250:CU273" si="228">AG250</f>
        <v>0</v>
      </c>
      <c r="CV250" s="2">
        <f t="shared" ref="CV250:CV273" si="229">AH250</f>
        <v>18.239999999999998</v>
      </c>
      <c r="CW250" s="2">
        <f t="shared" ref="CW250:CW273" si="230">AI250</f>
        <v>0</v>
      </c>
      <c r="CX250" s="2">
        <f t="shared" ref="CX250:CX273" si="231">AJ250</f>
        <v>0</v>
      </c>
      <c r="CY250" s="2">
        <f t="shared" ref="CY250:CY273" si="232">(((S250+R250)*AT250)/100)</f>
        <v>19.0855</v>
      </c>
      <c r="CZ250" s="2">
        <f t="shared" ref="CZ250:CZ273" si="233">(((S250+R250)*AU250)/100)</f>
        <v>13.058499999999999</v>
      </c>
      <c r="DA250" s="2"/>
      <c r="DB250" s="2"/>
      <c r="DC250" s="2" t="s">
        <v>4</v>
      </c>
      <c r="DD250" s="2" t="s">
        <v>4</v>
      </c>
      <c r="DE250" s="2" t="s">
        <v>21</v>
      </c>
      <c r="DF250" s="2" t="s">
        <v>21</v>
      </c>
      <c r="DG250" s="2" t="s">
        <v>21</v>
      </c>
      <c r="DH250" s="2" t="s">
        <v>4</v>
      </c>
      <c r="DI250" s="2" t="s">
        <v>21</v>
      </c>
      <c r="DJ250" s="2" t="s">
        <v>21</v>
      </c>
      <c r="DK250" s="2" t="s">
        <v>4</v>
      </c>
      <c r="DL250" s="2" t="s">
        <v>4</v>
      </c>
      <c r="DM250" s="2" t="s">
        <v>4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1003</v>
      </c>
      <c r="DV250" s="2" t="s">
        <v>246</v>
      </c>
      <c r="DW250" s="2" t="s">
        <v>246</v>
      </c>
      <c r="DX250" s="2">
        <v>100</v>
      </c>
      <c r="DY250" s="2"/>
      <c r="DZ250" s="2"/>
      <c r="EA250" s="2"/>
      <c r="EB250" s="2"/>
      <c r="EC250" s="2"/>
      <c r="ED250" s="2"/>
      <c r="EE250" s="2">
        <v>27028906</v>
      </c>
      <c r="EF250" s="2">
        <v>3</v>
      </c>
      <c r="EG250" s="2" t="s">
        <v>63</v>
      </c>
      <c r="EH250" s="2">
        <v>0</v>
      </c>
      <c r="EI250" s="2" t="s">
        <v>4</v>
      </c>
      <c r="EJ250" s="2">
        <v>2</v>
      </c>
      <c r="EK250" s="2">
        <v>108001</v>
      </c>
      <c r="EL250" s="2" t="s">
        <v>64</v>
      </c>
      <c r="EM250" s="2" t="s">
        <v>65</v>
      </c>
      <c r="EN250" s="2"/>
      <c r="EO250" s="2" t="s">
        <v>66</v>
      </c>
      <c r="EP250" s="2"/>
      <c r="EQ250" s="2">
        <v>0</v>
      </c>
      <c r="ER250" s="2">
        <v>156.33000000000001</v>
      </c>
      <c r="ES250" s="2">
        <v>16.79</v>
      </c>
      <c r="ET250" s="2">
        <v>0</v>
      </c>
      <c r="EU250" s="2">
        <v>0</v>
      </c>
      <c r="EV250" s="2">
        <v>139.54</v>
      </c>
      <c r="EW250" s="2">
        <v>15.2</v>
      </c>
      <c r="EX250" s="2">
        <v>0</v>
      </c>
      <c r="EY250" s="2">
        <v>0</v>
      </c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ref="FR250:FR273" si="234">ROUND(IF(AND(BH250=3,BI250=3),P250,0),2)</f>
        <v>0</v>
      </c>
      <c r="FS250" s="2">
        <v>0</v>
      </c>
      <c r="FT250" s="2"/>
      <c r="FU250" s="2"/>
      <c r="FV250" s="2"/>
      <c r="FW250" s="2"/>
      <c r="FX250" s="2">
        <v>95</v>
      </c>
      <c r="FY250" s="2">
        <v>65</v>
      </c>
      <c r="FZ250" s="2"/>
      <c r="GA250" s="2" t="s">
        <v>4</v>
      </c>
      <c r="GB250" s="2"/>
      <c r="GC250" s="2"/>
      <c r="GD250" s="2">
        <v>0</v>
      </c>
      <c r="GE250" s="2"/>
      <c r="GF250" s="2">
        <v>-596386547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ref="GL250:GL273" si="235">ROUND(IF(AND(BH250=3,BI250=3,FS250&lt;&gt;0),P250,0),2)</f>
        <v>0</v>
      </c>
      <c r="GM250" s="2">
        <f t="shared" ref="GM250:GM273" si="236">ROUND(O250+X250+Y250+GK250,2)+GX250</f>
        <v>54.25</v>
      </c>
      <c r="GN250" s="2">
        <f t="shared" ref="GN250:GN273" si="237">IF(OR(BI250=0,BI250=1),ROUND(O250+X250+Y250+GK250,2),0)</f>
        <v>0</v>
      </c>
      <c r="GO250" s="2">
        <f t="shared" ref="GO250:GO273" si="238">IF(BI250=2,ROUND(O250+X250+Y250+GK250,2),0)</f>
        <v>54.25</v>
      </c>
      <c r="GP250" s="2">
        <f t="shared" ref="GP250:GP273" si="239">IF(BI250=4,ROUND(O250+X250+Y250+GK250,2)+GX250,0)</f>
        <v>0</v>
      </c>
      <c r="GQ250" s="2"/>
      <c r="GR250" s="2">
        <v>0</v>
      </c>
      <c r="GS250" s="2">
        <v>3</v>
      </c>
      <c r="GT250" s="2">
        <v>0</v>
      </c>
      <c r="GU250" s="2" t="s">
        <v>4</v>
      </c>
      <c r="GV250" s="2">
        <f t="shared" ref="GV250:GV273" si="240">ROUND(GT250,2)</f>
        <v>0</v>
      </c>
      <c r="GW250" s="2">
        <v>1</v>
      </c>
      <c r="GX250" s="2">
        <f t="shared" ref="GX250:GX273" si="241">ROUND(GV250*GW250*I250,2)</f>
        <v>0</v>
      </c>
      <c r="GY250" s="2"/>
      <c r="GZ250" s="2"/>
      <c r="HA250" s="2">
        <v>0</v>
      </c>
      <c r="HB250" s="2">
        <v>0</v>
      </c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17</v>
      </c>
      <c r="B251">
        <v>1</v>
      </c>
      <c r="C251">
        <f>ROW(SmtRes!A486)</f>
        <v>486</v>
      </c>
      <c r="D251">
        <f>ROW(EtalonRes!A470)</f>
        <v>470</v>
      </c>
      <c r="E251" t="s">
        <v>324</v>
      </c>
      <c r="F251" t="s">
        <v>306</v>
      </c>
      <c r="G251" t="s">
        <v>307</v>
      </c>
      <c r="H251" t="s">
        <v>246</v>
      </c>
      <c r="I251">
        <v>0.12</v>
      </c>
      <c r="J251">
        <v>0</v>
      </c>
      <c r="O251">
        <f t="shared" si="208"/>
        <v>170.23</v>
      </c>
      <c r="P251">
        <f t="shared" si="209"/>
        <v>15.51</v>
      </c>
      <c r="Q251">
        <f t="shared" si="210"/>
        <v>0</v>
      </c>
      <c r="R251">
        <f t="shared" si="211"/>
        <v>0</v>
      </c>
      <c r="S251">
        <f t="shared" si="212"/>
        <v>154.72</v>
      </c>
      <c r="T251">
        <f t="shared" si="213"/>
        <v>0</v>
      </c>
      <c r="U251">
        <f t="shared" si="214"/>
        <v>2.1887999999999996</v>
      </c>
      <c r="V251">
        <f t="shared" si="215"/>
        <v>0</v>
      </c>
      <c r="W251">
        <f t="shared" si="216"/>
        <v>0</v>
      </c>
      <c r="X251">
        <f t="shared" si="217"/>
        <v>146.97999999999999</v>
      </c>
      <c r="Y251">
        <f t="shared" si="218"/>
        <v>100.57</v>
      </c>
      <c r="AA251">
        <v>27796868</v>
      </c>
      <c r="AB251">
        <f t="shared" si="219"/>
        <v>184.24</v>
      </c>
      <c r="AC251">
        <f t="shared" si="220"/>
        <v>16.79</v>
      </c>
      <c r="AD251">
        <f>ROUND(((((ET251*1.2))-((EU251*1.2)))+AE251),2)</f>
        <v>0</v>
      </c>
      <c r="AE251">
        <f>ROUND(((EU251*1.2)),2)</f>
        <v>0</v>
      </c>
      <c r="AF251">
        <f>ROUND(((EV251*1.2)),2)</f>
        <v>167.45</v>
      </c>
      <c r="AG251">
        <f t="shared" si="221"/>
        <v>0</v>
      </c>
      <c r="AH251">
        <f>((EW251*1.2))</f>
        <v>18.239999999999998</v>
      </c>
      <c r="AI251">
        <f>((EX251*1.2))</f>
        <v>0</v>
      </c>
      <c r="AJ251">
        <f t="shared" si="222"/>
        <v>0</v>
      </c>
      <c r="AK251">
        <v>156.33000000000001</v>
      </c>
      <c r="AL251">
        <v>16.79</v>
      </c>
      <c r="AM251">
        <v>0</v>
      </c>
      <c r="AN251">
        <v>0</v>
      </c>
      <c r="AO251">
        <v>139.54</v>
      </c>
      <c r="AP251">
        <v>0</v>
      </c>
      <c r="AQ251">
        <v>15.2</v>
      </c>
      <c r="AR251">
        <v>0</v>
      </c>
      <c r="AS251">
        <v>0</v>
      </c>
      <c r="AT251">
        <v>95</v>
      </c>
      <c r="AU251">
        <v>65</v>
      </c>
      <c r="AV251">
        <v>1</v>
      </c>
      <c r="AW251">
        <v>1</v>
      </c>
      <c r="AZ251">
        <v>7.7</v>
      </c>
      <c r="BA251">
        <v>7.7</v>
      </c>
      <c r="BB251">
        <v>7.7</v>
      </c>
      <c r="BC251">
        <v>7.7</v>
      </c>
      <c r="BD251" t="s">
        <v>4</v>
      </c>
      <c r="BE251" t="s">
        <v>4</v>
      </c>
      <c r="BF251" t="s">
        <v>4</v>
      </c>
      <c r="BG251" t="s">
        <v>4</v>
      </c>
      <c r="BH251">
        <v>0</v>
      </c>
      <c r="BI251">
        <v>2</v>
      </c>
      <c r="BJ251" t="s">
        <v>308</v>
      </c>
      <c r="BM251">
        <v>108001</v>
      </c>
      <c r="BN251">
        <v>0</v>
      </c>
      <c r="BO251" t="s">
        <v>4</v>
      </c>
      <c r="BP251">
        <v>0</v>
      </c>
      <c r="BQ251">
        <v>3</v>
      </c>
      <c r="BR251">
        <v>0</v>
      </c>
      <c r="BS251">
        <v>7.7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4</v>
      </c>
      <c r="BZ251">
        <v>95</v>
      </c>
      <c r="CA251">
        <v>65</v>
      </c>
      <c r="CF251">
        <v>0</v>
      </c>
      <c r="CG251">
        <v>0</v>
      </c>
      <c r="CM251">
        <v>0</v>
      </c>
      <c r="CN251" t="s">
        <v>62</v>
      </c>
      <c r="CO251">
        <v>0</v>
      </c>
      <c r="CP251">
        <f t="shared" si="223"/>
        <v>170.23</v>
      </c>
      <c r="CQ251">
        <f t="shared" si="224"/>
        <v>129.28299999999999</v>
      </c>
      <c r="CR251">
        <f t="shared" si="225"/>
        <v>0</v>
      </c>
      <c r="CS251">
        <f t="shared" si="226"/>
        <v>0</v>
      </c>
      <c r="CT251">
        <f t="shared" si="227"/>
        <v>1289.365</v>
      </c>
      <c r="CU251">
        <f t="shared" si="228"/>
        <v>0</v>
      </c>
      <c r="CV251">
        <f t="shared" si="229"/>
        <v>18.239999999999998</v>
      </c>
      <c r="CW251">
        <f t="shared" si="230"/>
        <v>0</v>
      </c>
      <c r="CX251">
        <f t="shared" si="231"/>
        <v>0</v>
      </c>
      <c r="CY251">
        <f t="shared" si="232"/>
        <v>146.98400000000001</v>
      </c>
      <c r="CZ251">
        <f t="shared" si="233"/>
        <v>100.568</v>
      </c>
      <c r="DC251" t="s">
        <v>4</v>
      </c>
      <c r="DD251" t="s">
        <v>4</v>
      </c>
      <c r="DE251" t="s">
        <v>21</v>
      </c>
      <c r="DF251" t="s">
        <v>21</v>
      </c>
      <c r="DG251" t="s">
        <v>21</v>
      </c>
      <c r="DH251" t="s">
        <v>4</v>
      </c>
      <c r="DI251" t="s">
        <v>21</v>
      </c>
      <c r="DJ251" t="s">
        <v>21</v>
      </c>
      <c r="DK251" t="s">
        <v>4</v>
      </c>
      <c r="DL251" t="s">
        <v>4</v>
      </c>
      <c r="DM251" t="s">
        <v>4</v>
      </c>
      <c r="DN251">
        <v>0</v>
      </c>
      <c r="DO251">
        <v>0</v>
      </c>
      <c r="DP251">
        <v>1</v>
      </c>
      <c r="DQ251">
        <v>1</v>
      </c>
      <c r="DU251">
        <v>1003</v>
      </c>
      <c r="DV251" t="s">
        <v>246</v>
      </c>
      <c r="DW251" t="s">
        <v>246</v>
      </c>
      <c r="DX251">
        <v>100</v>
      </c>
      <c r="EE251">
        <v>27028906</v>
      </c>
      <c r="EF251">
        <v>3</v>
      </c>
      <c r="EG251" t="s">
        <v>63</v>
      </c>
      <c r="EH251">
        <v>0</v>
      </c>
      <c r="EI251" t="s">
        <v>4</v>
      </c>
      <c r="EJ251">
        <v>2</v>
      </c>
      <c r="EK251">
        <v>108001</v>
      </c>
      <c r="EL251" t="s">
        <v>64</v>
      </c>
      <c r="EM251" t="s">
        <v>65</v>
      </c>
      <c r="EO251" t="s">
        <v>66</v>
      </c>
      <c r="EQ251">
        <v>0</v>
      </c>
      <c r="ER251">
        <v>156.33000000000001</v>
      </c>
      <c r="ES251">
        <v>16.79</v>
      </c>
      <c r="ET251">
        <v>0</v>
      </c>
      <c r="EU251">
        <v>0</v>
      </c>
      <c r="EV251">
        <v>139.54</v>
      </c>
      <c r="EW251">
        <v>15.2</v>
      </c>
      <c r="EX251">
        <v>0</v>
      </c>
      <c r="EY251">
        <v>0</v>
      </c>
      <c r="FQ251">
        <v>0</v>
      </c>
      <c r="FR251">
        <f t="shared" si="234"/>
        <v>0</v>
      </c>
      <c r="FS251">
        <v>0</v>
      </c>
      <c r="FX251">
        <v>95</v>
      </c>
      <c r="FY251">
        <v>65</v>
      </c>
      <c r="GA251" t="s">
        <v>4</v>
      </c>
      <c r="GD251">
        <v>0</v>
      </c>
      <c r="GF251">
        <v>-596386547</v>
      </c>
      <c r="GG251">
        <v>1</v>
      </c>
      <c r="GH251">
        <v>1</v>
      </c>
      <c r="GI251">
        <v>4</v>
      </c>
      <c r="GJ251">
        <v>0</v>
      </c>
      <c r="GK251">
        <f>ROUND(R251*(S12)/100,2)</f>
        <v>0</v>
      </c>
      <c r="GL251">
        <f t="shared" si="235"/>
        <v>0</v>
      </c>
      <c r="GM251">
        <f t="shared" si="236"/>
        <v>417.78</v>
      </c>
      <c r="GN251">
        <f t="shared" si="237"/>
        <v>0</v>
      </c>
      <c r="GO251">
        <f t="shared" si="238"/>
        <v>417.78</v>
      </c>
      <c r="GP251">
        <f t="shared" si="239"/>
        <v>0</v>
      </c>
      <c r="GR251">
        <v>0</v>
      </c>
      <c r="GS251">
        <v>3</v>
      </c>
      <c r="GT251">
        <v>0</v>
      </c>
      <c r="GU251" t="s">
        <v>4</v>
      </c>
      <c r="GV251">
        <f t="shared" si="240"/>
        <v>0</v>
      </c>
      <c r="GW251">
        <v>1</v>
      </c>
      <c r="GX251">
        <f t="shared" si="241"/>
        <v>0</v>
      </c>
      <c r="HA251">
        <v>0</v>
      </c>
      <c r="HB251">
        <v>0</v>
      </c>
      <c r="IK251">
        <v>0</v>
      </c>
    </row>
    <row r="252" spans="1:255" x14ac:dyDescent="0.2">
      <c r="A252" s="2">
        <v>18</v>
      </c>
      <c r="B252" s="2">
        <v>1</v>
      </c>
      <c r="C252" s="2">
        <v>480</v>
      </c>
      <c r="D252" s="2"/>
      <c r="E252" s="2" t="s">
        <v>325</v>
      </c>
      <c r="F252" s="2" t="s">
        <v>310</v>
      </c>
      <c r="G252" s="2" t="s">
        <v>311</v>
      </c>
      <c r="H252" s="2" t="s">
        <v>312</v>
      </c>
      <c r="I252" s="2">
        <f>I250*J252</f>
        <v>1.2</v>
      </c>
      <c r="J252" s="2">
        <v>10</v>
      </c>
      <c r="K252" s="2"/>
      <c r="L252" s="2"/>
      <c r="M252" s="2"/>
      <c r="N252" s="2"/>
      <c r="O252" s="2">
        <f t="shared" si="208"/>
        <v>37.200000000000003</v>
      </c>
      <c r="P252" s="2">
        <f t="shared" si="209"/>
        <v>37.200000000000003</v>
      </c>
      <c r="Q252" s="2">
        <f t="shared" si="210"/>
        <v>0</v>
      </c>
      <c r="R252" s="2">
        <f t="shared" si="211"/>
        <v>0</v>
      </c>
      <c r="S252" s="2">
        <f t="shared" si="212"/>
        <v>0</v>
      </c>
      <c r="T252" s="2">
        <f t="shared" si="213"/>
        <v>0</v>
      </c>
      <c r="U252" s="2">
        <f t="shared" si="214"/>
        <v>0</v>
      </c>
      <c r="V252" s="2">
        <f t="shared" si="215"/>
        <v>0</v>
      </c>
      <c r="W252" s="2">
        <f t="shared" si="216"/>
        <v>0</v>
      </c>
      <c r="X252" s="2">
        <f t="shared" si="217"/>
        <v>0</v>
      </c>
      <c r="Y252" s="2">
        <f t="shared" si="218"/>
        <v>0</v>
      </c>
      <c r="Z252" s="2"/>
      <c r="AA252" s="2">
        <v>27795993</v>
      </c>
      <c r="AB252" s="2">
        <f t="shared" si="219"/>
        <v>31</v>
      </c>
      <c r="AC252" s="2">
        <f t="shared" si="220"/>
        <v>31</v>
      </c>
      <c r="AD252" s="2">
        <f>ROUND((((ET252)-(EU252))+AE252),2)</f>
        <v>0</v>
      </c>
      <c r="AE252" s="2">
        <f t="shared" ref="AE252:AF255" si="242">ROUND((EU252),2)</f>
        <v>0</v>
      </c>
      <c r="AF252" s="2">
        <f t="shared" si="242"/>
        <v>0</v>
      </c>
      <c r="AG252" s="2">
        <f t="shared" si="221"/>
        <v>0</v>
      </c>
      <c r="AH252" s="2">
        <f t="shared" ref="AH252:AI255" si="243">(EW252)</f>
        <v>0</v>
      </c>
      <c r="AI252" s="2">
        <f t="shared" si="243"/>
        <v>0</v>
      </c>
      <c r="AJ252" s="2">
        <f t="shared" si="222"/>
        <v>0</v>
      </c>
      <c r="AK252" s="2">
        <v>31</v>
      </c>
      <c r="AL252" s="2">
        <v>31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95</v>
      </c>
      <c r="AU252" s="2">
        <v>65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4</v>
      </c>
      <c r="BE252" s="2" t="s">
        <v>4</v>
      </c>
      <c r="BF252" s="2" t="s">
        <v>4</v>
      </c>
      <c r="BG252" s="2" t="s">
        <v>4</v>
      </c>
      <c r="BH252" s="2">
        <v>3</v>
      </c>
      <c r="BI252" s="2">
        <v>2</v>
      </c>
      <c r="BJ252" s="2" t="s">
        <v>313</v>
      </c>
      <c r="BK252" s="2"/>
      <c r="BL252" s="2"/>
      <c r="BM252" s="2">
        <v>108001</v>
      </c>
      <c r="BN252" s="2">
        <v>0</v>
      </c>
      <c r="BO252" s="2" t="s">
        <v>4</v>
      </c>
      <c r="BP252" s="2">
        <v>0</v>
      </c>
      <c r="BQ252" s="2">
        <v>3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4</v>
      </c>
      <c r="BZ252" s="2">
        <v>95</v>
      </c>
      <c r="CA252" s="2">
        <v>65</v>
      </c>
      <c r="CB252" s="2"/>
      <c r="CC252" s="2"/>
      <c r="CD252" s="2"/>
      <c r="CE252" s="2"/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4</v>
      </c>
      <c r="CO252" s="2">
        <v>0</v>
      </c>
      <c r="CP252" s="2">
        <f t="shared" si="223"/>
        <v>37.200000000000003</v>
      </c>
      <c r="CQ252" s="2">
        <f t="shared" si="224"/>
        <v>31</v>
      </c>
      <c r="CR252" s="2">
        <f t="shared" si="225"/>
        <v>0</v>
      </c>
      <c r="CS252" s="2">
        <f t="shared" si="226"/>
        <v>0</v>
      </c>
      <c r="CT252" s="2">
        <f t="shared" si="227"/>
        <v>0</v>
      </c>
      <c r="CU252" s="2">
        <f t="shared" si="228"/>
        <v>0</v>
      </c>
      <c r="CV252" s="2">
        <f t="shared" si="229"/>
        <v>0</v>
      </c>
      <c r="CW252" s="2">
        <f t="shared" si="230"/>
        <v>0</v>
      </c>
      <c r="CX252" s="2">
        <f t="shared" si="231"/>
        <v>0</v>
      </c>
      <c r="CY252" s="2">
        <f t="shared" si="232"/>
        <v>0</v>
      </c>
      <c r="CZ252" s="2">
        <f t="shared" si="233"/>
        <v>0</v>
      </c>
      <c r="DA252" s="2"/>
      <c r="DB252" s="2"/>
      <c r="DC252" s="2" t="s">
        <v>4</v>
      </c>
      <c r="DD252" s="2" t="s">
        <v>4</v>
      </c>
      <c r="DE252" s="2" t="s">
        <v>4</v>
      </c>
      <c r="DF252" s="2" t="s">
        <v>4</v>
      </c>
      <c r="DG252" s="2" t="s">
        <v>4</v>
      </c>
      <c r="DH252" s="2" t="s">
        <v>4</v>
      </c>
      <c r="DI252" s="2" t="s">
        <v>4</v>
      </c>
      <c r="DJ252" s="2" t="s">
        <v>4</v>
      </c>
      <c r="DK252" s="2" t="s">
        <v>4</v>
      </c>
      <c r="DL252" s="2" t="s">
        <v>4</v>
      </c>
      <c r="DM252" s="2" t="s">
        <v>4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1003</v>
      </c>
      <c r="DV252" s="2" t="s">
        <v>312</v>
      </c>
      <c r="DW252" s="2" t="s">
        <v>312</v>
      </c>
      <c r="DX252" s="2">
        <v>10</v>
      </c>
      <c r="DY252" s="2"/>
      <c r="DZ252" s="2"/>
      <c r="EA252" s="2"/>
      <c r="EB252" s="2"/>
      <c r="EC252" s="2"/>
      <c r="ED252" s="2"/>
      <c r="EE252" s="2">
        <v>27028906</v>
      </c>
      <c r="EF252" s="2">
        <v>3</v>
      </c>
      <c r="EG252" s="2" t="s">
        <v>63</v>
      </c>
      <c r="EH252" s="2">
        <v>0</v>
      </c>
      <c r="EI252" s="2" t="s">
        <v>4</v>
      </c>
      <c r="EJ252" s="2">
        <v>2</v>
      </c>
      <c r="EK252" s="2">
        <v>108001</v>
      </c>
      <c r="EL252" s="2" t="s">
        <v>64</v>
      </c>
      <c r="EM252" s="2" t="s">
        <v>65</v>
      </c>
      <c r="EN252" s="2"/>
      <c r="EO252" s="2" t="s">
        <v>4</v>
      </c>
      <c r="EP252" s="2"/>
      <c r="EQ252" s="2">
        <v>512</v>
      </c>
      <c r="ER252" s="2">
        <v>31</v>
      </c>
      <c r="ES252" s="2">
        <v>31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34"/>
        <v>0</v>
      </c>
      <c r="FS252" s="2">
        <v>0</v>
      </c>
      <c r="FT252" s="2"/>
      <c r="FU252" s="2"/>
      <c r="FV252" s="2"/>
      <c r="FW252" s="2"/>
      <c r="FX252" s="2">
        <v>95</v>
      </c>
      <c r="FY252" s="2">
        <v>65</v>
      </c>
      <c r="FZ252" s="2"/>
      <c r="GA252" s="2" t="s">
        <v>4</v>
      </c>
      <c r="GB252" s="2"/>
      <c r="GC252" s="2"/>
      <c r="GD252" s="2">
        <v>0</v>
      </c>
      <c r="GE252" s="2"/>
      <c r="GF252" s="2">
        <v>-339431079</v>
      </c>
      <c r="GG252" s="2">
        <v>2</v>
      </c>
      <c r="GH252" s="2">
        <v>1</v>
      </c>
      <c r="GI252" s="2">
        <v>-2</v>
      </c>
      <c r="GJ252" s="2">
        <v>0</v>
      </c>
      <c r="GK252" s="2">
        <f>ROUND(R252*(R12)/100,2)</f>
        <v>0</v>
      </c>
      <c r="GL252" s="2">
        <f t="shared" si="235"/>
        <v>0</v>
      </c>
      <c r="GM252" s="2">
        <f t="shared" si="236"/>
        <v>37.200000000000003</v>
      </c>
      <c r="GN252" s="2">
        <f t="shared" si="237"/>
        <v>0</v>
      </c>
      <c r="GO252" s="2">
        <f t="shared" si="238"/>
        <v>37.200000000000003</v>
      </c>
      <c r="GP252" s="2">
        <f t="shared" si="239"/>
        <v>0</v>
      </c>
      <c r="GQ252" s="2"/>
      <c r="GR252" s="2">
        <v>0</v>
      </c>
      <c r="GS252" s="2">
        <v>3</v>
      </c>
      <c r="GT252" s="2">
        <v>0</v>
      </c>
      <c r="GU252" s="2" t="s">
        <v>4</v>
      </c>
      <c r="GV252" s="2">
        <f t="shared" si="240"/>
        <v>0</v>
      </c>
      <c r="GW252" s="2">
        <v>1</v>
      </c>
      <c r="GX252" s="2">
        <f t="shared" si="241"/>
        <v>0</v>
      </c>
      <c r="GY252" s="2"/>
      <c r="GZ252" s="2"/>
      <c r="HA252" s="2">
        <v>0</v>
      </c>
      <c r="HB252" s="2">
        <v>0</v>
      </c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18</v>
      </c>
      <c r="B253">
        <v>1</v>
      </c>
      <c r="C253">
        <v>485</v>
      </c>
      <c r="E253" t="s">
        <v>325</v>
      </c>
      <c r="F253" t="s">
        <v>310</v>
      </c>
      <c r="G253" t="s">
        <v>311</v>
      </c>
      <c r="H253" t="s">
        <v>312</v>
      </c>
      <c r="I253">
        <f>I251*J253</f>
        <v>1.2</v>
      </c>
      <c r="J253">
        <v>10</v>
      </c>
      <c r="O253">
        <f t="shared" si="208"/>
        <v>286.44</v>
      </c>
      <c r="P253">
        <f t="shared" si="209"/>
        <v>286.44</v>
      </c>
      <c r="Q253">
        <f t="shared" si="210"/>
        <v>0</v>
      </c>
      <c r="R253">
        <f t="shared" si="211"/>
        <v>0</v>
      </c>
      <c r="S253">
        <f t="shared" si="212"/>
        <v>0</v>
      </c>
      <c r="T253">
        <f t="shared" si="213"/>
        <v>0</v>
      </c>
      <c r="U253">
        <f t="shared" si="214"/>
        <v>0</v>
      </c>
      <c r="V253">
        <f t="shared" si="215"/>
        <v>0</v>
      </c>
      <c r="W253">
        <f t="shared" si="216"/>
        <v>0</v>
      </c>
      <c r="X253">
        <f t="shared" si="217"/>
        <v>0</v>
      </c>
      <c r="Y253">
        <f t="shared" si="218"/>
        <v>0</v>
      </c>
      <c r="AA253">
        <v>27796868</v>
      </c>
      <c r="AB253">
        <f t="shared" si="219"/>
        <v>31</v>
      </c>
      <c r="AC253">
        <f t="shared" si="220"/>
        <v>31</v>
      </c>
      <c r="AD253">
        <f>ROUND((((ET253)-(EU253))+AE253),2)</f>
        <v>0</v>
      </c>
      <c r="AE253">
        <f t="shared" si="242"/>
        <v>0</v>
      </c>
      <c r="AF253">
        <f t="shared" si="242"/>
        <v>0</v>
      </c>
      <c r="AG253">
        <f t="shared" si="221"/>
        <v>0</v>
      </c>
      <c r="AH253">
        <f t="shared" si="243"/>
        <v>0</v>
      </c>
      <c r="AI253">
        <f t="shared" si="243"/>
        <v>0</v>
      </c>
      <c r="AJ253">
        <f t="shared" si="222"/>
        <v>0</v>
      </c>
      <c r="AK253">
        <v>31</v>
      </c>
      <c r="AL253">
        <v>31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95</v>
      </c>
      <c r="AU253">
        <v>65</v>
      </c>
      <c r="AV253">
        <v>1</v>
      </c>
      <c r="AW253">
        <v>1</v>
      </c>
      <c r="AZ253">
        <v>7.7</v>
      </c>
      <c r="BA253">
        <v>1</v>
      </c>
      <c r="BB253">
        <v>1</v>
      </c>
      <c r="BC253">
        <v>7.7</v>
      </c>
      <c r="BD253" t="s">
        <v>4</v>
      </c>
      <c r="BE253" t="s">
        <v>4</v>
      </c>
      <c r="BF253" t="s">
        <v>4</v>
      </c>
      <c r="BG253" t="s">
        <v>4</v>
      </c>
      <c r="BH253">
        <v>3</v>
      </c>
      <c r="BI253">
        <v>2</v>
      </c>
      <c r="BJ253" t="s">
        <v>313</v>
      </c>
      <c r="BM253">
        <v>108001</v>
      </c>
      <c r="BN253">
        <v>0</v>
      </c>
      <c r="BO253" t="s">
        <v>4</v>
      </c>
      <c r="BP253">
        <v>0</v>
      </c>
      <c r="BQ253">
        <v>3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4</v>
      </c>
      <c r="BZ253">
        <v>95</v>
      </c>
      <c r="CA253">
        <v>65</v>
      </c>
      <c r="CF253">
        <v>0</v>
      </c>
      <c r="CG253">
        <v>0</v>
      </c>
      <c r="CM253">
        <v>0</v>
      </c>
      <c r="CN253" t="s">
        <v>4</v>
      </c>
      <c r="CO253">
        <v>0</v>
      </c>
      <c r="CP253">
        <f t="shared" si="223"/>
        <v>286.44</v>
      </c>
      <c r="CQ253">
        <f t="shared" si="224"/>
        <v>238.70000000000002</v>
      </c>
      <c r="CR253">
        <f t="shared" si="225"/>
        <v>0</v>
      </c>
      <c r="CS253">
        <f t="shared" si="226"/>
        <v>0</v>
      </c>
      <c r="CT253">
        <f t="shared" si="227"/>
        <v>0</v>
      </c>
      <c r="CU253">
        <f t="shared" si="228"/>
        <v>0</v>
      </c>
      <c r="CV253">
        <f t="shared" si="229"/>
        <v>0</v>
      </c>
      <c r="CW253">
        <f t="shared" si="230"/>
        <v>0</v>
      </c>
      <c r="CX253">
        <f t="shared" si="231"/>
        <v>0</v>
      </c>
      <c r="CY253">
        <f t="shared" si="232"/>
        <v>0</v>
      </c>
      <c r="CZ253">
        <f t="shared" si="233"/>
        <v>0</v>
      </c>
      <c r="DC253" t="s">
        <v>4</v>
      </c>
      <c r="DD253" t="s">
        <v>4</v>
      </c>
      <c r="DE253" t="s">
        <v>4</v>
      </c>
      <c r="DF253" t="s">
        <v>4</v>
      </c>
      <c r="DG253" t="s">
        <v>4</v>
      </c>
      <c r="DH253" t="s">
        <v>4</v>
      </c>
      <c r="DI253" t="s">
        <v>4</v>
      </c>
      <c r="DJ253" t="s">
        <v>4</v>
      </c>
      <c r="DK253" t="s">
        <v>4</v>
      </c>
      <c r="DL253" t="s">
        <v>4</v>
      </c>
      <c r="DM253" t="s">
        <v>4</v>
      </c>
      <c r="DN253">
        <v>0</v>
      </c>
      <c r="DO253">
        <v>0</v>
      </c>
      <c r="DP253">
        <v>1</v>
      </c>
      <c r="DQ253">
        <v>1</v>
      </c>
      <c r="DU253">
        <v>1003</v>
      </c>
      <c r="DV253" t="s">
        <v>312</v>
      </c>
      <c r="DW253" t="s">
        <v>312</v>
      </c>
      <c r="DX253">
        <v>10</v>
      </c>
      <c r="EE253">
        <v>27028906</v>
      </c>
      <c r="EF253">
        <v>3</v>
      </c>
      <c r="EG253" t="s">
        <v>63</v>
      </c>
      <c r="EH253">
        <v>0</v>
      </c>
      <c r="EI253" t="s">
        <v>4</v>
      </c>
      <c r="EJ253">
        <v>2</v>
      </c>
      <c r="EK253">
        <v>108001</v>
      </c>
      <c r="EL253" t="s">
        <v>64</v>
      </c>
      <c r="EM253" t="s">
        <v>65</v>
      </c>
      <c r="EO253" t="s">
        <v>4</v>
      </c>
      <c r="EQ253">
        <v>512</v>
      </c>
      <c r="ER253">
        <v>31</v>
      </c>
      <c r="ES253">
        <v>31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234"/>
        <v>0</v>
      </c>
      <c r="FS253">
        <v>0</v>
      </c>
      <c r="FX253">
        <v>95</v>
      </c>
      <c r="FY253">
        <v>65</v>
      </c>
      <c r="GA253" t="s">
        <v>4</v>
      </c>
      <c r="GD253">
        <v>0</v>
      </c>
      <c r="GF253">
        <v>-339431079</v>
      </c>
      <c r="GG253">
        <v>1</v>
      </c>
      <c r="GH253">
        <v>1</v>
      </c>
      <c r="GI253">
        <v>4</v>
      </c>
      <c r="GJ253">
        <v>0</v>
      </c>
      <c r="GK253">
        <f>ROUND(R253*(S12)/100,2)</f>
        <v>0</v>
      </c>
      <c r="GL253">
        <f t="shared" si="235"/>
        <v>0</v>
      </c>
      <c r="GM253">
        <f t="shared" si="236"/>
        <v>286.44</v>
      </c>
      <c r="GN253">
        <f t="shared" si="237"/>
        <v>0</v>
      </c>
      <c r="GO253">
        <f t="shared" si="238"/>
        <v>286.44</v>
      </c>
      <c r="GP253">
        <f t="shared" si="239"/>
        <v>0</v>
      </c>
      <c r="GR253">
        <v>0</v>
      </c>
      <c r="GS253">
        <v>3</v>
      </c>
      <c r="GT253">
        <v>0</v>
      </c>
      <c r="GU253" t="s">
        <v>4</v>
      </c>
      <c r="GV253">
        <f t="shared" si="240"/>
        <v>0</v>
      </c>
      <c r="GW253">
        <v>1</v>
      </c>
      <c r="GX253">
        <f t="shared" si="241"/>
        <v>0</v>
      </c>
      <c r="HA253">
        <v>0</v>
      </c>
      <c r="HB253">
        <v>0</v>
      </c>
      <c r="IK253">
        <v>0</v>
      </c>
    </row>
    <row r="254" spans="1:255" x14ac:dyDescent="0.2">
      <c r="A254" s="2">
        <v>18</v>
      </c>
      <c r="B254" s="2">
        <v>1</v>
      </c>
      <c r="C254" s="2">
        <v>479</v>
      </c>
      <c r="D254" s="2"/>
      <c r="E254" s="2" t="s">
        <v>326</v>
      </c>
      <c r="F254" s="2" t="s">
        <v>315</v>
      </c>
      <c r="G254" s="2" t="s">
        <v>316</v>
      </c>
      <c r="H254" s="2" t="s">
        <v>303</v>
      </c>
      <c r="I254" s="2">
        <f>I250*J254</f>
        <v>0.12</v>
      </c>
      <c r="J254" s="2">
        <v>1</v>
      </c>
      <c r="K254" s="2"/>
      <c r="L254" s="2"/>
      <c r="M254" s="2"/>
      <c r="N254" s="2"/>
      <c r="O254" s="2">
        <f t="shared" si="208"/>
        <v>7.44</v>
      </c>
      <c r="P254" s="2">
        <f t="shared" si="209"/>
        <v>7.44</v>
      </c>
      <c r="Q254" s="2">
        <f t="shared" si="210"/>
        <v>0</v>
      </c>
      <c r="R254" s="2">
        <f t="shared" si="211"/>
        <v>0</v>
      </c>
      <c r="S254" s="2">
        <f t="shared" si="212"/>
        <v>0</v>
      </c>
      <c r="T254" s="2">
        <f t="shared" si="213"/>
        <v>0</v>
      </c>
      <c r="U254" s="2">
        <f t="shared" si="214"/>
        <v>0</v>
      </c>
      <c r="V254" s="2">
        <f t="shared" si="215"/>
        <v>0</v>
      </c>
      <c r="W254" s="2">
        <f t="shared" si="216"/>
        <v>0</v>
      </c>
      <c r="X254" s="2">
        <f t="shared" si="217"/>
        <v>0</v>
      </c>
      <c r="Y254" s="2">
        <f t="shared" si="218"/>
        <v>0</v>
      </c>
      <c r="Z254" s="2"/>
      <c r="AA254" s="2">
        <v>27795993</v>
      </c>
      <c r="AB254" s="2">
        <f t="shared" si="219"/>
        <v>62</v>
      </c>
      <c r="AC254" s="2">
        <f t="shared" si="220"/>
        <v>62</v>
      </c>
      <c r="AD254" s="2">
        <f>ROUND((((ET254)-(EU254))+AE254),2)</f>
        <v>0</v>
      </c>
      <c r="AE254" s="2">
        <f t="shared" si="242"/>
        <v>0</v>
      </c>
      <c r="AF254" s="2">
        <f t="shared" si="242"/>
        <v>0</v>
      </c>
      <c r="AG254" s="2">
        <f t="shared" si="221"/>
        <v>0</v>
      </c>
      <c r="AH254" s="2">
        <f t="shared" si="243"/>
        <v>0</v>
      </c>
      <c r="AI254" s="2">
        <f t="shared" si="243"/>
        <v>0</v>
      </c>
      <c r="AJ254" s="2">
        <f t="shared" si="222"/>
        <v>0</v>
      </c>
      <c r="AK254" s="2">
        <v>62</v>
      </c>
      <c r="AL254" s="2">
        <v>62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95</v>
      </c>
      <c r="AU254" s="2">
        <v>65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4</v>
      </c>
      <c r="BE254" s="2" t="s">
        <v>4</v>
      </c>
      <c r="BF254" s="2" t="s">
        <v>4</v>
      </c>
      <c r="BG254" s="2" t="s">
        <v>4</v>
      </c>
      <c r="BH254" s="2">
        <v>3</v>
      </c>
      <c r="BI254" s="2">
        <v>2</v>
      </c>
      <c r="BJ254" s="2" t="s">
        <v>317</v>
      </c>
      <c r="BK254" s="2"/>
      <c r="BL254" s="2"/>
      <c r="BM254" s="2">
        <v>108001</v>
      </c>
      <c r="BN254" s="2">
        <v>0</v>
      </c>
      <c r="BO254" s="2" t="s">
        <v>4</v>
      </c>
      <c r="BP254" s="2">
        <v>0</v>
      </c>
      <c r="BQ254" s="2">
        <v>3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4</v>
      </c>
      <c r="BZ254" s="2">
        <v>95</v>
      </c>
      <c r="CA254" s="2">
        <v>65</v>
      </c>
      <c r="CB254" s="2"/>
      <c r="CC254" s="2"/>
      <c r="CD254" s="2"/>
      <c r="CE254" s="2"/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4</v>
      </c>
      <c r="CO254" s="2">
        <v>0</v>
      </c>
      <c r="CP254" s="2">
        <f t="shared" si="223"/>
        <v>7.44</v>
      </c>
      <c r="CQ254" s="2">
        <f t="shared" si="224"/>
        <v>62</v>
      </c>
      <c r="CR254" s="2">
        <f t="shared" si="225"/>
        <v>0</v>
      </c>
      <c r="CS254" s="2">
        <f t="shared" si="226"/>
        <v>0</v>
      </c>
      <c r="CT254" s="2">
        <f t="shared" si="227"/>
        <v>0</v>
      </c>
      <c r="CU254" s="2">
        <f t="shared" si="228"/>
        <v>0</v>
      </c>
      <c r="CV254" s="2">
        <f t="shared" si="229"/>
        <v>0</v>
      </c>
      <c r="CW254" s="2">
        <f t="shared" si="230"/>
        <v>0</v>
      </c>
      <c r="CX254" s="2">
        <f t="shared" si="231"/>
        <v>0</v>
      </c>
      <c r="CY254" s="2">
        <f t="shared" si="232"/>
        <v>0</v>
      </c>
      <c r="CZ254" s="2">
        <f t="shared" si="233"/>
        <v>0</v>
      </c>
      <c r="DA254" s="2"/>
      <c r="DB254" s="2"/>
      <c r="DC254" s="2" t="s">
        <v>4</v>
      </c>
      <c r="DD254" s="2" t="s">
        <v>4</v>
      </c>
      <c r="DE254" s="2" t="s">
        <v>4</v>
      </c>
      <c r="DF254" s="2" t="s">
        <v>4</v>
      </c>
      <c r="DG254" s="2" t="s">
        <v>4</v>
      </c>
      <c r="DH254" s="2" t="s">
        <v>4</v>
      </c>
      <c r="DI254" s="2" t="s">
        <v>4</v>
      </c>
      <c r="DJ254" s="2" t="s">
        <v>4</v>
      </c>
      <c r="DK254" s="2" t="s">
        <v>4</v>
      </c>
      <c r="DL254" s="2" t="s">
        <v>4</v>
      </c>
      <c r="DM254" s="2" t="s">
        <v>4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1010</v>
      </c>
      <c r="DV254" s="2" t="s">
        <v>303</v>
      </c>
      <c r="DW254" s="2" t="s">
        <v>303</v>
      </c>
      <c r="DX254" s="2">
        <v>100</v>
      </c>
      <c r="DY254" s="2"/>
      <c r="DZ254" s="2"/>
      <c r="EA254" s="2"/>
      <c r="EB254" s="2"/>
      <c r="EC254" s="2"/>
      <c r="ED254" s="2"/>
      <c r="EE254" s="2">
        <v>27028906</v>
      </c>
      <c r="EF254" s="2">
        <v>3</v>
      </c>
      <c r="EG254" s="2" t="s">
        <v>63</v>
      </c>
      <c r="EH254" s="2">
        <v>0</v>
      </c>
      <c r="EI254" s="2" t="s">
        <v>4</v>
      </c>
      <c r="EJ254" s="2">
        <v>2</v>
      </c>
      <c r="EK254" s="2">
        <v>108001</v>
      </c>
      <c r="EL254" s="2" t="s">
        <v>64</v>
      </c>
      <c r="EM254" s="2" t="s">
        <v>65</v>
      </c>
      <c r="EN254" s="2"/>
      <c r="EO254" s="2" t="s">
        <v>4</v>
      </c>
      <c r="EP254" s="2"/>
      <c r="EQ254" s="2">
        <v>512</v>
      </c>
      <c r="ER254" s="2">
        <v>62</v>
      </c>
      <c r="ES254" s="2">
        <v>62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34"/>
        <v>0</v>
      </c>
      <c r="FS254" s="2">
        <v>0</v>
      </c>
      <c r="FT254" s="2"/>
      <c r="FU254" s="2"/>
      <c r="FV254" s="2"/>
      <c r="FW254" s="2"/>
      <c r="FX254" s="2">
        <v>95</v>
      </c>
      <c r="FY254" s="2">
        <v>65</v>
      </c>
      <c r="FZ254" s="2"/>
      <c r="GA254" s="2" t="s">
        <v>4</v>
      </c>
      <c r="GB254" s="2"/>
      <c r="GC254" s="2"/>
      <c r="GD254" s="2">
        <v>0</v>
      </c>
      <c r="GE254" s="2"/>
      <c r="GF254" s="2">
        <v>2079968730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0</v>
      </c>
      <c r="GL254" s="2">
        <f t="shared" si="235"/>
        <v>0</v>
      </c>
      <c r="GM254" s="2">
        <f t="shared" si="236"/>
        <v>7.44</v>
      </c>
      <c r="GN254" s="2">
        <f t="shared" si="237"/>
        <v>0</v>
      </c>
      <c r="GO254" s="2">
        <f t="shared" si="238"/>
        <v>7.44</v>
      </c>
      <c r="GP254" s="2">
        <f t="shared" si="239"/>
        <v>0</v>
      </c>
      <c r="GQ254" s="2"/>
      <c r="GR254" s="2">
        <v>0</v>
      </c>
      <c r="GS254" s="2">
        <v>3</v>
      </c>
      <c r="GT254" s="2">
        <v>0</v>
      </c>
      <c r="GU254" s="2" t="s">
        <v>4</v>
      </c>
      <c r="GV254" s="2">
        <f t="shared" si="240"/>
        <v>0</v>
      </c>
      <c r="GW254" s="2">
        <v>1</v>
      </c>
      <c r="GX254" s="2">
        <f t="shared" si="241"/>
        <v>0</v>
      </c>
      <c r="GY254" s="2"/>
      <c r="GZ254" s="2"/>
      <c r="HA254" s="2">
        <v>0</v>
      </c>
      <c r="HB254" s="2">
        <v>0</v>
      </c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18</v>
      </c>
      <c r="B255">
        <v>1</v>
      </c>
      <c r="C255">
        <v>484</v>
      </c>
      <c r="E255" t="s">
        <v>326</v>
      </c>
      <c r="F255" t="s">
        <v>315</v>
      </c>
      <c r="G255" t="s">
        <v>316</v>
      </c>
      <c r="H255" t="s">
        <v>303</v>
      </c>
      <c r="I255">
        <f>I251*J255</f>
        <v>0.12</v>
      </c>
      <c r="J255">
        <v>1</v>
      </c>
      <c r="O255">
        <f t="shared" si="208"/>
        <v>57.29</v>
      </c>
      <c r="P255">
        <f t="shared" si="209"/>
        <v>57.29</v>
      </c>
      <c r="Q255">
        <f t="shared" si="210"/>
        <v>0</v>
      </c>
      <c r="R255">
        <f t="shared" si="211"/>
        <v>0</v>
      </c>
      <c r="S255">
        <f t="shared" si="212"/>
        <v>0</v>
      </c>
      <c r="T255">
        <f t="shared" si="213"/>
        <v>0</v>
      </c>
      <c r="U255">
        <f t="shared" si="214"/>
        <v>0</v>
      </c>
      <c r="V255">
        <f t="shared" si="215"/>
        <v>0</v>
      </c>
      <c r="W255">
        <f t="shared" si="216"/>
        <v>0</v>
      </c>
      <c r="X255">
        <f t="shared" si="217"/>
        <v>0</v>
      </c>
      <c r="Y255">
        <f t="shared" si="218"/>
        <v>0</v>
      </c>
      <c r="AA255">
        <v>27796868</v>
      </c>
      <c r="AB255">
        <f t="shared" si="219"/>
        <v>62</v>
      </c>
      <c r="AC255">
        <f t="shared" si="220"/>
        <v>62</v>
      </c>
      <c r="AD255">
        <f>ROUND((((ET255)-(EU255))+AE255),2)</f>
        <v>0</v>
      </c>
      <c r="AE255">
        <f t="shared" si="242"/>
        <v>0</v>
      </c>
      <c r="AF255">
        <f t="shared" si="242"/>
        <v>0</v>
      </c>
      <c r="AG255">
        <f t="shared" si="221"/>
        <v>0</v>
      </c>
      <c r="AH255">
        <f t="shared" si="243"/>
        <v>0</v>
      </c>
      <c r="AI255">
        <f t="shared" si="243"/>
        <v>0</v>
      </c>
      <c r="AJ255">
        <f t="shared" si="222"/>
        <v>0</v>
      </c>
      <c r="AK255">
        <v>62</v>
      </c>
      <c r="AL255">
        <v>62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95</v>
      </c>
      <c r="AU255">
        <v>65</v>
      </c>
      <c r="AV255">
        <v>1</v>
      </c>
      <c r="AW255">
        <v>1</v>
      </c>
      <c r="AZ255">
        <v>7.7</v>
      </c>
      <c r="BA255">
        <v>1</v>
      </c>
      <c r="BB255">
        <v>1</v>
      </c>
      <c r="BC255">
        <v>7.7</v>
      </c>
      <c r="BD255" t="s">
        <v>4</v>
      </c>
      <c r="BE255" t="s">
        <v>4</v>
      </c>
      <c r="BF255" t="s">
        <v>4</v>
      </c>
      <c r="BG255" t="s">
        <v>4</v>
      </c>
      <c r="BH255">
        <v>3</v>
      </c>
      <c r="BI255">
        <v>2</v>
      </c>
      <c r="BJ255" t="s">
        <v>317</v>
      </c>
      <c r="BM255">
        <v>108001</v>
      </c>
      <c r="BN255">
        <v>0</v>
      </c>
      <c r="BO255" t="s">
        <v>4</v>
      </c>
      <c r="BP255">
        <v>0</v>
      </c>
      <c r="BQ255">
        <v>3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4</v>
      </c>
      <c r="BZ255">
        <v>95</v>
      </c>
      <c r="CA255">
        <v>65</v>
      </c>
      <c r="CF255">
        <v>0</v>
      </c>
      <c r="CG255">
        <v>0</v>
      </c>
      <c r="CM255">
        <v>0</v>
      </c>
      <c r="CN255" t="s">
        <v>4</v>
      </c>
      <c r="CO255">
        <v>0</v>
      </c>
      <c r="CP255">
        <f t="shared" si="223"/>
        <v>57.29</v>
      </c>
      <c r="CQ255">
        <f t="shared" si="224"/>
        <v>477.40000000000003</v>
      </c>
      <c r="CR255">
        <f t="shared" si="225"/>
        <v>0</v>
      </c>
      <c r="CS255">
        <f t="shared" si="226"/>
        <v>0</v>
      </c>
      <c r="CT255">
        <f t="shared" si="227"/>
        <v>0</v>
      </c>
      <c r="CU255">
        <f t="shared" si="228"/>
        <v>0</v>
      </c>
      <c r="CV255">
        <f t="shared" si="229"/>
        <v>0</v>
      </c>
      <c r="CW255">
        <f t="shared" si="230"/>
        <v>0</v>
      </c>
      <c r="CX255">
        <f t="shared" si="231"/>
        <v>0</v>
      </c>
      <c r="CY255">
        <f t="shared" si="232"/>
        <v>0</v>
      </c>
      <c r="CZ255">
        <f t="shared" si="233"/>
        <v>0</v>
      </c>
      <c r="DC255" t="s">
        <v>4</v>
      </c>
      <c r="DD255" t="s">
        <v>4</v>
      </c>
      <c r="DE255" t="s">
        <v>4</v>
      </c>
      <c r="DF255" t="s">
        <v>4</v>
      </c>
      <c r="DG255" t="s">
        <v>4</v>
      </c>
      <c r="DH255" t="s">
        <v>4</v>
      </c>
      <c r="DI255" t="s">
        <v>4</v>
      </c>
      <c r="DJ255" t="s">
        <v>4</v>
      </c>
      <c r="DK255" t="s">
        <v>4</v>
      </c>
      <c r="DL255" t="s">
        <v>4</v>
      </c>
      <c r="DM255" t="s">
        <v>4</v>
      </c>
      <c r="DN255">
        <v>0</v>
      </c>
      <c r="DO255">
        <v>0</v>
      </c>
      <c r="DP255">
        <v>1</v>
      </c>
      <c r="DQ255">
        <v>1</v>
      </c>
      <c r="DU255">
        <v>1010</v>
      </c>
      <c r="DV255" t="s">
        <v>303</v>
      </c>
      <c r="DW255" t="s">
        <v>303</v>
      </c>
      <c r="DX255">
        <v>100</v>
      </c>
      <c r="EE255">
        <v>27028906</v>
      </c>
      <c r="EF255">
        <v>3</v>
      </c>
      <c r="EG255" t="s">
        <v>63</v>
      </c>
      <c r="EH255">
        <v>0</v>
      </c>
      <c r="EI255" t="s">
        <v>4</v>
      </c>
      <c r="EJ255">
        <v>2</v>
      </c>
      <c r="EK255">
        <v>108001</v>
      </c>
      <c r="EL255" t="s">
        <v>64</v>
      </c>
      <c r="EM255" t="s">
        <v>65</v>
      </c>
      <c r="EO255" t="s">
        <v>4</v>
      </c>
      <c r="EQ255">
        <v>512</v>
      </c>
      <c r="ER255">
        <v>62</v>
      </c>
      <c r="ES255">
        <v>62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234"/>
        <v>0</v>
      </c>
      <c r="FS255">
        <v>0</v>
      </c>
      <c r="FX255">
        <v>95</v>
      </c>
      <c r="FY255">
        <v>65</v>
      </c>
      <c r="GA255" t="s">
        <v>4</v>
      </c>
      <c r="GD255">
        <v>0</v>
      </c>
      <c r="GF255">
        <v>2079968730</v>
      </c>
      <c r="GG255">
        <v>1</v>
      </c>
      <c r="GH255">
        <v>1</v>
      </c>
      <c r="GI255">
        <v>4</v>
      </c>
      <c r="GJ255">
        <v>0</v>
      </c>
      <c r="GK255">
        <f>ROUND(R255*(S12)/100,2)</f>
        <v>0</v>
      </c>
      <c r="GL255">
        <f t="shared" si="235"/>
        <v>0</v>
      </c>
      <c r="GM255">
        <f t="shared" si="236"/>
        <v>57.29</v>
      </c>
      <c r="GN255">
        <f t="shared" si="237"/>
        <v>0</v>
      </c>
      <c r="GO255">
        <f t="shared" si="238"/>
        <v>57.29</v>
      </c>
      <c r="GP255">
        <f t="shared" si="239"/>
        <v>0</v>
      </c>
      <c r="GR255">
        <v>0</v>
      </c>
      <c r="GS255">
        <v>3</v>
      </c>
      <c r="GT255">
        <v>0</v>
      </c>
      <c r="GU255" t="s">
        <v>4</v>
      </c>
      <c r="GV255">
        <f t="shared" si="240"/>
        <v>0</v>
      </c>
      <c r="GW255">
        <v>1</v>
      </c>
      <c r="GX255">
        <f t="shared" si="241"/>
        <v>0</v>
      </c>
      <c r="HA255">
        <v>0</v>
      </c>
      <c r="HB255">
        <v>0</v>
      </c>
      <c r="IK255">
        <v>0</v>
      </c>
    </row>
    <row r="256" spans="1:255" x14ac:dyDescent="0.2">
      <c r="A256" s="2">
        <v>17</v>
      </c>
      <c r="B256" s="2">
        <v>1</v>
      </c>
      <c r="C256" s="2">
        <f>ROW(SmtRes!A497)</f>
        <v>497</v>
      </c>
      <c r="D256" s="2">
        <f>ROW(EtalonRes!A480)</f>
        <v>480</v>
      </c>
      <c r="E256" s="2" t="s">
        <v>327</v>
      </c>
      <c r="F256" s="2" t="s">
        <v>284</v>
      </c>
      <c r="G256" s="2" t="s">
        <v>285</v>
      </c>
      <c r="H256" s="2" t="s">
        <v>246</v>
      </c>
      <c r="I256" s="2">
        <v>0.12</v>
      </c>
      <c r="J256" s="2">
        <v>0</v>
      </c>
      <c r="K256" s="2"/>
      <c r="L256" s="2"/>
      <c r="M256" s="2"/>
      <c r="N256" s="2"/>
      <c r="O256" s="2">
        <f t="shared" si="208"/>
        <v>18.03</v>
      </c>
      <c r="P256" s="2">
        <f t="shared" si="209"/>
        <v>4.37</v>
      </c>
      <c r="Q256" s="2">
        <f t="shared" si="210"/>
        <v>1.53</v>
      </c>
      <c r="R256" s="2">
        <f t="shared" si="211"/>
        <v>0.22</v>
      </c>
      <c r="S256" s="2">
        <f t="shared" si="212"/>
        <v>12.13</v>
      </c>
      <c r="T256" s="2">
        <f t="shared" si="213"/>
        <v>0</v>
      </c>
      <c r="U256" s="2">
        <f t="shared" si="214"/>
        <v>1.2902400000000001</v>
      </c>
      <c r="V256" s="2">
        <f t="shared" si="215"/>
        <v>1.7279999999999997E-2</v>
      </c>
      <c r="W256" s="2">
        <f t="shared" si="216"/>
        <v>0</v>
      </c>
      <c r="X256" s="2">
        <f t="shared" si="217"/>
        <v>11.73</v>
      </c>
      <c r="Y256" s="2">
        <f t="shared" si="218"/>
        <v>8.0299999999999994</v>
      </c>
      <c r="Z256" s="2"/>
      <c r="AA256" s="2">
        <v>27795993</v>
      </c>
      <c r="AB256" s="2">
        <f t="shared" si="219"/>
        <v>150.28</v>
      </c>
      <c r="AC256" s="2">
        <f t="shared" si="220"/>
        <v>36.43</v>
      </c>
      <c r="AD256" s="2">
        <f>ROUND(((((ET256*1.2))-((EU256*1.2)))+AE256),2)</f>
        <v>12.79</v>
      </c>
      <c r="AE256" s="2">
        <f>ROUND(((EU256*1.2)),2)</f>
        <v>1.81</v>
      </c>
      <c r="AF256" s="2">
        <f>ROUND(((EV256*1.2)),2)</f>
        <v>101.06</v>
      </c>
      <c r="AG256" s="2">
        <f t="shared" si="221"/>
        <v>0</v>
      </c>
      <c r="AH256" s="2">
        <f>((EW256*1.2))</f>
        <v>10.752000000000001</v>
      </c>
      <c r="AI256" s="2">
        <f>((EX256*1.2))</f>
        <v>0.14399999999999999</v>
      </c>
      <c r="AJ256" s="2">
        <f t="shared" si="222"/>
        <v>0</v>
      </c>
      <c r="AK256" s="2">
        <v>131.31</v>
      </c>
      <c r="AL256" s="2">
        <v>36.43</v>
      </c>
      <c r="AM256" s="2">
        <v>10.66</v>
      </c>
      <c r="AN256" s="2">
        <v>1.51</v>
      </c>
      <c r="AO256" s="2">
        <v>84.22</v>
      </c>
      <c r="AP256" s="2">
        <v>0</v>
      </c>
      <c r="AQ256" s="2">
        <v>8.9600000000000009</v>
      </c>
      <c r="AR256" s="2">
        <v>0.12</v>
      </c>
      <c r="AS256" s="2">
        <v>0</v>
      </c>
      <c r="AT256" s="2">
        <v>95</v>
      </c>
      <c r="AU256" s="2">
        <v>65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4</v>
      </c>
      <c r="BE256" s="2" t="s">
        <v>4</v>
      </c>
      <c r="BF256" s="2" t="s">
        <v>4</v>
      </c>
      <c r="BG256" s="2" t="s">
        <v>4</v>
      </c>
      <c r="BH256" s="2">
        <v>0</v>
      </c>
      <c r="BI256" s="2">
        <v>2</v>
      </c>
      <c r="BJ256" s="2" t="s">
        <v>286</v>
      </c>
      <c r="BK256" s="2"/>
      <c r="BL256" s="2"/>
      <c r="BM256" s="2">
        <v>108001</v>
      </c>
      <c r="BN256" s="2">
        <v>0</v>
      </c>
      <c r="BO256" s="2" t="s">
        <v>4</v>
      </c>
      <c r="BP256" s="2">
        <v>0</v>
      </c>
      <c r="BQ256" s="2">
        <v>3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4</v>
      </c>
      <c r="BZ256" s="2">
        <v>95</v>
      </c>
      <c r="CA256" s="2">
        <v>65</v>
      </c>
      <c r="CB256" s="2"/>
      <c r="CC256" s="2"/>
      <c r="CD256" s="2"/>
      <c r="CE256" s="2"/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62</v>
      </c>
      <c r="CO256" s="2">
        <v>0</v>
      </c>
      <c r="CP256" s="2">
        <f t="shared" si="223"/>
        <v>18.03</v>
      </c>
      <c r="CQ256" s="2">
        <f t="shared" si="224"/>
        <v>36.43</v>
      </c>
      <c r="CR256" s="2">
        <f t="shared" si="225"/>
        <v>12.79</v>
      </c>
      <c r="CS256" s="2">
        <f t="shared" si="226"/>
        <v>1.81</v>
      </c>
      <c r="CT256" s="2">
        <f t="shared" si="227"/>
        <v>101.06</v>
      </c>
      <c r="CU256" s="2">
        <f t="shared" si="228"/>
        <v>0</v>
      </c>
      <c r="CV256" s="2">
        <f t="shared" si="229"/>
        <v>10.752000000000001</v>
      </c>
      <c r="CW256" s="2">
        <f t="shared" si="230"/>
        <v>0.14399999999999999</v>
      </c>
      <c r="CX256" s="2">
        <f t="shared" si="231"/>
        <v>0</v>
      </c>
      <c r="CY256" s="2">
        <f t="shared" si="232"/>
        <v>11.732500000000002</v>
      </c>
      <c r="CZ256" s="2">
        <f t="shared" si="233"/>
        <v>8.0275000000000016</v>
      </c>
      <c r="DA256" s="2"/>
      <c r="DB256" s="2"/>
      <c r="DC256" s="2" t="s">
        <v>4</v>
      </c>
      <c r="DD256" s="2" t="s">
        <v>4</v>
      </c>
      <c r="DE256" s="2" t="s">
        <v>21</v>
      </c>
      <c r="DF256" s="2" t="s">
        <v>21</v>
      </c>
      <c r="DG256" s="2" t="s">
        <v>21</v>
      </c>
      <c r="DH256" s="2" t="s">
        <v>4</v>
      </c>
      <c r="DI256" s="2" t="s">
        <v>21</v>
      </c>
      <c r="DJ256" s="2" t="s">
        <v>21</v>
      </c>
      <c r="DK256" s="2" t="s">
        <v>4</v>
      </c>
      <c r="DL256" s="2" t="s">
        <v>4</v>
      </c>
      <c r="DM256" s="2" t="s">
        <v>4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1003</v>
      </c>
      <c r="DV256" s="2" t="s">
        <v>246</v>
      </c>
      <c r="DW256" s="2" t="s">
        <v>246</v>
      </c>
      <c r="DX256" s="2">
        <v>100</v>
      </c>
      <c r="DY256" s="2"/>
      <c r="DZ256" s="2"/>
      <c r="EA256" s="2"/>
      <c r="EB256" s="2"/>
      <c r="EC256" s="2"/>
      <c r="ED256" s="2"/>
      <c r="EE256" s="2">
        <v>27028906</v>
      </c>
      <c r="EF256" s="2">
        <v>3</v>
      </c>
      <c r="EG256" s="2" t="s">
        <v>63</v>
      </c>
      <c r="EH256" s="2">
        <v>0</v>
      </c>
      <c r="EI256" s="2" t="s">
        <v>4</v>
      </c>
      <c r="EJ256" s="2">
        <v>2</v>
      </c>
      <c r="EK256" s="2">
        <v>108001</v>
      </c>
      <c r="EL256" s="2" t="s">
        <v>64</v>
      </c>
      <c r="EM256" s="2" t="s">
        <v>65</v>
      </c>
      <c r="EN256" s="2"/>
      <c r="EO256" s="2" t="s">
        <v>66</v>
      </c>
      <c r="EP256" s="2"/>
      <c r="EQ256" s="2">
        <v>0</v>
      </c>
      <c r="ER256" s="2">
        <v>131.31</v>
      </c>
      <c r="ES256" s="2">
        <v>36.43</v>
      </c>
      <c r="ET256" s="2">
        <v>10.66</v>
      </c>
      <c r="EU256" s="2">
        <v>1.51</v>
      </c>
      <c r="EV256" s="2">
        <v>84.22</v>
      </c>
      <c r="EW256" s="2">
        <v>8.9600000000000009</v>
      </c>
      <c r="EX256" s="2">
        <v>0.12</v>
      </c>
      <c r="EY256" s="2">
        <v>0</v>
      </c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34"/>
        <v>0</v>
      </c>
      <c r="FS256" s="2">
        <v>0</v>
      </c>
      <c r="FT256" s="2"/>
      <c r="FU256" s="2"/>
      <c r="FV256" s="2"/>
      <c r="FW256" s="2"/>
      <c r="FX256" s="2">
        <v>95</v>
      </c>
      <c r="FY256" s="2">
        <v>65</v>
      </c>
      <c r="FZ256" s="2"/>
      <c r="GA256" s="2" t="s">
        <v>4</v>
      </c>
      <c r="GB256" s="2"/>
      <c r="GC256" s="2"/>
      <c r="GD256" s="2">
        <v>0</v>
      </c>
      <c r="GE256" s="2"/>
      <c r="GF256" s="2">
        <v>2104607410</v>
      </c>
      <c r="GG256" s="2">
        <v>2</v>
      </c>
      <c r="GH256" s="2">
        <v>1</v>
      </c>
      <c r="GI256" s="2">
        <v>-2</v>
      </c>
      <c r="GJ256" s="2">
        <v>0</v>
      </c>
      <c r="GK256" s="2">
        <f>ROUND(R256*(R12)/100,2)</f>
        <v>0</v>
      </c>
      <c r="GL256" s="2">
        <f t="shared" si="235"/>
        <v>0</v>
      </c>
      <c r="GM256" s="2">
        <f t="shared" si="236"/>
        <v>37.79</v>
      </c>
      <c r="GN256" s="2">
        <f t="shared" si="237"/>
        <v>0</v>
      </c>
      <c r="GO256" s="2">
        <f t="shared" si="238"/>
        <v>37.79</v>
      </c>
      <c r="GP256" s="2">
        <f t="shared" si="239"/>
        <v>0</v>
      </c>
      <c r="GQ256" s="2"/>
      <c r="GR256" s="2">
        <v>0</v>
      </c>
      <c r="GS256" s="2">
        <v>3</v>
      </c>
      <c r="GT256" s="2">
        <v>0</v>
      </c>
      <c r="GU256" s="2" t="s">
        <v>4</v>
      </c>
      <c r="GV256" s="2">
        <f t="shared" si="240"/>
        <v>0</v>
      </c>
      <c r="GW256" s="2">
        <v>1</v>
      </c>
      <c r="GX256" s="2">
        <f t="shared" si="241"/>
        <v>0</v>
      </c>
      <c r="GY256" s="2"/>
      <c r="GZ256" s="2"/>
      <c r="HA256" s="2">
        <v>0</v>
      </c>
      <c r="HB256" s="2">
        <v>0</v>
      </c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C257">
        <f>ROW(SmtRes!A508)</f>
        <v>508</v>
      </c>
      <c r="D257">
        <f>ROW(EtalonRes!A490)</f>
        <v>490</v>
      </c>
      <c r="E257" t="s">
        <v>327</v>
      </c>
      <c r="F257" t="s">
        <v>284</v>
      </c>
      <c r="G257" t="s">
        <v>285</v>
      </c>
      <c r="H257" t="s">
        <v>246</v>
      </c>
      <c r="I257">
        <v>0.12</v>
      </c>
      <c r="J257">
        <v>0</v>
      </c>
      <c r="O257">
        <f t="shared" si="208"/>
        <v>138.86000000000001</v>
      </c>
      <c r="P257">
        <f t="shared" si="209"/>
        <v>33.659999999999997</v>
      </c>
      <c r="Q257">
        <f t="shared" si="210"/>
        <v>11.82</v>
      </c>
      <c r="R257">
        <f t="shared" si="211"/>
        <v>1.67</v>
      </c>
      <c r="S257">
        <f t="shared" si="212"/>
        <v>93.38</v>
      </c>
      <c r="T257">
        <f t="shared" si="213"/>
        <v>0</v>
      </c>
      <c r="U257">
        <f t="shared" si="214"/>
        <v>1.2902400000000001</v>
      </c>
      <c r="V257">
        <f t="shared" si="215"/>
        <v>1.7279999999999997E-2</v>
      </c>
      <c r="W257">
        <f t="shared" si="216"/>
        <v>0</v>
      </c>
      <c r="X257">
        <f t="shared" si="217"/>
        <v>90.3</v>
      </c>
      <c r="Y257">
        <f t="shared" si="218"/>
        <v>61.78</v>
      </c>
      <c r="AA257">
        <v>27796868</v>
      </c>
      <c r="AB257">
        <f t="shared" si="219"/>
        <v>150.28</v>
      </c>
      <c r="AC257">
        <f t="shared" si="220"/>
        <v>36.43</v>
      </c>
      <c r="AD257">
        <f>ROUND(((((ET257*1.2))-((EU257*1.2)))+AE257),2)</f>
        <v>12.79</v>
      </c>
      <c r="AE257">
        <f>ROUND(((EU257*1.2)),2)</f>
        <v>1.81</v>
      </c>
      <c r="AF257">
        <f>ROUND(((EV257*1.2)),2)</f>
        <v>101.06</v>
      </c>
      <c r="AG257">
        <f t="shared" si="221"/>
        <v>0</v>
      </c>
      <c r="AH257">
        <f>((EW257*1.2))</f>
        <v>10.752000000000001</v>
      </c>
      <c r="AI257">
        <f>((EX257*1.2))</f>
        <v>0.14399999999999999</v>
      </c>
      <c r="AJ257">
        <f t="shared" si="222"/>
        <v>0</v>
      </c>
      <c r="AK257">
        <v>131.31</v>
      </c>
      <c r="AL257">
        <v>36.43</v>
      </c>
      <c r="AM257">
        <v>10.66</v>
      </c>
      <c r="AN257">
        <v>1.51</v>
      </c>
      <c r="AO257">
        <v>84.22</v>
      </c>
      <c r="AP257">
        <v>0</v>
      </c>
      <c r="AQ257">
        <v>8.9600000000000009</v>
      </c>
      <c r="AR257">
        <v>0.12</v>
      </c>
      <c r="AS257">
        <v>0</v>
      </c>
      <c r="AT257">
        <v>95</v>
      </c>
      <c r="AU257">
        <v>65</v>
      </c>
      <c r="AV257">
        <v>1</v>
      </c>
      <c r="AW257">
        <v>1</v>
      </c>
      <c r="AZ257">
        <v>7.7</v>
      </c>
      <c r="BA257">
        <v>7.7</v>
      </c>
      <c r="BB257">
        <v>7.7</v>
      </c>
      <c r="BC257">
        <v>7.7</v>
      </c>
      <c r="BD257" t="s">
        <v>4</v>
      </c>
      <c r="BE257" t="s">
        <v>4</v>
      </c>
      <c r="BF257" t="s">
        <v>4</v>
      </c>
      <c r="BG257" t="s">
        <v>4</v>
      </c>
      <c r="BH257">
        <v>0</v>
      </c>
      <c r="BI257">
        <v>2</v>
      </c>
      <c r="BJ257" t="s">
        <v>286</v>
      </c>
      <c r="BM257">
        <v>108001</v>
      </c>
      <c r="BN257">
        <v>0</v>
      </c>
      <c r="BO257" t="s">
        <v>4</v>
      </c>
      <c r="BP257">
        <v>0</v>
      </c>
      <c r="BQ257">
        <v>3</v>
      </c>
      <c r="BR257">
        <v>0</v>
      </c>
      <c r="BS257">
        <v>7.7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4</v>
      </c>
      <c r="BZ257">
        <v>95</v>
      </c>
      <c r="CA257">
        <v>65</v>
      </c>
      <c r="CF257">
        <v>0</v>
      </c>
      <c r="CG257">
        <v>0</v>
      </c>
      <c r="CM257">
        <v>0</v>
      </c>
      <c r="CN257" t="s">
        <v>62</v>
      </c>
      <c r="CO257">
        <v>0</v>
      </c>
      <c r="CP257">
        <f t="shared" si="223"/>
        <v>138.85999999999999</v>
      </c>
      <c r="CQ257">
        <f t="shared" si="224"/>
        <v>280.51100000000002</v>
      </c>
      <c r="CR257">
        <f t="shared" si="225"/>
        <v>98.48299999999999</v>
      </c>
      <c r="CS257">
        <f t="shared" si="226"/>
        <v>13.937000000000001</v>
      </c>
      <c r="CT257">
        <f t="shared" si="227"/>
        <v>778.16200000000003</v>
      </c>
      <c r="CU257">
        <f t="shared" si="228"/>
        <v>0</v>
      </c>
      <c r="CV257">
        <f t="shared" si="229"/>
        <v>10.752000000000001</v>
      </c>
      <c r="CW257">
        <f t="shared" si="230"/>
        <v>0.14399999999999999</v>
      </c>
      <c r="CX257">
        <f t="shared" si="231"/>
        <v>0</v>
      </c>
      <c r="CY257">
        <f t="shared" si="232"/>
        <v>90.297499999999999</v>
      </c>
      <c r="CZ257">
        <f t="shared" si="233"/>
        <v>61.782499999999999</v>
      </c>
      <c r="DC257" t="s">
        <v>4</v>
      </c>
      <c r="DD257" t="s">
        <v>4</v>
      </c>
      <c r="DE257" t="s">
        <v>21</v>
      </c>
      <c r="DF257" t="s">
        <v>21</v>
      </c>
      <c r="DG257" t="s">
        <v>21</v>
      </c>
      <c r="DH257" t="s">
        <v>4</v>
      </c>
      <c r="DI257" t="s">
        <v>21</v>
      </c>
      <c r="DJ257" t="s">
        <v>21</v>
      </c>
      <c r="DK257" t="s">
        <v>4</v>
      </c>
      <c r="DL257" t="s">
        <v>4</v>
      </c>
      <c r="DM257" t="s">
        <v>4</v>
      </c>
      <c r="DN257">
        <v>0</v>
      </c>
      <c r="DO257">
        <v>0</v>
      </c>
      <c r="DP257">
        <v>1</v>
      </c>
      <c r="DQ257">
        <v>1</v>
      </c>
      <c r="DU257">
        <v>1003</v>
      </c>
      <c r="DV257" t="s">
        <v>246</v>
      </c>
      <c r="DW257" t="s">
        <v>246</v>
      </c>
      <c r="DX257">
        <v>100</v>
      </c>
      <c r="EE257">
        <v>27028906</v>
      </c>
      <c r="EF257">
        <v>3</v>
      </c>
      <c r="EG257" t="s">
        <v>63</v>
      </c>
      <c r="EH257">
        <v>0</v>
      </c>
      <c r="EI257" t="s">
        <v>4</v>
      </c>
      <c r="EJ257">
        <v>2</v>
      </c>
      <c r="EK257">
        <v>108001</v>
      </c>
      <c r="EL257" t="s">
        <v>64</v>
      </c>
      <c r="EM257" t="s">
        <v>65</v>
      </c>
      <c r="EO257" t="s">
        <v>66</v>
      </c>
      <c r="EQ257">
        <v>0</v>
      </c>
      <c r="ER257">
        <v>131.31</v>
      </c>
      <c r="ES257">
        <v>36.43</v>
      </c>
      <c r="ET257">
        <v>10.66</v>
      </c>
      <c r="EU257">
        <v>1.51</v>
      </c>
      <c r="EV257">
        <v>84.22</v>
      </c>
      <c r="EW257">
        <v>8.9600000000000009</v>
      </c>
      <c r="EX257">
        <v>0.12</v>
      </c>
      <c r="EY257">
        <v>0</v>
      </c>
      <c r="FQ257">
        <v>0</v>
      </c>
      <c r="FR257">
        <f t="shared" si="234"/>
        <v>0</v>
      </c>
      <c r="FS257">
        <v>0</v>
      </c>
      <c r="FX257">
        <v>95</v>
      </c>
      <c r="FY257">
        <v>65</v>
      </c>
      <c r="GA257" t="s">
        <v>4</v>
      </c>
      <c r="GD257">
        <v>0</v>
      </c>
      <c r="GF257">
        <v>2104607410</v>
      </c>
      <c r="GG257">
        <v>1</v>
      </c>
      <c r="GH257">
        <v>1</v>
      </c>
      <c r="GI257">
        <v>4</v>
      </c>
      <c r="GJ257">
        <v>0</v>
      </c>
      <c r="GK257">
        <f>ROUND(R257*(S12)/100,2)</f>
        <v>0</v>
      </c>
      <c r="GL257">
        <f t="shared" si="235"/>
        <v>0</v>
      </c>
      <c r="GM257">
        <f t="shared" si="236"/>
        <v>290.94</v>
      </c>
      <c r="GN257">
        <f t="shared" si="237"/>
        <v>0</v>
      </c>
      <c r="GO257">
        <f t="shared" si="238"/>
        <v>290.94</v>
      </c>
      <c r="GP257">
        <f t="shared" si="239"/>
        <v>0</v>
      </c>
      <c r="GR257">
        <v>0</v>
      </c>
      <c r="GS257">
        <v>3</v>
      </c>
      <c r="GT257">
        <v>0</v>
      </c>
      <c r="GU257" t="s">
        <v>4</v>
      </c>
      <c r="GV257">
        <f t="shared" si="240"/>
        <v>0</v>
      </c>
      <c r="GW257">
        <v>1</v>
      </c>
      <c r="GX257">
        <f t="shared" si="241"/>
        <v>0</v>
      </c>
      <c r="HA257">
        <v>0</v>
      </c>
      <c r="HB257">
        <v>0</v>
      </c>
      <c r="IK257">
        <v>0</v>
      </c>
    </row>
    <row r="258" spans="1:255" x14ac:dyDescent="0.2">
      <c r="A258" s="2">
        <v>18</v>
      </c>
      <c r="B258" s="2">
        <v>1</v>
      </c>
      <c r="C258" s="2">
        <v>496</v>
      </c>
      <c r="D258" s="2"/>
      <c r="E258" s="2" t="s">
        <v>328</v>
      </c>
      <c r="F258" s="2" t="s">
        <v>320</v>
      </c>
      <c r="G258" s="2" t="s">
        <v>321</v>
      </c>
      <c r="H258" s="2" t="s">
        <v>251</v>
      </c>
      <c r="I258" s="2">
        <f>I256*J258</f>
        <v>1.2E-2</v>
      </c>
      <c r="J258" s="2">
        <v>0.1</v>
      </c>
      <c r="K258" s="2"/>
      <c r="L258" s="2"/>
      <c r="M258" s="2"/>
      <c r="N258" s="2"/>
      <c r="O258" s="2">
        <f t="shared" si="208"/>
        <v>777.34</v>
      </c>
      <c r="P258" s="2">
        <f t="shared" si="209"/>
        <v>777.34</v>
      </c>
      <c r="Q258" s="2">
        <f t="shared" si="210"/>
        <v>0</v>
      </c>
      <c r="R258" s="2">
        <f t="shared" si="211"/>
        <v>0</v>
      </c>
      <c r="S258" s="2">
        <f t="shared" si="212"/>
        <v>0</v>
      </c>
      <c r="T258" s="2">
        <f t="shared" si="213"/>
        <v>0</v>
      </c>
      <c r="U258" s="2">
        <f t="shared" si="214"/>
        <v>0</v>
      </c>
      <c r="V258" s="2">
        <f t="shared" si="215"/>
        <v>0</v>
      </c>
      <c r="W258" s="2">
        <f t="shared" si="216"/>
        <v>0</v>
      </c>
      <c r="X258" s="2">
        <f t="shared" si="217"/>
        <v>0</v>
      </c>
      <c r="Y258" s="2">
        <f t="shared" si="218"/>
        <v>0</v>
      </c>
      <c r="Z258" s="2"/>
      <c r="AA258" s="2">
        <v>27795993</v>
      </c>
      <c r="AB258" s="2">
        <f t="shared" si="219"/>
        <v>64778.22</v>
      </c>
      <c r="AC258" s="2">
        <f t="shared" si="220"/>
        <v>64778.22</v>
      </c>
      <c r="AD258" s="2">
        <f>ROUND((((ET258)-(EU258))+AE258),2)</f>
        <v>0</v>
      </c>
      <c r="AE258" s="2">
        <f>ROUND((EU258),2)</f>
        <v>0</v>
      </c>
      <c r="AF258" s="2">
        <f>ROUND((EV258),2)</f>
        <v>0</v>
      </c>
      <c r="AG258" s="2">
        <f t="shared" si="221"/>
        <v>0</v>
      </c>
      <c r="AH258" s="2">
        <f>(EW258)</f>
        <v>0</v>
      </c>
      <c r="AI258" s="2">
        <f>(EX258)</f>
        <v>0</v>
      </c>
      <c r="AJ258" s="2">
        <f t="shared" si="222"/>
        <v>0</v>
      </c>
      <c r="AK258" s="2">
        <v>64778.22</v>
      </c>
      <c r="AL258" s="2">
        <v>64778.22</v>
      </c>
      <c r="AM258" s="2">
        <v>0</v>
      </c>
      <c r="AN258" s="2">
        <v>0</v>
      </c>
      <c r="AO258" s="2">
        <v>0</v>
      </c>
      <c r="AP258" s="2">
        <v>0</v>
      </c>
      <c r="AQ258" s="2">
        <v>0</v>
      </c>
      <c r="AR258" s="2">
        <v>0</v>
      </c>
      <c r="AS258" s="2">
        <v>0</v>
      </c>
      <c r="AT258" s="2">
        <v>95</v>
      </c>
      <c r="AU258" s="2">
        <v>65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4</v>
      </c>
      <c r="BE258" s="2" t="s">
        <v>4</v>
      </c>
      <c r="BF258" s="2" t="s">
        <v>4</v>
      </c>
      <c r="BG258" s="2" t="s">
        <v>4</v>
      </c>
      <c r="BH258" s="2">
        <v>3</v>
      </c>
      <c r="BI258" s="2">
        <v>2</v>
      </c>
      <c r="BJ258" s="2" t="s">
        <v>322</v>
      </c>
      <c r="BK258" s="2"/>
      <c r="BL258" s="2"/>
      <c r="BM258" s="2">
        <v>108001</v>
      </c>
      <c r="BN258" s="2">
        <v>0</v>
      </c>
      <c r="BO258" s="2" t="s">
        <v>4</v>
      </c>
      <c r="BP258" s="2">
        <v>0</v>
      </c>
      <c r="BQ258" s="2">
        <v>3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4</v>
      </c>
      <c r="BZ258" s="2">
        <v>95</v>
      </c>
      <c r="CA258" s="2">
        <v>65</v>
      </c>
      <c r="CB258" s="2"/>
      <c r="CC258" s="2"/>
      <c r="CD258" s="2"/>
      <c r="CE258" s="2"/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4</v>
      </c>
      <c r="CO258" s="2">
        <v>0</v>
      </c>
      <c r="CP258" s="2">
        <f t="shared" si="223"/>
        <v>777.34</v>
      </c>
      <c r="CQ258" s="2">
        <f t="shared" si="224"/>
        <v>64778.22</v>
      </c>
      <c r="CR258" s="2">
        <f t="shared" si="225"/>
        <v>0</v>
      </c>
      <c r="CS258" s="2">
        <f t="shared" si="226"/>
        <v>0</v>
      </c>
      <c r="CT258" s="2">
        <f t="shared" si="227"/>
        <v>0</v>
      </c>
      <c r="CU258" s="2">
        <f t="shared" si="228"/>
        <v>0</v>
      </c>
      <c r="CV258" s="2">
        <f t="shared" si="229"/>
        <v>0</v>
      </c>
      <c r="CW258" s="2">
        <f t="shared" si="230"/>
        <v>0</v>
      </c>
      <c r="CX258" s="2">
        <f t="shared" si="231"/>
        <v>0</v>
      </c>
      <c r="CY258" s="2">
        <f t="shared" si="232"/>
        <v>0</v>
      </c>
      <c r="CZ258" s="2">
        <f t="shared" si="233"/>
        <v>0</v>
      </c>
      <c r="DA258" s="2"/>
      <c r="DB258" s="2"/>
      <c r="DC258" s="2" t="s">
        <v>4</v>
      </c>
      <c r="DD258" s="2" t="s">
        <v>4</v>
      </c>
      <c r="DE258" s="2" t="s">
        <v>4</v>
      </c>
      <c r="DF258" s="2" t="s">
        <v>4</v>
      </c>
      <c r="DG258" s="2" t="s">
        <v>4</v>
      </c>
      <c r="DH258" s="2" t="s">
        <v>4</v>
      </c>
      <c r="DI258" s="2" t="s">
        <v>4</v>
      </c>
      <c r="DJ258" s="2" t="s">
        <v>4</v>
      </c>
      <c r="DK258" s="2" t="s">
        <v>4</v>
      </c>
      <c r="DL258" s="2" t="s">
        <v>4</v>
      </c>
      <c r="DM258" s="2" t="s">
        <v>4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251</v>
      </c>
      <c r="DW258" s="2" t="s">
        <v>253</v>
      </c>
      <c r="DX258" s="2">
        <v>1</v>
      </c>
      <c r="DY258" s="2"/>
      <c r="DZ258" s="2"/>
      <c r="EA258" s="2"/>
      <c r="EB258" s="2"/>
      <c r="EC258" s="2"/>
      <c r="ED258" s="2"/>
      <c r="EE258" s="2">
        <v>27028906</v>
      </c>
      <c r="EF258" s="2">
        <v>3</v>
      </c>
      <c r="EG258" s="2" t="s">
        <v>63</v>
      </c>
      <c r="EH258" s="2">
        <v>0</v>
      </c>
      <c r="EI258" s="2" t="s">
        <v>4</v>
      </c>
      <c r="EJ258" s="2">
        <v>2</v>
      </c>
      <c r="EK258" s="2">
        <v>108001</v>
      </c>
      <c r="EL258" s="2" t="s">
        <v>64</v>
      </c>
      <c r="EM258" s="2" t="s">
        <v>65</v>
      </c>
      <c r="EN258" s="2"/>
      <c r="EO258" s="2" t="s">
        <v>4</v>
      </c>
      <c r="EP258" s="2"/>
      <c r="EQ258" s="2">
        <v>512</v>
      </c>
      <c r="ER258" s="2">
        <v>64778.22</v>
      </c>
      <c r="ES258" s="2">
        <v>64778.22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34"/>
        <v>0</v>
      </c>
      <c r="FS258" s="2">
        <v>0</v>
      </c>
      <c r="FT258" s="2"/>
      <c r="FU258" s="2"/>
      <c r="FV258" s="2"/>
      <c r="FW258" s="2"/>
      <c r="FX258" s="2">
        <v>95</v>
      </c>
      <c r="FY258" s="2">
        <v>65</v>
      </c>
      <c r="FZ258" s="2"/>
      <c r="GA258" s="2" t="s">
        <v>4</v>
      </c>
      <c r="GB258" s="2"/>
      <c r="GC258" s="2"/>
      <c r="GD258" s="2">
        <v>0</v>
      </c>
      <c r="GE258" s="2"/>
      <c r="GF258" s="2">
        <v>380266745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</v>
      </c>
      <c r="GL258" s="2">
        <f t="shared" si="235"/>
        <v>0</v>
      </c>
      <c r="GM258" s="2">
        <f t="shared" si="236"/>
        <v>777.34</v>
      </c>
      <c r="GN258" s="2">
        <f t="shared" si="237"/>
        <v>0</v>
      </c>
      <c r="GO258" s="2">
        <f t="shared" si="238"/>
        <v>777.34</v>
      </c>
      <c r="GP258" s="2">
        <f t="shared" si="239"/>
        <v>0</v>
      </c>
      <c r="GQ258" s="2"/>
      <c r="GR258" s="2">
        <v>0</v>
      </c>
      <c r="GS258" s="2">
        <v>3</v>
      </c>
      <c r="GT258" s="2">
        <v>0</v>
      </c>
      <c r="GU258" s="2" t="s">
        <v>4</v>
      </c>
      <c r="GV258" s="2">
        <f t="shared" si="240"/>
        <v>0</v>
      </c>
      <c r="GW258" s="2">
        <v>1</v>
      </c>
      <c r="GX258" s="2">
        <f t="shared" si="241"/>
        <v>0</v>
      </c>
      <c r="GY258" s="2"/>
      <c r="GZ258" s="2"/>
      <c r="HA258" s="2">
        <v>0</v>
      </c>
      <c r="HB258" s="2">
        <v>0</v>
      </c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18</v>
      </c>
      <c r="B259">
        <v>1</v>
      </c>
      <c r="C259">
        <v>507</v>
      </c>
      <c r="E259" t="s">
        <v>328</v>
      </c>
      <c r="F259" t="s">
        <v>320</v>
      </c>
      <c r="G259" t="s">
        <v>321</v>
      </c>
      <c r="H259" t="s">
        <v>251</v>
      </c>
      <c r="I259">
        <f>I257*J259</f>
        <v>1.2E-2</v>
      </c>
      <c r="J259">
        <v>0.1</v>
      </c>
      <c r="O259">
        <f t="shared" si="208"/>
        <v>5985.51</v>
      </c>
      <c r="P259">
        <f t="shared" si="209"/>
        <v>5985.51</v>
      </c>
      <c r="Q259">
        <f t="shared" si="210"/>
        <v>0</v>
      </c>
      <c r="R259">
        <f t="shared" si="211"/>
        <v>0</v>
      </c>
      <c r="S259">
        <f t="shared" si="212"/>
        <v>0</v>
      </c>
      <c r="T259">
        <f t="shared" si="213"/>
        <v>0</v>
      </c>
      <c r="U259">
        <f t="shared" si="214"/>
        <v>0</v>
      </c>
      <c r="V259">
        <f t="shared" si="215"/>
        <v>0</v>
      </c>
      <c r="W259">
        <f t="shared" si="216"/>
        <v>0</v>
      </c>
      <c r="X259">
        <f t="shared" si="217"/>
        <v>0</v>
      </c>
      <c r="Y259">
        <f t="shared" si="218"/>
        <v>0</v>
      </c>
      <c r="AA259">
        <v>27796868</v>
      </c>
      <c r="AB259">
        <f t="shared" si="219"/>
        <v>64778.22</v>
      </c>
      <c r="AC259">
        <f t="shared" si="220"/>
        <v>64778.22</v>
      </c>
      <c r="AD259">
        <f>ROUND((((ET259)-(EU259))+AE259),2)</f>
        <v>0</v>
      </c>
      <c r="AE259">
        <f>ROUND((EU259),2)</f>
        <v>0</v>
      </c>
      <c r="AF259">
        <f>ROUND((EV259),2)</f>
        <v>0</v>
      </c>
      <c r="AG259">
        <f t="shared" si="221"/>
        <v>0</v>
      </c>
      <c r="AH259">
        <f>(EW259)</f>
        <v>0</v>
      </c>
      <c r="AI259">
        <f>(EX259)</f>
        <v>0</v>
      </c>
      <c r="AJ259">
        <f t="shared" si="222"/>
        <v>0</v>
      </c>
      <c r="AK259">
        <v>64778.22</v>
      </c>
      <c r="AL259">
        <v>64778.22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95</v>
      </c>
      <c r="AU259">
        <v>65</v>
      </c>
      <c r="AV259">
        <v>1</v>
      </c>
      <c r="AW259">
        <v>1</v>
      </c>
      <c r="AZ259">
        <v>7.7</v>
      </c>
      <c r="BA259">
        <v>1</v>
      </c>
      <c r="BB259">
        <v>1</v>
      </c>
      <c r="BC259">
        <v>7.7</v>
      </c>
      <c r="BD259" t="s">
        <v>4</v>
      </c>
      <c r="BE259" t="s">
        <v>4</v>
      </c>
      <c r="BF259" t="s">
        <v>4</v>
      </c>
      <c r="BG259" t="s">
        <v>4</v>
      </c>
      <c r="BH259">
        <v>3</v>
      </c>
      <c r="BI259">
        <v>2</v>
      </c>
      <c r="BJ259" t="s">
        <v>322</v>
      </c>
      <c r="BM259">
        <v>108001</v>
      </c>
      <c r="BN259">
        <v>0</v>
      </c>
      <c r="BO259" t="s">
        <v>4</v>
      </c>
      <c r="BP259">
        <v>0</v>
      </c>
      <c r="BQ259">
        <v>3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4</v>
      </c>
      <c r="BZ259">
        <v>95</v>
      </c>
      <c r="CA259">
        <v>65</v>
      </c>
      <c r="CF259">
        <v>0</v>
      </c>
      <c r="CG259">
        <v>0</v>
      </c>
      <c r="CM259">
        <v>0</v>
      </c>
      <c r="CN259" t="s">
        <v>4</v>
      </c>
      <c r="CO259">
        <v>0</v>
      </c>
      <c r="CP259">
        <f t="shared" si="223"/>
        <v>5985.51</v>
      </c>
      <c r="CQ259">
        <f t="shared" si="224"/>
        <v>498792.29399999999</v>
      </c>
      <c r="CR259">
        <f t="shared" si="225"/>
        <v>0</v>
      </c>
      <c r="CS259">
        <f t="shared" si="226"/>
        <v>0</v>
      </c>
      <c r="CT259">
        <f t="shared" si="227"/>
        <v>0</v>
      </c>
      <c r="CU259">
        <f t="shared" si="228"/>
        <v>0</v>
      </c>
      <c r="CV259">
        <f t="shared" si="229"/>
        <v>0</v>
      </c>
      <c r="CW259">
        <f t="shared" si="230"/>
        <v>0</v>
      </c>
      <c r="CX259">
        <f t="shared" si="231"/>
        <v>0</v>
      </c>
      <c r="CY259">
        <f t="shared" si="232"/>
        <v>0</v>
      </c>
      <c r="CZ259">
        <f t="shared" si="233"/>
        <v>0</v>
      </c>
      <c r="DC259" t="s">
        <v>4</v>
      </c>
      <c r="DD259" t="s">
        <v>4</v>
      </c>
      <c r="DE259" t="s">
        <v>4</v>
      </c>
      <c r="DF259" t="s">
        <v>4</v>
      </c>
      <c r="DG259" t="s">
        <v>4</v>
      </c>
      <c r="DH259" t="s">
        <v>4</v>
      </c>
      <c r="DI259" t="s">
        <v>4</v>
      </c>
      <c r="DJ259" t="s">
        <v>4</v>
      </c>
      <c r="DK259" t="s">
        <v>4</v>
      </c>
      <c r="DL259" t="s">
        <v>4</v>
      </c>
      <c r="DM259" t="s">
        <v>4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251</v>
      </c>
      <c r="DW259" t="s">
        <v>253</v>
      </c>
      <c r="DX259">
        <v>1</v>
      </c>
      <c r="EE259">
        <v>27028906</v>
      </c>
      <c r="EF259">
        <v>3</v>
      </c>
      <c r="EG259" t="s">
        <v>63</v>
      </c>
      <c r="EH259">
        <v>0</v>
      </c>
      <c r="EI259" t="s">
        <v>4</v>
      </c>
      <c r="EJ259">
        <v>2</v>
      </c>
      <c r="EK259">
        <v>108001</v>
      </c>
      <c r="EL259" t="s">
        <v>64</v>
      </c>
      <c r="EM259" t="s">
        <v>65</v>
      </c>
      <c r="EO259" t="s">
        <v>4</v>
      </c>
      <c r="EQ259">
        <v>512</v>
      </c>
      <c r="ER259">
        <v>64778.22</v>
      </c>
      <c r="ES259">
        <v>64778.22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34"/>
        <v>0</v>
      </c>
      <c r="FS259">
        <v>0</v>
      </c>
      <c r="FX259">
        <v>95</v>
      </c>
      <c r="FY259">
        <v>65</v>
      </c>
      <c r="GA259" t="s">
        <v>4</v>
      </c>
      <c r="GD259">
        <v>0</v>
      </c>
      <c r="GF259">
        <v>380266745</v>
      </c>
      <c r="GG259">
        <v>1</v>
      </c>
      <c r="GH259">
        <v>1</v>
      </c>
      <c r="GI259">
        <v>4</v>
      </c>
      <c r="GJ259">
        <v>0</v>
      </c>
      <c r="GK259">
        <f>ROUND(R259*(S12)/100,2)</f>
        <v>0</v>
      </c>
      <c r="GL259">
        <f t="shared" si="235"/>
        <v>0</v>
      </c>
      <c r="GM259">
        <f t="shared" si="236"/>
        <v>5985.51</v>
      </c>
      <c r="GN259">
        <f t="shared" si="237"/>
        <v>0</v>
      </c>
      <c r="GO259">
        <f t="shared" si="238"/>
        <v>5985.51</v>
      </c>
      <c r="GP259">
        <f t="shared" si="239"/>
        <v>0</v>
      </c>
      <c r="GR259">
        <v>0</v>
      </c>
      <c r="GS259">
        <v>3</v>
      </c>
      <c r="GT259">
        <v>0</v>
      </c>
      <c r="GU259" t="s">
        <v>4</v>
      </c>
      <c r="GV259">
        <f t="shared" si="240"/>
        <v>0</v>
      </c>
      <c r="GW259">
        <v>1</v>
      </c>
      <c r="GX259">
        <f t="shared" si="241"/>
        <v>0</v>
      </c>
      <c r="HA259">
        <v>0</v>
      </c>
      <c r="HB259">
        <v>0</v>
      </c>
      <c r="IK259">
        <v>0</v>
      </c>
    </row>
    <row r="260" spans="1:255" x14ac:dyDescent="0.2">
      <c r="A260" s="2">
        <v>17</v>
      </c>
      <c r="B260" s="2">
        <v>1</v>
      </c>
      <c r="C260" s="2">
        <f>ROW(SmtRes!A527)</f>
        <v>527</v>
      </c>
      <c r="D260" s="2">
        <f>ROW(EtalonRes!A508)</f>
        <v>508</v>
      </c>
      <c r="E260" s="2" t="s">
        <v>329</v>
      </c>
      <c r="F260" s="2" t="s">
        <v>330</v>
      </c>
      <c r="G260" s="2" t="s">
        <v>331</v>
      </c>
      <c r="H260" s="2" t="s">
        <v>18</v>
      </c>
      <c r="I260" s="2">
        <v>1</v>
      </c>
      <c r="J260" s="2">
        <v>0</v>
      </c>
      <c r="K260" s="2"/>
      <c r="L260" s="2"/>
      <c r="M260" s="2"/>
      <c r="N260" s="2"/>
      <c r="O260" s="2">
        <f t="shared" si="208"/>
        <v>78.22</v>
      </c>
      <c r="P260" s="2">
        <f t="shared" si="209"/>
        <v>45.38</v>
      </c>
      <c r="Q260" s="2">
        <f t="shared" si="210"/>
        <v>3.56</v>
      </c>
      <c r="R260" s="2">
        <f t="shared" si="211"/>
        <v>0.31</v>
      </c>
      <c r="S260" s="2">
        <f t="shared" si="212"/>
        <v>29.28</v>
      </c>
      <c r="T260" s="2">
        <f t="shared" si="213"/>
        <v>0</v>
      </c>
      <c r="U260" s="2">
        <f t="shared" si="214"/>
        <v>2.952</v>
      </c>
      <c r="V260" s="2">
        <f t="shared" si="215"/>
        <v>2.4E-2</v>
      </c>
      <c r="W260" s="2">
        <f t="shared" si="216"/>
        <v>0</v>
      </c>
      <c r="X260" s="2">
        <f t="shared" si="217"/>
        <v>28.11</v>
      </c>
      <c r="Y260" s="2">
        <f t="shared" si="218"/>
        <v>19.23</v>
      </c>
      <c r="Z260" s="2"/>
      <c r="AA260" s="2">
        <v>27795993</v>
      </c>
      <c r="AB260" s="2">
        <f t="shared" si="219"/>
        <v>78.22</v>
      </c>
      <c r="AC260" s="2">
        <f t="shared" si="220"/>
        <v>45.38</v>
      </c>
      <c r="AD260" s="2">
        <f>ROUND(((((ET260*1.2))-((EU260*1.2)))+AE260),2)</f>
        <v>3.56</v>
      </c>
      <c r="AE260" s="2">
        <f>ROUND(((EU260*1.2)),2)</f>
        <v>0.31</v>
      </c>
      <c r="AF260" s="2">
        <f>ROUND(((EV260*1.2)),2)</f>
        <v>29.28</v>
      </c>
      <c r="AG260" s="2">
        <f t="shared" si="221"/>
        <v>0</v>
      </c>
      <c r="AH260" s="2">
        <f>((EW260*1.2))</f>
        <v>2.952</v>
      </c>
      <c r="AI260" s="2">
        <f>((EX260*1.2))</f>
        <v>2.4E-2</v>
      </c>
      <c r="AJ260" s="2">
        <f t="shared" si="222"/>
        <v>0</v>
      </c>
      <c r="AK260" s="2">
        <v>72.75</v>
      </c>
      <c r="AL260" s="2">
        <v>45.38</v>
      </c>
      <c r="AM260" s="2">
        <v>2.97</v>
      </c>
      <c r="AN260" s="2">
        <v>0.26</v>
      </c>
      <c r="AO260" s="2">
        <v>24.4</v>
      </c>
      <c r="AP260" s="2">
        <v>0</v>
      </c>
      <c r="AQ260" s="2">
        <v>2.46</v>
      </c>
      <c r="AR260" s="2">
        <v>0.02</v>
      </c>
      <c r="AS260" s="2">
        <v>0</v>
      </c>
      <c r="AT260" s="2">
        <v>95</v>
      </c>
      <c r="AU260" s="2">
        <v>65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4</v>
      </c>
      <c r="BE260" s="2" t="s">
        <v>4</v>
      </c>
      <c r="BF260" s="2" t="s">
        <v>4</v>
      </c>
      <c r="BG260" s="2" t="s">
        <v>4</v>
      </c>
      <c r="BH260" s="2">
        <v>0</v>
      </c>
      <c r="BI260" s="2">
        <v>2</v>
      </c>
      <c r="BJ260" s="2" t="s">
        <v>332</v>
      </c>
      <c r="BK260" s="2"/>
      <c r="BL260" s="2"/>
      <c r="BM260" s="2">
        <v>108001</v>
      </c>
      <c r="BN260" s="2">
        <v>0</v>
      </c>
      <c r="BO260" s="2" t="s">
        <v>4</v>
      </c>
      <c r="BP260" s="2">
        <v>0</v>
      </c>
      <c r="BQ260" s="2">
        <v>3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4</v>
      </c>
      <c r="BZ260" s="2">
        <v>95</v>
      </c>
      <c r="CA260" s="2">
        <v>65</v>
      </c>
      <c r="CB260" s="2"/>
      <c r="CC260" s="2"/>
      <c r="CD260" s="2"/>
      <c r="CE260" s="2"/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62</v>
      </c>
      <c r="CO260" s="2">
        <v>0</v>
      </c>
      <c r="CP260" s="2">
        <f t="shared" si="223"/>
        <v>78.22</v>
      </c>
      <c r="CQ260" s="2">
        <f t="shared" si="224"/>
        <v>45.38</v>
      </c>
      <c r="CR260" s="2">
        <f t="shared" si="225"/>
        <v>3.56</v>
      </c>
      <c r="CS260" s="2">
        <f t="shared" si="226"/>
        <v>0.31</v>
      </c>
      <c r="CT260" s="2">
        <f t="shared" si="227"/>
        <v>29.28</v>
      </c>
      <c r="CU260" s="2">
        <f t="shared" si="228"/>
        <v>0</v>
      </c>
      <c r="CV260" s="2">
        <f t="shared" si="229"/>
        <v>2.952</v>
      </c>
      <c r="CW260" s="2">
        <f t="shared" si="230"/>
        <v>2.4E-2</v>
      </c>
      <c r="CX260" s="2">
        <f t="shared" si="231"/>
        <v>0</v>
      </c>
      <c r="CY260" s="2">
        <f t="shared" si="232"/>
        <v>28.110500000000002</v>
      </c>
      <c r="CZ260" s="2">
        <f t="shared" si="233"/>
        <v>19.233499999999999</v>
      </c>
      <c r="DA260" s="2"/>
      <c r="DB260" s="2"/>
      <c r="DC260" s="2" t="s">
        <v>4</v>
      </c>
      <c r="DD260" s="2" t="s">
        <v>4</v>
      </c>
      <c r="DE260" s="2" t="s">
        <v>21</v>
      </c>
      <c r="DF260" s="2" t="s">
        <v>21</v>
      </c>
      <c r="DG260" s="2" t="s">
        <v>21</v>
      </c>
      <c r="DH260" s="2" t="s">
        <v>4</v>
      </c>
      <c r="DI260" s="2" t="s">
        <v>21</v>
      </c>
      <c r="DJ260" s="2" t="s">
        <v>21</v>
      </c>
      <c r="DK260" s="2" t="s">
        <v>4</v>
      </c>
      <c r="DL260" s="2" t="s">
        <v>4</v>
      </c>
      <c r="DM260" s="2" t="s">
        <v>4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1013</v>
      </c>
      <c r="DV260" s="2" t="s">
        <v>18</v>
      </c>
      <c r="DW260" s="2" t="s">
        <v>18</v>
      </c>
      <c r="DX260" s="2">
        <v>1</v>
      </c>
      <c r="DY260" s="2"/>
      <c r="DZ260" s="2"/>
      <c r="EA260" s="2"/>
      <c r="EB260" s="2"/>
      <c r="EC260" s="2"/>
      <c r="ED260" s="2"/>
      <c r="EE260" s="2">
        <v>27028906</v>
      </c>
      <c r="EF260" s="2">
        <v>3</v>
      </c>
      <c r="EG260" s="2" t="s">
        <v>63</v>
      </c>
      <c r="EH260" s="2">
        <v>0</v>
      </c>
      <c r="EI260" s="2" t="s">
        <v>4</v>
      </c>
      <c r="EJ260" s="2">
        <v>2</v>
      </c>
      <c r="EK260" s="2">
        <v>108001</v>
      </c>
      <c r="EL260" s="2" t="s">
        <v>64</v>
      </c>
      <c r="EM260" s="2" t="s">
        <v>65</v>
      </c>
      <c r="EN260" s="2"/>
      <c r="EO260" s="2" t="s">
        <v>66</v>
      </c>
      <c r="EP260" s="2"/>
      <c r="EQ260" s="2">
        <v>0</v>
      </c>
      <c r="ER260" s="2">
        <v>72.75</v>
      </c>
      <c r="ES260" s="2">
        <v>45.38</v>
      </c>
      <c r="ET260" s="2">
        <v>2.97</v>
      </c>
      <c r="EU260" s="2">
        <v>0.26</v>
      </c>
      <c r="EV260" s="2">
        <v>24.4</v>
      </c>
      <c r="EW260" s="2">
        <v>2.46</v>
      </c>
      <c r="EX260" s="2">
        <v>0.02</v>
      </c>
      <c r="EY260" s="2">
        <v>0</v>
      </c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234"/>
        <v>0</v>
      </c>
      <c r="FS260" s="2">
        <v>0</v>
      </c>
      <c r="FT260" s="2"/>
      <c r="FU260" s="2"/>
      <c r="FV260" s="2"/>
      <c r="FW260" s="2"/>
      <c r="FX260" s="2">
        <v>95</v>
      </c>
      <c r="FY260" s="2">
        <v>65</v>
      </c>
      <c r="FZ260" s="2"/>
      <c r="GA260" s="2" t="s">
        <v>4</v>
      </c>
      <c r="GB260" s="2"/>
      <c r="GC260" s="2"/>
      <c r="GD260" s="2">
        <v>0</v>
      </c>
      <c r="GE260" s="2"/>
      <c r="GF260" s="2">
        <v>-115691717</v>
      </c>
      <c r="GG260" s="2">
        <v>2</v>
      </c>
      <c r="GH260" s="2">
        <v>1</v>
      </c>
      <c r="GI260" s="2">
        <v>-2</v>
      </c>
      <c r="GJ260" s="2">
        <v>0</v>
      </c>
      <c r="GK260" s="2">
        <f>ROUND(R260*(R12)/100,2)</f>
        <v>0</v>
      </c>
      <c r="GL260" s="2">
        <f t="shared" si="235"/>
        <v>0</v>
      </c>
      <c r="GM260" s="2">
        <f t="shared" si="236"/>
        <v>125.56</v>
      </c>
      <c r="GN260" s="2">
        <f t="shared" si="237"/>
        <v>0</v>
      </c>
      <c r="GO260" s="2">
        <f t="shared" si="238"/>
        <v>125.56</v>
      </c>
      <c r="GP260" s="2">
        <f t="shared" si="239"/>
        <v>0</v>
      </c>
      <c r="GQ260" s="2"/>
      <c r="GR260" s="2">
        <v>0</v>
      </c>
      <c r="GS260" s="2">
        <v>3</v>
      </c>
      <c r="GT260" s="2">
        <v>0</v>
      </c>
      <c r="GU260" s="2" t="s">
        <v>4</v>
      </c>
      <c r="GV260" s="2">
        <f t="shared" si="240"/>
        <v>0</v>
      </c>
      <c r="GW260" s="2">
        <v>1</v>
      </c>
      <c r="GX260" s="2">
        <f t="shared" si="241"/>
        <v>0</v>
      </c>
      <c r="GY260" s="2"/>
      <c r="GZ260" s="2"/>
      <c r="HA260" s="2">
        <v>0</v>
      </c>
      <c r="HB260" s="2">
        <v>0</v>
      </c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17</v>
      </c>
      <c r="B261">
        <v>1</v>
      </c>
      <c r="C261">
        <f>ROW(SmtRes!A546)</f>
        <v>546</v>
      </c>
      <c r="D261">
        <f>ROW(EtalonRes!A526)</f>
        <v>526</v>
      </c>
      <c r="E261" t="s">
        <v>329</v>
      </c>
      <c r="F261" t="s">
        <v>330</v>
      </c>
      <c r="G261" t="s">
        <v>331</v>
      </c>
      <c r="H261" t="s">
        <v>18</v>
      </c>
      <c r="I261">
        <v>1</v>
      </c>
      <c r="J261">
        <v>0</v>
      </c>
      <c r="O261">
        <f t="shared" si="208"/>
        <v>602.29999999999995</v>
      </c>
      <c r="P261">
        <f t="shared" si="209"/>
        <v>349.43</v>
      </c>
      <c r="Q261">
        <f t="shared" si="210"/>
        <v>27.41</v>
      </c>
      <c r="R261">
        <f t="shared" si="211"/>
        <v>2.39</v>
      </c>
      <c r="S261">
        <f t="shared" si="212"/>
        <v>225.46</v>
      </c>
      <c r="T261">
        <f t="shared" si="213"/>
        <v>0</v>
      </c>
      <c r="U261">
        <f t="shared" si="214"/>
        <v>2.952</v>
      </c>
      <c r="V261">
        <f t="shared" si="215"/>
        <v>2.4E-2</v>
      </c>
      <c r="W261">
        <f t="shared" si="216"/>
        <v>0</v>
      </c>
      <c r="X261">
        <f t="shared" si="217"/>
        <v>216.46</v>
      </c>
      <c r="Y261">
        <f t="shared" si="218"/>
        <v>148.1</v>
      </c>
      <c r="AA261">
        <v>27796868</v>
      </c>
      <c r="AB261">
        <f t="shared" si="219"/>
        <v>78.22</v>
      </c>
      <c r="AC261">
        <f t="shared" si="220"/>
        <v>45.38</v>
      </c>
      <c r="AD261">
        <f>ROUND(((((ET261*1.2))-((EU261*1.2)))+AE261),2)</f>
        <v>3.56</v>
      </c>
      <c r="AE261">
        <f>ROUND(((EU261*1.2)),2)</f>
        <v>0.31</v>
      </c>
      <c r="AF261">
        <f>ROUND(((EV261*1.2)),2)</f>
        <v>29.28</v>
      </c>
      <c r="AG261">
        <f t="shared" si="221"/>
        <v>0</v>
      </c>
      <c r="AH261">
        <f>((EW261*1.2))</f>
        <v>2.952</v>
      </c>
      <c r="AI261">
        <f>((EX261*1.2))</f>
        <v>2.4E-2</v>
      </c>
      <c r="AJ261">
        <f t="shared" si="222"/>
        <v>0</v>
      </c>
      <c r="AK261">
        <v>72.75</v>
      </c>
      <c r="AL261">
        <v>45.38</v>
      </c>
      <c r="AM261">
        <v>2.97</v>
      </c>
      <c r="AN261">
        <v>0.26</v>
      </c>
      <c r="AO261">
        <v>24.4</v>
      </c>
      <c r="AP261">
        <v>0</v>
      </c>
      <c r="AQ261">
        <v>2.46</v>
      </c>
      <c r="AR261">
        <v>0.02</v>
      </c>
      <c r="AS261">
        <v>0</v>
      </c>
      <c r="AT261">
        <v>95</v>
      </c>
      <c r="AU261">
        <v>65</v>
      </c>
      <c r="AV261">
        <v>1</v>
      </c>
      <c r="AW261">
        <v>1</v>
      </c>
      <c r="AZ261">
        <v>7.7</v>
      </c>
      <c r="BA261">
        <v>7.7</v>
      </c>
      <c r="BB261">
        <v>7.7</v>
      </c>
      <c r="BC261">
        <v>7.7</v>
      </c>
      <c r="BD261" t="s">
        <v>4</v>
      </c>
      <c r="BE261" t="s">
        <v>4</v>
      </c>
      <c r="BF261" t="s">
        <v>4</v>
      </c>
      <c r="BG261" t="s">
        <v>4</v>
      </c>
      <c r="BH261">
        <v>0</v>
      </c>
      <c r="BI261">
        <v>2</v>
      </c>
      <c r="BJ261" t="s">
        <v>332</v>
      </c>
      <c r="BM261">
        <v>108001</v>
      </c>
      <c r="BN261">
        <v>0</v>
      </c>
      <c r="BO261" t="s">
        <v>4</v>
      </c>
      <c r="BP261">
        <v>0</v>
      </c>
      <c r="BQ261">
        <v>3</v>
      </c>
      <c r="BR261">
        <v>0</v>
      </c>
      <c r="BS261">
        <v>7.7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4</v>
      </c>
      <c r="BZ261">
        <v>95</v>
      </c>
      <c r="CA261">
        <v>65</v>
      </c>
      <c r="CF261">
        <v>0</v>
      </c>
      <c r="CG261">
        <v>0</v>
      </c>
      <c r="CM261">
        <v>0</v>
      </c>
      <c r="CN261" t="s">
        <v>62</v>
      </c>
      <c r="CO261">
        <v>0</v>
      </c>
      <c r="CP261">
        <f t="shared" si="223"/>
        <v>602.30000000000007</v>
      </c>
      <c r="CQ261">
        <f t="shared" si="224"/>
        <v>349.42600000000004</v>
      </c>
      <c r="CR261">
        <f t="shared" si="225"/>
        <v>27.412000000000003</v>
      </c>
      <c r="CS261">
        <f t="shared" si="226"/>
        <v>2.387</v>
      </c>
      <c r="CT261">
        <f t="shared" si="227"/>
        <v>225.45600000000002</v>
      </c>
      <c r="CU261">
        <f t="shared" si="228"/>
        <v>0</v>
      </c>
      <c r="CV261">
        <f t="shared" si="229"/>
        <v>2.952</v>
      </c>
      <c r="CW261">
        <f t="shared" si="230"/>
        <v>2.4E-2</v>
      </c>
      <c r="CX261">
        <f t="shared" si="231"/>
        <v>0</v>
      </c>
      <c r="CY261">
        <f t="shared" si="232"/>
        <v>216.45750000000001</v>
      </c>
      <c r="CZ261">
        <f t="shared" si="233"/>
        <v>148.10249999999999</v>
      </c>
      <c r="DC261" t="s">
        <v>4</v>
      </c>
      <c r="DD261" t="s">
        <v>4</v>
      </c>
      <c r="DE261" t="s">
        <v>21</v>
      </c>
      <c r="DF261" t="s">
        <v>21</v>
      </c>
      <c r="DG261" t="s">
        <v>21</v>
      </c>
      <c r="DH261" t="s">
        <v>4</v>
      </c>
      <c r="DI261" t="s">
        <v>21</v>
      </c>
      <c r="DJ261" t="s">
        <v>21</v>
      </c>
      <c r="DK261" t="s">
        <v>4</v>
      </c>
      <c r="DL261" t="s">
        <v>4</v>
      </c>
      <c r="DM261" t="s">
        <v>4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18</v>
      </c>
      <c r="DW261" t="s">
        <v>18</v>
      </c>
      <c r="DX261">
        <v>1</v>
      </c>
      <c r="EE261">
        <v>27028906</v>
      </c>
      <c r="EF261">
        <v>3</v>
      </c>
      <c r="EG261" t="s">
        <v>63</v>
      </c>
      <c r="EH261">
        <v>0</v>
      </c>
      <c r="EI261" t="s">
        <v>4</v>
      </c>
      <c r="EJ261">
        <v>2</v>
      </c>
      <c r="EK261">
        <v>108001</v>
      </c>
      <c r="EL261" t="s">
        <v>64</v>
      </c>
      <c r="EM261" t="s">
        <v>65</v>
      </c>
      <c r="EO261" t="s">
        <v>66</v>
      </c>
      <c r="EQ261">
        <v>0</v>
      </c>
      <c r="ER261">
        <v>72.75</v>
      </c>
      <c r="ES261">
        <v>45.38</v>
      </c>
      <c r="ET261">
        <v>2.97</v>
      </c>
      <c r="EU261">
        <v>0.26</v>
      </c>
      <c r="EV261">
        <v>24.4</v>
      </c>
      <c r="EW261">
        <v>2.46</v>
      </c>
      <c r="EX261">
        <v>0.02</v>
      </c>
      <c r="EY261">
        <v>0</v>
      </c>
      <c r="FQ261">
        <v>0</v>
      </c>
      <c r="FR261">
        <f t="shared" si="234"/>
        <v>0</v>
      </c>
      <c r="FS261">
        <v>0</v>
      </c>
      <c r="FX261">
        <v>95</v>
      </c>
      <c r="FY261">
        <v>65</v>
      </c>
      <c r="GA261" t="s">
        <v>4</v>
      </c>
      <c r="GD261">
        <v>0</v>
      </c>
      <c r="GF261">
        <v>-115691717</v>
      </c>
      <c r="GG261">
        <v>1</v>
      </c>
      <c r="GH261">
        <v>1</v>
      </c>
      <c r="GI261">
        <v>4</v>
      </c>
      <c r="GJ261">
        <v>0</v>
      </c>
      <c r="GK261">
        <f>ROUND(R261*(S12)/100,2)</f>
        <v>0</v>
      </c>
      <c r="GL261">
        <f t="shared" si="235"/>
        <v>0</v>
      </c>
      <c r="GM261">
        <f t="shared" si="236"/>
        <v>966.86</v>
      </c>
      <c r="GN261">
        <f t="shared" si="237"/>
        <v>0</v>
      </c>
      <c r="GO261">
        <f t="shared" si="238"/>
        <v>966.86</v>
      </c>
      <c r="GP261">
        <f t="shared" si="239"/>
        <v>0</v>
      </c>
      <c r="GR261">
        <v>0</v>
      </c>
      <c r="GS261">
        <v>3</v>
      </c>
      <c r="GT261">
        <v>0</v>
      </c>
      <c r="GU261" t="s">
        <v>4</v>
      </c>
      <c r="GV261">
        <f t="shared" si="240"/>
        <v>0</v>
      </c>
      <c r="GW261">
        <v>1</v>
      </c>
      <c r="GX261">
        <f t="shared" si="241"/>
        <v>0</v>
      </c>
      <c r="HA261">
        <v>0</v>
      </c>
      <c r="HB261">
        <v>0</v>
      </c>
      <c r="IK261">
        <v>0</v>
      </c>
    </row>
    <row r="262" spans="1:255" x14ac:dyDescent="0.2">
      <c r="A262" s="2">
        <v>18</v>
      </c>
      <c r="B262" s="2">
        <v>1</v>
      </c>
      <c r="C262" s="2">
        <v>526</v>
      </c>
      <c r="D262" s="2"/>
      <c r="E262" s="2" t="s">
        <v>333</v>
      </c>
      <c r="F262" s="2" t="s">
        <v>334</v>
      </c>
      <c r="G262" s="2" t="s">
        <v>335</v>
      </c>
      <c r="H262" s="2" t="s">
        <v>215</v>
      </c>
      <c r="I262" s="2">
        <f>I260*J262</f>
        <v>1</v>
      </c>
      <c r="J262" s="2">
        <v>1</v>
      </c>
      <c r="K262" s="2"/>
      <c r="L262" s="2"/>
      <c r="M262" s="2"/>
      <c r="N262" s="2"/>
      <c r="O262" s="2">
        <f t="shared" si="208"/>
        <v>3330.78</v>
      </c>
      <c r="P262" s="2">
        <f t="shared" si="209"/>
        <v>3330.78</v>
      </c>
      <c r="Q262" s="2">
        <f t="shared" si="210"/>
        <v>0</v>
      </c>
      <c r="R262" s="2">
        <f t="shared" si="211"/>
        <v>0</v>
      </c>
      <c r="S262" s="2">
        <f t="shared" si="212"/>
        <v>0</v>
      </c>
      <c r="T262" s="2">
        <f t="shared" si="213"/>
        <v>0</v>
      </c>
      <c r="U262" s="2">
        <f t="shared" si="214"/>
        <v>0</v>
      </c>
      <c r="V262" s="2">
        <f t="shared" si="215"/>
        <v>0</v>
      </c>
      <c r="W262" s="2">
        <f t="shared" si="216"/>
        <v>0</v>
      </c>
      <c r="X262" s="2">
        <f t="shared" si="217"/>
        <v>0</v>
      </c>
      <c r="Y262" s="2">
        <f t="shared" si="218"/>
        <v>0</v>
      </c>
      <c r="Z262" s="2"/>
      <c r="AA262" s="2">
        <v>27795993</v>
      </c>
      <c r="AB262" s="2">
        <f t="shared" si="219"/>
        <v>3330.78</v>
      </c>
      <c r="AC262" s="2">
        <f t="shared" si="220"/>
        <v>3330.78</v>
      </c>
      <c r="AD262" s="2">
        <f>ROUND((((ET262)-(EU262))+AE262),2)</f>
        <v>0</v>
      </c>
      <c r="AE262" s="2">
        <f>ROUND((EU262),2)</f>
        <v>0</v>
      </c>
      <c r="AF262" s="2">
        <f>ROUND((EV262),2)</f>
        <v>0</v>
      </c>
      <c r="AG262" s="2">
        <f t="shared" si="221"/>
        <v>0</v>
      </c>
      <c r="AH262" s="2">
        <f>(EW262)</f>
        <v>0</v>
      </c>
      <c r="AI262" s="2">
        <f>(EX262)</f>
        <v>0</v>
      </c>
      <c r="AJ262" s="2">
        <f t="shared" si="222"/>
        <v>0</v>
      </c>
      <c r="AK262" s="2">
        <v>3330.78</v>
      </c>
      <c r="AL262" s="2">
        <v>3330.78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122</v>
      </c>
      <c r="AU262" s="2">
        <v>80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4</v>
      </c>
      <c r="BE262" s="2" t="s">
        <v>4</v>
      </c>
      <c r="BF262" s="2" t="s">
        <v>4</v>
      </c>
      <c r="BG262" s="2" t="s">
        <v>4</v>
      </c>
      <c r="BH262" s="2">
        <v>3</v>
      </c>
      <c r="BI262" s="2">
        <v>1</v>
      </c>
      <c r="BJ262" s="2" t="s">
        <v>4</v>
      </c>
      <c r="BK262" s="2"/>
      <c r="BL262" s="2"/>
      <c r="BM262" s="2">
        <v>14</v>
      </c>
      <c r="BN262" s="2">
        <v>0</v>
      </c>
      <c r="BO262" s="2" t="s">
        <v>4</v>
      </c>
      <c r="BP262" s="2">
        <v>0</v>
      </c>
      <c r="BQ262" s="2">
        <v>2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4</v>
      </c>
      <c r="BZ262" s="2">
        <v>122</v>
      </c>
      <c r="CA262" s="2">
        <v>80</v>
      </c>
      <c r="CB262" s="2"/>
      <c r="CC262" s="2"/>
      <c r="CD262" s="2"/>
      <c r="CE262" s="2"/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4</v>
      </c>
      <c r="CO262" s="2">
        <v>0</v>
      </c>
      <c r="CP262" s="2">
        <f t="shared" si="223"/>
        <v>3330.78</v>
      </c>
      <c r="CQ262" s="2">
        <f t="shared" si="224"/>
        <v>3330.78</v>
      </c>
      <c r="CR262" s="2">
        <f t="shared" si="225"/>
        <v>0</v>
      </c>
      <c r="CS262" s="2">
        <f t="shared" si="226"/>
        <v>0</v>
      </c>
      <c r="CT262" s="2">
        <f t="shared" si="227"/>
        <v>0</v>
      </c>
      <c r="CU262" s="2">
        <f t="shared" si="228"/>
        <v>0</v>
      </c>
      <c r="CV262" s="2">
        <f t="shared" si="229"/>
        <v>0</v>
      </c>
      <c r="CW262" s="2">
        <f t="shared" si="230"/>
        <v>0</v>
      </c>
      <c r="CX262" s="2">
        <f t="shared" si="231"/>
        <v>0</v>
      </c>
      <c r="CY262" s="2">
        <f t="shared" si="232"/>
        <v>0</v>
      </c>
      <c r="CZ262" s="2">
        <f t="shared" si="233"/>
        <v>0</v>
      </c>
      <c r="DA262" s="2"/>
      <c r="DB262" s="2"/>
      <c r="DC262" s="2" t="s">
        <v>4</v>
      </c>
      <c r="DD262" s="2" t="s">
        <v>4</v>
      </c>
      <c r="DE262" s="2" t="s">
        <v>4</v>
      </c>
      <c r="DF262" s="2" t="s">
        <v>4</v>
      </c>
      <c r="DG262" s="2" t="s">
        <v>4</v>
      </c>
      <c r="DH262" s="2" t="s">
        <v>4</v>
      </c>
      <c r="DI262" s="2" t="s">
        <v>4</v>
      </c>
      <c r="DJ262" s="2" t="s">
        <v>4</v>
      </c>
      <c r="DK262" s="2" t="s">
        <v>4</v>
      </c>
      <c r="DL262" s="2" t="s">
        <v>4</v>
      </c>
      <c r="DM262" s="2" t="s">
        <v>4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1010</v>
      </c>
      <c r="DV262" s="2" t="s">
        <v>215</v>
      </c>
      <c r="DW262" s="2" t="s">
        <v>215</v>
      </c>
      <c r="DX262" s="2">
        <v>1</v>
      </c>
      <c r="DY262" s="2"/>
      <c r="DZ262" s="2"/>
      <c r="EA262" s="2"/>
      <c r="EB262" s="2"/>
      <c r="EC262" s="2"/>
      <c r="ED262" s="2"/>
      <c r="EE262" s="2">
        <v>27028976</v>
      </c>
      <c r="EF262" s="2">
        <v>2</v>
      </c>
      <c r="EG262" s="2" t="s">
        <v>22</v>
      </c>
      <c r="EH262" s="2">
        <v>0</v>
      </c>
      <c r="EI262" s="2" t="s">
        <v>4</v>
      </c>
      <c r="EJ262" s="2">
        <v>1</v>
      </c>
      <c r="EK262" s="2">
        <v>14</v>
      </c>
      <c r="EL262" s="2" t="s">
        <v>29</v>
      </c>
      <c r="EM262" s="2" t="s">
        <v>30</v>
      </c>
      <c r="EN262" s="2"/>
      <c r="EO262" s="2" t="s">
        <v>4</v>
      </c>
      <c r="EP262" s="2"/>
      <c r="EQ262" s="2">
        <v>512</v>
      </c>
      <c r="ER262" s="2">
        <v>3330.78</v>
      </c>
      <c r="ES262" s="2">
        <v>3330.78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234"/>
        <v>0</v>
      </c>
      <c r="FS262" s="2">
        <v>0</v>
      </c>
      <c r="FT262" s="2"/>
      <c r="FU262" s="2"/>
      <c r="FV262" s="2"/>
      <c r="FW262" s="2"/>
      <c r="FX262" s="2">
        <v>122</v>
      </c>
      <c r="FY262" s="2">
        <v>80</v>
      </c>
      <c r="FZ262" s="2"/>
      <c r="GA262" s="2" t="s">
        <v>4</v>
      </c>
      <c r="GB262" s="2"/>
      <c r="GC262" s="2"/>
      <c r="GD262" s="2">
        <v>0</v>
      </c>
      <c r="GE262" s="2"/>
      <c r="GF262" s="2">
        <v>-1656253173</v>
      </c>
      <c r="GG262" s="2">
        <v>2</v>
      </c>
      <c r="GH262" s="2">
        <v>0</v>
      </c>
      <c r="GI262" s="2">
        <v>-2</v>
      </c>
      <c r="GJ262" s="2">
        <v>0</v>
      </c>
      <c r="GK262" s="2">
        <f>ROUND(R262*(R12)/100,2)</f>
        <v>0</v>
      </c>
      <c r="GL262" s="2">
        <f t="shared" si="235"/>
        <v>0</v>
      </c>
      <c r="GM262" s="2">
        <f t="shared" si="236"/>
        <v>3330.78</v>
      </c>
      <c r="GN262" s="2">
        <f t="shared" si="237"/>
        <v>3330.78</v>
      </c>
      <c r="GO262" s="2">
        <f t="shared" si="238"/>
        <v>0</v>
      </c>
      <c r="GP262" s="2">
        <f t="shared" si="239"/>
        <v>0</v>
      </c>
      <c r="GQ262" s="2"/>
      <c r="GR262" s="2">
        <v>0</v>
      </c>
      <c r="GS262" s="2">
        <v>0</v>
      </c>
      <c r="GT262" s="2">
        <v>0</v>
      </c>
      <c r="GU262" s="2" t="s">
        <v>4</v>
      </c>
      <c r="GV262" s="2">
        <f t="shared" si="240"/>
        <v>0</v>
      </c>
      <c r="GW262" s="2">
        <v>1</v>
      </c>
      <c r="GX262" s="2">
        <f t="shared" si="241"/>
        <v>0</v>
      </c>
      <c r="GY262" s="2"/>
      <c r="GZ262" s="2"/>
      <c r="HA262" s="2">
        <v>0</v>
      </c>
      <c r="HB262" s="2">
        <v>0</v>
      </c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18</v>
      </c>
      <c r="B263">
        <v>1</v>
      </c>
      <c r="C263">
        <v>545</v>
      </c>
      <c r="E263" t="s">
        <v>333</v>
      </c>
      <c r="F263" t="s">
        <v>334</v>
      </c>
      <c r="G263" t="s">
        <v>335</v>
      </c>
      <c r="H263" t="s">
        <v>215</v>
      </c>
      <c r="I263">
        <f>I261*J263</f>
        <v>1</v>
      </c>
      <c r="J263">
        <v>1</v>
      </c>
      <c r="O263">
        <f t="shared" si="208"/>
        <v>25647.01</v>
      </c>
      <c r="P263">
        <f t="shared" si="209"/>
        <v>25647.01</v>
      </c>
      <c r="Q263">
        <f t="shared" si="210"/>
        <v>0</v>
      </c>
      <c r="R263">
        <f t="shared" si="211"/>
        <v>0</v>
      </c>
      <c r="S263">
        <f t="shared" si="212"/>
        <v>0</v>
      </c>
      <c r="T263">
        <f t="shared" si="213"/>
        <v>0</v>
      </c>
      <c r="U263">
        <f t="shared" si="214"/>
        <v>0</v>
      </c>
      <c r="V263">
        <f t="shared" si="215"/>
        <v>0</v>
      </c>
      <c r="W263">
        <f t="shared" si="216"/>
        <v>0</v>
      </c>
      <c r="X263">
        <f t="shared" si="217"/>
        <v>0</v>
      </c>
      <c r="Y263">
        <f t="shared" si="218"/>
        <v>0</v>
      </c>
      <c r="AA263">
        <v>27796868</v>
      </c>
      <c r="AB263">
        <f t="shared" si="219"/>
        <v>3330.78</v>
      </c>
      <c r="AC263">
        <f t="shared" si="220"/>
        <v>3330.78</v>
      </c>
      <c r="AD263">
        <f>ROUND((((ET263)-(EU263))+AE263),2)</f>
        <v>0</v>
      </c>
      <c r="AE263">
        <f>ROUND((EU263),2)</f>
        <v>0</v>
      </c>
      <c r="AF263">
        <f>ROUND((EV263),2)</f>
        <v>0</v>
      </c>
      <c r="AG263">
        <f t="shared" si="221"/>
        <v>0</v>
      </c>
      <c r="AH263">
        <f>(EW263)</f>
        <v>0</v>
      </c>
      <c r="AI263">
        <f>(EX263)</f>
        <v>0</v>
      </c>
      <c r="AJ263">
        <f t="shared" si="222"/>
        <v>0</v>
      </c>
      <c r="AK263">
        <v>3330.78</v>
      </c>
      <c r="AL263">
        <v>3330.78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122</v>
      </c>
      <c r="AU263">
        <v>80</v>
      </c>
      <c r="AV263">
        <v>1</v>
      </c>
      <c r="AW263">
        <v>1</v>
      </c>
      <c r="AZ263">
        <v>7.7</v>
      </c>
      <c r="BA263">
        <v>1</v>
      </c>
      <c r="BB263">
        <v>1</v>
      </c>
      <c r="BC263">
        <v>7.7</v>
      </c>
      <c r="BD263" t="s">
        <v>4</v>
      </c>
      <c r="BE263" t="s">
        <v>4</v>
      </c>
      <c r="BF263" t="s">
        <v>4</v>
      </c>
      <c r="BG263" t="s">
        <v>4</v>
      </c>
      <c r="BH263">
        <v>3</v>
      </c>
      <c r="BI263">
        <v>1</v>
      </c>
      <c r="BJ263" t="s">
        <v>4</v>
      </c>
      <c r="BM263">
        <v>14</v>
      </c>
      <c r="BN263">
        <v>0</v>
      </c>
      <c r="BO263" t="s">
        <v>4</v>
      </c>
      <c r="BP263">
        <v>0</v>
      </c>
      <c r="BQ263">
        <v>2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4</v>
      </c>
      <c r="BZ263">
        <v>122</v>
      </c>
      <c r="CA263">
        <v>80</v>
      </c>
      <c r="CF263">
        <v>0</v>
      </c>
      <c r="CG263">
        <v>0</v>
      </c>
      <c r="CM263">
        <v>0</v>
      </c>
      <c r="CN263" t="s">
        <v>4</v>
      </c>
      <c r="CO263">
        <v>0</v>
      </c>
      <c r="CP263">
        <f t="shared" si="223"/>
        <v>25647.01</v>
      </c>
      <c r="CQ263">
        <f t="shared" si="224"/>
        <v>25647.006000000001</v>
      </c>
      <c r="CR263">
        <f t="shared" si="225"/>
        <v>0</v>
      </c>
      <c r="CS263">
        <f t="shared" si="226"/>
        <v>0</v>
      </c>
      <c r="CT263">
        <f t="shared" si="227"/>
        <v>0</v>
      </c>
      <c r="CU263">
        <f t="shared" si="228"/>
        <v>0</v>
      </c>
      <c r="CV263">
        <f t="shared" si="229"/>
        <v>0</v>
      </c>
      <c r="CW263">
        <f t="shared" si="230"/>
        <v>0</v>
      </c>
      <c r="CX263">
        <f t="shared" si="231"/>
        <v>0</v>
      </c>
      <c r="CY263">
        <f t="shared" si="232"/>
        <v>0</v>
      </c>
      <c r="CZ263">
        <f t="shared" si="233"/>
        <v>0</v>
      </c>
      <c r="DC263" t="s">
        <v>4</v>
      </c>
      <c r="DD263" t="s">
        <v>4</v>
      </c>
      <c r="DE263" t="s">
        <v>4</v>
      </c>
      <c r="DF263" t="s">
        <v>4</v>
      </c>
      <c r="DG263" t="s">
        <v>4</v>
      </c>
      <c r="DH263" t="s">
        <v>4</v>
      </c>
      <c r="DI263" t="s">
        <v>4</v>
      </c>
      <c r="DJ263" t="s">
        <v>4</v>
      </c>
      <c r="DK263" t="s">
        <v>4</v>
      </c>
      <c r="DL263" t="s">
        <v>4</v>
      </c>
      <c r="DM263" t="s">
        <v>4</v>
      </c>
      <c r="DN263">
        <v>0</v>
      </c>
      <c r="DO263">
        <v>0</v>
      </c>
      <c r="DP263">
        <v>1</v>
      </c>
      <c r="DQ263">
        <v>1</v>
      </c>
      <c r="DU263">
        <v>1010</v>
      </c>
      <c r="DV263" t="s">
        <v>215</v>
      </c>
      <c r="DW263" t="s">
        <v>215</v>
      </c>
      <c r="DX263">
        <v>1</v>
      </c>
      <c r="EE263">
        <v>27028976</v>
      </c>
      <c r="EF263">
        <v>2</v>
      </c>
      <c r="EG263" t="s">
        <v>22</v>
      </c>
      <c r="EH263">
        <v>0</v>
      </c>
      <c r="EI263" t="s">
        <v>4</v>
      </c>
      <c r="EJ263">
        <v>1</v>
      </c>
      <c r="EK263">
        <v>14</v>
      </c>
      <c r="EL263" t="s">
        <v>29</v>
      </c>
      <c r="EM263" t="s">
        <v>30</v>
      </c>
      <c r="EO263" t="s">
        <v>4</v>
      </c>
      <c r="EQ263">
        <v>512</v>
      </c>
      <c r="ER263">
        <v>3330.78</v>
      </c>
      <c r="ES263">
        <v>3330.78</v>
      </c>
      <c r="ET263">
        <v>0</v>
      </c>
      <c r="EU263">
        <v>0</v>
      </c>
      <c r="EV263">
        <v>0</v>
      </c>
      <c r="EW263">
        <v>0</v>
      </c>
      <c r="EX263">
        <v>0</v>
      </c>
      <c r="FQ263">
        <v>0</v>
      </c>
      <c r="FR263">
        <f t="shared" si="234"/>
        <v>0</v>
      </c>
      <c r="FS263">
        <v>0</v>
      </c>
      <c r="FX263">
        <v>122</v>
      </c>
      <c r="FY263">
        <v>80</v>
      </c>
      <c r="GA263" t="s">
        <v>4</v>
      </c>
      <c r="GD263">
        <v>0</v>
      </c>
      <c r="GF263">
        <v>-1656253173</v>
      </c>
      <c r="GG263">
        <v>1</v>
      </c>
      <c r="GH263">
        <v>0</v>
      </c>
      <c r="GI263">
        <v>4</v>
      </c>
      <c r="GJ263">
        <v>0</v>
      </c>
      <c r="GK263">
        <f>ROUND(R263*(S12)/100,2)</f>
        <v>0</v>
      </c>
      <c r="GL263">
        <f t="shared" si="235"/>
        <v>0</v>
      </c>
      <c r="GM263">
        <f t="shared" si="236"/>
        <v>25647.01</v>
      </c>
      <c r="GN263">
        <f t="shared" si="237"/>
        <v>25647.01</v>
      </c>
      <c r="GO263">
        <f t="shared" si="238"/>
        <v>0</v>
      </c>
      <c r="GP263">
        <f t="shared" si="239"/>
        <v>0</v>
      </c>
      <c r="GR263">
        <v>0</v>
      </c>
      <c r="GS263">
        <v>0</v>
      </c>
      <c r="GT263">
        <v>0</v>
      </c>
      <c r="GU263" t="s">
        <v>4</v>
      </c>
      <c r="GV263">
        <f t="shared" si="240"/>
        <v>0</v>
      </c>
      <c r="GW263">
        <v>1</v>
      </c>
      <c r="GX263">
        <f t="shared" si="241"/>
        <v>0</v>
      </c>
      <c r="HA263">
        <v>0</v>
      </c>
      <c r="HB263">
        <v>0</v>
      </c>
      <c r="IK263">
        <v>0</v>
      </c>
    </row>
    <row r="264" spans="1:255" x14ac:dyDescent="0.2">
      <c r="A264" s="2">
        <v>17</v>
      </c>
      <c r="B264" s="2">
        <v>1</v>
      </c>
      <c r="C264" s="2">
        <f>ROW(SmtRes!A553)</f>
        <v>553</v>
      </c>
      <c r="D264" s="2">
        <f>ROW(EtalonRes!A532)</f>
        <v>532</v>
      </c>
      <c r="E264" s="2" t="s">
        <v>336</v>
      </c>
      <c r="F264" s="2" t="s">
        <v>337</v>
      </c>
      <c r="G264" s="2" t="s">
        <v>338</v>
      </c>
      <c r="H264" s="2" t="s">
        <v>246</v>
      </c>
      <c r="I264" s="2">
        <v>0.5</v>
      </c>
      <c r="J264" s="2">
        <v>0</v>
      </c>
      <c r="K264" s="2"/>
      <c r="L264" s="2"/>
      <c r="M264" s="2"/>
      <c r="N264" s="2"/>
      <c r="O264" s="2">
        <f t="shared" si="208"/>
        <v>118.91</v>
      </c>
      <c r="P264" s="2">
        <f t="shared" si="209"/>
        <v>25.77</v>
      </c>
      <c r="Q264" s="2">
        <f t="shared" si="210"/>
        <v>0.19</v>
      </c>
      <c r="R264" s="2">
        <f t="shared" si="211"/>
        <v>0.09</v>
      </c>
      <c r="S264" s="2">
        <f t="shared" si="212"/>
        <v>92.95</v>
      </c>
      <c r="T264" s="2">
        <f t="shared" si="213"/>
        <v>0</v>
      </c>
      <c r="U264" s="2">
        <f t="shared" si="214"/>
        <v>9.7739999999999991</v>
      </c>
      <c r="V264" s="2">
        <f t="shared" si="215"/>
        <v>6.0000000000000001E-3</v>
      </c>
      <c r="W264" s="2">
        <f t="shared" si="216"/>
        <v>0</v>
      </c>
      <c r="X264" s="2">
        <f t="shared" si="217"/>
        <v>88.39</v>
      </c>
      <c r="Y264" s="2">
        <f t="shared" si="218"/>
        <v>60.48</v>
      </c>
      <c r="Z264" s="2"/>
      <c r="AA264" s="2">
        <v>27795993</v>
      </c>
      <c r="AB264" s="2">
        <f t="shared" si="219"/>
        <v>237.8</v>
      </c>
      <c r="AC264" s="2">
        <f t="shared" si="220"/>
        <v>51.53</v>
      </c>
      <c r="AD264" s="2">
        <f>ROUND(((((ET264*1.2))-((EU264*1.2)))+AE264),2)</f>
        <v>0.37</v>
      </c>
      <c r="AE264" s="2">
        <f>ROUND(((EU264*1.2)),2)</f>
        <v>0.17</v>
      </c>
      <c r="AF264" s="2">
        <f>ROUND(((EV264*1.2)),2)</f>
        <v>185.9</v>
      </c>
      <c r="AG264" s="2">
        <f t="shared" si="221"/>
        <v>0</v>
      </c>
      <c r="AH264" s="2">
        <f>((EW264*1.2))</f>
        <v>19.547999999999998</v>
      </c>
      <c r="AI264" s="2">
        <f>((EX264*1.2))</f>
        <v>1.2E-2</v>
      </c>
      <c r="AJ264" s="2">
        <f t="shared" si="222"/>
        <v>0</v>
      </c>
      <c r="AK264" s="2">
        <v>206.76</v>
      </c>
      <c r="AL264" s="2">
        <v>51.53</v>
      </c>
      <c r="AM264" s="2">
        <v>0.31</v>
      </c>
      <c r="AN264" s="2">
        <v>0.14000000000000001</v>
      </c>
      <c r="AO264" s="2">
        <v>154.91999999999999</v>
      </c>
      <c r="AP264" s="2">
        <v>0</v>
      </c>
      <c r="AQ264" s="2">
        <v>16.29</v>
      </c>
      <c r="AR264" s="2">
        <v>0.01</v>
      </c>
      <c r="AS264" s="2">
        <v>0</v>
      </c>
      <c r="AT264" s="2">
        <v>95</v>
      </c>
      <c r="AU264" s="2">
        <v>65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4</v>
      </c>
      <c r="BE264" s="2" t="s">
        <v>4</v>
      </c>
      <c r="BF264" s="2" t="s">
        <v>4</v>
      </c>
      <c r="BG264" s="2" t="s">
        <v>4</v>
      </c>
      <c r="BH264" s="2">
        <v>0</v>
      </c>
      <c r="BI264" s="2">
        <v>2</v>
      </c>
      <c r="BJ264" s="2" t="s">
        <v>339</v>
      </c>
      <c r="BK264" s="2"/>
      <c r="BL264" s="2"/>
      <c r="BM264" s="2">
        <v>108001</v>
      </c>
      <c r="BN264" s="2">
        <v>0</v>
      </c>
      <c r="BO264" s="2" t="s">
        <v>4</v>
      </c>
      <c r="BP264" s="2">
        <v>0</v>
      </c>
      <c r="BQ264" s="2">
        <v>3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4</v>
      </c>
      <c r="BZ264" s="2">
        <v>95</v>
      </c>
      <c r="CA264" s="2">
        <v>65</v>
      </c>
      <c r="CB264" s="2"/>
      <c r="CC264" s="2"/>
      <c r="CD264" s="2"/>
      <c r="CE264" s="2"/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62</v>
      </c>
      <c r="CO264" s="2">
        <v>0</v>
      </c>
      <c r="CP264" s="2">
        <f t="shared" si="223"/>
        <v>118.91</v>
      </c>
      <c r="CQ264" s="2">
        <f t="shared" si="224"/>
        <v>51.53</v>
      </c>
      <c r="CR264" s="2">
        <f t="shared" si="225"/>
        <v>0.37</v>
      </c>
      <c r="CS264" s="2">
        <f t="shared" si="226"/>
        <v>0.17</v>
      </c>
      <c r="CT264" s="2">
        <f t="shared" si="227"/>
        <v>185.9</v>
      </c>
      <c r="CU264" s="2">
        <f t="shared" si="228"/>
        <v>0</v>
      </c>
      <c r="CV264" s="2">
        <f t="shared" si="229"/>
        <v>19.547999999999998</v>
      </c>
      <c r="CW264" s="2">
        <f t="shared" si="230"/>
        <v>1.2E-2</v>
      </c>
      <c r="CX264" s="2">
        <f t="shared" si="231"/>
        <v>0</v>
      </c>
      <c r="CY264" s="2">
        <f t="shared" si="232"/>
        <v>88.388000000000005</v>
      </c>
      <c r="CZ264" s="2">
        <f t="shared" si="233"/>
        <v>60.476000000000006</v>
      </c>
      <c r="DA264" s="2"/>
      <c r="DB264" s="2"/>
      <c r="DC264" s="2" t="s">
        <v>4</v>
      </c>
      <c r="DD264" s="2" t="s">
        <v>4</v>
      </c>
      <c r="DE264" s="2" t="s">
        <v>21</v>
      </c>
      <c r="DF264" s="2" t="s">
        <v>21</v>
      </c>
      <c r="DG264" s="2" t="s">
        <v>21</v>
      </c>
      <c r="DH264" s="2" t="s">
        <v>4</v>
      </c>
      <c r="DI264" s="2" t="s">
        <v>21</v>
      </c>
      <c r="DJ264" s="2" t="s">
        <v>21</v>
      </c>
      <c r="DK264" s="2" t="s">
        <v>4</v>
      </c>
      <c r="DL264" s="2" t="s">
        <v>4</v>
      </c>
      <c r="DM264" s="2" t="s">
        <v>4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1003</v>
      </c>
      <c r="DV264" s="2" t="s">
        <v>246</v>
      </c>
      <c r="DW264" s="2" t="s">
        <v>246</v>
      </c>
      <c r="DX264" s="2">
        <v>100</v>
      </c>
      <c r="DY264" s="2"/>
      <c r="DZ264" s="2"/>
      <c r="EA264" s="2"/>
      <c r="EB264" s="2"/>
      <c r="EC264" s="2"/>
      <c r="ED264" s="2"/>
      <c r="EE264" s="2">
        <v>27028906</v>
      </c>
      <c r="EF264" s="2">
        <v>3</v>
      </c>
      <c r="EG264" s="2" t="s">
        <v>63</v>
      </c>
      <c r="EH264" s="2">
        <v>0</v>
      </c>
      <c r="EI264" s="2" t="s">
        <v>4</v>
      </c>
      <c r="EJ264" s="2">
        <v>2</v>
      </c>
      <c r="EK264" s="2">
        <v>108001</v>
      </c>
      <c r="EL264" s="2" t="s">
        <v>64</v>
      </c>
      <c r="EM264" s="2" t="s">
        <v>65</v>
      </c>
      <c r="EN264" s="2"/>
      <c r="EO264" s="2" t="s">
        <v>66</v>
      </c>
      <c r="EP264" s="2"/>
      <c r="EQ264" s="2">
        <v>0</v>
      </c>
      <c r="ER264" s="2">
        <v>206.76</v>
      </c>
      <c r="ES264" s="2">
        <v>51.53</v>
      </c>
      <c r="ET264" s="2">
        <v>0.31</v>
      </c>
      <c r="EU264" s="2">
        <v>0.14000000000000001</v>
      </c>
      <c r="EV264" s="2">
        <v>154.91999999999999</v>
      </c>
      <c r="EW264" s="2">
        <v>16.29</v>
      </c>
      <c r="EX264" s="2">
        <v>0.01</v>
      </c>
      <c r="EY264" s="2">
        <v>0</v>
      </c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234"/>
        <v>0</v>
      </c>
      <c r="FS264" s="2">
        <v>0</v>
      </c>
      <c r="FT264" s="2"/>
      <c r="FU264" s="2"/>
      <c r="FV264" s="2"/>
      <c r="FW264" s="2"/>
      <c r="FX264" s="2">
        <v>95</v>
      </c>
      <c r="FY264" s="2">
        <v>65</v>
      </c>
      <c r="FZ264" s="2"/>
      <c r="GA264" s="2" t="s">
        <v>4</v>
      </c>
      <c r="GB264" s="2"/>
      <c r="GC264" s="2"/>
      <c r="GD264" s="2">
        <v>0</v>
      </c>
      <c r="GE264" s="2"/>
      <c r="GF264" s="2">
        <v>-1776686347</v>
      </c>
      <c r="GG264" s="2">
        <v>2</v>
      </c>
      <c r="GH264" s="2">
        <v>1</v>
      </c>
      <c r="GI264" s="2">
        <v>-2</v>
      </c>
      <c r="GJ264" s="2">
        <v>0</v>
      </c>
      <c r="GK264" s="2">
        <f>ROUND(R264*(R12)/100,2)</f>
        <v>0</v>
      </c>
      <c r="GL264" s="2">
        <f t="shared" si="235"/>
        <v>0</v>
      </c>
      <c r="GM264" s="2">
        <f t="shared" si="236"/>
        <v>267.77999999999997</v>
      </c>
      <c r="GN264" s="2">
        <f t="shared" si="237"/>
        <v>0</v>
      </c>
      <c r="GO264" s="2">
        <f t="shared" si="238"/>
        <v>267.77999999999997</v>
      </c>
      <c r="GP264" s="2">
        <f t="shared" si="239"/>
        <v>0</v>
      </c>
      <c r="GQ264" s="2"/>
      <c r="GR264" s="2">
        <v>0</v>
      </c>
      <c r="GS264" s="2">
        <v>3</v>
      </c>
      <c r="GT264" s="2">
        <v>0</v>
      </c>
      <c r="GU264" s="2" t="s">
        <v>4</v>
      </c>
      <c r="GV264" s="2">
        <f t="shared" si="240"/>
        <v>0</v>
      </c>
      <c r="GW264" s="2">
        <v>1</v>
      </c>
      <c r="GX264" s="2">
        <f t="shared" si="241"/>
        <v>0</v>
      </c>
      <c r="GY264" s="2"/>
      <c r="GZ264" s="2"/>
      <c r="HA264" s="2">
        <v>0</v>
      </c>
      <c r="HB264" s="2">
        <v>0</v>
      </c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17</v>
      </c>
      <c r="B265">
        <v>1</v>
      </c>
      <c r="C265">
        <f>ROW(SmtRes!A560)</f>
        <v>560</v>
      </c>
      <c r="D265">
        <f>ROW(EtalonRes!A538)</f>
        <v>538</v>
      </c>
      <c r="E265" t="s">
        <v>336</v>
      </c>
      <c r="F265" t="s">
        <v>337</v>
      </c>
      <c r="G265" t="s">
        <v>338</v>
      </c>
      <c r="H265" t="s">
        <v>246</v>
      </c>
      <c r="I265">
        <v>0.5</v>
      </c>
      <c r="J265">
        <v>0</v>
      </c>
      <c r="O265">
        <f t="shared" si="208"/>
        <v>915.53</v>
      </c>
      <c r="P265">
        <f t="shared" si="209"/>
        <v>198.39</v>
      </c>
      <c r="Q265">
        <f t="shared" si="210"/>
        <v>1.42</v>
      </c>
      <c r="R265">
        <f t="shared" si="211"/>
        <v>0.65</v>
      </c>
      <c r="S265">
        <f t="shared" si="212"/>
        <v>715.72</v>
      </c>
      <c r="T265">
        <f t="shared" si="213"/>
        <v>0</v>
      </c>
      <c r="U265">
        <f t="shared" si="214"/>
        <v>9.7739999999999991</v>
      </c>
      <c r="V265">
        <f t="shared" si="215"/>
        <v>6.0000000000000001E-3</v>
      </c>
      <c r="W265">
        <f t="shared" si="216"/>
        <v>0</v>
      </c>
      <c r="X265">
        <f t="shared" si="217"/>
        <v>680.55</v>
      </c>
      <c r="Y265">
        <f t="shared" si="218"/>
        <v>465.64</v>
      </c>
      <c r="AA265">
        <v>27796868</v>
      </c>
      <c r="AB265">
        <f t="shared" si="219"/>
        <v>237.8</v>
      </c>
      <c r="AC265">
        <f t="shared" si="220"/>
        <v>51.53</v>
      </c>
      <c r="AD265">
        <f>ROUND(((((ET265*1.2))-((EU265*1.2)))+AE265),2)</f>
        <v>0.37</v>
      </c>
      <c r="AE265">
        <f>ROUND(((EU265*1.2)),2)</f>
        <v>0.17</v>
      </c>
      <c r="AF265">
        <f>ROUND(((EV265*1.2)),2)</f>
        <v>185.9</v>
      </c>
      <c r="AG265">
        <f t="shared" si="221"/>
        <v>0</v>
      </c>
      <c r="AH265">
        <f>((EW265*1.2))</f>
        <v>19.547999999999998</v>
      </c>
      <c r="AI265">
        <f>((EX265*1.2))</f>
        <v>1.2E-2</v>
      </c>
      <c r="AJ265">
        <f t="shared" si="222"/>
        <v>0</v>
      </c>
      <c r="AK265">
        <v>206.76</v>
      </c>
      <c r="AL265">
        <v>51.53</v>
      </c>
      <c r="AM265">
        <v>0.31</v>
      </c>
      <c r="AN265">
        <v>0.14000000000000001</v>
      </c>
      <c r="AO265">
        <v>154.91999999999999</v>
      </c>
      <c r="AP265">
        <v>0</v>
      </c>
      <c r="AQ265">
        <v>16.29</v>
      </c>
      <c r="AR265">
        <v>0.01</v>
      </c>
      <c r="AS265">
        <v>0</v>
      </c>
      <c r="AT265">
        <v>95</v>
      </c>
      <c r="AU265">
        <v>65</v>
      </c>
      <c r="AV265">
        <v>1</v>
      </c>
      <c r="AW265">
        <v>1</v>
      </c>
      <c r="AZ265">
        <v>7.7</v>
      </c>
      <c r="BA265">
        <v>7.7</v>
      </c>
      <c r="BB265">
        <v>7.7</v>
      </c>
      <c r="BC265">
        <v>7.7</v>
      </c>
      <c r="BD265" t="s">
        <v>4</v>
      </c>
      <c r="BE265" t="s">
        <v>4</v>
      </c>
      <c r="BF265" t="s">
        <v>4</v>
      </c>
      <c r="BG265" t="s">
        <v>4</v>
      </c>
      <c r="BH265">
        <v>0</v>
      </c>
      <c r="BI265">
        <v>2</v>
      </c>
      <c r="BJ265" t="s">
        <v>339</v>
      </c>
      <c r="BM265">
        <v>108001</v>
      </c>
      <c r="BN265">
        <v>0</v>
      </c>
      <c r="BO265" t="s">
        <v>4</v>
      </c>
      <c r="BP265">
        <v>0</v>
      </c>
      <c r="BQ265">
        <v>3</v>
      </c>
      <c r="BR265">
        <v>0</v>
      </c>
      <c r="BS265">
        <v>7.7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4</v>
      </c>
      <c r="BZ265">
        <v>95</v>
      </c>
      <c r="CA265">
        <v>65</v>
      </c>
      <c r="CF265">
        <v>0</v>
      </c>
      <c r="CG265">
        <v>0</v>
      </c>
      <c r="CM265">
        <v>0</v>
      </c>
      <c r="CN265" t="s">
        <v>62</v>
      </c>
      <c r="CO265">
        <v>0</v>
      </c>
      <c r="CP265">
        <f t="shared" si="223"/>
        <v>915.53</v>
      </c>
      <c r="CQ265">
        <f t="shared" si="224"/>
        <v>396.78100000000001</v>
      </c>
      <c r="CR265">
        <f t="shared" si="225"/>
        <v>2.8490000000000002</v>
      </c>
      <c r="CS265">
        <f t="shared" si="226"/>
        <v>1.3090000000000002</v>
      </c>
      <c r="CT265">
        <f t="shared" si="227"/>
        <v>1431.43</v>
      </c>
      <c r="CU265">
        <f t="shared" si="228"/>
        <v>0</v>
      </c>
      <c r="CV265">
        <f t="shared" si="229"/>
        <v>19.547999999999998</v>
      </c>
      <c r="CW265">
        <f t="shared" si="230"/>
        <v>1.2E-2</v>
      </c>
      <c r="CX265">
        <f t="shared" si="231"/>
        <v>0</v>
      </c>
      <c r="CY265">
        <f t="shared" si="232"/>
        <v>680.55149999999992</v>
      </c>
      <c r="CZ265">
        <f t="shared" si="233"/>
        <v>465.64050000000003</v>
      </c>
      <c r="DC265" t="s">
        <v>4</v>
      </c>
      <c r="DD265" t="s">
        <v>4</v>
      </c>
      <c r="DE265" t="s">
        <v>21</v>
      </c>
      <c r="DF265" t="s">
        <v>21</v>
      </c>
      <c r="DG265" t="s">
        <v>21</v>
      </c>
      <c r="DH265" t="s">
        <v>4</v>
      </c>
      <c r="DI265" t="s">
        <v>21</v>
      </c>
      <c r="DJ265" t="s">
        <v>21</v>
      </c>
      <c r="DK265" t="s">
        <v>4</v>
      </c>
      <c r="DL265" t="s">
        <v>4</v>
      </c>
      <c r="DM265" t="s">
        <v>4</v>
      </c>
      <c r="DN265">
        <v>0</v>
      </c>
      <c r="DO265">
        <v>0</v>
      </c>
      <c r="DP265">
        <v>1</v>
      </c>
      <c r="DQ265">
        <v>1</v>
      </c>
      <c r="DU265">
        <v>1003</v>
      </c>
      <c r="DV265" t="s">
        <v>246</v>
      </c>
      <c r="DW265" t="s">
        <v>246</v>
      </c>
      <c r="DX265">
        <v>100</v>
      </c>
      <c r="EE265">
        <v>27028906</v>
      </c>
      <c r="EF265">
        <v>3</v>
      </c>
      <c r="EG265" t="s">
        <v>63</v>
      </c>
      <c r="EH265">
        <v>0</v>
      </c>
      <c r="EI265" t="s">
        <v>4</v>
      </c>
      <c r="EJ265">
        <v>2</v>
      </c>
      <c r="EK265">
        <v>108001</v>
      </c>
      <c r="EL265" t="s">
        <v>64</v>
      </c>
      <c r="EM265" t="s">
        <v>65</v>
      </c>
      <c r="EO265" t="s">
        <v>66</v>
      </c>
      <c r="EQ265">
        <v>0</v>
      </c>
      <c r="ER265">
        <v>206.76</v>
      </c>
      <c r="ES265">
        <v>51.53</v>
      </c>
      <c r="ET265">
        <v>0.31</v>
      </c>
      <c r="EU265">
        <v>0.14000000000000001</v>
      </c>
      <c r="EV265">
        <v>154.91999999999999</v>
      </c>
      <c r="EW265">
        <v>16.29</v>
      </c>
      <c r="EX265">
        <v>0.01</v>
      </c>
      <c r="EY265">
        <v>0</v>
      </c>
      <c r="FQ265">
        <v>0</v>
      </c>
      <c r="FR265">
        <f t="shared" si="234"/>
        <v>0</v>
      </c>
      <c r="FS265">
        <v>0</v>
      </c>
      <c r="FX265">
        <v>95</v>
      </c>
      <c r="FY265">
        <v>65</v>
      </c>
      <c r="GA265" t="s">
        <v>4</v>
      </c>
      <c r="GD265">
        <v>0</v>
      </c>
      <c r="GF265">
        <v>-1776686347</v>
      </c>
      <c r="GG265">
        <v>1</v>
      </c>
      <c r="GH265">
        <v>1</v>
      </c>
      <c r="GI265">
        <v>4</v>
      </c>
      <c r="GJ265">
        <v>0</v>
      </c>
      <c r="GK265">
        <f>ROUND(R265*(S12)/100,2)</f>
        <v>0</v>
      </c>
      <c r="GL265">
        <f t="shared" si="235"/>
        <v>0</v>
      </c>
      <c r="GM265">
        <f t="shared" si="236"/>
        <v>2061.7199999999998</v>
      </c>
      <c r="GN265">
        <f t="shared" si="237"/>
        <v>0</v>
      </c>
      <c r="GO265">
        <f t="shared" si="238"/>
        <v>2061.7199999999998</v>
      </c>
      <c r="GP265">
        <f t="shared" si="239"/>
        <v>0</v>
      </c>
      <c r="GR265">
        <v>0</v>
      </c>
      <c r="GS265">
        <v>3</v>
      </c>
      <c r="GT265">
        <v>0</v>
      </c>
      <c r="GU265" t="s">
        <v>4</v>
      </c>
      <c r="GV265">
        <f t="shared" si="240"/>
        <v>0</v>
      </c>
      <c r="GW265">
        <v>1</v>
      </c>
      <c r="GX265">
        <f t="shared" si="241"/>
        <v>0</v>
      </c>
      <c r="HA265">
        <v>0</v>
      </c>
      <c r="HB265">
        <v>0</v>
      </c>
      <c r="IK265">
        <v>0</v>
      </c>
    </row>
    <row r="266" spans="1:255" x14ac:dyDescent="0.2">
      <c r="A266" s="2">
        <v>18</v>
      </c>
      <c r="B266" s="2">
        <v>1</v>
      </c>
      <c r="C266" s="2">
        <v>552</v>
      </c>
      <c r="D266" s="2"/>
      <c r="E266" s="2" t="s">
        <v>340</v>
      </c>
      <c r="F266" s="2" t="s">
        <v>341</v>
      </c>
      <c r="G266" s="2" t="s">
        <v>342</v>
      </c>
      <c r="H266" s="2" t="s">
        <v>246</v>
      </c>
      <c r="I266" s="2">
        <f>I264*J266</f>
        <v>0.5</v>
      </c>
      <c r="J266" s="2">
        <v>1</v>
      </c>
      <c r="K266" s="2"/>
      <c r="L266" s="2"/>
      <c r="M266" s="2"/>
      <c r="N266" s="2"/>
      <c r="O266" s="2">
        <f t="shared" si="208"/>
        <v>85.5</v>
      </c>
      <c r="P266" s="2">
        <f t="shared" si="209"/>
        <v>85.5</v>
      </c>
      <c r="Q266" s="2">
        <f t="shared" si="210"/>
        <v>0</v>
      </c>
      <c r="R266" s="2">
        <f t="shared" si="211"/>
        <v>0</v>
      </c>
      <c r="S266" s="2">
        <f t="shared" si="212"/>
        <v>0</v>
      </c>
      <c r="T266" s="2">
        <f t="shared" si="213"/>
        <v>0</v>
      </c>
      <c r="U266" s="2">
        <f t="shared" si="214"/>
        <v>0</v>
      </c>
      <c r="V266" s="2">
        <f t="shared" si="215"/>
        <v>0</v>
      </c>
      <c r="W266" s="2">
        <f t="shared" si="216"/>
        <v>0</v>
      </c>
      <c r="X266" s="2">
        <f t="shared" si="217"/>
        <v>0</v>
      </c>
      <c r="Y266" s="2">
        <f t="shared" si="218"/>
        <v>0</v>
      </c>
      <c r="Z266" s="2"/>
      <c r="AA266" s="2">
        <v>27795993</v>
      </c>
      <c r="AB266" s="2">
        <f t="shared" si="219"/>
        <v>171</v>
      </c>
      <c r="AC266" s="2">
        <f t="shared" si="220"/>
        <v>171</v>
      </c>
      <c r="AD266" s="2">
        <f>ROUND((((ET266)-(EU266))+AE266),2)</f>
        <v>0</v>
      </c>
      <c r="AE266" s="2">
        <f>ROUND((EU266),2)</f>
        <v>0</v>
      </c>
      <c r="AF266" s="2">
        <f>ROUND((EV266),2)</f>
        <v>0</v>
      </c>
      <c r="AG266" s="2">
        <f t="shared" si="221"/>
        <v>0</v>
      </c>
      <c r="AH266" s="2">
        <f>(EW266)</f>
        <v>0</v>
      </c>
      <c r="AI266" s="2">
        <f>(EX266)</f>
        <v>0</v>
      </c>
      <c r="AJ266" s="2">
        <f t="shared" si="222"/>
        <v>0</v>
      </c>
      <c r="AK266" s="2">
        <v>171</v>
      </c>
      <c r="AL266" s="2">
        <v>171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95</v>
      </c>
      <c r="AU266" s="2">
        <v>65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4</v>
      </c>
      <c r="BE266" s="2" t="s">
        <v>4</v>
      </c>
      <c r="BF266" s="2" t="s">
        <v>4</v>
      </c>
      <c r="BG266" s="2" t="s">
        <v>4</v>
      </c>
      <c r="BH266" s="2">
        <v>3</v>
      </c>
      <c r="BI266" s="2">
        <v>2</v>
      </c>
      <c r="BJ266" s="2" t="s">
        <v>343</v>
      </c>
      <c r="BK266" s="2"/>
      <c r="BL266" s="2"/>
      <c r="BM266" s="2">
        <v>108001</v>
      </c>
      <c r="BN266" s="2">
        <v>0</v>
      </c>
      <c r="BO266" s="2" t="s">
        <v>4</v>
      </c>
      <c r="BP266" s="2">
        <v>0</v>
      </c>
      <c r="BQ266" s="2">
        <v>3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4</v>
      </c>
      <c r="BZ266" s="2">
        <v>95</v>
      </c>
      <c r="CA266" s="2">
        <v>65</v>
      </c>
      <c r="CB266" s="2"/>
      <c r="CC266" s="2"/>
      <c r="CD266" s="2"/>
      <c r="CE266" s="2"/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4</v>
      </c>
      <c r="CO266" s="2">
        <v>0</v>
      </c>
      <c r="CP266" s="2">
        <f t="shared" si="223"/>
        <v>85.5</v>
      </c>
      <c r="CQ266" s="2">
        <f t="shared" si="224"/>
        <v>171</v>
      </c>
      <c r="CR266" s="2">
        <f t="shared" si="225"/>
        <v>0</v>
      </c>
      <c r="CS266" s="2">
        <f t="shared" si="226"/>
        <v>0</v>
      </c>
      <c r="CT266" s="2">
        <f t="shared" si="227"/>
        <v>0</v>
      </c>
      <c r="CU266" s="2">
        <f t="shared" si="228"/>
        <v>0</v>
      </c>
      <c r="CV266" s="2">
        <f t="shared" si="229"/>
        <v>0</v>
      </c>
      <c r="CW266" s="2">
        <f t="shared" si="230"/>
        <v>0</v>
      </c>
      <c r="CX266" s="2">
        <f t="shared" si="231"/>
        <v>0</v>
      </c>
      <c r="CY266" s="2">
        <f t="shared" si="232"/>
        <v>0</v>
      </c>
      <c r="CZ266" s="2">
        <f t="shared" si="233"/>
        <v>0</v>
      </c>
      <c r="DA266" s="2"/>
      <c r="DB266" s="2"/>
      <c r="DC266" s="2" t="s">
        <v>4</v>
      </c>
      <c r="DD266" s="2" t="s">
        <v>4</v>
      </c>
      <c r="DE266" s="2" t="s">
        <v>4</v>
      </c>
      <c r="DF266" s="2" t="s">
        <v>4</v>
      </c>
      <c r="DG266" s="2" t="s">
        <v>4</v>
      </c>
      <c r="DH266" s="2" t="s">
        <v>4</v>
      </c>
      <c r="DI266" s="2" t="s">
        <v>4</v>
      </c>
      <c r="DJ266" s="2" t="s">
        <v>4</v>
      </c>
      <c r="DK266" s="2" t="s">
        <v>4</v>
      </c>
      <c r="DL266" s="2" t="s">
        <v>4</v>
      </c>
      <c r="DM266" s="2" t="s">
        <v>4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1003</v>
      </c>
      <c r="DV266" s="2" t="s">
        <v>246</v>
      </c>
      <c r="DW266" s="2" t="s">
        <v>246</v>
      </c>
      <c r="DX266" s="2">
        <v>100</v>
      </c>
      <c r="DY266" s="2"/>
      <c r="DZ266" s="2"/>
      <c r="EA266" s="2"/>
      <c r="EB266" s="2"/>
      <c r="EC266" s="2"/>
      <c r="ED266" s="2"/>
      <c r="EE266" s="2">
        <v>27028906</v>
      </c>
      <c r="EF266" s="2">
        <v>3</v>
      </c>
      <c r="EG266" s="2" t="s">
        <v>63</v>
      </c>
      <c r="EH266" s="2">
        <v>0</v>
      </c>
      <c r="EI266" s="2" t="s">
        <v>4</v>
      </c>
      <c r="EJ266" s="2">
        <v>2</v>
      </c>
      <c r="EK266" s="2">
        <v>108001</v>
      </c>
      <c r="EL266" s="2" t="s">
        <v>64</v>
      </c>
      <c r="EM266" s="2" t="s">
        <v>65</v>
      </c>
      <c r="EN266" s="2"/>
      <c r="EO266" s="2" t="s">
        <v>4</v>
      </c>
      <c r="EP266" s="2"/>
      <c r="EQ266" s="2">
        <v>512</v>
      </c>
      <c r="ER266" s="2">
        <v>171</v>
      </c>
      <c r="ES266" s="2">
        <v>171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234"/>
        <v>0</v>
      </c>
      <c r="FS266" s="2">
        <v>0</v>
      </c>
      <c r="FT266" s="2"/>
      <c r="FU266" s="2"/>
      <c r="FV266" s="2"/>
      <c r="FW266" s="2"/>
      <c r="FX266" s="2">
        <v>95</v>
      </c>
      <c r="FY266" s="2">
        <v>65</v>
      </c>
      <c r="FZ266" s="2"/>
      <c r="GA266" s="2" t="s">
        <v>4</v>
      </c>
      <c r="GB266" s="2"/>
      <c r="GC266" s="2"/>
      <c r="GD266" s="2">
        <v>0</v>
      </c>
      <c r="GE266" s="2"/>
      <c r="GF266" s="2">
        <v>2106234249</v>
      </c>
      <c r="GG266" s="2">
        <v>2</v>
      </c>
      <c r="GH266" s="2">
        <v>1</v>
      </c>
      <c r="GI266" s="2">
        <v>-2</v>
      </c>
      <c r="GJ266" s="2">
        <v>0</v>
      </c>
      <c r="GK266" s="2">
        <f>ROUND(R266*(R12)/100,2)</f>
        <v>0</v>
      </c>
      <c r="GL266" s="2">
        <f t="shared" si="235"/>
        <v>0</v>
      </c>
      <c r="GM266" s="2">
        <f t="shared" si="236"/>
        <v>85.5</v>
      </c>
      <c r="GN266" s="2">
        <f t="shared" si="237"/>
        <v>0</v>
      </c>
      <c r="GO266" s="2">
        <f t="shared" si="238"/>
        <v>85.5</v>
      </c>
      <c r="GP266" s="2">
        <f t="shared" si="239"/>
        <v>0</v>
      </c>
      <c r="GQ266" s="2"/>
      <c r="GR266" s="2">
        <v>0</v>
      </c>
      <c r="GS266" s="2">
        <v>3</v>
      </c>
      <c r="GT266" s="2">
        <v>0</v>
      </c>
      <c r="GU266" s="2" t="s">
        <v>4</v>
      </c>
      <c r="GV266" s="2">
        <f t="shared" si="240"/>
        <v>0</v>
      </c>
      <c r="GW266" s="2">
        <v>1</v>
      </c>
      <c r="GX266" s="2">
        <f t="shared" si="241"/>
        <v>0</v>
      </c>
      <c r="GY266" s="2"/>
      <c r="GZ266" s="2"/>
      <c r="HA266" s="2">
        <v>0</v>
      </c>
      <c r="HB266" s="2">
        <v>0</v>
      </c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18</v>
      </c>
      <c r="B267">
        <v>1</v>
      </c>
      <c r="C267">
        <v>559</v>
      </c>
      <c r="E267" t="s">
        <v>340</v>
      </c>
      <c r="F267" t="s">
        <v>341</v>
      </c>
      <c r="G267" t="s">
        <v>342</v>
      </c>
      <c r="H267" t="s">
        <v>246</v>
      </c>
      <c r="I267">
        <f>I265*J267</f>
        <v>0.5</v>
      </c>
      <c r="J267">
        <v>1</v>
      </c>
      <c r="O267">
        <f t="shared" si="208"/>
        <v>658.35</v>
      </c>
      <c r="P267">
        <f t="shared" si="209"/>
        <v>658.35</v>
      </c>
      <c r="Q267">
        <f t="shared" si="210"/>
        <v>0</v>
      </c>
      <c r="R267">
        <f t="shared" si="211"/>
        <v>0</v>
      </c>
      <c r="S267">
        <f t="shared" si="212"/>
        <v>0</v>
      </c>
      <c r="T267">
        <f t="shared" si="213"/>
        <v>0</v>
      </c>
      <c r="U267">
        <f t="shared" si="214"/>
        <v>0</v>
      </c>
      <c r="V267">
        <f t="shared" si="215"/>
        <v>0</v>
      </c>
      <c r="W267">
        <f t="shared" si="216"/>
        <v>0</v>
      </c>
      <c r="X267">
        <f t="shared" si="217"/>
        <v>0</v>
      </c>
      <c r="Y267">
        <f t="shared" si="218"/>
        <v>0</v>
      </c>
      <c r="AA267">
        <v>27796868</v>
      </c>
      <c r="AB267">
        <f t="shared" si="219"/>
        <v>171</v>
      </c>
      <c r="AC267">
        <f t="shared" si="220"/>
        <v>171</v>
      </c>
      <c r="AD267">
        <f>ROUND((((ET267)-(EU267))+AE267),2)</f>
        <v>0</v>
      </c>
      <c r="AE267">
        <f>ROUND((EU267),2)</f>
        <v>0</v>
      </c>
      <c r="AF267">
        <f>ROUND((EV267),2)</f>
        <v>0</v>
      </c>
      <c r="AG267">
        <f t="shared" si="221"/>
        <v>0</v>
      </c>
      <c r="AH267">
        <f>(EW267)</f>
        <v>0</v>
      </c>
      <c r="AI267">
        <f>(EX267)</f>
        <v>0</v>
      </c>
      <c r="AJ267">
        <f t="shared" si="222"/>
        <v>0</v>
      </c>
      <c r="AK267">
        <v>171</v>
      </c>
      <c r="AL267">
        <v>171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95</v>
      </c>
      <c r="AU267">
        <v>65</v>
      </c>
      <c r="AV267">
        <v>1</v>
      </c>
      <c r="AW267">
        <v>1</v>
      </c>
      <c r="AZ267">
        <v>7.7</v>
      </c>
      <c r="BA267">
        <v>1</v>
      </c>
      <c r="BB267">
        <v>1</v>
      </c>
      <c r="BC267">
        <v>7.7</v>
      </c>
      <c r="BD267" t="s">
        <v>4</v>
      </c>
      <c r="BE267" t="s">
        <v>4</v>
      </c>
      <c r="BF267" t="s">
        <v>4</v>
      </c>
      <c r="BG267" t="s">
        <v>4</v>
      </c>
      <c r="BH267">
        <v>3</v>
      </c>
      <c r="BI267">
        <v>2</v>
      </c>
      <c r="BJ267" t="s">
        <v>343</v>
      </c>
      <c r="BM267">
        <v>108001</v>
      </c>
      <c r="BN267">
        <v>0</v>
      </c>
      <c r="BO267" t="s">
        <v>4</v>
      </c>
      <c r="BP267">
        <v>0</v>
      </c>
      <c r="BQ267">
        <v>3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4</v>
      </c>
      <c r="BZ267">
        <v>95</v>
      </c>
      <c r="CA267">
        <v>65</v>
      </c>
      <c r="CF267">
        <v>0</v>
      </c>
      <c r="CG267">
        <v>0</v>
      </c>
      <c r="CM267">
        <v>0</v>
      </c>
      <c r="CN267" t="s">
        <v>4</v>
      </c>
      <c r="CO267">
        <v>0</v>
      </c>
      <c r="CP267">
        <f t="shared" si="223"/>
        <v>658.35</v>
      </c>
      <c r="CQ267">
        <f t="shared" si="224"/>
        <v>1316.7</v>
      </c>
      <c r="CR267">
        <f t="shared" si="225"/>
        <v>0</v>
      </c>
      <c r="CS267">
        <f t="shared" si="226"/>
        <v>0</v>
      </c>
      <c r="CT267">
        <f t="shared" si="227"/>
        <v>0</v>
      </c>
      <c r="CU267">
        <f t="shared" si="228"/>
        <v>0</v>
      </c>
      <c r="CV267">
        <f t="shared" si="229"/>
        <v>0</v>
      </c>
      <c r="CW267">
        <f t="shared" si="230"/>
        <v>0</v>
      </c>
      <c r="CX267">
        <f t="shared" si="231"/>
        <v>0</v>
      </c>
      <c r="CY267">
        <f t="shared" si="232"/>
        <v>0</v>
      </c>
      <c r="CZ267">
        <f t="shared" si="233"/>
        <v>0</v>
      </c>
      <c r="DC267" t="s">
        <v>4</v>
      </c>
      <c r="DD267" t="s">
        <v>4</v>
      </c>
      <c r="DE267" t="s">
        <v>4</v>
      </c>
      <c r="DF267" t="s">
        <v>4</v>
      </c>
      <c r="DG267" t="s">
        <v>4</v>
      </c>
      <c r="DH267" t="s">
        <v>4</v>
      </c>
      <c r="DI267" t="s">
        <v>4</v>
      </c>
      <c r="DJ267" t="s">
        <v>4</v>
      </c>
      <c r="DK267" t="s">
        <v>4</v>
      </c>
      <c r="DL267" t="s">
        <v>4</v>
      </c>
      <c r="DM267" t="s">
        <v>4</v>
      </c>
      <c r="DN267">
        <v>0</v>
      </c>
      <c r="DO267">
        <v>0</v>
      </c>
      <c r="DP267">
        <v>1</v>
      </c>
      <c r="DQ267">
        <v>1</v>
      </c>
      <c r="DU267">
        <v>1003</v>
      </c>
      <c r="DV267" t="s">
        <v>246</v>
      </c>
      <c r="DW267" t="s">
        <v>246</v>
      </c>
      <c r="DX267">
        <v>100</v>
      </c>
      <c r="EE267">
        <v>27028906</v>
      </c>
      <c r="EF267">
        <v>3</v>
      </c>
      <c r="EG267" t="s">
        <v>63</v>
      </c>
      <c r="EH267">
        <v>0</v>
      </c>
      <c r="EI267" t="s">
        <v>4</v>
      </c>
      <c r="EJ267">
        <v>2</v>
      </c>
      <c r="EK267">
        <v>108001</v>
      </c>
      <c r="EL267" t="s">
        <v>64</v>
      </c>
      <c r="EM267" t="s">
        <v>65</v>
      </c>
      <c r="EO267" t="s">
        <v>4</v>
      </c>
      <c r="EQ267">
        <v>512</v>
      </c>
      <c r="ER267">
        <v>171</v>
      </c>
      <c r="ES267">
        <v>171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234"/>
        <v>0</v>
      </c>
      <c r="FS267">
        <v>0</v>
      </c>
      <c r="FX267">
        <v>95</v>
      </c>
      <c r="FY267">
        <v>65</v>
      </c>
      <c r="GA267" t="s">
        <v>4</v>
      </c>
      <c r="GD267">
        <v>0</v>
      </c>
      <c r="GF267">
        <v>2106234249</v>
      </c>
      <c r="GG267">
        <v>1</v>
      </c>
      <c r="GH267">
        <v>1</v>
      </c>
      <c r="GI267">
        <v>4</v>
      </c>
      <c r="GJ267">
        <v>0</v>
      </c>
      <c r="GK267">
        <f>ROUND(R267*(S12)/100,2)</f>
        <v>0</v>
      </c>
      <c r="GL267">
        <f t="shared" si="235"/>
        <v>0</v>
      </c>
      <c r="GM267">
        <f t="shared" si="236"/>
        <v>658.35</v>
      </c>
      <c r="GN267">
        <f t="shared" si="237"/>
        <v>0</v>
      </c>
      <c r="GO267">
        <f t="shared" si="238"/>
        <v>658.35</v>
      </c>
      <c r="GP267">
        <f t="shared" si="239"/>
        <v>0</v>
      </c>
      <c r="GR267">
        <v>0</v>
      </c>
      <c r="GS267">
        <v>3</v>
      </c>
      <c r="GT267">
        <v>0</v>
      </c>
      <c r="GU267" t="s">
        <v>4</v>
      </c>
      <c r="GV267">
        <f t="shared" si="240"/>
        <v>0</v>
      </c>
      <c r="GW267">
        <v>1</v>
      </c>
      <c r="GX267">
        <f t="shared" si="241"/>
        <v>0</v>
      </c>
      <c r="HA267">
        <v>0</v>
      </c>
      <c r="HB267">
        <v>0</v>
      </c>
      <c r="IK267">
        <v>0</v>
      </c>
    </row>
    <row r="268" spans="1:255" x14ac:dyDescent="0.2">
      <c r="A268" s="2">
        <v>17</v>
      </c>
      <c r="B268" s="2">
        <v>1</v>
      </c>
      <c r="C268" s="2">
        <f>ROW(SmtRes!A576)</f>
        <v>576</v>
      </c>
      <c r="D268" s="2">
        <f>ROW(EtalonRes!A552)</f>
        <v>552</v>
      </c>
      <c r="E268" s="2" t="s">
        <v>344</v>
      </c>
      <c r="F268" s="2" t="s">
        <v>345</v>
      </c>
      <c r="G268" s="2" t="s">
        <v>346</v>
      </c>
      <c r="H268" s="2" t="s">
        <v>18</v>
      </c>
      <c r="I268" s="2">
        <v>1</v>
      </c>
      <c r="J268" s="2">
        <v>0</v>
      </c>
      <c r="K268" s="2"/>
      <c r="L268" s="2"/>
      <c r="M268" s="2"/>
      <c r="N268" s="2"/>
      <c r="O268" s="2">
        <f t="shared" si="208"/>
        <v>39.159999999999997</v>
      </c>
      <c r="P268" s="2">
        <f t="shared" si="209"/>
        <v>20.09</v>
      </c>
      <c r="Q268" s="2">
        <f t="shared" si="210"/>
        <v>1.26</v>
      </c>
      <c r="R268" s="2">
        <f t="shared" si="211"/>
        <v>0</v>
      </c>
      <c r="S268" s="2">
        <f t="shared" si="212"/>
        <v>17.809999999999999</v>
      </c>
      <c r="T268" s="2">
        <f t="shared" si="213"/>
        <v>0</v>
      </c>
      <c r="U268" s="2">
        <f t="shared" si="214"/>
        <v>1.8719999999999999</v>
      </c>
      <c r="V268" s="2">
        <f t="shared" si="215"/>
        <v>0</v>
      </c>
      <c r="W268" s="2">
        <f t="shared" si="216"/>
        <v>0</v>
      </c>
      <c r="X268" s="2">
        <f t="shared" si="217"/>
        <v>16.920000000000002</v>
      </c>
      <c r="Y268" s="2">
        <f t="shared" si="218"/>
        <v>11.58</v>
      </c>
      <c r="Z268" s="2"/>
      <c r="AA268" s="2">
        <v>27795993</v>
      </c>
      <c r="AB268" s="2">
        <f t="shared" si="219"/>
        <v>39.159999999999997</v>
      </c>
      <c r="AC268" s="2">
        <f t="shared" si="220"/>
        <v>20.09</v>
      </c>
      <c r="AD268" s="2">
        <f>ROUND(((((ET268*1.2))-((EU268*1.2)))+AE268),2)</f>
        <v>1.26</v>
      </c>
      <c r="AE268" s="2">
        <f>ROUND(((EU268*1.2)),2)</f>
        <v>0</v>
      </c>
      <c r="AF268" s="2">
        <f>ROUND(((EV268*1.2)),2)</f>
        <v>17.809999999999999</v>
      </c>
      <c r="AG268" s="2">
        <f t="shared" si="221"/>
        <v>0</v>
      </c>
      <c r="AH268" s="2">
        <f>((EW268*1.2))</f>
        <v>1.8719999999999999</v>
      </c>
      <c r="AI268" s="2">
        <f>((EX268*1.2))</f>
        <v>0</v>
      </c>
      <c r="AJ268" s="2">
        <f t="shared" si="222"/>
        <v>0</v>
      </c>
      <c r="AK268" s="2">
        <v>35.979999999999997</v>
      </c>
      <c r="AL268" s="2">
        <v>20.09</v>
      </c>
      <c r="AM268" s="2">
        <v>1.05</v>
      </c>
      <c r="AN268" s="2">
        <v>0</v>
      </c>
      <c r="AO268" s="2">
        <v>14.84</v>
      </c>
      <c r="AP268" s="2">
        <v>0</v>
      </c>
      <c r="AQ268" s="2">
        <v>1.56</v>
      </c>
      <c r="AR268" s="2">
        <v>0</v>
      </c>
      <c r="AS268" s="2">
        <v>0</v>
      </c>
      <c r="AT268" s="2">
        <v>95</v>
      </c>
      <c r="AU268" s="2">
        <v>65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4</v>
      </c>
      <c r="BE268" s="2" t="s">
        <v>4</v>
      </c>
      <c r="BF268" s="2" t="s">
        <v>4</v>
      </c>
      <c r="BG268" s="2" t="s">
        <v>4</v>
      </c>
      <c r="BH268" s="2">
        <v>0</v>
      </c>
      <c r="BI268" s="2">
        <v>2</v>
      </c>
      <c r="BJ268" s="2" t="s">
        <v>347</v>
      </c>
      <c r="BK268" s="2"/>
      <c r="BL268" s="2"/>
      <c r="BM268" s="2">
        <v>108001</v>
      </c>
      <c r="BN268" s="2">
        <v>0</v>
      </c>
      <c r="BO268" s="2" t="s">
        <v>4</v>
      </c>
      <c r="BP268" s="2">
        <v>0</v>
      </c>
      <c r="BQ268" s="2">
        <v>3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4</v>
      </c>
      <c r="BZ268" s="2">
        <v>95</v>
      </c>
      <c r="CA268" s="2">
        <v>65</v>
      </c>
      <c r="CB268" s="2"/>
      <c r="CC268" s="2"/>
      <c r="CD268" s="2"/>
      <c r="CE268" s="2"/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62</v>
      </c>
      <c r="CO268" s="2">
        <v>0</v>
      </c>
      <c r="CP268" s="2">
        <f t="shared" si="223"/>
        <v>39.159999999999997</v>
      </c>
      <c r="CQ268" s="2">
        <f t="shared" si="224"/>
        <v>20.09</v>
      </c>
      <c r="CR268" s="2">
        <f t="shared" si="225"/>
        <v>1.26</v>
      </c>
      <c r="CS268" s="2">
        <f t="shared" si="226"/>
        <v>0</v>
      </c>
      <c r="CT268" s="2">
        <f t="shared" si="227"/>
        <v>17.809999999999999</v>
      </c>
      <c r="CU268" s="2">
        <f t="shared" si="228"/>
        <v>0</v>
      </c>
      <c r="CV268" s="2">
        <f t="shared" si="229"/>
        <v>1.8719999999999999</v>
      </c>
      <c r="CW268" s="2">
        <f t="shared" si="230"/>
        <v>0</v>
      </c>
      <c r="CX268" s="2">
        <f t="shared" si="231"/>
        <v>0</v>
      </c>
      <c r="CY268" s="2">
        <f t="shared" si="232"/>
        <v>16.919499999999999</v>
      </c>
      <c r="CZ268" s="2">
        <f t="shared" si="233"/>
        <v>11.576499999999999</v>
      </c>
      <c r="DA268" s="2"/>
      <c r="DB268" s="2"/>
      <c r="DC268" s="2" t="s">
        <v>4</v>
      </c>
      <c r="DD268" s="2" t="s">
        <v>4</v>
      </c>
      <c r="DE268" s="2" t="s">
        <v>21</v>
      </c>
      <c r="DF268" s="2" t="s">
        <v>21</v>
      </c>
      <c r="DG268" s="2" t="s">
        <v>21</v>
      </c>
      <c r="DH268" s="2" t="s">
        <v>4</v>
      </c>
      <c r="DI268" s="2" t="s">
        <v>21</v>
      </c>
      <c r="DJ268" s="2" t="s">
        <v>21</v>
      </c>
      <c r="DK268" s="2" t="s">
        <v>4</v>
      </c>
      <c r="DL268" s="2" t="s">
        <v>4</v>
      </c>
      <c r="DM268" s="2" t="s">
        <v>4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1013</v>
      </c>
      <c r="DV268" s="2" t="s">
        <v>18</v>
      </c>
      <c r="DW268" s="2" t="s">
        <v>18</v>
      </c>
      <c r="DX268" s="2">
        <v>1</v>
      </c>
      <c r="DY268" s="2"/>
      <c r="DZ268" s="2"/>
      <c r="EA268" s="2"/>
      <c r="EB268" s="2"/>
      <c r="EC268" s="2"/>
      <c r="ED268" s="2"/>
      <c r="EE268" s="2">
        <v>27028906</v>
      </c>
      <c r="EF268" s="2">
        <v>3</v>
      </c>
      <c r="EG268" s="2" t="s">
        <v>63</v>
      </c>
      <c r="EH268" s="2">
        <v>0</v>
      </c>
      <c r="EI268" s="2" t="s">
        <v>4</v>
      </c>
      <c r="EJ268" s="2">
        <v>2</v>
      </c>
      <c r="EK268" s="2">
        <v>108001</v>
      </c>
      <c r="EL268" s="2" t="s">
        <v>64</v>
      </c>
      <c r="EM268" s="2" t="s">
        <v>65</v>
      </c>
      <c r="EN268" s="2"/>
      <c r="EO268" s="2" t="s">
        <v>66</v>
      </c>
      <c r="EP268" s="2"/>
      <c r="EQ268" s="2">
        <v>0</v>
      </c>
      <c r="ER268" s="2">
        <v>35.979999999999997</v>
      </c>
      <c r="ES268" s="2">
        <v>20.09</v>
      </c>
      <c r="ET268" s="2">
        <v>1.05</v>
      </c>
      <c r="EU268" s="2">
        <v>0</v>
      </c>
      <c r="EV268" s="2">
        <v>14.84</v>
      </c>
      <c r="EW268" s="2">
        <v>1.56</v>
      </c>
      <c r="EX268" s="2">
        <v>0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234"/>
        <v>0</v>
      </c>
      <c r="FS268" s="2">
        <v>0</v>
      </c>
      <c r="FT268" s="2"/>
      <c r="FU268" s="2"/>
      <c r="FV268" s="2"/>
      <c r="FW268" s="2"/>
      <c r="FX268" s="2">
        <v>95</v>
      </c>
      <c r="FY268" s="2">
        <v>65</v>
      </c>
      <c r="FZ268" s="2"/>
      <c r="GA268" s="2" t="s">
        <v>4</v>
      </c>
      <c r="GB268" s="2"/>
      <c r="GC268" s="2"/>
      <c r="GD268" s="2">
        <v>0</v>
      </c>
      <c r="GE268" s="2"/>
      <c r="GF268" s="2">
        <v>942868882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0</v>
      </c>
      <c r="GL268" s="2">
        <f t="shared" si="235"/>
        <v>0</v>
      </c>
      <c r="GM268" s="2">
        <f t="shared" si="236"/>
        <v>67.66</v>
      </c>
      <c r="GN268" s="2">
        <f t="shared" si="237"/>
        <v>0</v>
      </c>
      <c r="GO268" s="2">
        <f t="shared" si="238"/>
        <v>67.66</v>
      </c>
      <c r="GP268" s="2">
        <f t="shared" si="239"/>
        <v>0</v>
      </c>
      <c r="GQ268" s="2"/>
      <c r="GR268" s="2">
        <v>0</v>
      </c>
      <c r="GS268" s="2">
        <v>3</v>
      </c>
      <c r="GT268" s="2">
        <v>0</v>
      </c>
      <c r="GU268" s="2" t="s">
        <v>4</v>
      </c>
      <c r="GV268" s="2">
        <f t="shared" si="240"/>
        <v>0</v>
      </c>
      <c r="GW268" s="2">
        <v>1</v>
      </c>
      <c r="GX268" s="2">
        <f t="shared" si="241"/>
        <v>0</v>
      </c>
      <c r="GY268" s="2"/>
      <c r="GZ268" s="2"/>
      <c r="HA268" s="2">
        <v>0</v>
      </c>
      <c r="HB268" s="2">
        <v>0</v>
      </c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ROW(SmtRes!A592)</f>
        <v>592</v>
      </c>
      <c r="D269">
        <f>ROW(EtalonRes!A566)</f>
        <v>566</v>
      </c>
      <c r="E269" t="s">
        <v>344</v>
      </c>
      <c r="F269" t="s">
        <v>345</v>
      </c>
      <c r="G269" t="s">
        <v>346</v>
      </c>
      <c r="H269" t="s">
        <v>18</v>
      </c>
      <c r="I269">
        <v>1</v>
      </c>
      <c r="J269">
        <v>0</v>
      </c>
      <c r="O269">
        <f t="shared" si="208"/>
        <v>301.52999999999997</v>
      </c>
      <c r="P269">
        <f t="shared" si="209"/>
        <v>154.69</v>
      </c>
      <c r="Q269">
        <f t="shared" si="210"/>
        <v>9.6999999999999993</v>
      </c>
      <c r="R269">
        <f t="shared" si="211"/>
        <v>0</v>
      </c>
      <c r="S269">
        <f t="shared" si="212"/>
        <v>137.13999999999999</v>
      </c>
      <c r="T269">
        <f t="shared" si="213"/>
        <v>0</v>
      </c>
      <c r="U269">
        <f t="shared" si="214"/>
        <v>1.8719999999999999</v>
      </c>
      <c r="V269">
        <f t="shared" si="215"/>
        <v>0</v>
      </c>
      <c r="W269">
        <f t="shared" si="216"/>
        <v>0</v>
      </c>
      <c r="X269">
        <f t="shared" si="217"/>
        <v>130.28</v>
      </c>
      <c r="Y269">
        <f t="shared" si="218"/>
        <v>89.14</v>
      </c>
      <c r="AA269">
        <v>27796868</v>
      </c>
      <c r="AB269">
        <f t="shared" si="219"/>
        <v>39.159999999999997</v>
      </c>
      <c r="AC269">
        <f t="shared" si="220"/>
        <v>20.09</v>
      </c>
      <c r="AD269">
        <f>ROUND(((((ET269*1.2))-((EU269*1.2)))+AE269),2)</f>
        <v>1.26</v>
      </c>
      <c r="AE269">
        <f>ROUND(((EU269*1.2)),2)</f>
        <v>0</v>
      </c>
      <c r="AF269">
        <f>ROUND(((EV269*1.2)),2)</f>
        <v>17.809999999999999</v>
      </c>
      <c r="AG269">
        <f t="shared" si="221"/>
        <v>0</v>
      </c>
      <c r="AH269">
        <f>((EW269*1.2))</f>
        <v>1.8719999999999999</v>
      </c>
      <c r="AI269">
        <f>((EX269*1.2))</f>
        <v>0</v>
      </c>
      <c r="AJ269">
        <f t="shared" si="222"/>
        <v>0</v>
      </c>
      <c r="AK269">
        <v>35.979999999999997</v>
      </c>
      <c r="AL269">
        <v>20.09</v>
      </c>
      <c r="AM269">
        <v>1.05</v>
      </c>
      <c r="AN269">
        <v>0</v>
      </c>
      <c r="AO269">
        <v>14.84</v>
      </c>
      <c r="AP269">
        <v>0</v>
      </c>
      <c r="AQ269">
        <v>1.56</v>
      </c>
      <c r="AR269">
        <v>0</v>
      </c>
      <c r="AS269">
        <v>0</v>
      </c>
      <c r="AT269">
        <v>95</v>
      </c>
      <c r="AU269">
        <v>65</v>
      </c>
      <c r="AV269">
        <v>1</v>
      </c>
      <c r="AW269">
        <v>1</v>
      </c>
      <c r="AZ269">
        <v>7.7</v>
      </c>
      <c r="BA269">
        <v>7.7</v>
      </c>
      <c r="BB269">
        <v>7.7</v>
      </c>
      <c r="BC269">
        <v>7.7</v>
      </c>
      <c r="BD269" t="s">
        <v>4</v>
      </c>
      <c r="BE269" t="s">
        <v>4</v>
      </c>
      <c r="BF269" t="s">
        <v>4</v>
      </c>
      <c r="BG269" t="s">
        <v>4</v>
      </c>
      <c r="BH269">
        <v>0</v>
      </c>
      <c r="BI269">
        <v>2</v>
      </c>
      <c r="BJ269" t="s">
        <v>347</v>
      </c>
      <c r="BM269">
        <v>108001</v>
      </c>
      <c r="BN269">
        <v>0</v>
      </c>
      <c r="BO269" t="s">
        <v>4</v>
      </c>
      <c r="BP269">
        <v>0</v>
      </c>
      <c r="BQ269">
        <v>3</v>
      </c>
      <c r="BR269">
        <v>0</v>
      </c>
      <c r="BS269">
        <v>7.7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4</v>
      </c>
      <c r="BZ269">
        <v>95</v>
      </c>
      <c r="CA269">
        <v>65</v>
      </c>
      <c r="CF269">
        <v>0</v>
      </c>
      <c r="CG269">
        <v>0</v>
      </c>
      <c r="CM269">
        <v>0</v>
      </c>
      <c r="CN269" t="s">
        <v>62</v>
      </c>
      <c r="CO269">
        <v>0</v>
      </c>
      <c r="CP269">
        <f t="shared" si="223"/>
        <v>301.52999999999997</v>
      </c>
      <c r="CQ269">
        <f t="shared" si="224"/>
        <v>154.69300000000001</v>
      </c>
      <c r="CR269">
        <f t="shared" si="225"/>
        <v>9.702</v>
      </c>
      <c r="CS269">
        <f t="shared" si="226"/>
        <v>0</v>
      </c>
      <c r="CT269">
        <f t="shared" si="227"/>
        <v>137.137</v>
      </c>
      <c r="CU269">
        <f t="shared" si="228"/>
        <v>0</v>
      </c>
      <c r="CV269">
        <f t="shared" si="229"/>
        <v>1.8719999999999999</v>
      </c>
      <c r="CW269">
        <f t="shared" si="230"/>
        <v>0</v>
      </c>
      <c r="CX269">
        <f t="shared" si="231"/>
        <v>0</v>
      </c>
      <c r="CY269">
        <f t="shared" si="232"/>
        <v>130.28299999999999</v>
      </c>
      <c r="CZ269">
        <f t="shared" si="233"/>
        <v>89.140999999999991</v>
      </c>
      <c r="DC269" t="s">
        <v>4</v>
      </c>
      <c r="DD269" t="s">
        <v>4</v>
      </c>
      <c r="DE269" t="s">
        <v>21</v>
      </c>
      <c r="DF269" t="s">
        <v>21</v>
      </c>
      <c r="DG269" t="s">
        <v>21</v>
      </c>
      <c r="DH269" t="s">
        <v>4</v>
      </c>
      <c r="DI269" t="s">
        <v>21</v>
      </c>
      <c r="DJ269" t="s">
        <v>21</v>
      </c>
      <c r="DK269" t="s">
        <v>4</v>
      </c>
      <c r="DL269" t="s">
        <v>4</v>
      </c>
      <c r="DM269" t="s">
        <v>4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18</v>
      </c>
      <c r="DW269" t="s">
        <v>18</v>
      </c>
      <c r="DX269">
        <v>1</v>
      </c>
      <c r="EE269">
        <v>27028906</v>
      </c>
      <c r="EF269">
        <v>3</v>
      </c>
      <c r="EG269" t="s">
        <v>63</v>
      </c>
      <c r="EH269">
        <v>0</v>
      </c>
      <c r="EI269" t="s">
        <v>4</v>
      </c>
      <c r="EJ269">
        <v>2</v>
      </c>
      <c r="EK269">
        <v>108001</v>
      </c>
      <c r="EL269" t="s">
        <v>64</v>
      </c>
      <c r="EM269" t="s">
        <v>65</v>
      </c>
      <c r="EO269" t="s">
        <v>66</v>
      </c>
      <c r="EQ269">
        <v>0</v>
      </c>
      <c r="ER269">
        <v>35.979999999999997</v>
      </c>
      <c r="ES269">
        <v>20.09</v>
      </c>
      <c r="ET269">
        <v>1.05</v>
      </c>
      <c r="EU269">
        <v>0</v>
      </c>
      <c r="EV269">
        <v>14.84</v>
      </c>
      <c r="EW269">
        <v>1.56</v>
      </c>
      <c r="EX269">
        <v>0</v>
      </c>
      <c r="EY269">
        <v>0</v>
      </c>
      <c r="FQ269">
        <v>0</v>
      </c>
      <c r="FR269">
        <f t="shared" si="234"/>
        <v>0</v>
      </c>
      <c r="FS269">
        <v>0</v>
      </c>
      <c r="FX269">
        <v>95</v>
      </c>
      <c r="FY269">
        <v>65</v>
      </c>
      <c r="GA269" t="s">
        <v>4</v>
      </c>
      <c r="GD269">
        <v>0</v>
      </c>
      <c r="GF269">
        <v>942868882</v>
      </c>
      <c r="GG269">
        <v>1</v>
      </c>
      <c r="GH269">
        <v>1</v>
      </c>
      <c r="GI269">
        <v>4</v>
      </c>
      <c r="GJ269">
        <v>0</v>
      </c>
      <c r="GK269">
        <f>ROUND(R269*(S12)/100,2)</f>
        <v>0</v>
      </c>
      <c r="GL269">
        <f t="shared" si="235"/>
        <v>0</v>
      </c>
      <c r="GM269">
        <f t="shared" si="236"/>
        <v>520.95000000000005</v>
      </c>
      <c r="GN269">
        <f t="shared" si="237"/>
        <v>0</v>
      </c>
      <c r="GO269">
        <f t="shared" si="238"/>
        <v>520.95000000000005</v>
      </c>
      <c r="GP269">
        <f t="shared" si="239"/>
        <v>0</v>
      </c>
      <c r="GR269">
        <v>0</v>
      </c>
      <c r="GS269">
        <v>3</v>
      </c>
      <c r="GT269">
        <v>0</v>
      </c>
      <c r="GU269" t="s">
        <v>4</v>
      </c>
      <c r="GV269">
        <f t="shared" si="240"/>
        <v>0</v>
      </c>
      <c r="GW269">
        <v>1</v>
      </c>
      <c r="GX269">
        <f t="shared" si="241"/>
        <v>0</v>
      </c>
      <c r="HA269">
        <v>0</v>
      </c>
      <c r="HB269">
        <v>0</v>
      </c>
      <c r="IK269">
        <v>0</v>
      </c>
    </row>
    <row r="270" spans="1:255" x14ac:dyDescent="0.2">
      <c r="A270" s="2">
        <v>18</v>
      </c>
      <c r="B270" s="2">
        <v>1</v>
      </c>
      <c r="C270" s="2">
        <v>575</v>
      </c>
      <c r="D270" s="2"/>
      <c r="E270" s="2" t="s">
        <v>348</v>
      </c>
      <c r="F270" s="2" t="s">
        <v>349</v>
      </c>
      <c r="G270" s="2" t="s">
        <v>350</v>
      </c>
      <c r="H270" s="2" t="s">
        <v>215</v>
      </c>
      <c r="I270" s="2">
        <f>I268*J270</f>
        <v>1</v>
      </c>
      <c r="J270" s="2">
        <v>1</v>
      </c>
      <c r="K270" s="2"/>
      <c r="L270" s="2"/>
      <c r="M270" s="2"/>
      <c r="N270" s="2"/>
      <c r="O270" s="2">
        <f t="shared" si="208"/>
        <v>166.09</v>
      </c>
      <c r="P270" s="2">
        <f t="shared" si="209"/>
        <v>166.09</v>
      </c>
      <c r="Q270" s="2">
        <f t="shared" si="210"/>
        <v>0</v>
      </c>
      <c r="R270" s="2">
        <f t="shared" si="211"/>
        <v>0</v>
      </c>
      <c r="S270" s="2">
        <f t="shared" si="212"/>
        <v>0</v>
      </c>
      <c r="T270" s="2">
        <f t="shared" si="213"/>
        <v>0</v>
      </c>
      <c r="U270" s="2">
        <f t="shared" si="214"/>
        <v>0</v>
      </c>
      <c r="V270" s="2">
        <f t="shared" si="215"/>
        <v>0</v>
      </c>
      <c r="W270" s="2">
        <f t="shared" si="216"/>
        <v>0</v>
      </c>
      <c r="X270" s="2">
        <f t="shared" si="217"/>
        <v>0</v>
      </c>
      <c r="Y270" s="2">
        <f t="shared" si="218"/>
        <v>0</v>
      </c>
      <c r="Z270" s="2"/>
      <c r="AA270" s="2">
        <v>27795993</v>
      </c>
      <c r="AB270" s="2">
        <f t="shared" si="219"/>
        <v>166.09</v>
      </c>
      <c r="AC270" s="2">
        <f t="shared" si="220"/>
        <v>166.09</v>
      </c>
      <c r="AD270" s="2">
        <f>ROUND((((ET270)-(EU270))+AE270),2)</f>
        <v>0</v>
      </c>
      <c r="AE270" s="2">
        <f t="shared" ref="AE270:AF273" si="244">ROUND((EU270),2)</f>
        <v>0</v>
      </c>
      <c r="AF270" s="2">
        <f t="shared" si="244"/>
        <v>0</v>
      </c>
      <c r="AG270" s="2">
        <f t="shared" si="221"/>
        <v>0</v>
      </c>
      <c r="AH270" s="2">
        <f t="shared" ref="AH270:AI273" si="245">(EW270)</f>
        <v>0</v>
      </c>
      <c r="AI270" s="2">
        <f t="shared" si="245"/>
        <v>0</v>
      </c>
      <c r="AJ270" s="2">
        <f t="shared" si="222"/>
        <v>0</v>
      </c>
      <c r="AK270" s="2">
        <v>166.09</v>
      </c>
      <c r="AL270" s="2">
        <v>166.09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95</v>
      </c>
      <c r="AU270" s="2">
        <v>65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4</v>
      </c>
      <c r="BE270" s="2" t="s">
        <v>4</v>
      </c>
      <c r="BF270" s="2" t="s">
        <v>4</v>
      </c>
      <c r="BG270" s="2" t="s">
        <v>4</v>
      </c>
      <c r="BH270" s="2">
        <v>3</v>
      </c>
      <c r="BI270" s="2">
        <v>2</v>
      </c>
      <c r="BJ270" s="2" t="s">
        <v>351</v>
      </c>
      <c r="BK270" s="2"/>
      <c r="BL270" s="2"/>
      <c r="BM270" s="2">
        <v>108001</v>
      </c>
      <c r="BN270" s="2">
        <v>0</v>
      </c>
      <c r="BO270" s="2" t="s">
        <v>4</v>
      </c>
      <c r="BP270" s="2">
        <v>0</v>
      </c>
      <c r="BQ270" s="2">
        <v>3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4</v>
      </c>
      <c r="BZ270" s="2">
        <v>95</v>
      </c>
      <c r="CA270" s="2">
        <v>65</v>
      </c>
      <c r="CB270" s="2"/>
      <c r="CC270" s="2"/>
      <c r="CD270" s="2"/>
      <c r="CE270" s="2"/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4</v>
      </c>
      <c r="CO270" s="2">
        <v>0</v>
      </c>
      <c r="CP270" s="2">
        <f t="shared" si="223"/>
        <v>166.09</v>
      </c>
      <c r="CQ270" s="2">
        <f t="shared" si="224"/>
        <v>166.09</v>
      </c>
      <c r="CR270" s="2">
        <f t="shared" si="225"/>
        <v>0</v>
      </c>
      <c r="CS270" s="2">
        <f t="shared" si="226"/>
        <v>0</v>
      </c>
      <c r="CT270" s="2">
        <f t="shared" si="227"/>
        <v>0</v>
      </c>
      <c r="CU270" s="2">
        <f t="shared" si="228"/>
        <v>0</v>
      </c>
      <c r="CV270" s="2">
        <f t="shared" si="229"/>
        <v>0</v>
      </c>
      <c r="CW270" s="2">
        <f t="shared" si="230"/>
        <v>0</v>
      </c>
      <c r="CX270" s="2">
        <f t="shared" si="231"/>
        <v>0</v>
      </c>
      <c r="CY270" s="2">
        <f t="shared" si="232"/>
        <v>0</v>
      </c>
      <c r="CZ270" s="2">
        <f t="shared" si="233"/>
        <v>0</v>
      </c>
      <c r="DA270" s="2"/>
      <c r="DB270" s="2"/>
      <c r="DC270" s="2" t="s">
        <v>4</v>
      </c>
      <c r="DD270" s="2" t="s">
        <v>4</v>
      </c>
      <c r="DE270" s="2" t="s">
        <v>4</v>
      </c>
      <c r="DF270" s="2" t="s">
        <v>4</v>
      </c>
      <c r="DG270" s="2" t="s">
        <v>4</v>
      </c>
      <c r="DH270" s="2" t="s">
        <v>4</v>
      </c>
      <c r="DI270" s="2" t="s">
        <v>4</v>
      </c>
      <c r="DJ270" s="2" t="s">
        <v>4</v>
      </c>
      <c r="DK270" s="2" t="s">
        <v>4</v>
      </c>
      <c r="DL270" s="2" t="s">
        <v>4</v>
      </c>
      <c r="DM270" s="2" t="s">
        <v>4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1010</v>
      </c>
      <c r="DV270" s="2" t="s">
        <v>215</v>
      </c>
      <c r="DW270" s="2" t="s">
        <v>215</v>
      </c>
      <c r="DX270" s="2">
        <v>1</v>
      </c>
      <c r="DY270" s="2"/>
      <c r="DZ270" s="2"/>
      <c r="EA270" s="2"/>
      <c r="EB270" s="2"/>
      <c r="EC270" s="2"/>
      <c r="ED270" s="2"/>
      <c r="EE270" s="2">
        <v>27028906</v>
      </c>
      <c r="EF270" s="2">
        <v>3</v>
      </c>
      <c r="EG270" s="2" t="s">
        <v>63</v>
      </c>
      <c r="EH270" s="2">
        <v>0</v>
      </c>
      <c r="EI270" s="2" t="s">
        <v>4</v>
      </c>
      <c r="EJ270" s="2">
        <v>2</v>
      </c>
      <c r="EK270" s="2">
        <v>108001</v>
      </c>
      <c r="EL270" s="2" t="s">
        <v>64</v>
      </c>
      <c r="EM270" s="2" t="s">
        <v>65</v>
      </c>
      <c r="EN270" s="2"/>
      <c r="EO270" s="2" t="s">
        <v>4</v>
      </c>
      <c r="EP270" s="2"/>
      <c r="EQ270" s="2">
        <v>512</v>
      </c>
      <c r="ER270" s="2">
        <v>166.09</v>
      </c>
      <c r="ES270" s="2">
        <v>166.09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234"/>
        <v>0</v>
      </c>
      <c r="FS270" s="2">
        <v>0</v>
      </c>
      <c r="FT270" s="2"/>
      <c r="FU270" s="2"/>
      <c r="FV270" s="2"/>
      <c r="FW270" s="2"/>
      <c r="FX270" s="2">
        <v>95</v>
      </c>
      <c r="FY270" s="2">
        <v>65</v>
      </c>
      <c r="FZ270" s="2"/>
      <c r="GA270" s="2" t="s">
        <v>4</v>
      </c>
      <c r="GB270" s="2"/>
      <c r="GC270" s="2"/>
      <c r="GD270" s="2">
        <v>0</v>
      </c>
      <c r="GE270" s="2"/>
      <c r="GF270" s="2">
        <v>-772957547</v>
      </c>
      <c r="GG270" s="2">
        <v>2</v>
      </c>
      <c r="GH270" s="2">
        <v>1</v>
      </c>
      <c r="GI270" s="2">
        <v>-2</v>
      </c>
      <c r="GJ270" s="2">
        <v>0</v>
      </c>
      <c r="GK270" s="2">
        <f>ROUND(R270*(R12)/100,2)</f>
        <v>0</v>
      </c>
      <c r="GL270" s="2">
        <f t="shared" si="235"/>
        <v>0</v>
      </c>
      <c r="GM270" s="2">
        <f t="shared" si="236"/>
        <v>166.09</v>
      </c>
      <c r="GN270" s="2">
        <f t="shared" si="237"/>
        <v>0</v>
      </c>
      <c r="GO270" s="2">
        <f t="shared" si="238"/>
        <v>166.09</v>
      </c>
      <c r="GP270" s="2">
        <f t="shared" si="239"/>
        <v>0</v>
      </c>
      <c r="GQ270" s="2"/>
      <c r="GR270" s="2">
        <v>0</v>
      </c>
      <c r="GS270" s="2">
        <v>3</v>
      </c>
      <c r="GT270" s="2">
        <v>0</v>
      </c>
      <c r="GU270" s="2" t="s">
        <v>4</v>
      </c>
      <c r="GV270" s="2">
        <f t="shared" si="240"/>
        <v>0</v>
      </c>
      <c r="GW270" s="2">
        <v>1</v>
      </c>
      <c r="GX270" s="2">
        <f t="shared" si="241"/>
        <v>0</v>
      </c>
      <c r="GY270" s="2"/>
      <c r="GZ270" s="2"/>
      <c r="HA270" s="2">
        <v>0</v>
      </c>
      <c r="HB270" s="2">
        <v>0</v>
      </c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18</v>
      </c>
      <c r="B271">
        <v>1</v>
      </c>
      <c r="C271">
        <v>591</v>
      </c>
      <c r="E271" t="s">
        <v>348</v>
      </c>
      <c r="F271" t="s">
        <v>349</v>
      </c>
      <c r="G271" t="s">
        <v>350</v>
      </c>
      <c r="H271" t="s">
        <v>215</v>
      </c>
      <c r="I271">
        <f>I269*J271</f>
        <v>1</v>
      </c>
      <c r="J271">
        <v>1</v>
      </c>
      <c r="O271">
        <f t="shared" si="208"/>
        <v>1278.8900000000001</v>
      </c>
      <c r="P271">
        <f t="shared" si="209"/>
        <v>1278.8900000000001</v>
      </c>
      <c r="Q271">
        <f t="shared" si="210"/>
        <v>0</v>
      </c>
      <c r="R271">
        <f t="shared" si="211"/>
        <v>0</v>
      </c>
      <c r="S271">
        <f t="shared" si="212"/>
        <v>0</v>
      </c>
      <c r="T271">
        <f t="shared" si="213"/>
        <v>0</v>
      </c>
      <c r="U271">
        <f t="shared" si="214"/>
        <v>0</v>
      </c>
      <c r="V271">
        <f t="shared" si="215"/>
        <v>0</v>
      </c>
      <c r="W271">
        <f t="shared" si="216"/>
        <v>0</v>
      </c>
      <c r="X271">
        <f t="shared" si="217"/>
        <v>0</v>
      </c>
      <c r="Y271">
        <f t="shared" si="218"/>
        <v>0</v>
      </c>
      <c r="AA271">
        <v>27796868</v>
      </c>
      <c r="AB271">
        <f t="shared" si="219"/>
        <v>166.09</v>
      </c>
      <c r="AC271">
        <f t="shared" si="220"/>
        <v>166.09</v>
      </c>
      <c r="AD271">
        <f>ROUND((((ET271)-(EU271))+AE271),2)</f>
        <v>0</v>
      </c>
      <c r="AE271">
        <f t="shared" si="244"/>
        <v>0</v>
      </c>
      <c r="AF271">
        <f t="shared" si="244"/>
        <v>0</v>
      </c>
      <c r="AG271">
        <f t="shared" si="221"/>
        <v>0</v>
      </c>
      <c r="AH271">
        <f t="shared" si="245"/>
        <v>0</v>
      </c>
      <c r="AI271">
        <f t="shared" si="245"/>
        <v>0</v>
      </c>
      <c r="AJ271">
        <f t="shared" si="222"/>
        <v>0</v>
      </c>
      <c r="AK271">
        <v>166.09</v>
      </c>
      <c r="AL271">
        <v>166.09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95</v>
      </c>
      <c r="AU271">
        <v>65</v>
      </c>
      <c r="AV271">
        <v>1</v>
      </c>
      <c r="AW271">
        <v>1</v>
      </c>
      <c r="AZ271">
        <v>7.7</v>
      </c>
      <c r="BA271">
        <v>1</v>
      </c>
      <c r="BB271">
        <v>1</v>
      </c>
      <c r="BC271">
        <v>7.7</v>
      </c>
      <c r="BD271" t="s">
        <v>4</v>
      </c>
      <c r="BE271" t="s">
        <v>4</v>
      </c>
      <c r="BF271" t="s">
        <v>4</v>
      </c>
      <c r="BG271" t="s">
        <v>4</v>
      </c>
      <c r="BH271">
        <v>3</v>
      </c>
      <c r="BI271">
        <v>2</v>
      </c>
      <c r="BJ271" t="s">
        <v>351</v>
      </c>
      <c r="BM271">
        <v>108001</v>
      </c>
      <c r="BN271">
        <v>0</v>
      </c>
      <c r="BO271" t="s">
        <v>4</v>
      </c>
      <c r="BP271">
        <v>0</v>
      </c>
      <c r="BQ271">
        <v>3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4</v>
      </c>
      <c r="BZ271">
        <v>95</v>
      </c>
      <c r="CA271">
        <v>65</v>
      </c>
      <c r="CF271">
        <v>0</v>
      </c>
      <c r="CG271">
        <v>0</v>
      </c>
      <c r="CM271">
        <v>0</v>
      </c>
      <c r="CN271" t="s">
        <v>4</v>
      </c>
      <c r="CO271">
        <v>0</v>
      </c>
      <c r="CP271">
        <f t="shared" si="223"/>
        <v>1278.8900000000001</v>
      </c>
      <c r="CQ271">
        <f t="shared" si="224"/>
        <v>1278.893</v>
      </c>
      <c r="CR271">
        <f t="shared" si="225"/>
        <v>0</v>
      </c>
      <c r="CS271">
        <f t="shared" si="226"/>
        <v>0</v>
      </c>
      <c r="CT271">
        <f t="shared" si="227"/>
        <v>0</v>
      </c>
      <c r="CU271">
        <f t="shared" si="228"/>
        <v>0</v>
      </c>
      <c r="CV271">
        <f t="shared" si="229"/>
        <v>0</v>
      </c>
      <c r="CW271">
        <f t="shared" si="230"/>
        <v>0</v>
      </c>
      <c r="CX271">
        <f t="shared" si="231"/>
        <v>0</v>
      </c>
      <c r="CY271">
        <f t="shared" si="232"/>
        <v>0</v>
      </c>
      <c r="CZ271">
        <f t="shared" si="233"/>
        <v>0</v>
      </c>
      <c r="DC271" t="s">
        <v>4</v>
      </c>
      <c r="DD271" t="s">
        <v>4</v>
      </c>
      <c r="DE271" t="s">
        <v>4</v>
      </c>
      <c r="DF271" t="s">
        <v>4</v>
      </c>
      <c r="DG271" t="s">
        <v>4</v>
      </c>
      <c r="DH271" t="s">
        <v>4</v>
      </c>
      <c r="DI271" t="s">
        <v>4</v>
      </c>
      <c r="DJ271" t="s">
        <v>4</v>
      </c>
      <c r="DK271" t="s">
        <v>4</v>
      </c>
      <c r="DL271" t="s">
        <v>4</v>
      </c>
      <c r="DM271" t="s">
        <v>4</v>
      </c>
      <c r="DN271">
        <v>0</v>
      </c>
      <c r="DO271">
        <v>0</v>
      </c>
      <c r="DP271">
        <v>1</v>
      </c>
      <c r="DQ271">
        <v>1</v>
      </c>
      <c r="DU271">
        <v>1010</v>
      </c>
      <c r="DV271" t="s">
        <v>215</v>
      </c>
      <c r="DW271" t="s">
        <v>215</v>
      </c>
      <c r="DX271">
        <v>1</v>
      </c>
      <c r="EE271">
        <v>27028906</v>
      </c>
      <c r="EF271">
        <v>3</v>
      </c>
      <c r="EG271" t="s">
        <v>63</v>
      </c>
      <c r="EH271">
        <v>0</v>
      </c>
      <c r="EI271" t="s">
        <v>4</v>
      </c>
      <c r="EJ271">
        <v>2</v>
      </c>
      <c r="EK271">
        <v>108001</v>
      </c>
      <c r="EL271" t="s">
        <v>64</v>
      </c>
      <c r="EM271" t="s">
        <v>65</v>
      </c>
      <c r="EO271" t="s">
        <v>4</v>
      </c>
      <c r="EQ271">
        <v>512</v>
      </c>
      <c r="ER271">
        <v>166.09</v>
      </c>
      <c r="ES271">
        <v>166.09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234"/>
        <v>0</v>
      </c>
      <c r="FS271">
        <v>0</v>
      </c>
      <c r="FX271">
        <v>95</v>
      </c>
      <c r="FY271">
        <v>65</v>
      </c>
      <c r="GA271" t="s">
        <v>4</v>
      </c>
      <c r="GD271">
        <v>0</v>
      </c>
      <c r="GF271">
        <v>-772957547</v>
      </c>
      <c r="GG271">
        <v>1</v>
      </c>
      <c r="GH271">
        <v>1</v>
      </c>
      <c r="GI271">
        <v>4</v>
      </c>
      <c r="GJ271">
        <v>0</v>
      </c>
      <c r="GK271">
        <f>ROUND(R271*(S12)/100,2)</f>
        <v>0</v>
      </c>
      <c r="GL271">
        <f t="shared" si="235"/>
        <v>0</v>
      </c>
      <c r="GM271">
        <f t="shared" si="236"/>
        <v>1278.8900000000001</v>
      </c>
      <c r="GN271">
        <f t="shared" si="237"/>
        <v>0</v>
      </c>
      <c r="GO271">
        <f t="shared" si="238"/>
        <v>1278.8900000000001</v>
      </c>
      <c r="GP271">
        <f t="shared" si="239"/>
        <v>0</v>
      </c>
      <c r="GR271">
        <v>0</v>
      </c>
      <c r="GS271">
        <v>3</v>
      </c>
      <c r="GT271">
        <v>0</v>
      </c>
      <c r="GU271" t="s">
        <v>4</v>
      </c>
      <c r="GV271">
        <f t="shared" si="240"/>
        <v>0</v>
      </c>
      <c r="GW271">
        <v>1</v>
      </c>
      <c r="GX271">
        <f t="shared" si="241"/>
        <v>0</v>
      </c>
      <c r="HA271">
        <v>0</v>
      </c>
      <c r="HB271">
        <v>0</v>
      </c>
      <c r="IK271">
        <v>0</v>
      </c>
    </row>
    <row r="272" spans="1:255" x14ac:dyDescent="0.2">
      <c r="A272" s="2">
        <v>18</v>
      </c>
      <c r="B272" s="2">
        <v>1</v>
      </c>
      <c r="C272" s="2">
        <v>574</v>
      </c>
      <c r="D272" s="2"/>
      <c r="E272" s="2" t="s">
        <v>352</v>
      </c>
      <c r="F272" s="2" t="s">
        <v>353</v>
      </c>
      <c r="G272" s="2" t="s">
        <v>354</v>
      </c>
      <c r="H272" s="2" t="s">
        <v>355</v>
      </c>
      <c r="I272" s="2">
        <f>I268*J272</f>
        <v>0.2</v>
      </c>
      <c r="J272" s="2">
        <v>0.2</v>
      </c>
      <c r="K272" s="2"/>
      <c r="L272" s="2"/>
      <c r="M272" s="2"/>
      <c r="N272" s="2"/>
      <c r="O272" s="2">
        <f t="shared" si="208"/>
        <v>9.67</v>
      </c>
      <c r="P272" s="2">
        <f t="shared" si="209"/>
        <v>9.67</v>
      </c>
      <c r="Q272" s="2">
        <f t="shared" si="210"/>
        <v>0</v>
      </c>
      <c r="R272" s="2">
        <f t="shared" si="211"/>
        <v>0</v>
      </c>
      <c r="S272" s="2">
        <f t="shared" si="212"/>
        <v>0</v>
      </c>
      <c r="T272" s="2">
        <f t="shared" si="213"/>
        <v>0</v>
      </c>
      <c r="U272" s="2">
        <f t="shared" si="214"/>
        <v>0</v>
      </c>
      <c r="V272" s="2">
        <f t="shared" si="215"/>
        <v>0</v>
      </c>
      <c r="W272" s="2">
        <f t="shared" si="216"/>
        <v>0</v>
      </c>
      <c r="X272" s="2">
        <f t="shared" si="217"/>
        <v>0</v>
      </c>
      <c r="Y272" s="2">
        <f t="shared" si="218"/>
        <v>0</v>
      </c>
      <c r="Z272" s="2"/>
      <c r="AA272" s="2">
        <v>27795993</v>
      </c>
      <c r="AB272" s="2">
        <f t="shared" si="219"/>
        <v>48.35</v>
      </c>
      <c r="AC272" s="2">
        <f t="shared" si="220"/>
        <v>48.35</v>
      </c>
      <c r="AD272" s="2">
        <f>ROUND((((ET272)-(EU272))+AE272),2)</f>
        <v>0</v>
      </c>
      <c r="AE272" s="2">
        <f t="shared" si="244"/>
        <v>0</v>
      </c>
      <c r="AF272" s="2">
        <f t="shared" si="244"/>
        <v>0</v>
      </c>
      <c r="AG272" s="2">
        <f t="shared" si="221"/>
        <v>0</v>
      </c>
      <c r="AH272" s="2">
        <f t="shared" si="245"/>
        <v>0</v>
      </c>
      <c r="AI272" s="2">
        <f t="shared" si="245"/>
        <v>0</v>
      </c>
      <c r="AJ272" s="2">
        <f t="shared" si="222"/>
        <v>0</v>
      </c>
      <c r="AK272" s="2">
        <v>48.35</v>
      </c>
      <c r="AL272" s="2">
        <v>48.35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95</v>
      </c>
      <c r="AU272" s="2">
        <v>65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4</v>
      </c>
      <c r="BE272" s="2" t="s">
        <v>4</v>
      </c>
      <c r="BF272" s="2" t="s">
        <v>4</v>
      </c>
      <c r="BG272" s="2" t="s">
        <v>4</v>
      </c>
      <c r="BH272" s="2">
        <v>3</v>
      </c>
      <c r="BI272" s="2">
        <v>2</v>
      </c>
      <c r="BJ272" s="2" t="s">
        <v>356</v>
      </c>
      <c r="BK272" s="2"/>
      <c r="BL272" s="2"/>
      <c r="BM272" s="2">
        <v>108001</v>
      </c>
      <c r="BN272" s="2">
        <v>0</v>
      </c>
      <c r="BO272" s="2" t="s">
        <v>4</v>
      </c>
      <c r="BP272" s="2">
        <v>0</v>
      </c>
      <c r="BQ272" s="2">
        <v>3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4</v>
      </c>
      <c r="BZ272" s="2">
        <v>95</v>
      </c>
      <c r="CA272" s="2">
        <v>65</v>
      </c>
      <c r="CB272" s="2"/>
      <c r="CC272" s="2"/>
      <c r="CD272" s="2"/>
      <c r="CE272" s="2"/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4</v>
      </c>
      <c r="CO272" s="2">
        <v>0</v>
      </c>
      <c r="CP272" s="2">
        <f t="shared" si="223"/>
        <v>9.67</v>
      </c>
      <c r="CQ272" s="2">
        <f t="shared" si="224"/>
        <v>48.35</v>
      </c>
      <c r="CR272" s="2">
        <f t="shared" si="225"/>
        <v>0</v>
      </c>
      <c r="CS272" s="2">
        <f t="shared" si="226"/>
        <v>0</v>
      </c>
      <c r="CT272" s="2">
        <f t="shared" si="227"/>
        <v>0</v>
      </c>
      <c r="CU272" s="2">
        <f t="shared" si="228"/>
        <v>0</v>
      </c>
      <c r="CV272" s="2">
        <f t="shared" si="229"/>
        <v>0</v>
      </c>
      <c r="CW272" s="2">
        <f t="shared" si="230"/>
        <v>0</v>
      </c>
      <c r="CX272" s="2">
        <f t="shared" si="231"/>
        <v>0</v>
      </c>
      <c r="CY272" s="2">
        <f t="shared" si="232"/>
        <v>0</v>
      </c>
      <c r="CZ272" s="2">
        <f t="shared" si="233"/>
        <v>0</v>
      </c>
      <c r="DA272" s="2"/>
      <c r="DB272" s="2"/>
      <c r="DC272" s="2" t="s">
        <v>4</v>
      </c>
      <c r="DD272" s="2" t="s">
        <v>4</v>
      </c>
      <c r="DE272" s="2" t="s">
        <v>4</v>
      </c>
      <c r="DF272" s="2" t="s">
        <v>4</v>
      </c>
      <c r="DG272" s="2" t="s">
        <v>4</v>
      </c>
      <c r="DH272" s="2" t="s">
        <v>4</v>
      </c>
      <c r="DI272" s="2" t="s">
        <v>4</v>
      </c>
      <c r="DJ272" s="2" t="s">
        <v>4</v>
      </c>
      <c r="DK272" s="2" t="s">
        <v>4</v>
      </c>
      <c r="DL272" s="2" t="s">
        <v>4</v>
      </c>
      <c r="DM272" s="2" t="s">
        <v>4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1010</v>
      </c>
      <c r="DV272" s="2" t="s">
        <v>355</v>
      </c>
      <c r="DW272" s="2" t="s">
        <v>355</v>
      </c>
      <c r="DX272" s="2">
        <v>10</v>
      </c>
      <c r="DY272" s="2"/>
      <c r="DZ272" s="2"/>
      <c r="EA272" s="2"/>
      <c r="EB272" s="2"/>
      <c r="EC272" s="2"/>
      <c r="ED272" s="2"/>
      <c r="EE272" s="2">
        <v>27028906</v>
      </c>
      <c r="EF272" s="2">
        <v>3</v>
      </c>
      <c r="EG272" s="2" t="s">
        <v>63</v>
      </c>
      <c r="EH272" s="2">
        <v>0</v>
      </c>
      <c r="EI272" s="2" t="s">
        <v>4</v>
      </c>
      <c r="EJ272" s="2">
        <v>2</v>
      </c>
      <c r="EK272" s="2">
        <v>108001</v>
      </c>
      <c r="EL272" s="2" t="s">
        <v>64</v>
      </c>
      <c r="EM272" s="2" t="s">
        <v>65</v>
      </c>
      <c r="EN272" s="2"/>
      <c r="EO272" s="2" t="s">
        <v>4</v>
      </c>
      <c r="EP272" s="2"/>
      <c r="EQ272" s="2">
        <v>512</v>
      </c>
      <c r="ER272" s="2">
        <v>48.35</v>
      </c>
      <c r="ES272" s="2">
        <v>48.35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234"/>
        <v>0</v>
      </c>
      <c r="FS272" s="2">
        <v>0</v>
      </c>
      <c r="FT272" s="2"/>
      <c r="FU272" s="2"/>
      <c r="FV272" s="2"/>
      <c r="FW272" s="2"/>
      <c r="FX272" s="2">
        <v>95</v>
      </c>
      <c r="FY272" s="2">
        <v>65</v>
      </c>
      <c r="FZ272" s="2"/>
      <c r="GA272" s="2" t="s">
        <v>4</v>
      </c>
      <c r="GB272" s="2"/>
      <c r="GC272" s="2"/>
      <c r="GD272" s="2">
        <v>0</v>
      </c>
      <c r="GE272" s="2"/>
      <c r="GF272" s="2">
        <v>159612156</v>
      </c>
      <c r="GG272" s="2">
        <v>2</v>
      </c>
      <c r="GH272" s="2">
        <v>1</v>
      </c>
      <c r="GI272" s="2">
        <v>-2</v>
      </c>
      <c r="GJ272" s="2">
        <v>0</v>
      </c>
      <c r="GK272" s="2">
        <f>ROUND(R272*(R12)/100,2)</f>
        <v>0</v>
      </c>
      <c r="GL272" s="2">
        <f t="shared" si="235"/>
        <v>0</v>
      </c>
      <c r="GM272" s="2">
        <f t="shared" si="236"/>
        <v>9.67</v>
      </c>
      <c r="GN272" s="2">
        <f t="shared" si="237"/>
        <v>0</v>
      </c>
      <c r="GO272" s="2">
        <f t="shared" si="238"/>
        <v>9.67</v>
      </c>
      <c r="GP272" s="2">
        <f t="shared" si="239"/>
        <v>0</v>
      </c>
      <c r="GQ272" s="2"/>
      <c r="GR272" s="2">
        <v>0</v>
      </c>
      <c r="GS272" s="2">
        <v>3</v>
      </c>
      <c r="GT272" s="2">
        <v>0</v>
      </c>
      <c r="GU272" s="2" t="s">
        <v>4</v>
      </c>
      <c r="GV272" s="2">
        <f t="shared" si="240"/>
        <v>0</v>
      </c>
      <c r="GW272" s="2">
        <v>1</v>
      </c>
      <c r="GX272" s="2">
        <f t="shared" si="241"/>
        <v>0</v>
      </c>
      <c r="GY272" s="2"/>
      <c r="GZ272" s="2"/>
      <c r="HA272" s="2">
        <v>0</v>
      </c>
      <c r="HB272" s="2">
        <v>0</v>
      </c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45" x14ac:dyDescent="0.2">
      <c r="A273">
        <v>18</v>
      </c>
      <c r="B273">
        <v>1</v>
      </c>
      <c r="C273">
        <v>590</v>
      </c>
      <c r="E273" t="s">
        <v>352</v>
      </c>
      <c r="F273" t="s">
        <v>353</v>
      </c>
      <c r="G273" t="s">
        <v>354</v>
      </c>
      <c r="H273" t="s">
        <v>355</v>
      </c>
      <c r="I273">
        <f>I269*J273</f>
        <v>0.2</v>
      </c>
      <c r="J273">
        <v>0.2</v>
      </c>
      <c r="O273">
        <f t="shared" si="208"/>
        <v>74.459999999999994</v>
      </c>
      <c r="P273">
        <f t="shared" si="209"/>
        <v>74.459999999999994</v>
      </c>
      <c r="Q273">
        <f t="shared" si="210"/>
        <v>0</v>
      </c>
      <c r="R273">
        <f t="shared" si="211"/>
        <v>0</v>
      </c>
      <c r="S273">
        <f t="shared" si="212"/>
        <v>0</v>
      </c>
      <c r="T273">
        <f t="shared" si="213"/>
        <v>0</v>
      </c>
      <c r="U273">
        <f t="shared" si="214"/>
        <v>0</v>
      </c>
      <c r="V273">
        <f t="shared" si="215"/>
        <v>0</v>
      </c>
      <c r="W273">
        <f t="shared" si="216"/>
        <v>0</v>
      </c>
      <c r="X273">
        <f t="shared" si="217"/>
        <v>0</v>
      </c>
      <c r="Y273">
        <f t="shared" si="218"/>
        <v>0</v>
      </c>
      <c r="AA273">
        <v>27796868</v>
      </c>
      <c r="AB273">
        <f t="shared" si="219"/>
        <v>48.35</v>
      </c>
      <c r="AC273">
        <f t="shared" si="220"/>
        <v>48.35</v>
      </c>
      <c r="AD273">
        <f>ROUND((((ET273)-(EU273))+AE273),2)</f>
        <v>0</v>
      </c>
      <c r="AE273">
        <f t="shared" si="244"/>
        <v>0</v>
      </c>
      <c r="AF273">
        <f t="shared" si="244"/>
        <v>0</v>
      </c>
      <c r="AG273">
        <f t="shared" si="221"/>
        <v>0</v>
      </c>
      <c r="AH273">
        <f t="shared" si="245"/>
        <v>0</v>
      </c>
      <c r="AI273">
        <f t="shared" si="245"/>
        <v>0</v>
      </c>
      <c r="AJ273">
        <f t="shared" si="222"/>
        <v>0</v>
      </c>
      <c r="AK273">
        <v>48.35</v>
      </c>
      <c r="AL273">
        <v>48.35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95</v>
      </c>
      <c r="AU273">
        <v>65</v>
      </c>
      <c r="AV273">
        <v>1</v>
      </c>
      <c r="AW273">
        <v>1</v>
      </c>
      <c r="AZ273">
        <v>7.7</v>
      </c>
      <c r="BA273">
        <v>1</v>
      </c>
      <c r="BB273">
        <v>1</v>
      </c>
      <c r="BC273">
        <v>7.7</v>
      </c>
      <c r="BD273" t="s">
        <v>4</v>
      </c>
      <c r="BE273" t="s">
        <v>4</v>
      </c>
      <c r="BF273" t="s">
        <v>4</v>
      </c>
      <c r="BG273" t="s">
        <v>4</v>
      </c>
      <c r="BH273">
        <v>3</v>
      </c>
      <c r="BI273">
        <v>2</v>
      </c>
      <c r="BJ273" t="s">
        <v>356</v>
      </c>
      <c r="BM273">
        <v>108001</v>
      </c>
      <c r="BN273">
        <v>0</v>
      </c>
      <c r="BO273" t="s">
        <v>4</v>
      </c>
      <c r="BP273">
        <v>0</v>
      </c>
      <c r="BQ273">
        <v>3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4</v>
      </c>
      <c r="BZ273">
        <v>95</v>
      </c>
      <c r="CA273">
        <v>65</v>
      </c>
      <c r="CF273">
        <v>0</v>
      </c>
      <c r="CG273">
        <v>0</v>
      </c>
      <c r="CM273">
        <v>0</v>
      </c>
      <c r="CN273" t="s">
        <v>4</v>
      </c>
      <c r="CO273">
        <v>0</v>
      </c>
      <c r="CP273">
        <f t="shared" si="223"/>
        <v>74.459999999999994</v>
      </c>
      <c r="CQ273">
        <f t="shared" si="224"/>
        <v>372.29500000000002</v>
      </c>
      <c r="CR273">
        <f t="shared" si="225"/>
        <v>0</v>
      </c>
      <c r="CS273">
        <f t="shared" si="226"/>
        <v>0</v>
      </c>
      <c r="CT273">
        <f t="shared" si="227"/>
        <v>0</v>
      </c>
      <c r="CU273">
        <f t="shared" si="228"/>
        <v>0</v>
      </c>
      <c r="CV273">
        <f t="shared" si="229"/>
        <v>0</v>
      </c>
      <c r="CW273">
        <f t="shared" si="230"/>
        <v>0</v>
      </c>
      <c r="CX273">
        <f t="shared" si="231"/>
        <v>0</v>
      </c>
      <c r="CY273">
        <f t="shared" si="232"/>
        <v>0</v>
      </c>
      <c r="CZ273">
        <f t="shared" si="233"/>
        <v>0</v>
      </c>
      <c r="DC273" t="s">
        <v>4</v>
      </c>
      <c r="DD273" t="s">
        <v>4</v>
      </c>
      <c r="DE273" t="s">
        <v>4</v>
      </c>
      <c r="DF273" t="s">
        <v>4</v>
      </c>
      <c r="DG273" t="s">
        <v>4</v>
      </c>
      <c r="DH273" t="s">
        <v>4</v>
      </c>
      <c r="DI273" t="s">
        <v>4</v>
      </c>
      <c r="DJ273" t="s">
        <v>4</v>
      </c>
      <c r="DK273" t="s">
        <v>4</v>
      </c>
      <c r="DL273" t="s">
        <v>4</v>
      </c>
      <c r="DM273" t="s">
        <v>4</v>
      </c>
      <c r="DN273">
        <v>0</v>
      </c>
      <c r="DO273">
        <v>0</v>
      </c>
      <c r="DP273">
        <v>1</v>
      </c>
      <c r="DQ273">
        <v>1</v>
      </c>
      <c r="DU273">
        <v>1010</v>
      </c>
      <c r="DV273" t="s">
        <v>355</v>
      </c>
      <c r="DW273" t="s">
        <v>355</v>
      </c>
      <c r="DX273">
        <v>10</v>
      </c>
      <c r="EE273">
        <v>27028906</v>
      </c>
      <c r="EF273">
        <v>3</v>
      </c>
      <c r="EG273" t="s">
        <v>63</v>
      </c>
      <c r="EH273">
        <v>0</v>
      </c>
      <c r="EI273" t="s">
        <v>4</v>
      </c>
      <c r="EJ273">
        <v>2</v>
      </c>
      <c r="EK273">
        <v>108001</v>
      </c>
      <c r="EL273" t="s">
        <v>64</v>
      </c>
      <c r="EM273" t="s">
        <v>65</v>
      </c>
      <c r="EO273" t="s">
        <v>4</v>
      </c>
      <c r="EQ273">
        <v>512</v>
      </c>
      <c r="ER273">
        <v>48.35</v>
      </c>
      <c r="ES273">
        <v>48.35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234"/>
        <v>0</v>
      </c>
      <c r="FS273">
        <v>0</v>
      </c>
      <c r="FX273">
        <v>95</v>
      </c>
      <c r="FY273">
        <v>65</v>
      </c>
      <c r="GA273" t="s">
        <v>4</v>
      </c>
      <c r="GD273">
        <v>0</v>
      </c>
      <c r="GF273">
        <v>159612156</v>
      </c>
      <c r="GG273">
        <v>1</v>
      </c>
      <c r="GH273">
        <v>1</v>
      </c>
      <c r="GI273">
        <v>4</v>
      </c>
      <c r="GJ273">
        <v>0</v>
      </c>
      <c r="GK273">
        <f>ROUND(R273*(S12)/100,2)</f>
        <v>0</v>
      </c>
      <c r="GL273">
        <f t="shared" si="235"/>
        <v>0</v>
      </c>
      <c r="GM273">
        <f t="shared" si="236"/>
        <v>74.459999999999994</v>
      </c>
      <c r="GN273">
        <f t="shared" si="237"/>
        <v>0</v>
      </c>
      <c r="GO273">
        <f t="shared" si="238"/>
        <v>74.459999999999994</v>
      </c>
      <c r="GP273">
        <f t="shared" si="239"/>
        <v>0</v>
      </c>
      <c r="GR273">
        <v>0</v>
      </c>
      <c r="GS273">
        <v>3</v>
      </c>
      <c r="GT273">
        <v>0</v>
      </c>
      <c r="GU273" t="s">
        <v>4</v>
      </c>
      <c r="GV273">
        <f t="shared" si="240"/>
        <v>0</v>
      </c>
      <c r="GW273">
        <v>1</v>
      </c>
      <c r="GX273">
        <f t="shared" si="241"/>
        <v>0</v>
      </c>
      <c r="HA273">
        <v>0</v>
      </c>
      <c r="HB273">
        <v>0</v>
      </c>
      <c r="IK273">
        <v>0</v>
      </c>
    </row>
    <row r="275" spans="1:245" x14ac:dyDescent="0.2">
      <c r="A275" s="3">
        <v>51</v>
      </c>
      <c r="B275" s="3">
        <f>B246</f>
        <v>1</v>
      </c>
      <c r="C275" s="3">
        <f>A246</f>
        <v>4</v>
      </c>
      <c r="D275" s="3">
        <f>ROW(A246)</f>
        <v>246</v>
      </c>
      <c r="E275" s="3"/>
      <c r="F275" s="3" t="str">
        <f>IF(F246&lt;&gt;"",F246,"")</f>
        <v>АВР</v>
      </c>
      <c r="G275" s="3" t="str">
        <f>IF(G246&lt;&gt;"",G246,"")</f>
        <v>АВР</v>
      </c>
      <c r="H275" s="3">
        <v>0</v>
      </c>
      <c r="I275" s="3"/>
      <c r="J275" s="3"/>
      <c r="K275" s="3"/>
      <c r="L275" s="3"/>
      <c r="M275" s="3"/>
      <c r="N275" s="3"/>
      <c r="O275" s="3">
        <f t="shared" ref="O275:T275" si="246">ROUND(AB275,2)</f>
        <v>4690.4399999999996</v>
      </c>
      <c r="P275" s="3">
        <f t="shared" si="246"/>
        <v>4511.6400000000003</v>
      </c>
      <c r="Q275" s="3">
        <f t="shared" si="246"/>
        <v>6.54</v>
      </c>
      <c r="R275" s="3">
        <f t="shared" si="246"/>
        <v>0.62</v>
      </c>
      <c r="S275" s="3">
        <f t="shared" si="246"/>
        <v>172.26</v>
      </c>
      <c r="T275" s="3">
        <f t="shared" si="246"/>
        <v>0</v>
      </c>
      <c r="U275" s="3">
        <f>AH275</f>
        <v>18.077039999999997</v>
      </c>
      <c r="V275" s="3">
        <f>AI275</f>
        <v>4.7279999999999996E-2</v>
      </c>
      <c r="W275" s="3">
        <f>ROUND(AJ275,2)</f>
        <v>0</v>
      </c>
      <c r="X275" s="3">
        <f>ROUND(AK275,2)</f>
        <v>164.24</v>
      </c>
      <c r="Y275" s="3">
        <f>ROUND(AL275,2)</f>
        <v>112.38</v>
      </c>
      <c r="Z275" s="3"/>
      <c r="AA275" s="3"/>
      <c r="AB275" s="3">
        <f>ROUND(SUMIF(AA250:AA273,"=27795993",O250:O273),2)</f>
        <v>4690.4399999999996</v>
      </c>
      <c r="AC275" s="3">
        <f>ROUND(SUMIF(AA250:AA273,"=27795993",P250:P273),2)</f>
        <v>4511.6400000000003</v>
      </c>
      <c r="AD275" s="3">
        <f>ROUND(SUMIF(AA250:AA273,"=27795993",Q250:Q273),2)</f>
        <v>6.54</v>
      </c>
      <c r="AE275" s="3">
        <f>ROUND(SUMIF(AA250:AA273,"=27795993",R250:R273),2)</f>
        <v>0.62</v>
      </c>
      <c r="AF275" s="3">
        <f>ROUND(SUMIF(AA250:AA273,"=27795993",S250:S273),2)</f>
        <v>172.26</v>
      </c>
      <c r="AG275" s="3">
        <f>ROUND(SUMIF(AA250:AA273,"=27795993",T250:T273),2)</f>
        <v>0</v>
      </c>
      <c r="AH275" s="3">
        <f>SUMIF(AA250:AA273,"=27795993",U250:U273)</f>
        <v>18.077039999999997</v>
      </c>
      <c r="AI275" s="3">
        <f>SUMIF(AA250:AA273,"=27795993",V250:V273)</f>
        <v>4.7279999999999996E-2</v>
      </c>
      <c r="AJ275" s="3">
        <f>ROUND(SUMIF(AA250:AA273,"=27795993",W250:W273),2)</f>
        <v>0</v>
      </c>
      <c r="AK275" s="3">
        <f>ROUND(SUMIF(AA250:AA273,"=27795993",X250:X273),2)</f>
        <v>164.24</v>
      </c>
      <c r="AL275" s="3">
        <f>ROUND(SUMIF(AA250:AA273,"=27795993",Y250:Y273),2)</f>
        <v>112.38</v>
      </c>
      <c r="AM275" s="3"/>
      <c r="AN275" s="3"/>
      <c r="AO275" s="3">
        <f t="shared" ref="AO275:BC275" si="247">ROUND(BX275,2)</f>
        <v>0</v>
      </c>
      <c r="AP275" s="3">
        <f t="shared" si="247"/>
        <v>0</v>
      </c>
      <c r="AQ275" s="3">
        <f t="shared" si="247"/>
        <v>0</v>
      </c>
      <c r="AR275" s="3">
        <f t="shared" si="247"/>
        <v>4967.0600000000004</v>
      </c>
      <c r="AS275" s="3">
        <f t="shared" si="247"/>
        <v>3330.78</v>
      </c>
      <c r="AT275" s="3">
        <f t="shared" si="247"/>
        <v>1636.28</v>
      </c>
      <c r="AU275" s="3">
        <f t="shared" si="247"/>
        <v>0</v>
      </c>
      <c r="AV275" s="3">
        <f t="shared" si="247"/>
        <v>4511.6400000000003</v>
      </c>
      <c r="AW275" s="3">
        <f t="shared" si="247"/>
        <v>4511.6400000000003</v>
      </c>
      <c r="AX275" s="3">
        <f t="shared" si="247"/>
        <v>0</v>
      </c>
      <c r="AY275" s="3">
        <f t="shared" si="247"/>
        <v>4511.6400000000003</v>
      </c>
      <c r="AZ275" s="3">
        <f t="shared" si="247"/>
        <v>0</v>
      </c>
      <c r="BA275" s="3">
        <f t="shared" si="247"/>
        <v>0</v>
      </c>
      <c r="BB275" s="3">
        <f t="shared" si="247"/>
        <v>0</v>
      </c>
      <c r="BC275" s="3">
        <f t="shared" si="247"/>
        <v>0</v>
      </c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>
        <f>ROUND(SUMIF(AA250:AA273,"=27795993",FQ250:FQ273),2)</f>
        <v>0</v>
      </c>
      <c r="BY275" s="3">
        <f>ROUND(SUMIF(AA250:AA273,"=27795993",FR250:FR273),2)</f>
        <v>0</v>
      </c>
      <c r="BZ275" s="3">
        <f>ROUND(SUMIF(AA250:AA273,"=27795993",GL250:GL273),2)</f>
        <v>0</v>
      </c>
      <c r="CA275" s="3">
        <f>ROUND(SUMIF(AA250:AA273,"=27795993",GM250:GM273),2)</f>
        <v>4967.0600000000004</v>
      </c>
      <c r="CB275" s="3">
        <f>ROUND(SUMIF(AA250:AA273,"=27795993",GN250:GN273),2)</f>
        <v>3330.78</v>
      </c>
      <c r="CC275" s="3">
        <f>ROUND(SUMIF(AA250:AA273,"=27795993",GO250:GO273),2)</f>
        <v>1636.28</v>
      </c>
      <c r="CD275" s="3">
        <f>ROUND(SUMIF(AA250:AA273,"=27795993",GP250:GP273),2)</f>
        <v>0</v>
      </c>
      <c r="CE275" s="3">
        <f>AC275-BX275</f>
        <v>4511.6400000000003</v>
      </c>
      <c r="CF275" s="3">
        <f>AC275-BY275</f>
        <v>4511.6400000000003</v>
      </c>
      <c r="CG275" s="3">
        <f>BX275-BZ275</f>
        <v>0</v>
      </c>
      <c r="CH275" s="3">
        <f>AC275-BX275-BY275+BZ275</f>
        <v>4511.6400000000003</v>
      </c>
      <c r="CI275" s="3">
        <f>BY275-BZ275</f>
        <v>0</v>
      </c>
      <c r="CJ275" s="3">
        <f>ROUND(SUMIF(AA250:AA273,"=27795993",GX250:GX273),2)</f>
        <v>0</v>
      </c>
      <c r="CK275" s="3">
        <f>ROUND(SUMIF(AA250:AA273,"=27795993",GY250:GY273),2)</f>
        <v>0</v>
      </c>
      <c r="CL275" s="3">
        <f>ROUND(SUMIF(AA250:AA273,"=27795993",GZ250:GZ273),2)</f>
        <v>0</v>
      </c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4">
        <f t="shared" ref="DG275:DL275" si="248">ROUND(DT275,2)</f>
        <v>36116.400000000001</v>
      </c>
      <c r="DH275" s="4">
        <f t="shared" si="248"/>
        <v>34739.629999999997</v>
      </c>
      <c r="DI275" s="4">
        <f t="shared" si="248"/>
        <v>50.35</v>
      </c>
      <c r="DJ275" s="4">
        <f t="shared" si="248"/>
        <v>4.71</v>
      </c>
      <c r="DK275" s="4">
        <f t="shared" si="248"/>
        <v>1326.42</v>
      </c>
      <c r="DL275" s="4">
        <f t="shared" si="248"/>
        <v>0</v>
      </c>
      <c r="DM275" s="4">
        <f>DZ275</f>
        <v>18.077039999999997</v>
      </c>
      <c r="DN275" s="4">
        <f>EA275</f>
        <v>4.7279999999999996E-2</v>
      </c>
      <c r="DO275" s="4">
        <f>ROUND(EB275,2)</f>
        <v>0</v>
      </c>
      <c r="DP275" s="4">
        <f>ROUND(EC275,2)</f>
        <v>1264.57</v>
      </c>
      <c r="DQ275" s="4">
        <f>ROUND(ED275,2)</f>
        <v>865.23</v>
      </c>
      <c r="DR275" s="4"/>
      <c r="DS275" s="4"/>
      <c r="DT275" s="4">
        <f>ROUND(SUMIF(AA250:AA273,"=27796868",O250:O273),2)</f>
        <v>36116.400000000001</v>
      </c>
      <c r="DU275" s="4">
        <f>ROUND(SUMIF(AA250:AA273,"=27796868",P250:P273),2)</f>
        <v>34739.629999999997</v>
      </c>
      <c r="DV275" s="4">
        <f>ROUND(SUMIF(AA250:AA273,"=27796868",Q250:Q273),2)</f>
        <v>50.35</v>
      </c>
      <c r="DW275" s="4">
        <f>ROUND(SUMIF(AA250:AA273,"=27796868",R250:R273),2)</f>
        <v>4.71</v>
      </c>
      <c r="DX275" s="4">
        <f>ROUND(SUMIF(AA250:AA273,"=27796868",S250:S273),2)</f>
        <v>1326.42</v>
      </c>
      <c r="DY275" s="4">
        <f>ROUND(SUMIF(AA250:AA273,"=27796868",T250:T273),2)</f>
        <v>0</v>
      </c>
      <c r="DZ275" s="4">
        <f>SUMIF(AA250:AA273,"=27796868",U250:U273)</f>
        <v>18.077039999999997</v>
      </c>
      <c r="EA275" s="4">
        <f>SUMIF(AA250:AA273,"=27796868",V250:V273)</f>
        <v>4.7279999999999996E-2</v>
      </c>
      <c r="EB275" s="4">
        <f>ROUND(SUMIF(AA250:AA273,"=27796868",W250:W273),2)</f>
        <v>0</v>
      </c>
      <c r="EC275" s="4">
        <f>ROUND(SUMIF(AA250:AA273,"=27796868",X250:X273),2)</f>
        <v>1264.57</v>
      </c>
      <c r="ED275" s="4">
        <f>ROUND(SUMIF(AA250:AA273,"=27796868",Y250:Y273),2)</f>
        <v>865.23</v>
      </c>
      <c r="EE275" s="4"/>
      <c r="EF275" s="4"/>
      <c r="EG275" s="4">
        <f t="shared" ref="EG275:EU275" si="249">ROUND(FP275,2)</f>
        <v>0</v>
      </c>
      <c r="EH275" s="4">
        <f t="shared" si="249"/>
        <v>0</v>
      </c>
      <c r="EI275" s="4">
        <f t="shared" si="249"/>
        <v>0</v>
      </c>
      <c r="EJ275" s="4">
        <f t="shared" si="249"/>
        <v>38246.199999999997</v>
      </c>
      <c r="EK275" s="4">
        <f t="shared" si="249"/>
        <v>25647.01</v>
      </c>
      <c r="EL275" s="4">
        <f t="shared" si="249"/>
        <v>12599.19</v>
      </c>
      <c r="EM275" s="4">
        <f t="shared" si="249"/>
        <v>0</v>
      </c>
      <c r="EN275" s="4">
        <f t="shared" si="249"/>
        <v>34739.629999999997</v>
      </c>
      <c r="EO275" s="4">
        <f t="shared" si="249"/>
        <v>34739.629999999997</v>
      </c>
      <c r="EP275" s="4">
        <f t="shared" si="249"/>
        <v>0</v>
      </c>
      <c r="EQ275" s="4">
        <f t="shared" si="249"/>
        <v>34739.629999999997</v>
      </c>
      <c r="ER275" s="4">
        <f t="shared" si="249"/>
        <v>0</v>
      </c>
      <c r="ES275" s="4">
        <f t="shared" si="249"/>
        <v>0</v>
      </c>
      <c r="ET275" s="4">
        <f t="shared" si="249"/>
        <v>0</v>
      </c>
      <c r="EU275" s="4">
        <f t="shared" si="249"/>
        <v>0</v>
      </c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>
        <f>ROUND(SUMIF(AA250:AA273,"=27796868",FQ250:FQ273),2)</f>
        <v>0</v>
      </c>
      <c r="FQ275" s="4">
        <f>ROUND(SUMIF(AA250:AA273,"=27796868",FR250:FR273),2)</f>
        <v>0</v>
      </c>
      <c r="FR275" s="4">
        <f>ROUND(SUMIF(AA250:AA273,"=27796868",GL250:GL273),2)</f>
        <v>0</v>
      </c>
      <c r="FS275" s="4">
        <f>ROUND(SUMIF(AA250:AA273,"=27796868",GM250:GM273),2)</f>
        <v>38246.199999999997</v>
      </c>
      <c r="FT275" s="4">
        <f>ROUND(SUMIF(AA250:AA273,"=27796868",GN250:GN273),2)</f>
        <v>25647.01</v>
      </c>
      <c r="FU275" s="4">
        <f>ROUND(SUMIF(AA250:AA273,"=27796868",GO250:GO273),2)</f>
        <v>12599.19</v>
      </c>
      <c r="FV275" s="4">
        <f>ROUND(SUMIF(AA250:AA273,"=27796868",GP250:GP273),2)</f>
        <v>0</v>
      </c>
      <c r="FW275" s="4">
        <f>DU275-FP275</f>
        <v>34739.629999999997</v>
      </c>
      <c r="FX275" s="4">
        <f>DU275-FQ275</f>
        <v>34739.629999999997</v>
      </c>
      <c r="FY275" s="4">
        <f>FP275-FR275</f>
        <v>0</v>
      </c>
      <c r="FZ275" s="4">
        <f>DU275-FP275-FQ275+FR275</f>
        <v>34739.629999999997</v>
      </c>
      <c r="GA275" s="4">
        <f>FQ275-FR275</f>
        <v>0</v>
      </c>
      <c r="GB275" s="4">
        <f>ROUND(SUMIF(AA250:AA273,"=27796868",GX250:GX273),2)</f>
        <v>0</v>
      </c>
      <c r="GC275" s="4">
        <f>ROUND(SUMIF(AA250:AA273,"=27796868",GY250:GY273),2)</f>
        <v>0</v>
      </c>
      <c r="GD275" s="4">
        <f>ROUND(SUMIF(AA250:AA273,"=27796868",GZ250:GZ273),2)</f>
        <v>0</v>
      </c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>
        <v>0</v>
      </c>
    </row>
    <row r="277" spans="1:245" x14ac:dyDescent="0.2">
      <c r="A277" s="5">
        <v>50</v>
      </c>
      <c r="B277" s="5">
        <v>0</v>
      </c>
      <c r="C277" s="5">
        <v>0</v>
      </c>
      <c r="D277" s="5">
        <v>1</v>
      </c>
      <c r="E277" s="5">
        <v>201</v>
      </c>
      <c r="F277" s="5">
        <f>ROUND(Source!O275,O277)</f>
        <v>4690.4399999999996</v>
      </c>
      <c r="G277" s="5" t="s">
        <v>141</v>
      </c>
      <c r="H277" s="5" t="s">
        <v>142</v>
      </c>
      <c r="I277" s="5"/>
      <c r="J277" s="5"/>
      <c r="K277" s="5">
        <v>201</v>
      </c>
      <c r="L277" s="5">
        <v>1</v>
      </c>
      <c r="M277" s="5">
        <v>3</v>
      </c>
      <c r="N277" s="5" t="s">
        <v>4</v>
      </c>
      <c r="O277" s="5">
        <v>2</v>
      </c>
      <c r="P277" s="5">
        <f>ROUND(Source!DG275,O277)</f>
        <v>36116.400000000001</v>
      </c>
      <c r="Q277" s="5"/>
      <c r="R277" s="5"/>
      <c r="S277" s="5"/>
      <c r="T277" s="5"/>
      <c r="U277" s="5"/>
      <c r="V277" s="5"/>
      <c r="W277" s="5"/>
    </row>
    <row r="278" spans="1:245" x14ac:dyDescent="0.2">
      <c r="A278" s="5">
        <v>50</v>
      </c>
      <c r="B278" s="5">
        <v>0</v>
      </c>
      <c r="C278" s="5">
        <v>0</v>
      </c>
      <c r="D278" s="5">
        <v>1</v>
      </c>
      <c r="E278" s="5">
        <v>202</v>
      </c>
      <c r="F278" s="5">
        <f>ROUND(Source!P275,O278)</f>
        <v>4511.6400000000003</v>
      </c>
      <c r="G278" s="5" t="s">
        <v>143</v>
      </c>
      <c r="H278" s="5" t="s">
        <v>144</v>
      </c>
      <c r="I278" s="5"/>
      <c r="J278" s="5"/>
      <c r="K278" s="5">
        <v>202</v>
      </c>
      <c r="L278" s="5">
        <v>2</v>
      </c>
      <c r="M278" s="5">
        <v>3</v>
      </c>
      <c r="N278" s="5" t="s">
        <v>4</v>
      </c>
      <c r="O278" s="5">
        <v>2</v>
      </c>
      <c r="P278" s="5">
        <f>ROUND(Source!DH275,O278)</f>
        <v>34739.629999999997</v>
      </c>
      <c r="Q278" s="5"/>
      <c r="R278" s="5"/>
      <c r="S278" s="5"/>
      <c r="T278" s="5"/>
      <c r="U278" s="5"/>
      <c r="V278" s="5"/>
      <c r="W278" s="5"/>
    </row>
    <row r="279" spans="1:245" x14ac:dyDescent="0.2">
      <c r="A279" s="5">
        <v>50</v>
      </c>
      <c r="B279" s="5">
        <v>0</v>
      </c>
      <c r="C279" s="5">
        <v>0</v>
      </c>
      <c r="D279" s="5">
        <v>1</v>
      </c>
      <c r="E279" s="5">
        <v>222</v>
      </c>
      <c r="F279" s="5">
        <f>ROUND(Source!AO275,O279)</f>
        <v>0</v>
      </c>
      <c r="G279" s="5" t="s">
        <v>145</v>
      </c>
      <c r="H279" s="5" t="s">
        <v>146</v>
      </c>
      <c r="I279" s="5"/>
      <c r="J279" s="5"/>
      <c r="K279" s="5">
        <v>222</v>
      </c>
      <c r="L279" s="5">
        <v>3</v>
      </c>
      <c r="M279" s="5">
        <v>3</v>
      </c>
      <c r="N279" s="5" t="s">
        <v>4</v>
      </c>
      <c r="O279" s="5">
        <v>2</v>
      </c>
      <c r="P279" s="5">
        <f>ROUND(Source!EG275,O279)</f>
        <v>0</v>
      </c>
      <c r="Q279" s="5"/>
      <c r="R279" s="5"/>
      <c r="S279" s="5"/>
      <c r="T279" s="5"/>
      <c r="U279" s="5"/>
      <c r="V279" s="5"/>
      <c r="W279" s="5"/>
    </row>
    <row r="280" spans="1:245" x14ac:dyDescent="0.2">
      <c r="A280" s="5">
        <v>50</v>
      </c>
      <c r="B280" s="5">
        <v>0</v>
      </c>
      <c r="C280" s="5">
        <v>0</v>
      </c>
      <c r="D280" s="5">
        <v>1</v>
      </c>
      <c r="E280" s="5">
        <v>225</v>
      </c>
      <c r="F280" s="5">
        <f>ROUND(Source!AV275,O280)</f>
        <v>4511.6400000000003</v>
      </c>
      <c r="G280" s="5" t="s">
        <v>147</v>
      </c>
      <c r="H280" s="5" t="s">
        <v>148</v>
      </c>
      <c r="I280" s="5"/>
      <c r="J280" s="5"/>
      <c r="K280" s="5">
        <v>225</v>
      </c>
      <c r="L280" s="5">
        <v>4</v>
      </c>
      <c r="M280" s="5">
        <v>3</v>
      </c>
      <c r="N280" s="5" t="s">
        <v>4</v>
      </c>
      <c r="O280" s="5">
        <v>2</v>
      </c>
      <c r="P280" s="5">
        <f>ROUND(Source!EN275,O280)</f>
        <v>34739.629999999997</v>
      </c>
      <c r="Q280" s="5"/>
      <c r="R280" s="5"/>
      <c r="S280" s="5"/>
      <c r="T280" s="5"/>
      <c r="U280" s="5"/>
      <c r="V280" s="5"/>
      <c r="W280" s="5"/>
    </row>
    <row r="281" spans="1:245" x14ac:dyDescent="0.2">
      <c r="A281" s="5">
        <v>50</v>
      </c>
      <c r="B281" s="5">
        <v>0</v>
      </c>
      <c r="C281" s="5">
        <v>0</v>
      </c>
      <c r="D281" s="5">
        <v>1</v>
      </c>
      <c r="E281" s="5">
        <v>226</v>
      </c>
      <c r="F281" s="5">
        <f>ROUND(Source!AW275,O281)</f>
        <v>4511.6400000000003</v>
      </c>
      <c r="G281" s="5" t="s">
        <v>149</v>
      </c>
      <c r="H281" s="5" t="s">
        <v>150</v>
      </c>
      <c r="I281" s="5"/>
      <c r="J281" s="5"/>
      <c r="K281" s="5">
        <v>226</v>
      </c>
      <c r="L281" s="5">
        <v>5</v>
      </c>
      <c r="M281" s="5">
        <v>3</v>
      </c>
      <c r="N281" s="5" t="s">
        <v>4</v>
      </c>
      <c r="O281" s="5">
        <v>2</v>
      </c>
      <c r="P281" s="5">
        <f>ROUND(Source!EO275,O281)</f>
        <v>34739.629999999997</v>
      </c>
      <c r="Q281" s="5"/>
      <c r="R281" s="5"/>
      <c r="S281" s="5"/>
      <c r="T281" s="5"/>
      <c r="U281" s="5"/>
      <c r="V281" s="5"/>
      <c r="W281" s="5"/>
    </row>
    <row r="282" spans="1:245" x14ac:dyDescent="0.2">
      <c r="A282" s="5">
        <v>50</v>
      </c>
      <c r="B282" s="5">
        <v>0</v>
      </c>
      <c r="C282" s="5">
        <v>0</v>
      </c>
      <c r="D282" s="5">
        <v>1</v>
      </c>
      <c r="E282" s="5">
        <v>227</v>
      </c>
      <c r="F282" s="5">
        <f>ROUND(Source!AX275,O282)</f>
        <v>0</v>
      </c>
      <c r="G282" s="5" t="s">
        <v>151</v>
      </c>
      <c r="H282" s="5" t="s">
        <v>152</v>
      </c>
      <c r="I282" s="5"/>
      <c r="J282" s="5"/>
      <c r="K282" s="5">
        <v>227</v>
      </c>
      <c r="L282" s="5">
        <v>6</v>
      </c>
      <c r="M282" s="5">
        <v>3</v>
      </c>
      <c r="N282" s="5" t="s">
        <v>4</v>
      </c>
      <c r="O282" s="5">
        <v>2</v>
      </c>
      <c r="P282" s="5">
        <f>ROUND(Source!EP275,O282)</f>
        <v>0</v>
      </c>
      <c r="Q282" s="5"/>
      <c r="R282" s="5"/>
      <c r="S282" s="5"/>
      <c r="T282" s="5"/>
      <c r="U282" s="5"/>
      <c r="V282" s="5"/>
      <c r="W282" s="5"/>
    </row>
    <row r="283" spans="1:245" x14ac:dyDescent="0.2">
      <c r="A283" s="5">
        <v>50</v>
      </c>
      <c r="B283" s="5">
        <v>0</v>
      </c>
      <c r="C283" s="5">
        <v>0</v>
      </c>
      <c r="D283" s="5">
        <v>1</v>
      </c>
      <c r="E283" s="5">
        <v>228</v>
      </c>
      <c r="F283" s="5">
        <f>ROUND(Source!AY275,O283)</f>
        <v>4511.6400000000003</v>
      </c>
      <c r="G283" s="5" t="s">
        <v>153</v>
      </c>
      <c r="H283" s="5" t="s">
        <v>154</v>
      </c>
      <c r="I283" s="5"/>
      <c r="J283" s="5"/>
      <c r="K283" s="5">
        <v>228</v>
      </c>
      <c r="L283" s="5">
        <v>7</v>
      </c>
      <c r="M283" s="5">
        <v>3</v>
      </c>
      <c r="N283" s="5" t="s">
        <v>4</v>
      </c>
      <c r="O283" s="5">
        <v>2</v>
      </c>
      <c r="P283" s="5">
        <f>ROUND(Source!EQ275,O283)</f>
        <v>34739.629999999997</v>
      </c>
      <c r="Q283" s="5"/>
      <c r="R283" s="5"/>
      <c r="S283" s="5"/>
      <c r="T283" s="5"/>
      <c r="U283" s="5"/>
      <c r="V283" s="5"/>
      <c r="W283" s="5"/>
    </row>
    <row r="284" spans="1:245" x14ac:dyDescent="0.2">
      <c r="A284" s="5">
        <v>50</v>
      </c>
      <c r="B284" s="5">
        <v>0</v>
      </c>
      <c r="C284" s="5">
        <v>0</v>
      </c>
      <c r="D284" s="5">
        <v>1</v>
      </c>
      <c r="E284" s="5">
        <v>216</v>
      </c>
      <c r="F284" s="5">
        <f>ROUND(Source!AP275,O284)</f>
        <v>0</v>
      </c>
      <c r="G284" s="5" t="s">
        <v>155</v>
      </c>
      <c r="H284" s="5" t="s">
        <v>156</v>
      </c>
      <c r="I284" s="5"/>
      <c r="J284" s="5"/>
      <c r="K284" s="5">
        <v>216</v>
      </c>
      <c r="L284" s="5">
        <v>8</v>
      </c>
      <c r="M284" s="5">
        <v>3</v>
      </c>
      <c r="N284" s="5" t="s">
        <v>4</v>
      </c>
      <c r="O284" s="5">
        <v>2</v>
      </c>
      <c r="P284" s="5">
        <f>ROUND(Source!EH275,O284)</f>
        <v>0</v>
      </c>
      <c r="Q284" s="5"/>
      <c r="R284" s="5"/>
      <c r="S284" s="5"/>
      <c r="T284" s="5"/>
      <c r="U284" s="5"/>
      <c r="V284" s="5"/>
      <c r="W284" s="5"/>
    </row>
    <row r="285" spans="1:245" x14ac:dyDescent="0.2">
      <c r="A285" s="5">
        <v>50</v>
      </c>
      <c r="B285" s="5">
        <v>0</v>
      </c>
      <c r="C285" s="5">
        <v>0</v>
      </c>
      <c r="D285" s="5">
        <v>1</v>
      </c>
      <c r="E285" s="5">
        <v>223</v>
      </c>
      <c r="F285" s="5">
        <f>ROUND(Source!AQ275,O285)</f>
        <v>0</v>
      </c>
      <c r="G285" s="5" t="s">
        <v>157</v>
      </c>
      <c r="H285" s="5" t="s">
        <v>158</v>
      </c>
      <c r="I285" s="5"/>
      <c r="J285" s="5"/>
      <c r="K285" s="5">
        <v>223</v>
      </c>
      <c r="L285" s="5">
        <v>9</v>
      </c>
      <c r="M285" s="5">
        <v>3</v>
      </c>
      <c r="N285" s="5" t="s">
        <v>4</v>
      </c>
      <c r="O285" s="5">
        <v>2</v>
      </c>
      <c r="P285" s="5">
        <f>ROUND(Source!EI275,O285)</f>
        <v>0</v>
      </c>
      <c r="Q285" s="5"/>
      <c r="R285" s="5"/>
      <c r="S285" s="5"/>
      <c r="T285" s="5"/>
      <c r="U285" s="5"/>
      <c r="V285" s="5"/>
      <c r="W285" s="5"/>
    </row>
    <row r="286" spans="1:245" x14ac:dyDescent="0.2">
      <c r="A286" s="5">
        <v>50</v>
      </c>
      <c r="B286" s="5">
        <v>0</v>
      </c>
      <c r="C286" s="5">
        <v>0</v>
      </c>
      <c r="D286" s="5">
        <v>1</v>
      </c>
      <c r="E286" s="5">
        <v>229</v>
      </c>
      <c r="F286" s="5">
        <f>ROUND(Source!AZ275,O286)</f>
        <v>0</v>
      </c>
      <c r="G286" s="5" t="s">
        <v>159</v>
      </c>
      <c r="H286" s="5" t="s">
        <v>160</v>
      </c>
      <c r="I286" s="5"/>
      <c r="J286" s="5"/>
      <c r="K286" s="5">
        <v>229</v>
      </c>
      <c r="L286" s="5">
        <v>10</v>
      </c>
      <c r="M286" s="5">
        <v>3</v>
      </c>
      <c r="N286" s="5" t="s">
        <v>4</v>
      </c>
      <c r="O286" s="5">
        <v>2</v>
      </c>
      <c r="P286" s="5">
        <f>ROUND(Source!ER275,O286)</f>
        <v>0</v>
      </c>
      <c r="Q286" s="5"/>
      <c r="R286" s="5"/>
      <c r="S286" s="5"/>
      <c r="T286" s="5"/>
      <c r="U286" s="5"/>
      <c r="V286" s="5"/>
      <c r="W286" s="5"/>
    </row>
    <row r="287" spans="1:245" x14ac:dyDescent="0.2">
      <c r="A287" s="5">
        <v>50</v>
      </c>
      <c r="B287" s="5">
        <v>0</v>
      </c>
      <c r="C287" s="5">
        <v>0</v>
      </c>
      <c r="D287" s="5">
        <v>1</v>
      </c>
      <c r="E287" s="5">
        <v>203</v>
      </c>
      <c r="F287" s="5">
        <f>ROUND(Source!Q275,O287)</f>
        <v>6.54</v>
      </c>
      <c r="G287" s="5" t="s">
        <v>161</v>
      </c>
      <c r="H287" s="5" t="s">
        <v>162</v>
      </c>
      <c r="I287" s="5"/>
      <c r="J287" s="5"/>
      <c r="K287" s="5">
        <v>203</v>
      </c>
      <c r="L287" s="5">
        <v>11</v>
      </c>
      <c r="M287" s="5">
        <v>3</v>
      </c>
      <c r="N287" s="5" t="s">
        <v>4</v>
      </c>
      <c r="O287" s="5">
        <v>2</v>
      </c>
      <c r="P287" s="5">
        <f>ROUND(Source!DI275,O287)</f>
        <v>50.35</v>
      </c>
      <c r="Q287" s="5"/>
      <c r="R287" s="5"/>
      <c r="S287" s="5"/>
      <c r="T287" s="5"/>
      <c r="U287" s="5"/>
      <c r="V287" s="5"/>
      <c r="W287" s="5"/>
    </row>
    <row r="288" spans="1:245" x14ac:dyDescent="0.2">
      <c r="A288" s="5">
        <v>50</v>
      </c>
      <c r="B288" s="5">
        <v>0</v>
      </c>
      <c r="C288" s="5">
        <v>0</v>
      </c>
      <c r="D288" s="5">
        <v>1</v>
      </c>
      <c r="E288" s="5">
        <v>231</v>
      </c>
      <c r="F288" s="5">
        <f>ROUND(Source!BB275,O288)</f>
        <v>0</v>
      </c>
      <c r="G288" s="5" t="s">
        <v>163</v>
      </c>
      <c r="H288" s="5" t="s">
        <v>164</v>
      </c>
      <c r="I288" s="5"/>
      <c r="J288" s="5"/>
      <c r="K288" s="5">
        <v>231</v>
      </c>
      <c r="L288" s="5">
        <v>12</v>
      </c>
      <c r="M288" s="5">
        <v>3</v>
      </c>
      <c r="N288" s="5" t="s">
        <v>4</v>
      </c>
      <c r="O288" s="5">
        <v>2</v>
      </c>
      <c r="P288" s="5">
        <f>ROUND(Source!ET275,O288)</f>
        <v>0</v>
      </c>
      <c r="Q288" s="5"/>
      <c r="R288" s="5"/>
      <c r="S288" s="5"/>
      <c r="T288" s="5"/>
      <c r="U288" s="5"/>
      <c r="V288" s="5"/>
      <c r="W288" s="5"/>
    </row>
    <row r="289" spans="1:88" x14ac:dyDescent="0.2">
      <c r="A289" s="5">
        <v>50</v>
      </c>
      <c r="B289" s="5">
        <v>0</v>
      </c>
      <c r="C289" s="5">
        <v>0</v>
      </c>
      <c r="D289" s="5">
        <v>1</v>
      </c>
      <c r="E289" s="5">
        <v>204</v>
      </c>
      <c r="F289" s="5">
        <f>ROUND(Source!R275,O289)</f>
        <v>0.62</v>
      </c>
      <c r="G289" s="5" t="s">
        <v>165</v>
      </c>
      <c r="H289" s="5" t="s">
        <v>166</v>
      </c>
      <c r="I289" s="5"/>
      <c r="J289" s="5"/>
      <c r="K289" s="5">
        <v>204</v>
      </c>
      <c r="L289" s="5">
        <v>13</v>
      </c>
      <c r="M289" s="5">
        <v>3</v>
      </c>
      <c r="N289" s="5" t="s">
        <v>4</v>
      </c>
      <c r="O289" s="5">
        <v>2</v>
      </c>
      <c r="P289" s="5">
        <f>ROUND(Source!DJ275,O289)</f>
        <v>4.71</v>
      </c>
      <c r="Q289" s="5"/>
      <c r="R289" s="5"/>
      <c r="S289" s="5"/>
      <c r="T289" s="5"/>
      <c r="U289" s="5"/>
      <c r="V289" s="5"/>
      <c r="W289" s="5"/>
    </row>
    <row r="290" spans="1:88" x14ac:dyDescent="0.2">
      <c r="A290" s="5">
        <v>50</v>
      </c>
      <c r="B290" s="5">
        <v>0</v>
      </c>
      <c r="C290" s="5">
        <v>0</v>
      </c>
      <c r="D290" s="5">
        <v>1</v>
      </c>
      <c r="E290" s="5">
        <v>205</v>
      </c>
      <c r="F290" s="5">
        <f>ROUND(Source!S275,O290)</f>
        <v>172.26</v>
      </c>
      <c r="G290" s="5" t="s">
        <v>167</v>
      </c>
      <c r="H290" s="5" t="s">
        <v>168</v>
      </c>
      <c r="I290" s="5"/>
      <c r="J290" s="5"/>
      <c r="K290" s="5">
        <v>205</v>
      </c>
      <c r="L290" s="5">
        <v>14</v>
      </c>
      <c r="M290" s="5">
        <v>3</v>
      </c>
      <c r="N290" s="5" t="s">
        <v>4</v>
      </c>
      <c r="O290" s="5">
        <v>2</v>
      </c>
      <c r="P290" s="5">
        <f>ROUND(Source!DK275,O290)</f>
        <v>1326.42</v>
      </c>
      <c r="Q290" s="5"/>
      <c r="R290" s="5"/>
      <c r="S290" s="5"/>
      <c r="T290" s="5"/>
      <c r="U290" s="5"/>
      <c r="V290" s="5"/>
      <c r="W290" s="5"/>
    </row>
    <row r="291" spans="1:88" x14ac:dyDescent="0.2">
      <c r="A291" s="5">
        <v>50</v>
      </c>
      <c r="B291" s="5">
        <v>0</v>
      </c>
      <c r="C291" s="5">
        <v>0</v>
      </c>
      <c r="D291" s="5">
        <v>1</v>
      </c>
      <c r="E291" s="5">
        <v>232</v>
      </c>
      <c r="F291" s="5">
        <f>ROUND(Source!BC275,O291)</f>
        <v>0</v>
      </c>
      <c r="G291" s="5" t="s">
        <v>169</v>
      </c>
      <c r="H291" s="5" t="s">
        <v>170</v>
      </c>
      <c r="I291" s="5"/>
      <c r="J291" s="5"/>
      <c r="K291" s="5">
        <v>232</v>
      </c>
      <c r="L291" s="5">
        <v>15</v>
      </c>
      <c r="M291" s="5">
        <v>3</v>
      </c>
      <c r="N291" s="5" t="s">
        <v>4</v>
      </c>
      <c r="O291" s="5">
        <v>2</v>
      </c>
      <c r="P291" s="5">
        <f>ROUND(Source!EU275,O291)</f>
        <v>0</v>
      </c>
      <c r="Q291" s="5"/>
      <c r="R291" s="5"/>
      <c r="S291" s="5"/>
      <c r="T291" s="5"/>
      <c r="U291" s="5"/>
      <c r="V291" s="5"/>
      <c r="W291" s="5"/>
    </row>
    <row r="292" spans="1:88" x14ac:dyDescent="0.2">
      <c r="A292" s="5">
        <v>50</v>
      </c>
      <c r="B292" s="5">
        <v>0</v>
      </c>
      <c r="C292" s="5">
        <v>0</v>
      </c>
      <c r="D292" s="5">
        <v>1</v>
      </c>
      <c r="E292" s="5">
        <v>214</v>
      </c>
      <c r="F292" s="5">
        <f>ROUND(Source!AS275,O292)</f>
        <v>3330.78</v>
      </c>
      <c r="G292" s="5" t="s">
        <v>171</v>
      </c>
      <c r="H292" s="5" t="s">
        <v>172</v>
      </c>
      <c r="I292" s="5"/>
      <c r="J292" s="5"/>
      <c r="K292" s="5">
        <v>214</v>
      </c>
      <c r="L292" s="5">
        <v>16</v>
      </c>
      <c r="M292" s="5">
        <v>3</v>
      </c>
      <c r="N292" s="5" t="s">
        <v>4</v>
      </c>
      <c r="O292" s="5">
        <v>2</v>
      </c>
      <c r="P292" s="5">
        <f>ROUND(Source!EK275,O292)</f>
        <v>25647.01</v>
      </c>
      <c r="Q292" s="5"/>
      <c r="R292" s="5"/>
      <c r="S292" s="5"/>
      <c r="T292" s="5"/>
      <c r="U292" s="5"/>
      <c r="V292" s="5"/>
      <c r="W292" s="5"/>
    </row>
    <row r="293" spans="1:88" x14ac:dyDescent="0.2">
      <c r="A293" s="5">
        <v>50</v>
      </c>
      <c r="B293" s="5">
        <v>0</v>
      </c>
      <c r="C293" s="5">
        <v>0</v>
      </c>
      <c r="D293" s="5">
        <v>1</v>
      </c>
      <c r="E293" s="5">
        <v>215</v>
      </c>
      <c r="F293" s="5">
        <f>ROUND(Source!AT275,O293)</f>
        <v>1636.28</v>
      </c>
      <c r="G293" s="5" t="s">
        <v>173</v>
      </c>
      <c r="H293" s="5" t="s">
        <v>174</v>
      </c>
      <c r="I293" s="5"/>
      <c r="J293" s="5"/>
      <c r="K293" s="5">
        <v>215</v>
      </c>
      <c r="L293" s="5">
        <v>17</v>
      </c>
      <c r="M293" s="5">
        <v>3</v>
      </c>
      <c r="N293" s="5" t="s">
        <v>4</v>
      </c>
      <c r="O293" s="5">
        <v>2</v>
      </c>
      <c r="P293" s="5">
        <f>ROUND(Source!EL275,O293)</f>
        <v>12599.19</v>
      </c>
      <c r="Q293" s="5"/>
      <c r="R293" s="5"/>
      <c r="S293" s="5"/>
      <c r="T293" s="5"/>
      <c r="U293" s="5"/>
      <c r="V293" s="5"/>
      <c r="W293" s="5"/>
    </row>
    <row r="294" spans="1:88" x14ac:dyDescent="0.2">
      <c r="A294" s="5">
        <v>50</v>
      </c>
      <c r="B294" s="5">
        <v>0</v>
      </c>
      <c r="C294" s="5">
        <v>0</v>
      </c>
      <c r="D294" s="5">
        <v>1</v>
      </c>
      <c r="E294" s="5">
        <v>217</v>
      </c>
      <c r="F294" s="5">
        <f>ROUND(Source!AU275,O294)</f>
        <v>0</v>
      </c>
      <c r="G294" s="5" t="s">
        <v>175</v>
      </c>
      <c r="H294" s="5" t="s">
        <v>176</v>
      </c>
      <c r="I294" s="5"/>
      <c r="J294" s="5"/>
      <c r="K294" s="5">
        <v>217</v>
      </c>
      <c r="L294" s="5">
        <v>18</v>
      </c>
      <c r="M294" s="5">
        <v>3</v>
      </c>
      <c r="N294" s="5" t="s">
        <v>4</v>
      </c>
      <c r="O294" s="5">
        <v>2</v>
      </c>
      <c r="P294" s="5">
        <f>ROUND(Source!EM275,O294)</f>
        <v>0</v>
      </c>
      <c r="Q294" s="5"/>
      <c r="R294" s="5"/>
      <c r="S294" s="5"/>
      <c r="T294" s="5"/>
      <c r="U294" s="5"/>
      <c r="V294" s="5"/>
      <c r="W294" s="5"/>
    </row>
    <row r="295" spans="1:88" x14ac:dyDescent="0.2">
      <c r="A295" s="5">
        <v>50</v>
      </c>
      <c r="B295" s="5">
        <v>0</v>
      </c>
      <c r="C295" s="5">
        <v>0</v>
      </c>
      <c r="D295" s="5">
        <v>1</v>
      </c>
      <c r="E295" s="5">
        <v>230</v>
      </c>
      <c r="F295" s="5">
        <f>ROUND(Source!BA275,O295)</f>
        <v>0</v>
      </c>
      <c r="G295" s="5" t="s">
        <v>177</v>
      </c>
      <c r="H295" s="5" t="s">
        <v>178</v>
      </c>
      <c r="I295" s="5"/>
      <c r="J295" s="5"/>
      <c r="K295" s="5">
        <v>230</v>
      </c>
      <c r="L295" s="5">
        <v>19</v>
      </c>
      <c r="M295" s="5">
        <v>3</v>
      </c>
      <c r="N295" s="5" t="s">
        <v>4</v>
      </c>
      <c r="O295" s="5">
        <v>2</v>
      </c>
      <c r="P295" s="5">
        <f>ROUND(Source!ES275,O295)</f>
        <v>0</v>
      </c>
      <c r="Q295" s="5"/>
      <c r="R295" s="5"/>
      <c r="S295" s="5"/>
      <c r="T295" s="5"/>
      <c r="U295" s="5"/>
      <c r="V295" s="5"/>
      <c r="W295" s="5"/>
    </row>
    <row r="296" spans="1:88" x14ac:dyDescent="0.2">
      <c r="A296" s="5">
        <v>50</v>
      </c>
      <c r="B296" s="5">
        <v>0</v>
      </c>
      <c r="C296" s="5">
        <v>0</v>
      </c>
      <c r="D296" s="5">
        <v>1</v>
      </c>
      <c r="E296" s="5">
        <v>206</v>
      </c>
      <c r="F296" s="5">
        <f>ROUND(Source!T275,O296)</f>
        <v>0</v>
      </c>
      <c r="G296" s="5" t="s">
        <v>179</v>
      </c>
      <c r="H296" s="5" t="s">
        <v>180</v>
      </c>
      <c r="I296" s="5"/>
      <c r="J296" s="5"/>
      <c r="K296" s="5">
        <v>206</v>
      </c>
      <c r="L296" s="5">
        <v>20</v>
      </c>
      <c r="M296" s="5">
        <v>3</v>
      </c>
      <c r="N296" s="5" t="s">
        <v>4</v>
      </c>
      <c r="O296" s="5">
        <v>2</v>
      </c>
      <c r="P296" s="5">
        <f>ROUND(Source!DL275,O296)</f>
        <v>0</v>
      </c>
      <c r="Q296" s="5"/>
      <c r="R296" s="5"/>
      <c r="S296" s="5"/>
      <c r="T296" s="5"/>
      <c r="U296" s="5"/>
      <c r="V296" s="5"/>
      <c r="W296" s="5"/>
    </row>
    <row r="297" spans="1:88" x14ac:dyDescent="0.2">
      <c r="A297" s="5">
        <v>50</v>
      </c>
      <c r="B297" s="5">
        <v>0</v>
      </c>
      <c r="C297" s="5">
        <v>0</v>
      </c>
      <c r="D297" s="5">
        <v>1</v>
      </c>
      <c r="E297" s="5">
        <v>207</v>
      </c>
      <c r="F297" s="5">
        <f>Source!U275</f>
        <v>18.077039999999997</v>
      </c>
      <c r="G297" s="5" t="s">
        <v>181</v>
      </c>
      <c r="H297" s="5" t="s">
        <v>182</v>
      </c>
      <c r="I297" s="5"/>
      <c r="J297" s="5"/>
      <c r="K297" s="5">
        <v>207</v>
      </c>
      <c r="L297" s="5">
        <v>21</v>
      </c>
      <c r="M297" s="5">
        <v>3</v>
      </c>
      <c r="N297" s="5" t="s">
        <v>4</v>
      </c>
      <c r="O297" s="5">
        <v>-1</v>
      </c>
      <c r="P297" s="5">
        <f>Source!DM275</f>
        <v>18.077039999999997</v>
      </c>
      <c r="Q297" s="5"/>
      <c r="R297" s="5"/>
      <c r="S297" s="5"/>
      <c r="T297" s="5"/>
      <c r="U297" s="5"/>
      <c r="V297" s="5"/>
      <c r="W297" s="5"/>
    </row>
    <row r="298" spans="1:88" x14ac:dyDescent="0.2">
      <c r="A298" s="5">
        <v>50</v>
      </c>
      <c r="B298" s="5">
        <v>0</v>
      </c>
      <c r="C298" s="5">
        <v>0</v>
      </c>
      <c r="D298" s="5">
        <v>1</v>
      </c>
      <c r="E298" s="5">
        <v>208</v>
      </c>
      <c r="F298" s="5">
        <f>Source!V275</f>
        <v>4.7279999999999996E-2</v>
      </c>
      <c r="G298" s="5" t="s">
        <v>183</v>
      </c>
      <c r="H298" s="5" t="s">
        <v>184</v>
      </c>
      <c r="I298" s="5"/>
      <c r="J298" s="5"/>
      <c r="K298" s="5">
        <v>208</v>
      </c>
      <c r="L298" s="5">
        <v>22</v>
      </c>
      <c r="M298" s="5">
        <v>3</v>
      </c>
      <c r="N298" s="5" t="s">
        <v>4</v>
      </c>
      <c r="O298" s="5">
        <v>-1</v>
      </c>
      <c r="P298" s="5">
        <f>Source!DN275</f>
        <v>4.7279999999999996E-2</v>
      </c>
      <c r="Q298" s="5"/>
      <c r="R298" s="5"/>
      <c r="S298" s="5"/>
      <c r="T298" s="5"/>
      <c r="U298" s="5"/>
      <c r="V298" s="5"/>
      <c r="W298" s="5"/>
    </row>
    <row r="299" spans="1:88" x14ac:dyDescent="0.2">
      <c r="A299" s="5">
        <v>50</v>
      </c>
      <c r="B299" s="5">
        <v>0</v>
      </c>
      <c r="C299" s="5">
        <v>0</v>
      </c>
      <c r="D299" s="5">
        <v>1</v>
      </c>
      <c r="E299" s="5">
        <v>209</v>
      </c>
      <c r="F299" s="5">
        <f>ROUND(Source!W275,O299)</f>
        <v>0</v>
      </c>
      <c r="G299" s="5" t="s">
        <v>185</v>
      </c>
      <c r="H299" s="5" t="s">
        <v>186</v>
      </c>
      <c r="I299" s="5"/>
      <c r="J299" s="5"/>
      <c r="K299" s="5">
        <v>209</v>
      </c>
      <c r="L299" s="5">
        <v>23</v>
      </c>
      <c r="M299" s="5">
        <v>3</v>
      </c>
      <c r="N299" s="5" t="s">
        <v>4</v>
      </c>
      <c r="O299" s="5">
        <v>2</v>
      </c>
      <c r="P299" s="5">
        <f>ROUND(Source!DO275,O299)</f>
        <v>0</v>
      </c>
      <c r="Q299" s="5"/>
      <c r="R299" s="5"/>
      <c r="S299" s="5"/>
      <c r="T299" s="5"/>
      <c r="U299" s="5"/>
      <c r="V299" s="5"/>
      <c r="W299" s="5"/>
    </row>
    <row r="300" spans="1:88" x14ac:dyDescent="0.2">
      <c r="A300" s="5">
        <v>50</v>
      </c>
      <c r="B300" s="5">
        <v>0</v>
      </c>
      <c r="C300" s="5">
        <v>0</v>
      </c>
      <c r="D300" s="5">
        <v>1</v>
      </c>
      <c r="E300" s="5">
        <v>210</v>
      </c>
      <c r="F300" s="5">
        <f>ROUND(Source!X275,O300)</f>
        <v>164.24</v>
      </c>
      <c r="G300" s="5" t="s">
        <v>187</v>
      </c>
      <c r="H300" s="5" t="s">
        <v>188</v>
      </c>
      <c r="I300" s="5"/>
      <c r="J300" s="5"/>
      <c r="K300" s="5">
        <v>210</v>
      </c>
      <c r="L300" s="5">
        <v>24</v>
      </c>
      <c r="M300" s="5">
        <v>3</v>
      </c>
      <c r="N300" s="5" t="s">
        <v>4</v>
      </c>
      <c r="O300" s="5">
        <v>2</v>
      </c>
      <c r="P300" s="5">
        <f>ROUND(Source!DP275,O300)</f>
        <v>1264.57</v>
      </c>
      <c r="Q300" s="5"/>
      <c r="R300" s="5"/>
      <c r="S300" s="5"/>
      <c r="T300" s="5"/>
      <c r="U300" s="5"/>
      <c r="V300" s="5"/>
      <c r="W300" s="5"/>
    </row>
    <row r="301" spans="1:88" x14ac:dyDescent="0.2">
      <c r="A301" s="5">
        <v>50</v>
      </c>
      <c r="B301" s="5">
        <v>0</v>
      </c>
      <c r="C301" s="5">
        <v>0</v>
      </c>
      <c r="D301" s="5">
        <v>1</v>
      </c>
      <c r="E301" s="5">
        <v>211</v>
      </c>
      <c r="F301" s="5">
        <f>ROUND(Source!Y275,O301)</f>
        <v>112.38</v>
      </c>
      <c r="G301" s="5" t="s">
        <v>189</v>
      </c>
      <c r="H301" s="5" t="s">
        <v>190</v>
      </c>
      <c r="I301" s="5"/>
      <c r="J301" s="5"/>
      <c r="K301" s="5">
        <v>211</v>
      </c>
      <c r="L301" s="5">
        <v>25</v>
      </c>
      <c r="M301" s="5">
        <v>3</v>
      </c>
      <c r="N301" s="5" t="s">
        <v>4</v>
      </c>
      <c r="O301" s="5">
        <v>2</v>
      </c>
      <c r="P301" s="5">
        <f>ROUND(Source!DQ275,O301)</f>
        <v>865.23</v>
      </c>
      <c r="Q301" s="5"/>
      <c r="R301" s="5"/>
      <c r="S301" s="5"/>
      <c r="T301" s="5"/>
      <c r="U301" s="5"/>
      <c r="V301" s="5"/>
      <c r="W301" s="5"/>
    </row>
    <row r="302" spans="1:88" x14ac:dyDescent="0.2">
      <c r="A302" s="5">
        <v>50</v>
      </c>
      <c r="B302" s="5">
        <v>0</v>
      </c>
      <c r="C302" s="5">
        <v>0</v>
      </c>
      <c r="D302" s="5">
        <v>1</v>
      </c>
      <c r="E302" s="5">
        <v>224</v>
      </c>
      <c r="F302" s="5">
        <f>ROUND(Source!AR275,O302)</f>
        <v>4967.0600000000004</v>
      </c>
      <c r="G302" s="5" t="s">
        <v>191</v>
      </c>
      <c r="H302" s="5" t="s">
        <v>192</v>
      </c>
      <c r="I302" s="5"/>
      <c r="J302" s="5"/>
      <c r="K302" s="5">
        <v>224</v>
      </c>
      <c r="L302" s="5">
        <v>26</v>
      </c>
      <c r="M302" s="5">
        <v>3</v>
      </c>
      <c r="N302" s="5" t="s">
        <v>4</v>
      </c>
      <c r="O302" s="5">
        <v>2</v>
      </c>
      <c r="P302" s="5">
        <f>ROUND(Source!EJ275,O302)</f>
        <v>38246.199999999997</v>
      </c>
      <c r="Q302" s="5"/>
      <c r="R302" s="5"/>
      <c r="S302" s="5"/>
      <c r="T302" s="5"/>
      <c r="U302" s="5"/>
      <c r="V302" s="5"/>
      <c r="W302" s="5"/>
    </row>
    <row r="304" spans="1:88" x14ac:dyDescent="0.2">
      <c r="A304" s="1">
        <v>4</v>
      </c>
      <c r="B304" s="1">
        <v>1</v>
      </c>
      <c r="C304" s="1"/>
      <c r="D304" s="1">
        <f>ROW(A323)</f>
        <v>323</v>
      </c>
      <c r="E304" s="1"/>
      <c r="F304" s="1" t="s">
        <v>357</v>
      </c>
      <c r="G304" s="1" t="s">
        <v>357</v>
      </c>
      <c r="H304" s="1" t="s">
        <v>4</v>
      </c>
      <c r="I304" s="1">
        <v>0</v>
      </c>
      <c r="J304" s="1"/>
      <c r="K304" s="1">
        <v>1</v>
      </c>
      <c r="L304" s="1"/>
      <c r="M304" s="1"/>
      <c r="N304" s="1"/>
      <c r="O304" s="1"/>
      <c r="P304" s="1"/>
      <c r="Q304" s="1"/>
      <c r="R304" s="1"/>
      <c r="S304" s="1"/>
      <c r="T304" s="1"/>
      <c r="U304" s="1" t="s">
        <v>4</v>
      </c>
      <c r="V304" s="1">
        <v>0</v>
      </c>
      <c r="W304" s="1"/>
      <c r="X304" s="1"/>
      <c r="Y304" s="1"/>
      <c r="Z304" s="1"/>
      <c r="AA304" s="1"/>
      <c r="AB304" s="1" t="s">
        <v>4</v>
      </c>
      <c r="AC304" s="1" t="s">
        <v>4</v>
      </c>
      <c r="AD304" s="1" t="s">
        <v>4</v>
      </c>
      <c r="AE304" s="1" t="s">
        <v>4</v>
      </c>
      <c r="AF304" s="1" t="s">
        <v>4</v>
      </c>
      <c r="AG304" s="1" t="s">
        <v>4</v>
      </c>
      <c r="AH304" s="1"/>
      <c r="AI304" s="1"/>
      <c r="AJ304" s="1"/>
      <c r="AK304" s="1"/>
      <c r="AL304" s="1"/>
      <c r="AM304" s="1"/>
      <c r="AN304" s="1"/>
      <c r="AO304" s="1"/>
      <c r="AP304" s="1" t="s">
        <v>4</v>
      </c>
      <c r="AQ304" s="1" t="s">
        <v>4</v>
      </c>
      <c r="AR304" s="1" t="s">
        <v>4</v>
      </c>
      <c r="AS304" s="1"/>
      <c r="AT304" s="1"/>
      <c r="AU304" s="1"/>
      <c r="AV304" s="1"/>
      <c r="AW304" s="1"/>
      <c r="AX304" s="1"/>
      <c r="AY304" s="1"/>
      <c r="AZ304" s="1" t="s">
        <v>4</v>
      </c>
      <c r="BA304" s="1"/>
      <c r="BB304" s="1" t="s">
        <v>4</v>
      </c>
      <c r="BC304" s="1" t="s">
        <v>4</v>
      </c>
      <c r="BD304" s="1" t="s">
        <v>4</v>
      </c>
      <c r="BE304" s="1" t="s">
        <v>4</v>
      </c>
      <c r="BF304" s="1" t="s">
        <v>4</v>
      </c>
      <c r="BG304" s="1" t="s">
        <v>4</v>
      </c>
      <c r="BH304" s="1" t="s">
        <v>4</v>
      </c>
      <c r="BI304" s="1" t="s">
        <v>4</v>
      </c>
      <c r="BJ304" s="1" t="s">
        <v>4</v>
      </c>
      <c r="BK304" s="1" t="s">
        <v>4</v>
      </c>
      <c r="BL304" s="1" t="s">
        <v>4</v>
      </c>
      <c r="BM304" s="1" t="s">
        <v>4</v>
      </c>
      <c r="BN304" s="1" t="s">
        <v>4</v>
      </c>
      <c r="BO304" s="1" t="s">
        <v>4</v>
      </c>
      <c r="BP304" s="1" t="s">
        <v>4</v>
      </c>
      <c r="BQ304" s="1"/>
      <c r="BR304" s="1"/>
      <c r="BS304" s="1"/>
      <c r="BT304" s="1"/>
      <c r="BU304" s="1"/>
      <c r="BV304" s="1"/>
      <c r="BW304" s="1"/>
      <c r="BX304" s="1">
        <v>0</v>
      </c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>
        <v>0</v>
      </c>
    </row>
    <row r="306" spans="1:255" x14ac:dyDescent="0.2">
      <c r="A306" s="3">
        <v>52</v>
      </c>
      <c r="B306" s="3">
        <f t="shared" ref="B306:G306" si="250">B323</f>
        <v>1</v>
      </c>
      <c r="C306" s="3">
        <f t="shared" si="250"/>
        <v>4</v>
      </c>
      <c r="D306" s="3">
        <f t="shared" si="250"/>
        <v>304</v>
      </c>
      <c r="E306" s="3">
        <f t="shared" si="250"/>
        <v>0</v>
      </c>
      <c r="F306" s="3" t="str">
        <f t="shared" si="250"/>
        <v>Дополнительные работы</v>
      </c>
      <c r="G306" s="3" t="str">
        <f t="shared" si="250"/>
        <v>Дополнительные работы</v>
      </c>
      <c r="H306" s="3"/>
      <c r="I306" s="3"/>
      <c r="J306" s="3"/>
      <c r="K306" s="3"/>
      <c r="L306" s="3"/>
      <c r="M306" s="3"/>
      <c r="N306" s="3"/>
      <c r="O306" s="3">
        <f t="shared" ref="O306:AT306" si="251">O323</f>
        <v>3361.35</v>
      </c>
      <c r="P306" s="3">
        <f t="shared" si="251"/>
        <v>3220.97</v>
      </c>
      <c r="Q306" s="3">
        <f t="shared" si="251"/>
        <v>50.06</v>
      </c>
      <c r="R306" s="3">
        <f t="shared" si="251"/>
        <v>0.53</v>
      </c>
      <c r="S306" s="3">
        <f t="shared" si="251"/>
        <v>90.32</v>
      </c>
      <c r="T306" s="3">
        <f t="shared" si="251"/>
        <v>0</v>
      </c>
      <c r="U306" s="3">
        <f t="shared" si="251"/>
        <v>9.3731599999999986</v>
      </c>
      <c r="V306" s="3">
        <f t="shared" si="251"/>
        <v>4.5359999999999998E-2</v>
      </c>
      <c r="W306" s="3">
        <f t="shared" si="251"/>
        <v>0</v>
      </c>
      <c r="X306" s="3">
        <f t="shared" si="251"/>
        <v>87.25</v>
      </c>
      <c r="Y306" s="3">
        <f t="shared" si="251"/>
        <v>70.010000000000005</v>
      </c>
      <c r="Z306" s="3">
        <f t="shared" si="251"/>
        <v>0</v>
      </c>
      <c r="AA306" s="3">
        <f t="shared" si="251"/>
        <v>0</v>
      </c>
      <c r="AB306" s="3">
        <f t="shared" si="251"/>
        <v>3361.35</v>
      </c>
      <c r="AC306" s="3">
        <f t="shared" si="251"/>
        <v>3220.97</v>
      </c>
      <c r="AD306" s="3">
        <f t="shared" si="251"/>
        <v>50.06</v>
      </c>
      <c r="AE306" s="3">
        <f t="shared" si="251"/>
        <v>0.53</v>
      </c>
      <c r="AF306" s="3">
        <f t="shared" si="251"/>
        <v>90.32</v>
      </c>
      <c r="AG306" s="3">
        <f t="shared" si="251"/>
        <v>0</v>
      </c>
      <c r="AH306" s="3">
        <f t="shared" si="251"/>
        <v>9.3731599999999986</v>
      </c>
      <c r="AI306" s="3">
        <f t="shared" si="251"/>
        <v>4.5359999999999998E-2</v>
      </c>
      <c r="AJ306" s="3">
        <f t="shared" si="251"/>
        <v>0</v>
      </c>
      <c r="AK306" s="3">
        <f t="shared" si="251"/>
        <v>87.25</v>
      </c>
      <c r="AL306" s="3">
        <f t="shared" si="251"/>
        <v>70.010000000000005</v>
      </c>
      <c r="AM306" s="3">
        <f t="shared" si="251"/>
        <v>0</v>
      </c>
      <c r="AN306" s="3">
        <f t="shared" si="251"/>
        <v>0</v>
      </c>
      <c r="AO306" s="3">
        <f t="shared" si="251"/>
        <v>0</v>
      </c>
      <c r="AP306" s="3">
        <f t="shared" si="251"/>
        <v>0</v>
      </c>
      <c r="AQ306" s="3">
        <f t="shared" si="251"/>
        <v>0</v>
      </c>
      <c r="AR306" s="3">
        <f t="shared" si="251"/>
        <v>3518.61</v>
      </c>
      <c r="AS306" s="3">
        <f t="shared" si="251"/>
        <v>3518.61</v>
      </c>
      <c r="AT306" s="3">
        <f t="shared" si="251"/>
        <v>0</v>
      </c>
      <c r="AU306" s="3">
        <f t="shared" ref="AU306:BZ306" si="252">AU323</f>
        <v>0</v>
      </c>
      <c r="AV306" s="3">
        <f t="shared" si="252"/>
        <v>3220.97</v>
      </c>
      <c r="AW306" s="3">
        <f t="shared" si="252"/>
        <v>3220.97</v>
      </c>
      <c r="AX306" s="3">
        <f t="shared" si="252"/>
        <v>0</v>
      </c>
      <c r="AY306" s="3">
        <f t="shared" si="252"/>
        <v>3220.97</v>
      </c>
      <c r="AZ306" s="3">
        <f t="shared" si="252"/>
        <v>0</v>
      </c>
      <c r="BA306" s="3">
        <f t="shared" si="252"/>
        <v>0</v>
      </c>
      <c r="BB306" s="3">
        <f t="shared" si="252"/>
        <v>0</v>
      </c>
      <c r="BC306" s="3">
        <f t="shared" si="252"/>
        <v>0</v>
      </c>
      <c r="BD306" s="3">
        <f t="shared" si="252"/>
        <v>0</v>
      </c>
      <c r="BE306" s="3">
        <f t="shared" si="252"/>
        <v>0</v>
      </c>
      <c r="BF306" s="3">
        <f t="shared" si="252"/>
        <v>0</v>
      </c>
      <c r="BG306" s="3">
        <f t="shared" si="252"/>
        <v>0</v>
      </c>
      <c r="BH306" s="3">
        <f t="shared" si="252"/>
        <v>0</v>
      </c>
      <c r="BI306" s="3">
        <f t="shared" si="252"/>
        <v>0</v>
      </c>
      <c r="BJ306" s="3">
        <f t="shared" si="252"/>
        <v>0</v>
      </c>
      <c r="BK306" s="3">
        <f t="shared" si="252"/>
        <v>0</v>
      </c>
      <c r="BL306" s="3">
        <f t="shared" si="252"/>
        <v>0</v>
      </c>
      <c r="BM306" s="3">
        <f t="shared" si="252"/>
        <v>0</v>
      </c>
      <c r="BN306" s="3">
        <f t="shared" si="252"/>
        <v>0</v>
      </c>
      <c r="BO306" s="3">
        <f t="shared" si="252"/>
        <v>0</v>
      </c>
      <c r="BP306" s="3">
        <f t="shared" si="252"/>
        <v>0</v>
      </c>
      <c r="BQ306" s="3">
        <f t="shared" si="252"/>
        <v>0</v>
      </c>
      <c r="BR306" s="3">
        <f t="shared" si="252"/>
        <v>0</v>
      </c>
      <c r="BS306" s="3">
        <f t="shared" si="252"/>
        <v>0</v>
      </c>
      <c r="BT306" s="3">
        <f t="shared" si="252"/>
        <v>0</v>
      </c>
      <c r="BU306" s="3">
        <f t="shared" si="252"/>
        <v>0</v>
      </c>
      <c r="BV306" s="3">
        <f t="shared" si="252"/>
        <v>0</v>
      </c>
      <c r="BW306" s="3">
        <f t="shared" si="252"/>
        <v>0</v>
      </c>
      <c r="BX306" s="3">
        <f t="shared" si="252"/>
        <v>0</v>
      </c>
      <c r="BY306" s="3">
        <f t="shared" si="252"/>
        <v>0</v>
      </c>
      <c r="BZ306" s="3">
        <f t="shared" si="252"/>
        <v>0</v>
      </c>
      <c r="CA306" s="3">
        <f t="shared" ref="CA306:DF306" si="253">CA323</f>
        <v>3518.61</v>
      </c>
      <c r="CB306" s="3">
        <f t="shared" si="253"/>
        <v>3518.61</v>
      </c>
      <c r="CC306" s="3">
        <f t="shared" si="253"/>
        <v>0</v>
      </c>
      <c r="CD306" s="3">
        <f t="shared" si="253"/>
        <v>0</v>
      </c>
      <c r="CE306" s="3">
        <f t="shared" si="253"/>
        <v>3220.97</v>
      </c>
      <c r="CF306" s="3">
        <f t="shared" si="253"/>
        <v>3220.97</v>
      </c>
      <c r="CG306" s="3">
        <f t="shared" si="253"/>
        <v>0</v>
      </c>
      <c r="CH306" s="3">
        <f t="shared" si="253"/>
        <v>3220.97</v>
      </c>
      <c r="CI306" s="3">
        <f t="shared" si="253"/>
        <v>0</v>
      </c>
      <c r="CJ306" s="3">
        <f t="shared" si="253"/>
        <v>0</v>
      </c>
      <c r="CK306" s="3">
        <f t="shared" si="253"/>
        <v>0</v>
      </c>
      <c r="CL306" s="3">
        <f t="shared" si="253"/>
        <v>0</v>
      </c>
      <c r="CM306" s="3">
        <f t="shared" si="253"/>
        <v>0</v>
      </c>
      <c r="CN306" s="3">
        <f t="shared" si="253"/>
        <v>0</v>
      </c>
      <c r="CO306" s="3">
        <f t="shared" si="253"/>
        <v>0</v>
      </c>
      <c r="CP306" s="3">
        <f t="shared" si="253"/>
        <v>0</v>
      </c>
      <c r="CQ306" s="3">
        <f t="shared" si="253"/>
        <v>0</v>
      </c>
      <c r="CR306" s="3">
        <f t="shared" si="253"/>
        <v>0</v>
      </c>
      <c r="CS306" s="3">
        <f t="shared" si="253"/>
        <v>0</v>
      </c>
      <c r="CT306" s="3">
        <f t="shared" si="253"/>
        <v>0</v>
      </c>
      <c r="CU306" s="3">
        <f t="shared" si="253"/>
        <v>0</v>
      </c>
      <c r="CV306" s="3">
        <f t="shared" si="253"/>
        <v>0</v>
      </c>
      <c r="CW306" s="3">
        <f t="shared" si="253"/>
        <v>0</v>
      </c>
      <c r="CX306" s="3">
        <f t="shared" si="253"/>
        <v>0</v>
      </c>
      <c r="CY306" s="3">
        <f t="shared" si="253"/>
        <v>0</v>
      </c>
      <c r="CZ306" s="3">
        <f t="shared" si="253"/>
        <v>0</v>
      </c>
      <c r="DA306" s="3">
        <f t="shared" si="253"/>
        <v>0</v>
      </c>
      <c r="DB306" s="3">
        <f t="shared" si="253"/>
        <v>0</v>
      </c>
      <c r="DC306" s="3">
        <f t="shared" si="253"/>
        <v>0</v>
      </c>
      <c r="DD306" s="3">
        <f t="shared" si="253"/>
        <v>0</v>
      </c>
      <c r="DE306" s="3">
        <f t="shared" si="253"/>
        <v>0</v>
      </c>
      <c r="DF306" s="3">
        <f t="shared" si="253"/>
        <v>0</v>
      </c>
      <c r="DG306" s="4">
        <f t="shared" ref="DG306:EL306" si="254">DG323</f>
        <v>25882.35</v>
      </c>
      <c r="DH306" s="4">
        <f t="shared" si="254"/>
        <v>24801.46</v>
      </c>
      <c r="DI306" s="4">
        <f t="shared" si="254"/>
        <v>385.45</v>
      </c>
      <c r="DJ306" s="4">
        <f t="shared" si="254"/>
        <v>4.07</v>
      </c>
      <c r="DK306" s="4">
        <f t="shared" si="254"/>
        <v>695.44</v>
      </c>
      <c r="DL306" s="4">
        <f t="shared" si="254"/>
        <v>0</v>
      </c>
      <c r="DM306" s="4">
        <f t="shared" si="254"/>
        <v>9.3731599999999986</v>
      </c>
      <c r="DN306" s="4">
        <f t="shared" si="254"/>
        <v>4.5359999999999998E-2</v>
      </c>
      <c r="DO306" s="4">
        <f t="shared" si="254"/>
        <v>0</v>
      </c>
      <c r="DP306" s="4">
        <f t="shared" si="254"/>
        <v>671.88</v>
      </c>
      <c r="DQ306" s="4">
        <f t="shared" si="254"/>
        <v>539.05999999999995</v>
      </c>
      <c r="DR306" s="4">
        <f t="shared" si="254"/>
        <v>0</v>
      </c>
      <c r="DS306" s="4">
        <f t="shared" si="254"/>
        <v>0</v>
      </c>
      <c r="DT306" s="4">
        <f t="shared" si="254"/>
        <v>25882.35</v>
      </c>
      <c r="DU306" s="4">
        <f t="shared" si="254"/>
        <v>24801.46</v>
      </c>
      <c r="DV306" s="4">
        <f t="shared" si="254"/>
        <v>385.45</v>
      </c>
      <c r="DW306" s="4">
        <f t="shared" si="254"/>
        <v>4.07</v>
      </c>
      <c r="DX306" s="4">
        <f t="shared" si="254"/>
        <v>695.44</v>
      </c>
      <c r="DY306" s="4">
        <f t="shared" si="254"/>
        <v>0</v>
      </c>
      <c r="DZ306" s="4">
        <f t="shared" si="254"/>
        <v>9.3731599999999986</v>
      </c>
      <c r="EA306" s="4">
        <f t="shared" si="254"/>
        <v>4.5359999999999998E-2</v>
      </c>
      <c r="EB306" s="4">
        <f t="shared" si="254"/>
        <v>0</v>
      </c>
      <c r="EC306" s="4">
        <f t="shared" si="254"/>
        <v>671.88</v>
      </c>
      <c r="ED306" s="4">
        <f t="shared" si="254"/>
        <v>539.05999999999995</v>
      </c>
      <c r="EE306" s="4">
        <f t="shared" si="254"/>
        <v>0</v>
      </c>
      <c r="EF306" s="4">
        <f t="shared" si="254"/>
        <v>0</v>
      </c>
      <c r="EG306" s="4">
        <f t="shared" si="254"/>
        <v>0</v>
      </c>
      <c r="EH306" s="4">
        <f t="shared" si="254"/>
        <v>0</v>
      </c>
      <c r="EI306" s="4">
        <f t="shared" si="254"/>
        <v>0</v>
      </c>
      <c r="EJ306" s="4">
        <f t="shared" si="254"/>
        <v>27093.29</v>
      </c>
      <c r="EK306" s="4">
        <f t="shared" si="254"/>
        <v>27093.29</v>
      </c>
      <c r="EL306" s="4">
        <f t="shared" si="254"/>
        <v>0</v>
      </c>
      <c r="EM306" s="4">
        <f t="shared" ref="EM306:FR306" si="255">EM323</f>
        <v>0</v>
      </c>
      <c r="EN306" s="4">
        <f t="shared" si="255"/>
        <v>24801.46</v>
      </c>
      <c r="EO306" s="4">
        <f t="shared" si="255"/>
        <v>24801.46</v>
      </c>
      <c r="EP306" s="4">
        <f t="shared" si="255"/>
        <v>0</v>
      </c>
      <c r="EQ306" s="4">
        <f t="shared" si="255"/>
        <v>24801.46</v>
      </c>
      <c r="ER306" s="4">
        <f t="shared" si="255"/>
        <v>0</v>
      </c>
      <c r="ES306" s="4">
        <f t="shared" si="255"/>
        <v>0</v>
      </c>
      <c r="ET306" s="4">
        <f t="shared" si="255"/>
        <v>0</v>
      </c>
      <c r="EU306" s="4">
        <f t="shared" si="255"/>
        <v>0</v>
      </c>
      <c r="EV306" s="4">
        <f t="shared" si="255"/>
        <v>0</v>
      </c>
      <c r="EW306" s="4">
        <f t="shared" si="255"/>
        <v>0</v>
      </c>
      <c r="EX306" s="4">
        <f t="shared" si="255"/>
        <v>0</v>
      </c>
      <c r="EY306" s="4">
        <f t="shared" si="255"/>
        <v>0</v>
      </c>
      <c r="EZ306" s="4">
        <f t="shared" si="255"/>
        <v>0</v>
      </c>
      <c r="FA306" s="4">
        <f t="shared" si="255"/>
        <v>0</v>
      </c>
      <c r="FB306" s="4">
        <f t="shared" si="255"/>
        <v>0</v>
      </c>
      <c r="FC306" s="4">
        <f t="shared" si="255"/>
        <v>0</v>
      </c>
      <c r="FD306" s="4">
        <f t="shared" si="255"/>
        <v>0</v>
      </c>
      <c r="FE306" s="4">
        <f t="shared" si="255"/>
        <v>0</v>
      </c>
      <c r="FF306" s="4">
        <f t="shared" si="255"/>
        <v>0</v>
      </c>
      <c r="FG306" s="4">
        <f t="shared" si="255"/>
        <v>0</v>
      </c>
      <c r="FH306" s="4">
        <f t="shared" si="255"/>
        <v>0</v>
      </c>
      <c r="FI306" s="4">
        <f t="shared" si="255"/>
        <v>0</v>
      </c>
      <c r="FJ306" s="4">
        <f t="shared" si="255"/>
        <v>0</v>
      </c>
      <c r="FK306" s="4">
        <f t="shared" si="255"/>
        <v>0</v>
      </c>
      <c r="FL306" s="4">
        <f t="shared" si="255"/>
        <v>0</v>
      </c>
      <c r="FM306" s="4">
        <f t="shared" si="255"/>
        <v>0</v>
      </c>
      <c r="FN306" s="4">
        <f t="shared" si="255"/>
        <v>0</v>
      </c>
      <c r="FO306" s="4">
        <f t="shared" si="255"/>
        <v>0</v>
      </c>
      <c r="FP306" s="4">
        <f t="shared" si="255"/>
        <v>0</v>
      </c>
      <c r="FQ306" s="4">
        <f t="shared" si="255"/>
        <v>0</v>
      </c>
      <c r="FR306" s="4">
        <f t="shared" si="255"/>
        <v>0</v>
      </c>
      <c r="FS306" s="4">
        <f t="shared" ref="FS306:GX306" si="256">FS323</f>
        <v>27093.29</v>
      </c>
      <c r="FT306" s="4">
        <f t="shared" si="256"/>
        <v>27093.29</v>
      </c>
      <c r="FU306" s="4">
        <f t="shared" si="256"/>
        <v>0</v>
      </c>
      <c r="FV306" s="4">
        <f t="shared" si="256"/>
        <v>0</v>
      </c>
      <c r="FW306" s="4">
        <f t="shared" si="256"/>
        <v>24801.46</v>
      </c>
      <c r="FX306" s="4">
        <f t="shared" si="256"/>
        <v>24801.46</v>
      </c>
      <c r="FY306" s="4">
        <f t="shared" si="256"/>
        <v>0</v>
      </c>
      <c r="FZ306" s="4">
        <f t="shared" si="256"/>
        <v>24801.46</v>
      </c>
      <c r="GA306" s="4">
        <f t="shared" si="256"/>
        <v>0</v>
      </c>
      <c r="GB306" s="4">
        <f t="shared" si="256"/>
        <v>0</v>
      </c>
      <c r="GC306" s="4">
        <f t="shared" si="256"/>
        <v>0</v>
      </c>
      <c r="GD306" s="4">
        <f t="shared" si="256"/>
        <v>0</v>
      </c>
      <c r="GE306" s="4">
        <f t="shared" si="256"/>
        <v>0</v>
      </c>
      <c r="GF306" s="4">
        <f t="shared" si="256"/>
        <v>0</v>
      </c>
      <c r="GG306" s="4">
        <f t="shared" si="256"/>
        <v>0</v>
      </c>
      <c r="GH306" s="4">
        <f t="shared" si="256"/>
        <v>0</v>
      </c>
      <c r="GI306" s="4">
        <f t="shared" si="256"/>
        <v>0</v>
      </c>
      <c r="GJ306" s="4">
        <f t="shared" si="256"/>
        <v>0</v>
      </c>
      <c r="GK306" s="4">
        <f t="shared" si="256"/>
        <v>0</v>
      </c>
      <c r="GL306" s="4">
        <f t="shared" si="256"/>
        <v>0</v>
      </c>
      <c r="GM306" s="4">
        <f t="shared" si="256"/>
        <v>0</v>
      </c>
      <c r="GN306" s="4">
        <f t="shared" si="256"/>
        <v>0</v>
      </c>
      <c r="GO306" s="4">
        <f t="shared" si="256"/>
        <v>0</v>
      </c>
      <c r="GP306" s="4">
        <f t="shared" si="256"/>
        <v>0</v>
      </c>
      <c r="GQ306" s="4">
        <f t="shared" si="256"/>
        <v>0</v>
      </c>
      <c r="GR306" s="4">
        <f t="shared" si="256"/>
        <v>0</v>
      </c>
      <c r="GS306" s="4">
        <f t="shared" si="256"/>
        <v>0</v>
      </c>
      <c r="GT306" s="4">
        <f t="shared" si="256"/>
        <v>0</v>
      </c>
      <c r="GU306" s="4">
        <f t="shared" si="256"/>
        <v>0</v>
      </c>
      <c r="GV306" s="4">
        <f t="shared" si="256"/>
        <v>0</v>
      </c>
      <c r="GW306" s="4">
        <f t="shared" si="256"/>
        <v>0</v>
      </c>
      <c r="GX306" s="4">
        <f t="shared" si="256"/>
        <v>0</v>
      </c>
    </row>
    <row r="308" spans="1:255" x14ac:dyDescent="0.2">
      <c r="A308" s="2">
        <v>17</v>
      </c>
      <c r="B308" s="2">
        <v>1</v>
      </c>
      <c r="C308" s="2">
        <f>ROW(SmtRes!A594)</f>
        <v>594</v>
      </c>
      <c r="D308" s="2">
        <f>ROW(EtalonRes!A568)</f>
        <v>568</v>
      </c>
      <c r="E308" s="2" t="s">
        <v>358</v>
      </c>
      <c r="F308" s="2" t="s">
        <v>359</v>
      </c>
      <c r="G308" s="2" t="s">
        <v>360</v>
      </c>
      <c r="H308" s="2" t="s">
        <v>361</v>
      </c>
      <c r="I308" s="2">
        <v>0.01</v>
      </c>
      <c r="J308" s="2">
        <v>0</v>
      </c>
      <c r="K308" s="2"/>
      <c r="L308" s="2"/>
      <c r="M308" s="2"/>
      <c r="N308" s="2"/>
      <c r="O308" s="2">
        <f t="shared" ref="O308:O321" si="257">ROUND(CP308,2)</f>
        <v>10.65</v>
      </c>
      <c r="P308" s="2">
        <f t="shared" ref="P308:P321" si="258">ROUND(CQ308*I308,2)</f>
        <v>0</v>
      </c>
      <c r="Q308" s="2">
        <f t="shared" ref="Q308:Q321" si="259">ROUND(CR308*I308,2)</f>
        <v>0</v>
      </c>
      <c r="R308" s="2">
        <f t="shared" ref="R308:R321" si="260">ROUND(CS308*I308,2)</f>
        <v>0</v>
      </c>
      <c r="S308" s="2">
        <f t="shared" ref="S308:S321" si="261">ROUND(CT308*I308,2)</f>
        <v>10.65</v>
      </c>
      <c r="T308" s="2">
        <f t="shared" ref="T308:T321" si="262">ROUND(CU308*I308,2)</f>
        <v>0</v>
      </c>
      <c r="U308" s="2">
        <f t="shared" ref="U308:U321" si="263">CV308*I308</f>
        <v>1.341</v>
      </c>
      <c r="V308" s="2">
        <f t="shared" ref="V308:V321" si="264">CW308*I308</f>
        <v>0</v>
      </c>
      <c r="W308" s="2">
        <f t="shared" ref="W308:W321" si="265">ROUND(CX308*I308,2)</f>
        <v>0</v>
      </c>
      <c r="X308" s="2">
        <f t="shared" ref="X308:X321" si="266">ROUND(CY308,2)</f>
        <v>8.73</v>
      </c>
      <c r="Y308" s="2">
        <f t="shared" ref="Y308:Y321" si="267">ROUND(CZ308,2)</f>
        <v>6.6</v>
      </c>
      <c r="Z308" s="2"/>
      <c r="AA308" s="2">
        <v>27795993</v>
      </c>
      <c r="AB308" s="2">
        <f t="shared" ref="AB308:AB321" si="268">ROUND((AC308+AD308+AF308),2)</f>
        <v>1064.75</v>
      </c>
      <c r="AC308" s="2">
        <f t="shared" ref="AC308:AC321" si="269">ROUND((ES308),2)</f>
        <v>0</v>
      </c>
      <c r="AD308" s="2">
        <f>ROUND((((ET308)-(EU308))+AE308),2)</f>
        <v>0</v>
      </c>
      <c r="AE308" s="2">
        <f t="shared" ref="AE308:AF311" si="270">ROUND((EU308),2)</f>
        <v>0</v>
      </c>
      <c r="AF308" s="2">
        <f t="shared" si="270"/>
        <v>1064.75</v>
      </c>
      <c r="AG308" s="2">
        <f t="shared" ref="AG308:AG321" si="271">ROUND((AP308),2)</f>
        <v>0</v>
      </c>
      <c r="AH308" s="2">
        <f t="shared" ref="AH308:AI311" si="272">(EW308)</f>
        <v>134.1</v>
      </c>
      <c r="AI308" s="2">
        <f t="shared" si="272"/>
        <v>0</v>
      </c>
      <c r="AJ308" s="2">
        <f t="shared" ref="AJ308:AJ321" si="273">ROUND((AS308),2)</f>
        <v>0</v>
      </c>
      <c r="AK308" s="2">
        <v>1064.75</v>
      </c>
      <c r="AL308" s="2">
        <v>0</v>
      </c>
      <c r="AM308" s="2">
        <v>0</v>
      </c>
      <c r="AN308" s="2">
        <v>0</v>
      </c>
      <c r="AO308" s="2">
        <v>1064.75</v>
      </c>
      <c r="AP308" s="2">
        <v>0</v>
      </c>
      <c r="AQ308" s="2">
        <v>134.1</v>
      </c>
      <c r="AR308" s="2">
        <v>0</v>
      </c>
      <c r="AS308" s="2">
        <v>0</v>
      </c>
      <c r="AT308" s="2">
        <v>82</v>
      </c>
      <c r="AU308" s="2">
        <v>62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4</v>
      </c>
      <c r="BE308" s="2" t="s">
        <v>4</v>
      </c>
      <c r="BF308" s="2" t="s">
        <v>4</v>
      </c>
      <c r="BG308" s="2" t="s">
        <v>4</v>
      </c>
      <c r="BH308" s="2">
        <v>0</v>
      </c>
      <c r="BI308" s="2">
        <v>1</v>
      </c>
      <c r="BJ308" s="2" t="s">
        <v>362</v>
      </c>
      <c r="BK308" s="2"/>
      <c r="BL308" s="2"/>
      <c r="BM308" s="2">
        <v>56001</v>
      </c>
      <c r="BN308" s="2">
        <v>0</v>
      </c>
      <c r="BO308" s="2" t="s">
        <v>4</v>
      </c>
      <c r="BP308" s="2">
        <v>0</v>
      </c>
      <c r="BQ308" s="2">
        <v>6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4</v>
      </c>
      <c r="BZ308" s="2">
        <v>82</v>
      </c>
      <c r="CA308" s="2">
        <v>62</v>
      </c>
      <c r="CB308" s="2"/>
      <c r="CC308" s="2"/>
      <c r="CD308" s="2"/>
      <c r="CE308" s="2"/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4</v>
      </c>
      <c r="CO308" s="2">
        <v>0</v>
      </c>
      <c r="CP308" s="2">
        <f t="shared" ref="CP308:CP321" si="274">(P308+Q308+S308)</f>
        <v>10.65</v>
      </c>
      <c r="CQ308" s="2">
        <f t="shared" ref="CQ308:CQ321" si="275">AC308*BC308</f>
        <v>0</v>
      </c>
      <c r="CR308" s="2">
        <f t="shared" ref="CR308:CR321" si="276">AD308*BB308</f>
        <v>0</v>
      </c>
      <c r="CS308" s="2">
        <f t="shared" ref="CS308:CS321" si="277">AE308*BS308</f>
        <v>0</v>
      </c>
      <c r="CT308" s="2">
        <f t="shared" ref="CT308:CT321" si="278">AF308*BA308</f>
        <v>1064.75</v>
      </c>
      <c r="CU308" s="2">
        <f t="shared" ref="CU308:CU321" si="279">AG308</f>
        <v>0</v>
      </c>
      <c r="CV308" s="2">
        <f t="shared" ref="CV308:CV321" si="280">AH308</f>
        <v>134.1</v>
      </c>
      <c r="CW308" s="2">
        <f t="shared" ref="CW308:CW321" si="281">AI308</f>
        <v>0</v>
      </c>
      <c r="CX308" s="2">
        <f t="shared" ref="CX308:CX321" si="282">AJ308</f>
        <v>0</v>
      </c>
      <c r="CY308" s="2">
        <f t="shared" ref="CY308:CY321" si="283">(((S308+R308)*AT308)/100)</f>
        <v>8.7330000000000005</v>
      </c>
      <c r="CZ308" s="2">
        <f t="shared" ref="CZ308:CZ321" si="284">(((S308+R308)*AU308)/100)</f>
        <v>6.6030000000000006</v>
      </c>
      <c r="DA308" s="2"/>
      <c r="DB308" s="2"/>
      <c r="DC308" s="2" t="s">
        <v>4</v>
      </c>
      <c r="DD308" s="2" t="s">
        <v>4</v>
      </c>
      <c r="DE308" s="2" t="s">
        <v>4</v>
      </c>
      <c r="DF308" s="2" t="s">
        <v>4</v>
      </c>
      <c r="DG308" s="2" t="s">
        <v>4</v>
      </c>
      <c r="DH308" s="2" t="s">
        <v>4</v>
      </c>
      <c r="DI308" s="2" t="s">
        <v>4</v>
      </c>
      <c r="DJ308" s="2" t="s">
        <v>4</v>
      </c>
      <c r="DK308" s="2" t="s">
        <v>4</v>
      </c>
      <c r="DL308" s="2" t="s">
        <v>4</v>
      </c>
      <c r="DM308" s="2" t="s">
        <v>4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1013</v>
      </c>
      <c r="DV308" s="2" t="s">
        <v>361</v>
      </c>
      <c r="DW308" s="2" t="s">
        <v>361</v>
      </c>
      <c r="DX308" s="2">
        <v>1</v>
      </c>
      <c r="DY308" s="2"/>
      <c r="DZ308" s="2"/>
      <c r="EA308" s="2"/>
      <c r="EB308" s="2"/>
      <c r="EC308" s="2"/>
      <c r="ED308" s="2"/>
      <c r="EE308" s="2">
        <v>27029101</v>
      </c>
      <c r="EF308" s="2">
        <v>6</v>
      </c>
      <c r="EG308" s="2" t="s">
        <v>363</v>
      </c>
      <c r="EH308" s="2">
        <v>0</v>
      </c>
      <c r="EI308" s="2" t="s">
        <v>4</v>
      </c>
      <c r="EJ308" s="2">
        <v>1</v>
      </c>
      <c r="EK308" s="2">
        <v>56001</v>
      </c>
      <c r="EL308" s="2" t="s">
        <v>364</v>
      </c>
      <c r="EM308" s="2" t="s">
        <v>365</v>
      </c>
      <c r="EN308" s="2"/>
      <c r="EO308" s="2" t="s">
        <v>4</v>
      </c>
      <c r="EP308" s="2"/>
      <c r="EQ308" s="2">
        <v>512</v>
      </c>
      <c r="ER308" s="2">
        <v>1064.75</v>
      </c>
      <c r="ES308" s="2">
        <v>0</v>
      </c>
      <c r="ET308" s="2">
        <v>0</v>
      </c>
      <c r="EU308" s="2">
        <v>0</v>
      </c>
      <c r="EV308" s="2">
        <v>1064.75</v>
      </c>
      <c r="EW308" s="2">
        <v>134.1</v>
      </c>
      <c r="EX308" s="2">
        <v>0</v>
      </c>
      <c r="EY308" s="2">
        <v>0</v>
      </c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ref="FR308:FR321" si="285">ROUND(IF(AND(BH308=3,BI308=3),P308,0),2)</f>
        <v>0</v>
      </c>
      <c r="FS308" s="2">
        <v>0</v>
      </c>
      <c r="FT308" s="2"/>
      <c r="FU308" s="2"/>
      <c r="FV308" s="2"/>
      <c r="FW308" s="2"/>
      <c r="FX308" s="2">
        <v>82</v>
      </c>
      <c r="FY308" s="2">
        <v>62</v>
      </c>
      <c r="FZ308" s="2"/>
      <c r="GA308" s="2" t="s">
        <v>4</v>
      </c>
      <c r="GB308" s="2"/>
      <c r="GC308" s="2"/>
      <c r="GD308" s="2">
        <v>0</v>
      </c>
      <c r="GE308" s="2"/>
      <c r="GF308" s="2">
        <v>834966076</v>
      </c>
      <c r="GG308" s="2">
        <v>2</v>
      </c>
      <c r="GH308" s="2">
        <v>1</v>
      </c>
      <c r="GI308" s="2">
        <v>-2</v>
      </c>
      <c r="GJ308" s="2">
        <v>0</v>
      </c>
      <c r="GK308" s="2">
        <f>ROUND(R308*(R12)/100,2)</f>
        <v>0</v>
      </c>
      <c r="GL308" s="2">
        <f t="shared" ref="GL308:GL321" si="286">ROUND(IF(AND(BH308=3,BI308=3,FS308&lt;&gt;0),P308,0),2)</f>
        <v>0</v>
      </c>
      <c r="GM308" s="2">
        <f t="shared" ref="GM308:GM321" si="287">ROUND(O308+X308+Y308+GK308,2)+GX308</f>
        <v>25.98</v>
      </c>
      <c r="GN308" s="2">
        <f t="shared" ref="GN308:GN321" si="288">IF(OR(BI308=0,BI308=1),ROUND(O308+X308+Y308+GK308,2),0)</f>
        <v>25.98</v>
      </c>
      <c r="GO308" s="2">
        <f t="shared" ref="GO308:GO321" si="289">IF(BI308=2,ROUND(O308+X308+Y308+GK308,2),0)</f>
        <v>0</v>
      </c>
      <c r="GP308" s="2">
        <f t="shared" ref="GP308:GP321" si="290">IF(BI308=4,ROUND(O308+X308+Y308+GK308,2)+GX308,0)</f>
        <v>0</v>
      </c>
      <c r="GQ308" s="2"/>
      <c r="GR308" s="2">
        <v>0</v>
      </c>
      <c r="GS308" s="2">
        <v>3</v>
      </c>
      <c r="GT308" s="2">
        <v>0</v>
      </c>
      <c r="GU308" s="2" t="s">
        <v>4</v>
      </c>
      <c r="GV308" s="2">
        <f t="shared" ref="GV308:GV321" si="291">ROUND(GT308,2)</f>
        <v>0</v>
      </c>
      <c r="GW308" s="2">
        <v>1</v>
      </c>
      <c r="GX308" s="2">
        <f t="shared" ref="GX308:GX321" si="292">ROUND(GV308*GW308*I308,2)</f>
        <v>0</v>
      </c>
      <c r="GY308" s="2"/>
      <c r="GZ308" s="2"/>
      <c r="HA308" s="2">
        <v>0</v>
      </c>
      <c r="HB308" s="2">
        <v>0</v>
      </c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17</v>
      </c>
      <c r="B309">
        <v>1</v>
      </c>
      <c r="C309">
        <f>ROW(SmtRes!A596)</f>
        <v>596</v>
      </c>
      <c r="D309">
        <f>ROW(EtalonRes!A570)</f>
        <v>570</v>
      </c>
      <c r="E309" t="s">
        <v>358</v>
      </c>
      <c r="F309" t="s">
        <v>359</v>
      </c>
      <c r="G309" t="s">
        <v>360</v>
      </c>
      <c r="H309" t="s">
        <v>361</v>
      </c>
      <c r="I309">
        <v>0.01</v>
      </c>
      <c r="J309">
        <v>0</v>
      </c>
      <c r="O309">
        <f t="shared" si="257"/>
        <v>81.99</v>
      </c>
      <c r="P309">
        <f t="shared" si="258"/>
        <v>0</v>
      </c>
      <c r="Q309">
        <f t="shared" si="259"/>
        <v>0</v>
      </c>
      <c r="R309">
        <f t="shared" si="260"/>
        <v>0</v>
      </c>
      <c r="S309">
        <f t="shared" si="261"/>
        <v>81.99</v>
      </c>
      <c r="T309">
        <f t="shared" si="262"/>
        <v>0</v>
      </c>
      <c r="U309">
        <f t="shared" si="263"/>
        <v>1.341</v>
      </c>
      <c r="V309">
        <f t="shared" si="264"/>
        <v>0</v>
      </c>
      <c r="W309">
        <f t="shared" si="265"/>
        <v>0</v>
      </c>
      <c r="X309">
        <f t="shared" si="266"/>
        <v>67.23</v>
      </c>
      <c r="Y309">
        <f t="shared" si="267"/>
        <v>50.83</v>
      </c>
      <c r="AA309">
        <v>27796868</v>
      </c>
      <c r="AB309">
        <f t="shared" si="268"/>
        <v>1064.75</v>
      </c>
      <c r="AC309">
        <f t="shared" si="269"/>
        <v>0</v>
      </c>
      <c r="AD309">
        <f>ROUND((((ET309)-(EU309))+AE309),2)</f>
        <v>0</v>
      </c>
      <c r="AE309">
        <f t="shared" si="270"/>
        <v>0</v>
      </c>
      <c r="AF309">
        <f t="shared" si="270"/>
        <v>1064.75</v>
      </c>
      <c r="AG309">
        <f t="shared" si="271"/>
        <v>0</v>
      </c>
      <c r="AH309">
        <f t="shared" si="272"/>
        <v>134.1</v>
      </c>
      <c r="AI309">
        <f t="shared" si="272"/>
        <v>0</v>
      </c>
      <c r="AJ309">
        <f t="shared" si="273"/>
        <v>0</v>
      </c>
      <c r="AK309">
        <v>1064.75</v>
      </c>
      <c r="AL309">
        <v>0</v>
      </c>
      <c r="AM309">
        <v>0</v>
      </c>
      <c r="AN309">
        <v>0</v>
      </c>
      <c r="AO309">
        <v>1064.75</v>
      </c>
      <c r="AP309">
        <v>0</v>
      </c>
      <c r="AQ309">
        <v>134.1</v>
      </c>
      <c r="AR309">
        <v>0</v>
      </c>
      <c r="AS309">
        <v>0</v>
      </c>
      <c r="AT309">
        <v>82</v>
      </c>
      <c r="AU309">
        <v>62</v>
      </c>
      <c r="AV309">
        <v>1</v>
      </c>
      <c r="AW309">
        <v>1</v>
      </c>
      <c r="AZ309">
        <v>7.7</v>
      </c>
      <c r="BA309">
        <v>7.7</v>
      </c>
      <c r="BB309">
        <v>7.7</v>
      </c>
      <c r="BC309">
        <v>7.7</v>
      </c>
      <c r="BD309" t="s">
        <v>4</v>
      </c>
      <c r="BE309" t="s">
        <v>4</v>
      </c>
      <c r="BF309" t="s">
        <v>4</v>
      </c>
      <c r="BG309" t="s">
        <v>4</v>
      </c>
      <c r="BH309">
        <v>0</v>
      </c>
      <c r="BI309">
        <v>1</v>
      </c>
      <c r="BJ309" t="s">
        <v>362</v>
      </c>
      <c r="BM309">
        <v>56001</v>
      </c>
      <c r="BN309">
        <v>0</v>
      </c>
      <c r="BO309" t="s">
        <v>4</v>
      </c>
      <c r="BP309">
        <v>0</v>
      </c>
      <c r="BQ309">
        <v>6</v>
      </c>
      <c r="BR309">
        <v>0</v>
      </c>
      <c r="BS309">
        <v>7.7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4</v>
      </c>
      <c r="BZ309">
        <v>82</v>
      </c>
      <c r="CA309">
        <v>62</v>
      </c>
      <c r="CF309">
        <v>0</v>
      </c>
      <c r="CG309">
        <v>0</v>
      </c>
      <c r="CM309">
        <v>0</v>
      </c>
      <c r="CN309" t="s">
        <v>4</v>
      </c>
      <c r="CO309">
        <v>0</v>
      </c>
      <c r="CP309">
        <f t="shared" si="274"/>
        <v>81.99</v>
      </c>
      <c r="CQ309">
        <f t="shared" si="275"/>
        <v>0</v>
      </c>
      <c r="CR309">
        <f t="shared" si="276"/>
        <v>0</v>
      </c>
      <c r="CS309">
        <f t="shared" si="277"/>
        <v>0</v>
      </c>
      <c r="CT309">
        <f t="shared" si="278"/>
        <v>8198.5750000000007</v>
      </c>
      <c r="CU309">
        <f t="shared" si="279"/>
        <v>0</v>
      </c>
      <c r="CV309">
        <f t="shared" si="280"/>
        <v>134.1</v>
      </c>
      <c r="CW309">
        <f t="shared" si="281"/>
        <v>0</v>
      </c>
      <c r="CX309">
        <f t="shared" si="282"/>
        <v>0</v>
      </c>
      <c r="CY309">
        <f t="shared" si="283"/>
        <v>67.231799999999993</v>
      </c>
      <c r="CZ309">
        <f t="shared" si="284"/>
        <v>50.833800000000004</v>
      </c>
      <c r="DC309" t="s">
        <v>4</v>
      </c>
      <c r="DD309" t="s">
        <v>4</v>
      </c>
      <c r="DE309" t="s">
        <v>4</v>
      </c>
      <c r="DF309" t="s">
        <v>4</v>
      </c>
      <c r="DG309" t="s">
        <v>4</v>
      </c>
      <c r="DH309" t="s">
        <v>4</v>
      </c>
      <c r="DI309" t="s">
        <v>4</v>
      </c>
      <c r="DJ309" t="s">
        <v>4</v>
      </c>
      <c r="DK309" t="s">
        <v>4</v>
      </c>
      <c r="DL309" t="s">
        <v>4</v>
      </c>
      <c r="DM309" t="s">
        <v>4</v>
      </c>
      <c r="DN309">
        <v>0</v>
      </c>
      <c r="DO309">
        <v>0</v>
      </c>
      <c r="DP309">
        <v>1</v>
      </c>
      <c r="DQ309">
        <v>1</v>
      </c>
      <c r="DU309">
        <v>1013</v>
      </c>
      <c r="DV309" t="s">
        <v>361</v>
      </c>
      <c r="DW309" t="s">
        <v>361</v>
      </c>
      <c r="DX309">
        <v>1</v>
      </c>
      <c r="EE309">
        <v>27029101</v>
      </c>
      <c r="EF309">
        <v>6</v>
      </c>
      <c r="EG309" t="s">
        <v>363</v>
      </c>
      <c r="EH309">
        <v>0</v>
      </c>
      <c r="EI309" t="s">
        <v>4</v>
      </c>
      <c r="EJ309">
        <v>1</v>
      </c>
      <c r="EK309">
        <v>56001</v>
      </c>
      <c r="EL309" t="s">
        <v>364</v>
      </c>
      <c r="EM309" t="s">
        <v>365</v>
      </c>
      <c r="EO309" t="s">
        <v>4</v>
      </c>
      <c r="EQ309">
        <v>512</v>
      </c>
      <c r="ER309">
        <v>1064.75</v>
      </c>
      <c r="ES309">
        <v>0</v>
      </c>
      <c r="ET309">
        <v>0</v>
      </c>
      <c r="EU309">
        <v>0</v>
      </c>
      <c r="EV309">
        <v>1064.75</v>
      </c>
      <c r="EW309">
        <v>134.1</v>
      </c>
      <c r="EX309">
        <v>0</v>
      </c>
      <c r="EY309">
        <v>0</v>
      </c>
      <c r="FQ309">
        <v>0</v>
      </c>
      <c r="FR309">
        <f t="shared" si="285"/>
        <v>0</v>
      </c>
      <c r="FS309">
        <v>0</v>
      </c>
      <c r="FX309">
        <v>82</v>
      </c>
      <c r="FY309">
        <v>62</v>
      </c>
      <c r="GA309" t="s">
        <v>4</v>
      </c>
      <c r="GD309">
        <v>0</v>
      </c>
      <c r="GF309">
        <v>834966076</v>
      </c>
      <c r="GG309">
        <v>1</v>
      </c>
      <c r="GH309">
        <v>1</v>
      </c>
      <c r="GI309">
        <v>4</v>
      </c>
      <c r="GJ309">
        <v>0</v>
      </c>
      <c r="GK309">
        <f>ROUND(R309*(S12)/100,2)</f>
        <v>0</v>
      </c>
      <c r="GL309">
        <f t="shared" si="286"/>
        <v>0</v>
      </c>
      <c r="GM309">
        <f t="shared" si="287"/>
        <v>200.05</v>
      </c>
      <c r="GN309">
        <f t="shared" si="288"/>
        <v>200.05</v>
      </c>
      <c r="GO309">
        <f t="shared" si="289"/>
        <v>0</v>
      </c>
      <c r="GP309">
        <f t="shared" si="290"/>
        <v>0</v>
      </c>
      <c r="GR309">
        <v>0</v>
      </c>
      <c r="GS309">
        <v>3</v>
      </c>
      <c r="GT309">
        <v>0</v>
      </c>
      <c r="GU309" t="s">
        <v>4</v>
      </c>
      <c r="GV309">
        <f t="shared" si="291"/>
        <v>0</v>
      </c>
      <c r="GW309">
        <v>1</v>
      </c>
      <c r="GX309">
        <f t="shared" si="292"/>
        <v>0</v>
      </c>
      <c r="HA309">
        <v>0</v>
      </c>
      <c r="HB309">
        <v>0</v>
      </c>
      <c r="IK309">
        <v>0</v>
      </c>
    </row>
    <row r="310" spans="1:255" x14ac:dyDescent="0.2">
      <c r="A310" s="2">
        <v>18</v>
      </c>
      <c r="B310" s="2">
        <v>1</v>
      </c>
      <c r="C310" s="2">
        <v>594</v>
      </c>
      <c r="D310" s="2"/>
      <c r="E310" s="2" t="s">
        <v>366</v>
      </c>
      <c r="F310" s="2" t="s">
        <v>367</v>
      </c>
      <c r="G310" s="2" t="s">
        <v>368</v>
      </c>
      <c r="H310" s="2" t="s">
        <v>119</v>
      </c>
      <c r="I310" s="2">
        <f>I308*J310</f>
        <v>2.4E-2</v>
      </c>
      <c r="J310" s="2">
        <v>2.4</v>
      </c>
      <c r="K310" s="2"/>
      <c r="L310" s="2"/>
      <c r="M310" s="2"/>
      <c r="N310" s="2"/>
      <c r="O310" s="2">
        <f t="shared" si="257"/>
        <v>0</v>
      </c>
      <c r="P310" s="2">
        <f t="shared" si="258"/>
        <v>0</v>
      </c>
      <c r="Q310" s="2">
        <f t="shared" si="259"/>
        <v>0</v>
      </c>
      <c r="R310" s="2">
        <f t="shared" si="260"/>
        <v>0</v>
      </c>
      <c r="S310" s="2">
        <f t="shared" si="261"/>
        <v>0</v>
      </c>
      <c r="T310" s="2">
        <f t="shared" si="262"/>
        <v>0</v>
      </c>
      <c r="U310" s="2">
        <f t="shared" si="263"/>
        <v>0</v>
      </c>
      <c r="V310" s="2">
        <f t="shared" si="264"/>
        <v>0</v>
      </c>
      <c r="W310" s="2">
        <f t="shared" si="265"/>
        <v>0</v>
      </c>
      <c r="X310" s="2">
        <f t="shared" si="266"/>
        <v>0</v>
      </c>
      <c r="Y310" s="2">
        <f t="shared" si="267"/>
        <v>0</v>
      </c>
      <c r="Z310" s="2"/>
      <c r="AA310" s="2">
        <v>27795993</v>
      </c>
      <c r="AB310" s="2">
        <f t="shared" si="268"/>
        <v>0</v>
      </c>
      <c r="AC310" s="2">
        <f t="shared" si="269"/>
        <v>0</v>
      </c>
      <c r="AD310" s="2">
        <f>ROUND((((ET310)-(EU310))+AE310),2)</f>
        <v>0</v>
      </c>
      <c r="AE310" s="2">
        <f t="shared" si="270"/>
        <v>0</v>
      </c>
      <c r="AF310" s="2">
        <f t="shared" si="270"/>
        <v>0</v>
      </c>
      <c r="AG310" s="2">
        <f t="shared" si="271"/>
        <v>0</v>
      </c>
      <c r="AH310" s="2">
        <f t="shared" si="272"/>
        <v>0</v>
      </c>
      <c r="AI310" s="2">
        <f t="shared" si="272"/>
        <v>0</v>
      </c>
      <c r="AJ310" s="2">
        <f t="shared" si="273"/>
        <v>0</v>
      </c>
      <c r="AK310" s="2">
        <v>0</v>
      </c>
      <c r="AL310" s="2">
        <v>0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82</v>
      </c>
      <c r="AU310" s="2">
        <v>62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4</v>
      </c>
      <c r="BE310" s="2" t="s">
        <v>4</v>
      </c>
      <c r="BF310" s="2" t="s">
        <v>4</v>
      </c>
      <c r="BG310" s="2" t="s">
        <v>4</v>
      </c>
      <c r="BH310" s="2">
        <v>3</v>
      </c>
      <c r="BI310" s="2">
        <v>1</v>
      </c>
      <c r="BJ310" s="2" t="s">
        <v>4</v>
      </c>
      <c r="BK310" s="2"/>
      <c r="BL310" s="2"/>
      <c r="BM310" s="2">
        <v>56001</v>
      </c>
      <c r="BN310" s="2">
        <v>0</v>
      </c>
      <c r="BO310" s="2" t="s">
        <v>4</v>
      </c>
      <c r="BP310" s="2">
        <v>0</v>
      </c>
      <c r="BQ310" s="2">
        <v>6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4</v>
      </c>
      <c r="BZ310" s="2">
        <v>82</v>
      </c>
      <c r="CA310" s="2">
        <v>62</v>
      </c>
      <c r="CB310" s="2"/>
      <c r="CC310" s="2"/>
      <c r="CD310" s="2"/>
      <c r="CE310" s="2"/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4</v>
      </c>
      <c r="CO310" s="2">
        <v>0</v>
      </c>
      <c r="CP310" s="2">
        <f t="shared" si="274"/>
        <v>0</v>
      </c>
      <c r="CQ310" s="2">
        <f t="shared" si="275"/>
        <v>0</v>
      </c>
      <c r="CR310" s="2">
        <f t="shared" si="276"/>
        <v>0</v>
      </c>
      <c r="CS310" s="2">
        <f t="shared" si="277"/>
        <v>0</v>
      </c>
      <c r="CT310" s="2">
        <f t="shared" si="278"/>
        <v>0</v>
      </c>
      <c r="CU310" s="2">
        <f t="shared" si="279"/>
        <v>0</v>
      </c>
      <c r="CV310" s="2">
        <f t="shared" si="280"/>
        <v>0</v>
      </c>
      <c r="CW310" s="2">
        <f t="shared" si="281"/>
        <v>0</v>
      </c>
      <c r="CX310" s="2">
        <f t="shared" si="282"/>
        <v>0</v>
      </c>
      <c r="CY310" s="2">
        <f t="shared" si="283"/>
        <v>0</v>
      </c>
      <c r="CZ310" s="2">
        <f t="shared" si="284"/>
        <v>0</v>
      </c>
      <c r="DA310" s="2"/>
      <c r="DB310" s="2"/>
      <c r="DC310" s="2" t="s">
        <v>4</v>
      </c>
      <c r="DD310" s="2" t="s">
        <v>4</v>
      </c>
      <c r="DE310" s="2" t="s">
        <v>4</v>
      </c>
      <c r="DF310" s="2" t="s">
        <v>4</v>
      </c>
      <c r="DG310" s="2" t="s">
        <v>4</v>
      </c>
      <c r="DH310" s="2" t="s">
        <v>4</v>
      </c>
      <c r="DI310" s="2" t="s">
        <v>4</v>
      </c>
      <c r="DJ310" s="2" t="s">
        <v>4</v>
      </c>
      <c r="DK310" s="2" t="s">
        <v>4</v>
      </c>
      <c r="DL310" s="2" t="s">
        <v>4</v>
      </c>
      <c r="DM310" s="2" t="s">
        <v>4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1009</v>
      </c>
      <c r="DV310" s="2" t="s">
        <v>119</v>
      </c>
      <c r="DW310" s="2" t="s">
        <v>119</v>
      </c>
      <c r="DX310" s="2">
        <v>1000</v>
      </c>
      <c r="DY310" s="2"/>
      <c r="DZ310" s="2"/>
      <c r="EA310" s="2"/>
      <c r="EB310" s="2"/>
      <c r="EC310" s="2"/>
      <c r="ED310" s="2"/>
      <c r="EE310" s="2">
        <v>27029101</v>
      </c>
      <c r="EF310" s="2">
        <v>6</v>
      </c>
      <c r="EG310" s="2" t="s">
        <v>363</v>
      </c>
      <c r="EH310" s="2">
        <v>0</v>
      </c>
      <c r="EI310" s="2" t="s">
        <v>4</v>
      </c>
      <c r="EJ310" s="2">
        <v>1</v>
      </c>
      <c r="EK310" s="2">
        <v>56001</v>
      </c>
      <c r="EL310" s="2" t="s">
        <v>364</v>
      </c>
      <c r="EM310" s="2" t="s">
        <v>365</v>
      </c>
      <c r="EN310" s="2"/>
      <c r="EO310" s="2" t="s">
        <v>4</v>
      </c>
      <c r="EP310" s="2"/>
      <c r="EQ310" s="2">
        <v>512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285"/>
        <v>0</v>
      </c>
      <c r="FS310" s="2">
        <v>0</v>
      </c>
      <c r="FT310" s="2"/>
      <c r="FU310" s="2"/>
      <c r="FV310" s="2"/>
      <c r="FW310" s="2"/>
      <c r="FX310" s="2">
        <v>82</v>
      </c>
      <c r="FY310" s="2">
        <v>62</v>
      </c>
      <c r="FZ310" s="2"/>
      <c r="GA310" s="2" t="s">
        <v>4</v>
      </c>
      <c r="GB310" s="2"/>
      <c r="GC310" s="2"/>
      <c r="GD310" s="2">
        <v>0</v>
      </c>
      <c r="GE310" s="2"/>
      <c r="GF310" s="2">
        <v>-179832266</v>
      </c>
      <c r="GG310" s="2">
        <v>2</v>
      </c>
      <c r="GH310" s="2">
        <v>1</v>
      </c>
      <c r="GI310" s="2">
        <v>-2</v>
      </c>
      <c r="GJ310" s="2">
        <v>0</v>
      </c>
      <c r="GK310" s="2">
        <f>ROUND(R310*(R12)/100,2)</f>
        <v>0</v>
      </c>
      <c r="GL310" s="2">
        <f t="shared" si="286"/>
        <v>0</v>
      </c>
      <c r="GM310" s="2">
        <f t="shared" si="287"/>
        <v>0</v>
      </c>
      <c r="GN310" s="2">
        <f t="shared" si="288"/>
        <v>0</v>
      </c>
      <c r="GO310" s="2">
        <f t="shared" si="289"/>
        <v>0</v>
      </c>
      <c r="GP310" s="2">
        <f t="shared" si="290"/>
        <v>0</v>
      </c>
      <c r="GQ310" s="2"/>
      <c r="GR310" s="2">
        <v>0</v>
      </c>
      <c r="GS310" s="2">
        <v>3</v>
      </c>
      <c r="GT310" s="2">
        <v>0</v>
      </c>
      <c r="GU310" s="2" t="s">
        <v>4</v>
      </c>
      <c r="GV310" s="2">
        <f t="shared" si="291"/>
        <v>0</v>
      </c>
      <c r="GW310" s="2">
        <v>1</v>
      </c>
      <c r="GX310" s="2">
        <f t="shared" si="292"/>
        <v>0</v>
      </c>
      <c r="GY310" s="2"/>
      <c r="GZ310" s="2"/>
      <c r="HA310" s="2">
        <v>0</v>
      </c>
      <c r="HB310" s="2">
        <v>0</v>
      </c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18</v>
      </c>
      <c r="B311">
        <v>1</v>
      </c>
      <c r="C311">
        <v>596</v>
      </c>
      <c r="E311" t="s">
        <v>366</v>
      </c>
      <c r="F311" t="s">
        <v>367</v>
      </c>
      <c r="G311" t="s">
        <v>368</v>
      </c>
      <c r="H311" t="s">
        <v>119</v>
      </c>
      <c r="I311">
        <f>I309*J311</f>
        <v>2.4E-2</v>
      </c>
      <c r="J311">
        <v>2.4</v>
      </c>
      <c r="O311">
        <f t="shared" si="257"/>
        <v>0</v>
      </c>
      <c r="P311">
        <f t="shared" si="258"/>
        <v>0</v>
      </c>
      <c r="Q311">
        <f t="shared" si="259"/>
        <v>0</v>
      </c>
      <c r="R311">
        <f t="shared" si="260"/>
        <v>0</v>
      </c>
      <c r="S311">
        <f t="shared" si="261"/>
        <v>0</v>
      </c>
      <c r="T311">
        <f t="shared" si="262"/>
        <v>0</v>
      </c>
      <c r="U311">
        <f t="shared" si="263"/>
        <v>0</v>
      </c>
      <c r="V311">
        <f t="shared" si="264"/>
        <v>0</v>
      </c>
      <c r="W311">
        <f t="shared" si="265"/>
        <v>0</v>
      </c>
      <c r="X311">
        <f t="shared" si="266"/>
        <v>0</v>
      </c>
      <c r="Y311">
        <f t="shared" si="267"/>
        <v>0</v>
      </c>
      <c r="AA311">
        <v>27796868</v>
      </c>
      <c r="AB311">
        <f t="shared" si="268"/>
        <v>0</v>
      </c>
      <c r="AC311">
        <f t="shared" si="269"/>
        <v>0</v>
      </c>
      <c r="AD311">
        <f>ROUND((((ET311)-(EU311))+AE311),2)</f>
        <v>0</v>
      </c>
      <c r="AE311">
        <f t="shared" si="270"/>
        <v>0</v>
      </c>
      <c r="AF311">
        <f t="shared" si="270"/>
        <v>0</v>
      </c>
      <c r="AG311">
        <f t="shared" si="271"/>
        <v>0</v>
      </c>
      <c r="AH311">
        <f t="shared" si="272"/>
        <v>0</v>
      </c>
      <c r="AI311">
        <f t="shared" si="272"/>
        <v>0</v>
      </c>
      <c r="AJ311">
        <f t="shared" si="273"/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82</v>
      </c>
      <c r="AU311">
        <v>62</v>
      </c>
      <c r="AV311">
        <v>1</v>
      </c>
      <c r="AW311">
        <v>1</v>
      </c>
      <c r="AZ311">
        <v>7.7</v>
      </c>
      <c r="BA311">
        <v>1</v>
      </c>
      <c r="BB311">
        <v>1</v>
      </c>
      <c r="BC311">
        <v>7.7</v>
      </c>
      <c r="BD311" t="s">
        <v>4</v>
      </c>
      <c r="BE311" t="s">
        <v>4</v>
      </c>
      <c r="BF311" t="s">
        <v>4</v>
      </c>
      <c r="BG311" t="s">
        <v>4</v>
      </c>
      <c r="BH311">
        <v>3</v>
      </c>
      <c r="BI311">
        <v>1</v>
      </c>
      <c r="BJ311" t="s">
        <v>4</v>
      </c>
      <c r="BM311">
        <v>56001</v>
      </c>
      <c r="BN311">
        <v>0</v>
      </c>
      <c r="BO311" t="s">
        <v>4</v>
      </c>
      <c r="BP311">
        <v>0</v>
      </c>
      <c r="BQ311">
        <v>6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4</v>
      </c>
      <c r="BZ311">
        <v>82</v>
      </c>
      <c r="CA311">
        <v>62</v>
      </c>
      <c r="CF311">
        <v>0</v>
      </c>
      <c r="CG311">
        <v>0</v>
      </c>
      <c r="CM311">
        <v>0</v>
      </c>
      <c r="CN311" t="s">
        <v>4</v>
      </c>
      <c r="CO311">
        <v>0</v>
      </c>
      <c r="CP311">
        <f t="shared" si="274"/>
        <v>0</v>
      </c>
      <c r="CQ311">
        <f t="shared" si="275"/>
        <v>0</v>
      </c>
      <c r="CR311">
        <f t="shared" si="276"/>
        <v>0</v>
      </c>
      <c r="CS311">
        <f t="shared" si="277"/>
        <v>0</v>
      </c>
      <c r="CT311">
        <f t="shared" si="278"/>
        <v>0</v>
      </c>
      <c r="CU311">
        <f t="shared" si="279"/>
        <v>0</v>
      </c>
      <c r="CV311">
        <f t="shared" si="280"/>
        <v>0</v>
      </c>
      <c r="CW311">
        <f t="shared" si="281"/>
        <v>0</v>
      </c>
      <c r="CX311">
        <f t="shared" si="282"/>
        <v>0</v>
      </c>
      <c r="CY311">
        <f t="shared" si="283"/>
        <v>0</v>
      </c>
      <c r="CZ311">
        <f t="shared" si="284"/>
        <v>0</v>
      </c>
      <c r="DC311" t="s">
        <v>4</v>
      </c>
      <c r="DD311" t="s">
        <v>4</v>
      </c>
      <c r="DE311" t="s">
        <v>4</v>
      </c>
      <c r="DF311" t="s">
        <v>4</v>
      </c>
      <c r="DG311" t="s">
        <v>4</v>
      </c>
      <c r="DH311" t="s">
        <v>4</v>
      </c>
      <c r="DI311" t="s">
        <v>4</v>
      </c>
      <c r="DJ311" t="s">
        <v>4</v>
      </c>
      <c r="DK311" t="s">
        <v>4</v>
      </c>
      <c r="DL311" t="s">
        <v>4</v>
      </c>
      <c r="DM311" t="s">
        <v>4</v>
      </c>
      <c r="DN311">
        <v>0</v>
      </c>
      <c r="DO311">
        <v>0</v>
      </c>
      <c r="DP311">
        <v>1</v>
      </c>
      <c r="DQ311">
        <v>1</v>
      </c>
      <c r="DU311">
        <v>1009</v>
      </c>
      <c r="DV311" t="s">
        <v>119</v>
      </c>
      <c r="DW311" t="s">
        <v>119</v>
      </c>
      <c r="DX311">
        <v>1000</v>
      </c>
      <c r="EE311">
        <v>27029101</v>
      </c>
      <c r="EF311">
        <v>6</v>
      </c>
      <c r="EG311" t="s">
        <v>363</v>
      </c>
      <c r="EH311">
        <v>0</v>
      </c>
      <c r="EI311" t="s">
        <v>4</v>
      </c>
      <c r="EJ311">
        <v>1</v>
      </c>
      <c r="EK311">
        <v>56001</v>
      </c>
      <c r="EL311" t="s">
        <v>364</v>
      </c>
      <c r="EM311" t="s">
        <v>365</v>
      </c>
      <c r="EO311" t="s">
        <v>4</v>
      </c>
      <c r="EQ311">
        <v>512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285"/>
        <v>0</v>
      </c>
      <c r="FS311">
        <v>0</v>
      </c>
      <c r="FX311">
        <v>82</v>
      </c>
      <c r="FY311">
        <v>62</v>
      </c>
      <c r="GA311" t="s">
        <v>4</v>
      </c>
      <c r="GD311">
        <v>0</v>
      </c>
      <c r="GF311">
        <v>-179832266</v>
      </c>
      <c r="GG311">
        <v>1</v>
      </c>
      <c r="GH311">
        <v>1</v>
      </c>
      <c r="GI311">
        <v>4</v>
      </c>
      <c r="GJ311">
        <v>0</v>
      </c>
      <c r="GK311">
        <f>ROUND(R311*(S12)/100,2)</f>
        <v>0</v>
      </c>
      <c r="GL311">
        <f t="shared" si="286"/>
        <v>0</v>
      </c>
      <c r="GM311">
        <f t="shared" si="287"/>
        <v>0</v>
      </c>
      <c r="GN311">
        <f t="shared" si="288"/>
        <v>0</v>
      </c>
      <c r="GO311">
        <f t="shared" si="289"/>
        <v>0</v>
      </c>
      <c r="GP311">
        <f t="shared" si="290"/>
        <v>0</v>
      </c>
      <c r="GR311">
        <v>0</v>
      </c>
      <c r="GS311">
        <v>3</v>
      </c>
      <c r="GT311">
        <v>0</v>
      </c>
      <c r="GU311" t="s">
        <v>4</v>
      </c>
      <c r="GV311">
        <f t="shared" si="291"/>
        <v>0</v>
      </c>
      <c r="GW311">
        <v>1</v>
      </c>
      <c r="GX311">
        <f t="shared" si="292"/>
        <v>0</v>
      </c>
      <c r="HA311">
        <v>0</v>
      </c>
      <c r="HB311">
        <v>0</v>
      </c>
      <c r="IK311">
        <v>0</v>
      </c>
    </row>
    <row r="312" spans="1:255" x14ac:dyDescent="0.2">
      <c r="A312" s="2">
        <v>17</v>
      </c>
      <c r="B312" s="2">
        <v>1</v>
      </c>
      <c r="C312" s="2">
        <f>ROW(SmtRes!A606)</f>
        <v>606</v>
      </c>
      <c r="D312" s="2">
        <f>ROW(EtalonRes!A578)</f>
        <v>578</v>
      </c>
      <c r="E312" s="2" t="s">
        <v>369</v>
      </c>
      <c r="F312" s="2" t="s">
        <v>370</v>
      </c>
      <c r="G312" s="2" t="s">
        <v>371</v>
      </c>
      <c r="H312" s="2" t="s">
        <v>40</v>
      </c>
      <c r="I312" s="2">
        <v>1.89</v>
      </c>
      <c r="J312" s="2">
        <v>0</v>
      </c>
      <c r="K312" s="2"/>
      <c r="L312" s="2"/>
      <c r="M312" s="2"/>
      <c r="N312" s="2"/>
      <c r="O312" s="2">
        <f t="shared" si="257"/>
        <v>178.59</v>
      </c>
      <c r="P312" s="2">
        <f t="shared" si="258"/>
        <v>114.63</v>
      </c>
      <c r="Q312" s="2">
        <f t="shared" si="259"/>
        <v>16.03</v>
      </c>
      <c r="R312" s="2">
        <f t="shared" si="260"/>
        <v>0.53</v>
      </c>
      <c r="S312" s="2">
        <f t="shared" si="261"/>
        <v>47.93</v>
      </c>
      <c r="T312" s="2">
        <f t="shared" si="262"/>
        <v>0</v>
      </c>
      <c r="U312" s="2">
        <f t="shared" si="263"/>
        <v>4.6947599999999987</v>
      </c>
      <c r="V312" s="2">
        <f t="shared" si="264"/>
        <v>4.5359999999999998E-2</v>
      </c>
      <c r="W312" s="2">
        <f t="shared" si="265"/>
        <v>0</v>
      </c>
      <c r="X312" s="2">
        <f t="shared" si="266"/>
        <v>43.61</v>
      </c>
      <c r="Y312" s="2">
        <f t="shared" si="267"/>
        <v>41.19</v>
      </c>
      <c r="Z312" s="2"/>
      <c r="AA312" s="2">
        <v>27795993</v>
      </c>
      <c r="AB312" s="2">
        <f t="shared" si="268"/>
        <v>94.49</v>
      </c>
      <c r="AC312" s="2">
        <f t="shared" si="269"/>
        <v>60.65</v>
      </c>
      <c r="AD312" s="2">
        <f>ROUND(((((ET312*1.2))-((EU312*1.2)))+AE312),2)</f>
        <v>8.48</v>
      </c>
      <c r="AE312" s="2">
        <f>ROUND(((EU312*1.2)),2)</f>
        <v>0.28000000000000003</v>
      </c>
      <c r="AF312" s="2">
        <f>ROUND(((EV312*1.2)),2)</f>
        <v>25.36</v>
      </c>
      <c r="AG312" s="2">
        <f t="shared" si="271"/>
        <v>0</v>
      </c>
      <c r="AH312" s="2">
        <f>((EW312*1.2))</f>
        <v>2.4839999999999995</v>
      </c>
      <c r="AI312" s="2">
        <f>((EX312*1.2))</f>
        <v>2.4E-2</v>
      </c>
      <c r="AJ312" s="2">
        <f t="shared" si="273"/>
        <v>0</v>
      </c>
      <c r="AK312" s="2">
        <v>88.84</v>
      </c>
      <c r="AL312" s="2">
        <v>60.65</v>
      </c>
      <c r="AM312" s="2">
        <v>7.06</v>
      </c>
      <c r="AN312" s="2">
        <v>0.23</v>
      </c>
      <c r="AO312" s="2">
        <v>21.13</v>
      </c>
      <c r="AP312" s="2">
        <v>0</v>
      </c>
      <c r="AQ312" s="2">
        <v>2.0699999999999998</v>
      </c>
      <c r="AR312" s="2">
        <v>0.02</v>
      </c>
      <c r="AS312" s="2">
        <v>0</v>
      </c>
      <c r="AT312" s="2">
        <v>90</v>
      </c>
      <c r="AU312" s="2">
        <v>85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4</v>
      </c>
      <c r="BE312" s="2" t="s">
        <v>4</v>
      </c>
      <c r="BF312" s="2" t="s">
        <v>4</v>
      </c>
      <c r="BG312" s="2" t="s">
        <v>4</v>
      </c>
      <c r="BH312" s="2">
        <v>0</v>
      </c>
      <c r="BI312" s="2">
        <v>1</v>
      </c>
      <c r="BJ312" s="2" t="s">
        <v>372</v>
      </c>
      <c r="BK312" s="2"/>
      <c r="BL312" s="2"/>
      <c r="BM312" s="2">
        <v>9001</v>
      </c>
      <c r="BN312" s="2">
        <v>0</v>
      </c>
      <c r="BO312" s="2" t="s">
        <v>4</v>
      </c>
      <c r="BP312" s="2">
        <v>0</v>
      </c>
      <c r="BQ312" s="2">
        <v>2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4</v>
      </c>
      <c r="BZ312" s="2">
        <v>90</v>
      </c>
      <c r="CA312" s="2">
        <v>85</v>
      </c>
      <c r="CB312" s="2"/>
      <c r="CC312" s="2"/>
      <c r="CD312" s="2"/>
      <c r="CE312" s="2"/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20</v>
      </c>
      <c r="CO312" s="2">
        <v>0</v>
      </c>
      <c r="CP312" s="2">
        <f t="shared" si="274"/>
        <v>178.59</v>
      </c>
      <c r="CQ312" s="2">
        <f t="shared" si="275"/>
        <v>60.65</v>
      </c>
      <c r="CR312" s="2">
        <f t="shared" si="276"/>
        <v>8.48</v>
      </c>
      <c r="CS312" s="2">
        <f t="shared" si="277"/>
        <v>0.28000000000000003</v>
      </c>
      <c r="CT312" s="2">
        <f t="shared" si="278"/>
        <v>25.36</v>
      </c>
      <c r="CU312" s="2">
        <f t="shared" si="279"/>
        <v>0</v>
      </c>
      <c r="CV312" s="2">
        <f t="shared" si="280"/>
        <v>2.4839999999999995</v>
      </c>
      <c r="CW312" s="2">
        <f t="shared" si="281"/>
        <v>2.4E-2</v>
      </c>
      <c r="CX312" s="2">
        <f t="shared" si="282"/>
        <v>0</v>
      </c>
      <c r="CY312" s="2">
        <f t="shared" si="283"/>
        <v>43.613999999999997</v>
      </c>
      <c r="CZ312" s="2">
        <f t="shared" si="284"/>
        <v>41.191000000000003</v>
      </c>
      <c r="DA312" s="2"/>
      <c r="DB312" s="2"/>
      <c r="DC312" s="2" t="s">
        <v>4</v>
      </c>
      <c r="DD312" s="2" t="s">
        <v>4</v>
      </c>
      <c r="DE312" s="2" t="s">
        <v>21</v>
      </c>
      <c r="DF312" s="2" t="s">
        <v>21</v>
      </c>
      <c r="DG312" s="2" t="s">
        <v>21</v>
      </c>
      <c r="DH312" s="2" t="s">
        <v>4</v>
      </c>
      <c r="DI312" s="2" t="s">
        <v>21</v>
      </c>
      <c r="DJ312" s="2" t="s">
        <v>21</v>
      </c>
      <c r="DK312" s="2" t="s">
        <v>4</v>
      </c>
      <c r="DL312" s="2" t="s">
        <v>4</v>
      </c>
      <c r="DM312" s="2" t="s">
        <v>4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1005</v>
      </c>
      <c r="DV312" s="2" t="s">
        <v>40</v>
      </c>
      <c r="DW312" s="2" t="s">
        <v>40</v>
      </c>
      <c r="DX312" s="2">
        <v>1</v>
      </c>
      <c r="DY312" s="2"/>
      <c r="DZ312" s="2"/>
      <c r="EA312" s="2"/>
      <c r="EB312" s="2"/>
      <c r="EC312" s="2"/>
      <c r="ED312" s="2"/>
      <c r="EE312" s="2">
        <v>27029022</v>
      </c>
      <c r="EF312" s="2">
        <v>2</v>
      </c>
      <c r="EG312" s="2" t="s">
        <v>22</v>
      </c>
      <c r="EH312" s="2">
        <v>0</v>
      </c>
      <c r="EI312" s="2" t="s">
        <v>4</v>
      </c>
      <c r="EJ312" s="2">
        <v>1</v>
      </c>
      <c r="EK312" s="2">
        <v>9001</v>
      </c>
      <c r="EL312" s="2" t="s">
        <v>373</v>
      </c>
      <c r="EM312" s="2" t="s">
        <v>374</v>
      </c>
      <c r="EN312" s="2"/>
      <c r="EO312" s="2" t="s">
        <v>25</v>
      </c>
      <c r="EP312" s="2"/>
      <c r="EQ312" s="2">
        <v>0</v>
      </c>
      <c r="ER312" s="2">
        <v>88.84</v>
      </c>
      <c r="ES312" s="2">
        <v>60.65</v>
      </c>
      <c r="ET312" s="2">
        <v>7.06</v>
      </c>
      <c r="EU312" s="2">
        <v>0.23</v>
      </c>
      <c r="EV312" s="2">
        <v>21.13</v>
      </c>
      <c r="EW312" s="2">
        <v>2.0699999999999998</v>
      </c>
      <c r="EX312" s="2">
        <v>0.02</v>
      </c>
      <c r="EY312" s="2">
        <v>0</v>
      </c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285"/>
        <v>0</v>
      </c>
      <c r="FS312" s="2">
        <v>0</v>
      </c>
      <c r="FT312" s="2"/>
      <c r="FU312" s="2"/>
      <c r="FV312" s="2"/>
      <c r="FW312" s="2"/>
      <c r="FX312" s="2">
        <v>90</v>
      </c>
      <c r="FY312" s="2">
        <v>85</v>
      </c>
      <c r="FZ312" s="2"/>
      <c r="GA312" s="2" t="s">
        <v>4</v>
      </c>
      <c r="GB312" s="2"/>
      <c r="GC312" s="2"/>
      <c r="GD312" s="2">
        <v>0</v>
      </c>
      <c r="GE312" s="2"/>
      <c r="GF312" s="2">
        <v>-1264393363</v>
      </c>
      <c r="GG312" s="2">
        <v>2</v>
      </c>
      <c r="GH312" s="2">
        <v>1</v>
      </c>
      <c r="GI312" s="2">
        <v>-2</v>
      </c>
      <c r="GJ312" s="2">
        <v>0</v>
      </c>
      <c r="GK312" s="2">
        <f>ROUND(R312*(R12)/100,2)</f>
        <v>0</v>
      </c>
      <c r="GL312" s="2">
        <f t="shared" si="286"/>
        <v>0</v>
      </c>
      <c r="GM312" s="2">
        <f t="shared" si="287"/>
        <v>263.39</v>
      </c>
      <c r="GN312" s="2">
        <f t="shared" si="288"/>
        <v>263.39</v>
      </c>
      <c r="GO312" s="2">
        <f t="shared" si="289"/>
        <v>0</v>
      </c>
      <c r="GP312" s="2">
        <f t="shared" si="290"/>
        <v>0</v>
      </c>
      <c r="GQ312" s="2"/>
      <c r="GR312" s="2">
        <v>0</v>
      </c>
      <c r="GS312" s="2">
        <v>3</v>
      </c>
      <c r="GT312" s="2">
        <v>0</v>
      </c>
      <c r="GU312" s="2" t="s">
        <v>4</v>
      </c>
      <c r="GV312" s="2">
        <f t="shared" si="291"/>
        <v>0</v>
      </c>
      <c r="GW312" s="2">
        <v>1</v>
      </c>
      <c r="GX312" s="2">
        <f t="shared" si="292"/>
        <v>0</v>
      </c>
      <c r="GY312" s="2"/>
      <c r="GZ312" s="2"/>
      <c r="HA312" s="2">
        <v>0</v>
      </c>
      <c r="HB312" s="2">
        <v>0</v>
      </c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17</v>
      </c>
      <c r="B313">
        <v>1</v>
      </c>
      <c r="C313">
        <f>ROW(SmtRes!A616)</f>
        <v>616</v>
      </c>
      <c r="D313">
        <f>ROW(EtalonRes!A586)</f>
        <v>586</v>
      </c>
      <c r="E313" t="s">
        <v>369</v>
      </c>
      <c r="F313" t="s">
        <v>370</v>
      </c>
      <c r="G313" t="s">
        <v>371</v>
      </c>
      <c r="H313" t="s">
        <v>40</v>
      </c>
      <c r="I313">
        <v>1.89</v>
      </c>
      <c r="J313">
        <v>0</v>
      </c>
      <c r="O313">
        <f t="shared" si="257"/>
        <v>1375.11</v>
      </c>
      <c r="P313">
        <f t="shared" si="258"/>
        <v>882.64</v>
      </c>
      <c r="Q313">
        <f t="shared" si="259"/>
        <v>123.41</v>
      </c>
      <c r="R313">
        <f t="shared" si="260"/>
        <v>4.07</v>
      </c>
      <c r="S313">
        <f t="shared" si="261"/>
        <v>369.06</v>
      </c>
      <c r="T313">
        <f t="shared" si="262"/>
        <v>0</v>
      </c>
      <c r="U313">
        <f t="shared" si="263"/>
        <v>4.6947599999999987</v>
      </c>
      <c r="V313">
        <f t="shared" si="264"/>
        <v>4.5359999999999998E-2</v>
      </c>
      <c r="W313">
        <f t="shared" si="265"/>
        <v>0</v>
      </c>
      <c r="X313">
        <f t="shared" si="266"/>
        <v>335.82</v>
      </c>
      <c r="Y313">
        <f t="shared" si="267"/>
        <v>317.16000000000003</v>
      </c>
      <c r="AA313">
        <v>27796868</v>
      </c>
      <c r="AB313">
        <f t="shared" si="268"/>
        <v>94.49</v>
      </c>
      <c r="AC313">
        <f t="shared" si="269"/>
        <v>60.65</v>
      </c>
      <c r="AD313">
        <f>ROUND(((((ET313*1.2))-((EU313*1.2)))+AE313),2)</f>
        <v>8.48</v>
      </c>
      <c r="AE313">
        <f>ROUND(((EU313*1.2)),2)</f>
        <v>0.28000000000000003</v>
      </c>
      <c r="AF313">
        <f>ROUND(((EV313*1.2)),2)</f>
        <v>25.36</v>
      </c>
      <c r="AG313">
        <f t="shared" si="271"/>
        <v>0</v>
      </c>
      <c r="AH313">
        <f>((EW313*1.2))</f>
        <v>2.4839999999999995</v>
      </c>
      <c r="AI313">
        <f>((EX313*1.2))</f>
        <v>2.4E-2</v>
      </c>
      <c r="AJ313">
        <f t="shared" si="273"/>
        <v>0</v>
      </c>
      <c r="AK313">
        <v>88.84</v>
      </c>
      <c r="AL313">
        <v>60.65</v>
      </c>
      <c r="AM313">
        <v>7.06</v>
      </c>
      <c r="AN313">
        <v>0.23</v>
      </c>
      <c r="AO313">
        <v>21.13</v>
      </c>
      <c r="AP313">
        <v>0</v>
      </c>
      <c r="AQ313">
        <v>2.0699999999999998</v>
      </c>
      <c r="AR313">
        <v>0.02</v>
      </c>
      <c r="AS313">
        <v>0</v>
      </c>
      <c r="AT313">
        <v>90</v>
      </c>
      <c r="AU313">
        <v>85</v>
      </c>
      <c r="AV313">
        <v>1</v>
      </c>
      <c r="AW313">
        <v>1</v>
      </c>
      <c r="AZ313">
        <v>7.7</v>
      </c>
      <c r="BA313">
        <v>7.7</v>
      </c>
      <c r="BB313">
        <v>7.7</v>
      </c>
      <c r="BC313">
        <v>7.7</v>
      </c>
      <c r="BD313" t="s">
        <v>4</v>
      </c>
      <c r="BE313" t="s">
        <v>4</v>
      </c>
      <c r="BF313" t="s">
        <v>4</v>
      </c>
      <c r="BG313" t="s">
        <v>4</v>
      </c>
      <c r="BH313">
        <v>0</v>
      </c>
      <c r="BI313">
        <v>1</v>
      </c>
      <c r="BJ313" t="s">
        <v>372</v>
      </c>
      <c r="BM313">
        <v>9001</v>
      </c>
      <c r="BN313">
        <v>0</v>
      </c>
      <c r="BO313" t="s">
        <v>4</v>
      </c>
      <c r="BP313">
        <v>0</v>
      </c>
      <c r="BQ313">
        <v>2</v>
      </c>
      <c r="BR313">
        <v>0</v>
      </c>
      <c r="BS313">
        <v>7.7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4</v>
      </c>
      <c r="BZ313">
        <v>90</v>
      </c>
      <c r="CA313">
        <v>85</v>
      </c>
      <c r="CF313">
        <v>0</v>
      </c>
      <c r="CG313">
        <v>0</v>
      </c>
      <c r="CM313">
        <v>0</v>
      </c>
      <c r="CN313" t="s">
        <v>20</v>
      </c>
      <c r="CO313">
        <v>0</v>
      </c>
      <c r="CP313">
        <f t="shared" si="274"/>
        <v>1375.11</v>
      </c>
      <c r="CQ313">
        <f t="shared" si="275"/>
        <v>467.005</v>
      </c>
      <c r="CR313">
        <f t="shared" si="276"/>
        <v>65.296000000000006</v>
      </c>
      <c r="CS313">
        <f t="shared" si="277"/>
        <v>2.1560000000000001</v>
      </c>
      <c r="CT313">
        <f t="shared" si="278"/>
        <v>195.27199999999999</v>
      </c>
      <c r="CU313">
        <f t="shared" si="279"/>
        <v>0</v>
      </c>
      <c r="CV313">
        <f t="shared" si="280"/>
        <v>2.4839999999999995</v>
      </c>
      <c r="CW313">
        <f t="shared" si="281"/>
        <v>2.4E-2</v>
      </c>
      <c r="CX313">
        <f t="shared" si="282"/>
        <v>0</v>
      </c>
      <c r="CY313">
        <f t="shared" si="283"/>
        <v>335.81699999999995</v>
      </c>
      <c r="CZ313">
        <f t="shared" si="284"/>
        <v>317.16050000000001</v>
      </c>
      <c r="DC313" t="s">
        <v>4</v>
      </c>
      <c r="DD313" t="s">
        <v>4</v>
      </c>
      <c r="DE313" t="s">
        <v>21</v>
      </c>
      <c r="DF313" t="s">
        <v>21</v>
      </c>
      <c r="DG313" t="s">
        <v>21</v>
      </c>
      <c r="DH313" t="s">
        <v>4</v>
      </c>
      <c r="DI313" t="s">
        <v>21</v>
      </c>
      <c r="DJ313" t="s">
        <v>21</v>
      </c>
      <c r="DK313" t="s">
        <v>4</v>
      </c>
      <c r="DL313" t="s">
        <v>4</v>
      </c>
      <c r="DM313" t="s">
        <v>4</v>
      </c>
      <c r="DN313">
        <v>0</v>
      </c>
      <c r="DO313">
        <v>0</v>
      </c>
      <c r="DP313">
        <v>1</v>
      </c>
      <c r="DQ313">
        <v>1</v>
      </c>
      <c r="DU313">
        <v>1005</v>
      </c>
      <c r="DV313" t="s">
        <v>40</v>
      </c>
      <c r="DW313" t="s">
        <v>40</v>
      </c>
      <c r="DX313">
        <v>1</v>
      </c>
      <c r="EE313">
        <v>27029022</v>
      </c>
      <c r="EF313">
        <v>2</v>
      </c>
      <c r="EG313" t="s">
        <v>22</v>
      </c>
      <c r="EH313">
        <v>0</v>
      </c>
      <c r="EI313" t="s">
        <v>4</v>
      </c>
      <c r="EJ313">
        <v>1</v>
      </c>
      <c r="EK313">
        <v>9001</v>
      </c>
      <c r="EL313" t="s">
        <v>373</v>
      </c>
      <c r="EM313" t="s">
        <v>374</v>
      </c>
      <c r="EO313" t="s">
        <v>25</v>
      </c>
      <c r="EQ313">
        <v>0</v>
      </c>
      <c r="ER313">
        <v>88.84</v>
      </c>
      <c r="ES313">
        <v>60.65</v>
      </c>
      <c r="ET313">
        <v>7.06</v>
      </c>
      <c r="EU313">
        <v>0.23</v>
      </c>
      <c r="EV313">
        <v>21.13</v>
      </c>
      <c r="EW313">
        <v>2.0699999999999998</v>
      </c>
      <c r="EX313">
        <v>0.02</v>
      </c>
      <c r="EY313">
        <v>0</v>
      </c>
      <c r="FQ313">
        <v>0</v>
      </c>
      <c r="FR313">
        <f t="shared" si="285"/>
        <v>0</v>
      </c>
      <c r="FS313">
        <v>0</v>
      </c>
      <c r="FX313">
        <v>90</v>
      </c>
      <c r="FY313">
        <v>85</v>
      </c>
      <c r="GA313" t="s">
        <v>4</v>
      </c>
      <c r="GD313">
        <v>0</v>
      </c>
      <c r="GF313">
        <v>-1264393363</v>
      </c>
      <c r="GG313">
        <v>1</v>
      </c>
      <c r="GH313">
        <v>1</v>
      </c>
      <c r="GI313">
        <v>4</v>
      </c>
      <c r="GJ313">
        <v>0</v>
      </c>
      <c r="GK313">
        <f>ROUND(R313*(S12)/100,2)</f>
        <v>0</v>
      </c>
      <c r="GL313">
        <f t="shared" si="286"/>
        <v>0</v>
      </c>
      <c r="GM313">
        <f t="shared" si="287"/>
        <v>2028.09</v>
      </c>
      <c r="GN313">
        <f t="shared" si="288"/>
        <v>2028.09</v>
      </c>
      <c r="GO313">
        <f t="shared" si="289"/>
        <v>0</v>
      </c>
      <c r="GP313">
        <f t="shared" si="290"/>
        <v>0</v>
      </c>
      <c r="GR313">
        <v>0</v>
      </c>
      <c r="GS313">
        <v>3</v>
      </c>
      <c r="GT313">
        <v>0</v>
      </c>
      <c r="GU313" t="s">
        <v>4</v>
      </c>
      <c r="GV313">
        <f t="shared" si="291"/>
        <v>0</v>
      </c>
      <c r="GW313">
        <v>1</v>
      </c>
      <c r="GX313">
        <f t="shared" si="292"/>
        <v>0</v>
      </c>
      <c r="HA313">
        <v>0</v>
      </c>
      <c r="HB313">
        <v>0</v>
      </c>
      <c r="IK313">
        <v>0</v>
      </c>
    </row>
    <row r="314" spans="1:255" x14ac:dyDescent="0.2">
      <c r="A314" s="2">
        <v>18</v>
      </c>
      <c r="B314" s="2">
        <v>1</v>
      </c>
      <c r="C314" s="2">
        <v>605</v>
      </c>
      <c r="D314" s="2"/>
      <c r="E314" s="2" t="s">
        <v>375</v>
      </c>
      <c r="F314" s="2" t="s">
        <v>376</v>
      </c>
      <c r="G314" s="2" t="s">
        <v>377</v>
      </c>
      <c r="H314" s="2" t="s">
        <v>215</v>
      </c>
      <c r="I314" s="2">
        <f>I312*J314</f>
        <v>1</v>
      </c>
      <c r="J314" s="2">
        <v>0.52910052910052918</v>
      </c>
      <c r="K314" s="2"/>
      <c r="L314" s="2"/>
      <c r="M314" s="2"/>
      <c r="N314" s="2"/>
      <c r="O314" s="2">
        <f t="shared" si="257"/>
        <v>2640.46</v>
      </c>
      <c r="P314" s="2">
        <f t="shared" si="258"/>
        <v>2640.46</v>
      </c>
      <c r="Q314" s="2">
        <f t="shared" si="259"/>
        <v>0</v>
      </c>
      <c r="R314" s="2">
        <f t="shared" si="260"/>
        <v>0</v>
      </c>
      <c r="S314" s="2">
        <f t="shared" si="261"/>
        <v>0</v>
      </c>
      <c r="T314" s="2">
        <f t="shared" si="262"/>
        <v>0</v>
      </c>
      <c r="U314" s="2">
        <f t="shared" si="263"/>
        <v>0</v>
      </c>
      <c r="V314" s="2">
        <f t="shared" si="264"/>
        <v>0</v>
      </c>
      <c r="W314" s="2">
        <f t="shared" si="265"/>
        <v>0</v>
      </c>
      <c r="X314" s="2">
        <f t="shared" si="266"/>
        <v>0</v>
      </c>
      <c r="Y314" s="2">
        <f t="shared" si="267"/>
        <v>0</v>
      </c>
      <c r="Z314" s="2"/>
      <c r="AA314" s="2">
        <v>27795993</v>
      </c>
      <c r="AB314" s="2">
        <f t="shared" si="268"/>
        <v>2640.46</v>
      </c>
      <c r="AC314" s="2">
        <f t="shared" si="269"/>
        <v>2640.46</v>
      </c>
      <c r="AD314" s="2">
        <f t="shared" ref="AD314:AD321" si="293">ROUND((((ET314)-(EU314))+AE314),2)</f>
        <v>0</v>
      </c>
      <c r="AE314" s="2">
        <f t="shared" ref="AE314:AF321" si="294">ROUND((EU314),2)</f>
        <v>0</v>
      </c>
      <c r="AF314" s="2">
        <f t="shared" si="294"/>
        <v>0</v>
      </c>
      <c r="AG314" s="2">
        <f t="shared" si="271"/>
        <v>0</v>
      </c>
      <c r="AH314" s="2">
        <f t="shared" ref="AH314:AI321" si="295">(EW314)</f>
        <v>0</v>
      </c>
      <c r="AI314" s="2">
        <f t="shared" si="295"/>
        <v>0</v>
      </c>
      <c r="AJ314" s="2">
        <f t="shared" si="273"/>
        <v>0</v>
      </c>
      <c r="AK314" s="2">
        <v>2640.46</v>
      </c>
      <c r="AL314" s="2">
        <v>2640.46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90</v>
      </c>
      <c r="AU314" s="2">
        <v>85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4</v>
      </c>
      <c r="BE314" s="2" t="s">
        <v>4</v>
      </c>
      <c r="BF314" s="2" t="s">
        <v>4</v>
      </c>
      <c r="BG314" s="2" t="s">
        <v>4</v>
      </c>
      <c r="BH314" s="2">
        <v>3</v>
      </c>
      <c r="BI314" s="2">
        <v>1</v>
      </c>
      <c r="BJ314" s="2" t="s">
        <v>378</v>
      </c>
      <c r="BK314" s="2"/>
      <c r="BL314" s="2"/>
      <c r="BM314" s="2">
        <v>9001</v>
      </c>
      <c r="BN314" s="2">
        <v>0</v>
      </c>
      <c r="BO314" s="2" t="s">
        <v>4</v>
      </c>
      <c r="BP314" s="2">
        <v>0</v>
      </c>
      <c r="BQ314" s="2">
        <v>2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4</v>
      </c>
      <c r="BZ314" s="2">
        <v>90</v>
      </c>
      <c r="CA314" s="2">
        <v>85</v>
      </c>
      <c r="CB314" s="2"/>
      <c r="CC314" s="2"/>
      <c r="CD314" s="2"/>
      <c r="CE314" s="2"/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4</v>
      </c>
      <c r="CO314" s="2">
        <v>0</v>
      </c>
      <c r="CP314" s="2">
        <f t="shared" si="274"/>
        <v>2640.46</v>
      </c>
      <c r="CQ314" s="2">
        <f t="shared" si="275"/>
        <v>2640.46</v>
      </c>
      <c r="CR314" s="2">
        <f t="shared" si="276"/>
        <v>0</v>
      </c>
      <c r="CS314" s="2">
        <f t="shared" si="277"/>
        <v>0</v>
      </c>
      <c r="CT314" s="2">
        <f t="shared" si="278"/>
        <v>0</v>
      </c>
      <c r="CU314" s="2">
        <f t="shared" si="279"/>
        <v>0</v>
      </c>
      <c r="CV314" s="2">
        <f t="shared" si="280"/>
        <v>0</v>
      </c>
      <c r="CW314" s="2">
        <f t="shared" si="281"/>
        <v>0</v>
      </c>
      <c r="CX314" s="2">
        <f t="shared" si="282"/>
        <v>0</v>
      </c>
      <c r="CY314" s="2">
        <f t="shared" si="283"/>
        <v>0</v>
      </c>
      <c r="CZ314" s="2">
        <f t="shared" si="284"/>
        <v>0</v>
      </c>
      <c r="DA314" s="2"/>
      <c r="DB314" s="2"/>
      <c r="DC314" s="2" t="s">
        <v>4</v>
      </c>
      <c r="DD314" s="2" t="s">
        <v>4</v>
      </c>
      <c r="DE314" s="2" t="s">
        <v>4</v>
      </c>
      <c r="DF314" s="2" t="s">
        <v>4</v>
      </c>
      <c r="DG314" s="2" t="s">
        <v>4</v>
      </c>
      <c r="DH314" s="2" t="s">
        <v>4</v>
      </c>
      <c r="DI314" s="2" t="s">
        <v>4</v>
      </c>
      <c r="DJ314" s="2" t="s">
        <v>4</v>
      </c>
      <c r="DK314" s="2" t="s">
        <v>4</v>
      </c>
      <c r="DL314" s="2" t="s">
        <v>4</v>
      </c>
      <c r="DM314" s="2" t="s">
        <v>4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1010</v>
      </c>
      <c r="DV314" s="2" t="s">
        <v>215</v>
      </c>
      <c r="DW314" s="2" t="s">
        <v>215</v>
      </c>
      <c r="DX314" s="2">
        <v>1</v>
      </c>
      <c r="DY314" s="2"/>
      <c r="DZ314" s="2"/>
      <c r="EA314" s="2"/>
      <c r="EB314" s="2"/>
      <c r="EC314" s="2"/>
      <c r="ED314" s="2"/>
      <c r="EE314" s="2">
        <v>27029022</v>
      </c>
      <c r="EF314" s="2">
        <v>2</v>
      </c>
      <c r="EG314" s="2" t="s">
        <v>22</v>
      </c>
      <c r="EH314" s="2">
        <v>0</v>
      </c>
      <c r="EI314" s="2" t="s">
        <v>4</v>
      </c>
      <c r="EJ314" s="2">
        <v>1</v>
      </c>
      <c r="EK314" s="2">
        <v>9001</v>
      </c>
      <c r="EL314" s="2" t="s">
        <v>373</v>
      </c>
      <c r="EM314" s="2" t="s">
        <v>374</v>
      </c>
      <c r="EN314" s="2"/>
      <c r="EO314" s="2" t="s">
        <v>4</v>
      </c>
      <c r="EP314" s="2"/>
      <c r="EQ314" s="2">
        <v>0</v>
      </c>
      <c r="ER314" s="2">
        <v>2640.46</v>
      </c>
      <c r="ES314" s="2">
        <v>2640.46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285"/>
        <v>0</v>
      </c>
      <c r="FS314" s="2">
        <v>0</v>
      </c>
      <c r="FT314" s="2"/>
      <c r="FU314" s="2"/>
      <c r="FV314" s="2"/>
      <c r="FW314" s="2"/>
      <c r="FX314" s="2">
        <v>90</v>
      </c>
      <c r="FY314" s="2">
        <v>85</v>
      </c>
      <c r="FZ314" s="2"/>
      <c r="GA314" s="2" t="s">
        <v>4</v>
      </c>
      <c r="GB314" s="2"/>
      <c r="GC314" s="2"/>
      <c r="GD314" s="2">
        <v>0</v>
      </c>
      <c r="GE314" s="2"/>
      <c r="GF314" s="2">
        <v>1908748092</v>
      </c>
      <c r="GG314" s="2">
        <v>2</v>
      </c>
      <c r="GH314" s="2">
        <v>1</v>
      </c>
      <c r="GI314" s="2">
        <v>-2</v>
      </c>
      <c r="GJ314" s="2">
        <v>0</v>
      </c>
      <c r="GK314" s="2">
        <f>ROUND(R314*(R12)/100,2)</f>
        <v>0</v>
      </c>
      <c r="GL314" s="2">
        <f t="shared" si="286"/>
        <v>0</v>
      </c>
      <c r="GM314" s="2">
        <f t="shared" si="287"/>
        <v>2640.46</v>
      </c>
      <c r="GN314" s="2">
        <f t="shared" si="288"/>
        <v>2640.46</v>
      </c>
      <c r="GO314" s="2">
        <f t="shared" si="289"/>
        <v>0</v>
      </c>
      <c r="GP314" s="2">
        <f t="shared" si="290"/>
        <v>0</v>
      </c>
      <c r="GQ314" s="2"/>
      <c r="GR314" s="2">
        <v>0</v>
      </c>
      <c r="GS314" s="2">
        <v>3</v>
      </c>
      <c r="GT314" s="2">
        <v>0</v>
      </c>
      <c r="GU314" s="2" t="s">
        <v>4</v>
      </c>
      <c r="GV314" s="2">
        <f t="shared" si="291"/>
        <v>0</v>
      </c>
      <c r="GW314" s="2">
        <v>1</v>
      </c>
      <c r="GX314" s="2">
        <f t="shared" si="292"/>
        <v>0</v>
      </c>
      <c r="GY314" s="2"/>
      <c r="GZ314" s="2"/>
      <c r="HA314" s="2">
        <v>0</v>
      </c>
      <c r="HB314" s="2">
        <v>0</v>
      </c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18</v>
      </c>
      <c r="B315">
        <v>1</v>
      </c>
      <c r="C315">
        <v>615</v>
      </c>
      <c r="E315" t="s">
        <v>375</v>
      </c>
      <c r="F315" t="s">
        <v>376</v>
      </c>
      <c r="G315" t="s">
        <v>377</v>
      </c>
      <c r="H315" t="s">
        <v>215</v>
      </c>
      <c r="I315">
        <f>I313*J315</f>
        <v>1</v>
      </c>
      <c r="J315">
        <v>0.52910052910052918</v>
      </c>
      <c r="O315">
        <f t="shared" si="257"/>
        <v>20331.54</v>
      </c>
      <c r="P315">
        <f t="shared" si="258"/>
        <v>20331.54</v>
      </c>
      <c r="Q315">
        <f t="shared" si="259"/>
        <v>0</v>
      </c>
      <c r="R315">
        <f t="shared" si="260"/>
        <v>0</v>
      </c>
      <c r="S315">
        <f t="shared" si="261"/>
        <v>0</v>
      </c>
      <c r="T315">
        <f t="shared" si="262"/>
        <v>0</v>
      </c>
      <c r="U315">
        <f t="shared" si="263"/>
        <v>0</v>
      </c>
      <c r="V315">
        <f t="shared" si="264"/>
        <v>0</v>
      </c>
      <c r="W315">
        <f t="shared" si="265"/>
        <v>0</v>
      </c>
      <c r="X315">
        <f t="shared" si="266"/>
        <v>0</v>
      </c>
      <c r="Y315">
        <f t="shared" si="267"/>
        <v>0</v>
      </c>
      <c r="AA315">
        <v>27796868</v>
      </c>
      <c r="AB315">
        <f t="shared" si="268"/>
        <v>2640.46</v>
      </c>
      <c r="AC315">
        <f t="shared" si="269"/>
        <v>2640.46</v>
      </c>
      <c r="AD315">
        <f t="shared" si="293"/>
        <v>0</v>
      </c>
      <c r="AE315">
        <f t="shared" si="294"/>
        <v>0</v>
      </c>
      <c r="AF315">
        <f t="shared" si="294"/>
        <v>0</v>
      </c>
      <c r="AG315">
        <f t="shared" si="271"/>
        <v>0</v>
      </c>
      <c r="AH315">
        <f t="shared" si="295"/>
        <v>0</v>
      </c>
      <c r="AI315">
        <f t="shared" si="295"/>
        <v>0</v>
      </c>
      <c r="AJ315">
        <f t="shared" si="273"/>
        <v>0</v>
      </c>
      <c r="AK315">
        <v>2640.46</v>
      </c>
      <c r="AL315">
        <v>2640.46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90</v>
      </c>
      <c r="AU315">
        <v>85</v>
      </c>
      <c r="AV315">
        <v>1</v>
      </c>
      <c r="AW315">
        <v>1</v>
      </c>
      <c r="AZ315">
        <v>7.7</v>
      </c>
      <c r="BA315">
        <v>1</v>
      </c>
      <c r="BB315">
        <v>1</v>
      </c>
      <c r="BC315">
        <v>7.7</v>
      </c>
      <c r="BD315" t="s">
        <v>4</v>
      </c>
      <c r="BE315" t="s">
        <v>4</v>
      </c>
      <c r="BF315" t="s">
        <v>4</v>
      </c>
      <c r="BG315" t="s">
        <v>4</v>
      </c>
      <c r="BH315">
        <v>3</v>
      </c>
      <c r="BI315">
        <v>1</v>
      </c>
      <c r="BJ315" t="s">
        <v>378</v>
      </c>
      <c r="BM315">
        <v>9001</v>
      </c>
      <c r="BN315">
        <v>0</v>
      </c>
      <c r="BO315" t="s">
        <v>4</v>
      </c>
      <c r="BP315">
        <v>0</v>
      </c>
      <c r="BQ315">
        <v>2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4</v>
      </c>
      <c r="BZ315">
        <v>90</v>
      </c>
      <c r="CA315">
        <v>85</v>
      </c>
      <c r="CF315">
        <v>0</v>
      </c>
      <c r="CG315">
        <v>0</v>
      </c>
      <c r="CM315">
        <v>0</v>
      </c>
      <c r="CN315" t="s">
        <v>4</v>
      </c>
      <c r="CO315">
        <v>0</v>
      </c>
      <c r="CP315">
        <f t="shared" si="274"/>
        <v>20331.54</v>
      </c>
      <c r="CQ315">
        <f t="shared" si="275"/>
        <v>20331.542000000001</v>
      </c>
      <c r="CR315">
        <f t="shared" si="276"/>
        <v>0</v>
      </c>
      <c r="CS315">
        <f t="shared" si="277"/>
        <v>0</v>
      </c>
      <c r="CT315">
        <f t="shared" si="278"/>
        <v>0</v>
      </c>
      <c r="CU315">
        <f t="shared" si="279"/>
        <v>0</v>
      </c>
      <c r="CV315">
        <f t="shared" si="280"/>
        <v>0</v>
      </c>
      <c r="CW315">
        <f t="shared" si="281"/>
        <v>0</v>
      </c>
      <c r="CX315">
        <f t="shared" si="282"/>
        <v>0</v>
      </c>
      <c r="CY315">
        <f t="shared" si="283"/>
        <v>0</v>
      </c>
      <c r="CZ315">
        <f t="shared" si="284"/>
        <v>0</v>
      </c>
      <c r="DC315" t="s">
        <v>4</v>
      </c>
      <c r="DD315" t="s">
        <v>4</v>
      </c>
      <c r="DE315" t="s">
        <v>4</v>
      </c>
      <c r="DF315" t="s">
        <v>4</v>
      </c>
      <c r="DG315" t="s">
        <v>4</v>
      </c>
      <c r="DH315" t="s">
        <v>4</v>
      </c>
      <c r="DI315" t="s">
        <v>4</v>
      </c>
      <c r="DJ315" t="s">
        <v>4</v>
      </c>
      <c r="DK315" t="s">
        <v>4</v>
      </c>
      <c r="DL315" t="s">
        <v>4</v>
      </c>
      <c r="DM315" t="s">
        <v>4</v>
      </c>
      <c r="DN315">
        <v>0</v>
      </c>
      <c r="DO315">
        <v>0</v>
      </c>
      <c r="DP315">
        <v>1</v>
      </c>
      <c r="DQ315">
        <v>1</v>
      </c>
      <c r="DU315">
        <v>1010</v>
      </c>
      <c r="DV315" t="s">
        <v>215</v>
      </c>
      <c r="DW315" t="s">
        <v>215</v>
      </c>
      <c r="DX315">
        <v>1</v>
      </c>
      <c r="EE315">
        <v>27029022</v>
      </c>
      <c r="EF315">
        <v>2</v>
      </c>
      <c r="EG315" t="s">
        <v>22</v>
      </c>
      <c r="EH315">
        <v>0</v>
      </c>
      <c r="EI315" t="s">
        <v>4</v>
      </c>
      <c r="EJ315">
        <v>1</v>
      </c>
      <c r="EK315">
        <v>9001</v>
      </c>
      <c r="EL315" t="s">
        <v>373</v>
      </c>
      <c r="EM315" t="s">
        <v>374</v>
      </c>
      <c r="EO315" t="s">
        <v>4</v>
      </c>
      <c r="EQ315">
        <v>0</v>
      </c>
      <c r="ER315">
        <v>2640.46</v>
      </c>
      <c r="ES315">
        <v>2640.46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285"/>
        <v>0</v>
      </c>
      <c r="FS315">
        <v>0</v>
      </c>
      <c r="FX315">
        <v>90</v>
      </c>
      <c r="FY315">
        <v>85</v>
      </c>
      <c r="GA315" t="s">
        <v>4</v>
      </c>
      <c r="GD315">
        <v>0</v>
      </c>
      <c r="GF315">
        <v>1908748092</v>
      </c>
      <c r="GG315">
        <v>1</v>
      </c>
      <c r="GH315">
        <v>1</v>
      </c>
      <c r="GI315">
        <v>4</v>
      </c>
      <c r="GJ315">
        <v>0</v>
      </c>
      <c r="GK315">
        <f>ROUND(R315*(S12)/100,2)</f>
        <v>0</v>
      </c>
      <c r="GL315">
        <f t="shared" si="286"/>
        <v>0</v>
      </c>
      <c r="GM315">
        <f t="shared" si="287"/>
        <v>20331.54</v>
      </c>
      <c r="GN315">
        <f t="shared" si="288"/>
        <v>20331.54</v>
      </c>
      <c r="GO315">
        <f t="shared" si="289"/>
        <v>0</v>
      </c>
      <c r="GP315">
        <f t="shared" si="290"/>
        <v>0</v>
      </c>
      <c r="GR315">
        <v>0</v>
      </c>
      <c r="GS315">
        <v>3</v>
      </c>
      <c r="GT315">
        <v>0</v>
      </c>
      <c r="GU315" t="s">
        <v>4</v>
      </c>
      <c r="GV315">
        <f t="shared" si="291"/>
        <v>0</v>
      </c>
      <c r="GW315">
        <v>1</v>
      </c>
      <c r="GX315">
        <f t="shared" si="292"/>
        <v>0</v>
      </c>
      <c r="HA315">
        <v>0</v>
      </c>
      <c r="HB315">
        <v>0</v>
      </c>
      <c r="IK315">
        <v>0</v>
      </c>
    </row>
    <row r="316" spans="1:255" x14ac:dyDescent="0.2">
      <c r="A316" s="2">
        <v>18</v>
      </c>
      <c r="B316" s="2">
        <v>1</v>
      </c>
      <c r="C316" s="2">
        <v>602</v>
      </c>
      <c r="D316" s="2"/>
      <c r="E316" s="2" t="s">
        <v>379</v>
      </c>
      <c r="F316" s="2" t="s">
        <v>380</v>
      </c>
      <c r="G316" s="2" t="s">
        <v>381</v>
      </c>
      <c r="H316" s="2" t="s">
        <v>35</v>
      </c>
      <c r="I316" s="2">
        <f>I312*J316</f>
        <v>1</v>
      </c>
      <c r="J316" s="2">
        <v>0.52910052910052918</v>
      </c>
      <c r="K316" s="2"/>
      <c r="L316" s="2"/>
      <c r="M316" s="2"/>
      <c r="N316" s="2"/>
      <c r="O316" s="2">
        <f t="shared" si="257"/>
        <v>94.68</v>
      </c>
      <c r="P316" s="2">
        <f t="shared" si="258"/>
        <v>94.68</v>
      </c>
      <c r="Q316" s="2">
        <f t="shared" si="259"/>
        <v>0</v>
      </c>
      <c r="R316" s="2">
        <f t="shared" si="260"/>
        <v>0</v>
      </c>
      <c r="S316" s="2">
        <f t="shared" si="261"/>
        <v>0</v>
      </c>
      <c r="T316" s="2">
        <f t="shared" si="262"/>
        <v>0</v>
      </c>
      <c r="U316" s="2">
        <f t="shared" si="263"/>
        <v>0</v>
      </c>
      <c r="V316" s="2">
        <f t="shared" si="264"/>
        <v>0</v>
      </c>
      <c r="W316" s="2">
        <f t="shared" si="265"/>
        <v>0</v>
      </c>
      <c r="X316" s="2">
        <f t="shared" si="266"/>
        <v>0</v>
      </c>
      <c r="Y316" s="2">
        <f t="shared" si="267"/>
        <v>0</v>
      </c>
      <c r="Z316" s="2"/>
      <c r="AA316" s="2">
        <v>27795993</v>
      </c>
      <c r="AB316" s="2">
        <f t="shared" si="268"/>
        <v>94.68</v>
      </c>
      <c r="AC316" s="2">
        <f t="shared" si="269"/>
        <v>94.68</v>
      </c>
      <c r="AD316" s="2">
        <f t="shared" si="293"/>
        <v>0</v>
      </c>
      <c r="AE316" s="2">
        <f t="shared" si="294"/>
        <v>0</v>
      </c>
      <c r="AF316" s="2">
        <f t="shared" si="294"/>
        <v>0</v>
      </c>
      <c r="AG316" s="2">
        <f t="shared" si="271"/>
        <v>0</v>
      </c>
      <c r="AH316" s="2">
        <f t="shared" si="295"/>
        <v>0</v>
      </c>
      <c r="AI316" s="2">
        <f t="shared" si="295"/>
        <v>0</v>
      </c>
      <c r="AJ316" s="2">
        <f t="shared" si="273"/>
        <v>0</v>
      </c>
      <c r="AK316" s="2">
        <v>94.68</v>
      </c>
      <c r="AL316" s="2">
        <v>94.68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90</v>
      </c>
      <c r="AU316" s="2">
        <v>85</v>
      </c>
      <c r="AV316" s="2">
        <v>1</v>
      </c>
      <c r="AW316" s="2">
        <v>1</v>
      </c>
      <c r="AX316" s="2"/>
      <c r="AY316" s="2"/>
      <c r="AZ316" s="2">
        <v>1</v>
      </c>
      <c r="BA316" s="2">
        <v>1</v>
      </c>
      <c r="BB316" s="2">
        <v>1</v>
      </c>
      <c r="BC316" s="2">
        <v>1</v>
      </c>
      <c r="BD316" s="2" t="s">
        <v>4</v>
      </c>
      <c r="BE316" s="2" t="s">
        <v>4</v>
      </c>
      <c r="BF316" s="2" t="s">
        <v>4</v>
      </c>
      <c r="BG316" s="2" t="s">
        <v>4</v>
      </c>
      <c r="BH316" s="2">
        <v>3</v>
      </c>
      <c r="BI316" s="2">
        <v>1</v>
      </c>
      <c r="BJ316" s="2" t="s">
        <v>382</v>
      </c>
      <c r="BK316" s="2"/>
      <c r="BL316" s="2"/>
      <c r="BM316" s="2">
        <v>9001</v>
      </c>
      <c r="BN316" s="2">
        <v>0</v>
      </c>
      <c r="BO316" s="2" t="s">
        <v>4</v>
      </c>
      <c r="BP316" s="2">
        <v>0</v>
      </c>
      <c r="BQ316" s="2">
        <v>2</v>
      </c>
      <c r="BR316" s="2">
        <v>0</v>
      </c>
      <c r="BS316" s="2">
        <v>1</v>
      </c>
      <c r="BT316" s="2">
        <v>1</v>
      </c>
      <c r="BU316" s="2">
        <v>1</v>
      </c>
      <c r="BV316" s="2">
        <v>1</v>
      </c>
      <c r="BW316" s="2">
        <v>1</v>
      </c>
      <c r="BX316" s="2">
        <v>1</v>
      </c>
      <c r="BY316" s="2" t="s">
        <v>4</v>
      </c>
      <c r="BZ316" s="2">
        <v>90</v>
      </c>
      <c r="CA316" s="2">
        <v>85</v>
      </c>
      <c r="CB316" s="2"/>
      <c r="CC316" s="2"/>
      <c r="CD316" s="2"/>
      <c r="CE316" s="2"/>
      <c r="CF316" s="2">
        <v>0</v>
      </c>
      <c r="CG316" s="2">
        <v>0</v>
      </c>
      <c r="CH316" s="2"/>
      <c r="CI316" s="2"/>
      <c r="CJ316" s="2"/>
      <c r="CK316" s="2"/>
      <c r="CL316" s="2"/>
      <c r="CM316" s="2">
        <v>0</v>
      </c>
      <c r="CN316" s="2" t="s">
        <v>4</v>
      </c>
      <c r="CO316" s="2">
        <v>0</v>
      </c>
      <c r="CP316" s="2">
        <f t="shared" si="274"/>
        <v>94.68</v>
      </c>
      <c r="CQ316" s="2">
        <f t="shared" si="275"/>
        <v>94.68</v>
      </c>
      <c r="CR316" s="2">
        <f t="shared" si="276"/>
        <v>0</v>
      </c>
      <c r="CS316" s="2">
        <f t="shared" si="277"/>
        <v>0</v>
      </c>
      <c r="CT316" s="2">
        <f t="shared" si="278"/>
        <v>0</v>
      </c>
      <c r="CU316" s="2">
        <f t="shared" si="279"/>
        <v>0</v>
      </c>
      <c r="CV316" s="2">
        <f t="shared" si="280"/>
        <v>0</v>
      </c>
      <c r="CW316" s="2">
        <f t="shared" si="281"/>
        <v>0</v>
      </c>
      <c r="CX316" s="2">
        <f t="shared" si="282"/>
        <v>0</v>
      </c>
      <c r="CY316" s="2">
        <f t="shared" si="283"/>
        <v>0</v>
      </c>
      <c r="CZ316" s="2">
        <f t="shared" si="284"/>
        <v>0</v>
      </c>
      <c r="DA316" s="2"/>
      <c r="DB316" s="2"/>
      <c r="DC316" s="2" t="s">
        <v>4</v>
      </c>
      <c r="DD316" s="2" t="s">
        <v>4</v>
      </c>
      <c r="DE316" s="2" t="s">
        <v>4</v>
      </c>
      <c r="DF316" s="2" t="s">
        <v>4</v>
      </c>
      <c r="DG316" s="2" t="s">
        <v>4</v>
      </c>
      <c r="DH316" s="2" t="s">
        <v>4</v>
      </c>
      <c r="DI316" s="2" t="s">
        <v>4</v>
      </c>
      <c r="DJ316" s="2" t="s">
        <v>4</v>
      </c>
      <c r="DK316" s="2" t="s">
        <v>4</v>
      </c>
      <c r="DL316" s="2" t="s">
        <v>4</v>
      </c>
      <c r="DM316" s="2" t="s">
        <v>4</v>
      </c>
      <c r="DN316" s="2">
        <v>0</v>
      </c>
      <c r="DO316" s="2">
        <v>0</v>
      </c>
      <c r="DP316" s="2">
        <v>1</v>
      </c>
      <c r="DQ316" s="2">
        <v>1</v>
      </c>
      <c r="DR316" s="2"/>
      <c r="DS316" s="2"/>
      <c r="DT316" s="2"/>
      <c r="DU316" s="2">
        <v>1013</v>
      </c>
      <c r="DV316" s="2" t="s">
        <v>35</v>
      </c>
      <c r="DW316" s="2" t="s">
        <v>35</v>
      </c>
      <c r="DX316" s="2">
        <v>1</v>
      </c>
      <c r="DY316" s="2"/>
      <c r="DZ316" s="2"/>
      <c r="EA316" s="2"/>
      <c r="EB316" s="2"/>
      <c r="EC316" s="2"/>
      <c r="ED316" s="2"/>
      <c r="EE316" s="2">
        <v>27029022</v>
      </c>
      <c r="EF316" s="2">
        <v>2</v>
      </c>
      <c r="EG316" s="2" t="s">
        <v>22</v>
      </c>
      <c r="EH316" s="2">
        <v>0</v>
      </c>
      <c r="EI316" s="2" t="s">
        <v>4</v>
      </c>
      <c r="EJ316" s="2">
        <v>1</v>
      </c>
      <c r="EK316" s="2">
        <v>9001</v>
      </c>
      <c r="EL316" s="2" t="s">
        <v>373</v>
      </c>
      <c r="EM316" s="2" t="s">
        <v>374</v>
      </c>
      <c r="EN316" s="2"/>
      <c r="EO316" s="2" t="s">
        <v>4</v>
      </c>
      <c r="EP316" s="2"/>
      <c r="EQ316" s="2">
        <v>0</v>
      </c>
      <c r="ER316" s="2">
        <v>94.68</v>
      </c>
      <c r="ES316" s="2">
        <v>94.68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>
        <v>0</v>
      </c>
      <c r="FR316" s="2">
        <f t="shared" si="285"/>
        <v>0</v>
      </c>
      <c r="FS316" s="2">
        <v>0</v>
      </c>
      <c r="FT316" s="2"/>
      <c r="FU316" s="2"/>
      <c r="FV316" s="2"/>
      <c r="FW316" s="2"/>
      <c r="FX316" s="2">
        <v>90</v>
      </c>
      <c r="FY316" s="2">
        <v>85</v>
      </c>
      <c r="FZ316" s="2"/>
      <c r="GA316" s="2" t="s">
        <v>4</v>
      </c>
      <c r="GB316" s="2"/>
      <c r="GC316" s="2"/>
      <c r="GD316" s="2">
        <v>0</v>
      </c>
      <c r="GE316" s="2"/>
      <c r="GF316" s="2">
        <v>602577485</v>
      </c>
      <c r="GG316" s="2">
        <v>2</v>
      </c>
      <c r="GH316" s="2">
        <v>1</v>
      </c>
      <c r="GI316" s="2">
        <v>-2</v>
      </c>
      <c r="GJ316" s="2">
        <v>0</v>
      </c>
      <c r="GK316" s="2">
        <f>ROUND(R316*(R12)/100,2)</f>
        <v>0</v>
      </c>
      <c r="GL316" s="2">
        <f t="shared" si="286"/>
        <v>0</v>
      </c>
      <c r="GM316" s="2">
        <f t="shared" si="287"/>
        <v>94.68</v>
      </c>
      <c r="GN316" s="2">
        <f t="shared" si="288"/>
        <v>94.68</v>
      </c>
      <c r="GO316" s="2">
        <f t="shared" si="289"/>
        <v>0</v>
      </c>
      <c r="GP316" s="2">
        <f t="shared" si="290"/>
        <v>0</v>
      </c>
      <c r="GQ316" s="2"/>
      <c r="GR316" s="2">
        <v>0</v>
      </c>
      <c r="GS316" s="2">
        <v>3</v>
      </c>
      <c r="GT316" s="2">
        <v>0</v>
      </c>
      <c r="GU316" s="2" t="s">
        <v>4</v>
      </c>
      <c r="GV316" s="2">
        <f t="shared" si="291"/>
        <v>0</v>
      </c>
      <c r="GW316" s="2">
        <v>1</v>
      </c>
      <c r="GX316" s="2">
        <f t="shared" si="292"/>
        <v>0</v>
      </c>
      <c r="GY316" s="2"/>
      <c r="GZ316" s="2"/>
      <c r="HA316" s="2">
        <v>0</v>
      </c>
      <c r="HB316" s="2">
        <v>0</v>
      </c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>
        <v>0</v>
      </c>
      <c r="IL316" s="2"/>
      <c r="IM316" s="2"/>
      <c r="IN316" s="2"/>
      <c r="IO316" s="2"/>
      <c r="IP316" s="2"/>
      <c r="IQ316" s="2"/>
      <c r="IR316" s="2"/>
      <c r="IS316" s="2"/>
      <c r="IT316" s="2"/>
      <c r="IU316" s="2"/>
    </row>
    <row r="317" spans="1:255" x14ac:dyDescent="0.2">
      <c r="A317">
        <v>18</v>
      </c>
      <c r="B317">
        <v>1</v>
      </c>
      <c r="C317">
        <v>612</v>
      </c>
      <c r="E317" t="s">
        <v>379</v>
      </c>
      <c r="F317" t="s">
        <v>380</v>
      </c>
      <c r="G317" t="s">
        <v>381</v>
      </c>
      <c r="H317" t="s">
        <v>35</v>
      </c>
      <c r="I317">
        <f>I313*J317</f>
        <v>1</v>
      </c>
      <c r="J317">
        <v>0.52910052910052918</v>
      </c>
      <c r="O317">
        <f t="shared" si="257"/>
        <v>729.04</v>
      </c>
      <c r="P317">
        <f t="shared" si="258"/>
        <v>729.04</v>
      </c>
      <c r="Q317">
        <f t="shared" si="259"/>
        <v>0</v>
      </c>
      <c r="R317">
        <f t="shared" si="260"/>
        <v>0</v>
      </c>
      <c r="S317">
        <f t="shared" si="261"/>
        <v>0</v>
      </c>
      <c r="T317">
        <f t="shared" si="262"/>
        <v>0</v>
      </c>
      <c r="U317">
        <f t="shared" si="263"/>
        <v>0</v>
      </c>
      <c r="V317">
        <f t="shared" si="264"/>
        <v>0</v>
      </c>
      <c r="W317">
        <f t="shared" si="265"/>
        <v>0</v>
      </c>
      <c r="X317">
        <f t="shared" si="266"/>
        <v>0</v>
      </c>
      <c r="Y317">
        <f t="shared" si="267"/>
        <v>0</v>
      </c>
      <c r="AA317">
        <v>27796868</v>
      </c>
      <c r="AB317">
        <f t="shared" si="268"/>
        <v>94.68</v>
      </c>
      <c r="AC317">
        <f t="shared" si="269"/>
        <v>94.68</v>
      </c>
      <c r="AD317">
        <f t="shared" si="293"/>
        <v>0</v>
      </c>
      <c r="AE317">
        <f t="shared" si="294"/>
        <v>0</v>
      </c>
      <c r="AF317">
        <f t="shared" si="294"/>
        <v>0</v>
      </c>
      <c r="AG317">
        <f t="shared" si="271"/>
        <v>0</v>
      </c>
      <c r="AH317">
        <f t="shared" si="295"/>
        <v>0</v>
      </c>
      <c r="AI317">
        <f t="shared" si="295"/>
        <v>0</v>
      </c>
      <c r="AJ317">
        <f t="shared" si="273"/>
        <v>0</v>
      </c>
      <c r="AK317">
        <v>94.68</v>
      </c>
      <c r="AL317">
        <v>94.68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90</v>
      </c>
      <c r="AU317">
        <v>85</v>
      </c>
      <c r="AV317">
        <v>1</v>
      </c>
      <c r="AW317">
        <v>1</v>
      </c>
      <c r="AZ317">
        <v>7.7</v>
      </c>
      <c r="BA317">
        <v>1</v>
      </c>
      <c r="BB317">
        <v>1</v>
      </c>
      <c r="BC317">
        <v>7.7</v>
      </c>
      <c r="BD317" t="s">
        <v>4</v>
      </c>
      <c r="BE317" t="s">
        <v>4</v>
      </c>
      <c r="BF317" t="s">
        <v>4</v>
      </c>
      <c r="BG317" t="s">
        <v>4</v>
      </c>
      <c r="BH317">
        <v>3</v>
      </c>
      <c r="BI317">
        <v>1</v>
      </c>
      <c r="BJ317" t="s">
        <v>382</v>
      </c>
      <c r="BM317">
        <v>9001</v>
      </c>
      <c r="BN317">
        <v>0</v>
      </c>
      <c r="BO317" t="s">
        <v>4</v>
      </c>
      <c r="BP317">
        <v>0</v>
      </c>
      <c r="BQ317">
        <v>2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4</v>
      </c>
      <c r="BZ317">
        <v>90</v>
      </c>
      <c r="CA317">
        <v>85</v>
      </c>
      <c r="CF317">
        <v>0</v>
      </c>
      <c r="CG317">
        <v>0</v>
      </c>
      <c r="CM317">
        <v>0</v>
      </c>
      <c r="CN317" t="s">
        <v>4</v>
      </c>
      <c r="CO317">
        <v>0</v>
      </c>
      <c r="CP317">
        <f t="shared" si="274"/>
        <v>729.04</v>
      </c>
      <c r="CQ317">
        <f t="shared" si="275"/>
        <v>729.03600000000006</v>
      </c>
      <c r="CR317">
        <f t="shared" si="276"/>
        <v>0</v>
      </c>
      <c r="CS317">
        <f t="shared" si="277"/>
        <v>0</v>
      </c>
      <c r="CT317">
        <f t="shared" si="278"/>
        <v>0</v>
      </c>
      <c r="CU317">
        <f t="shared" si="279"/>
        <v>0</v>
      </c>
      <c r="CV317">
        <f t="shared" si="280"/>
        <v>0</v>
      </c>
      <c r="CW317">
        <f t="shared" si="281"/>
        <v>0</v>
      </c>
      <c r="CX317">
        <f t="shared" si="282"/>
        <v>0</v>
      </c>
      <c r="CY317">
        <f t="shared" si="283"/>
        <v>0</v>
      </c>
      <c r="CZ317">
        <f t="shared" si="284"/>
        <v>0</v>
      </c>
      <c r="DC317" t="s">
        <v>4</v>
      </c>
      <c r="DD317" t="s">
        <v>4</v>
      </c>
      <c r="DE317" t="s">
        <v>4</v>
      </c>
      <c r="DF317" t="s">
        <v>4</v>
      </c>
      <c r="DG317" t="s">
        <v>4</v>
      </c>
      <c r="DH317" t="s">
        <v>4</v>
      </c>
      <c r="DI317" t="s">
        <v>4</v>
      </c>
      <c r="DJ317" t="s">
        <v>4</v>
      </c>
      <c r="DK317" t="s">
        <v>4</v>
      </c>
      <c r="DL317" t="s">
        <v>4</v>
      </c>
      <c r="DM317" t="s">
        <v>4</v>
      </c>
      <c r="DN317">
        <v>0</v>
      </c>
      <c r="DO317">
        <v>0</v>
      </c>
      <c r="DP317">
        <v>1</v>
      </c>
      <c r="DQ317">
        <v>1</v>
      </c>
      <c r="DU317">
        <v>1013</v>
      </c>
      <c r="DV317" t="s">
        <v>35</v>
      </c>
      <c r="DW317" t="s">
        <v>35</v>
      </c>
      <c r="DX317">
        <v>1</v>
      </c>
      <c r="EE317">
        <v>27029022</v>
      </c>
      <c r="EF317">
        <v>2</v>
      </c>
      <c r="EG317" t="s">
        <v>22</v>
      </c>
      <c r="EH317">
        <v>0</v>
      </c>
      <c r="EI317" t="s">
        <v>4</v>
      </c>
      <c r="EJ317">
        <v>1</v>
      </c>
      <c r="EK317">
        <v>9001</v>
      </c>
      <c r="EL317" t="s">
        <v>373</v>
      </c>
      <c r="EM317" t="s">
        <v>374</v>
      </c>
      <c r="EO317" t="s">
        <v>4</v>
      </c>
      <c r="EQ317">
        <v>0</v>
      </c>
      <c r="ER317">
        <v>94.68</v>
      </c>
      <c r="ES317">
        <v>94.68</v>
      </c>
      <c r="ET317">
        <v>0</v>
      </c>
      <c r="EU317">
        <v>0</v>
      </c>
      <c r="EV317">
        <v>0</v>
      </c>
      <c r="EW317">
        <v>0</v>
      </c>
      <c r="EX317">
        <v>0</v>
      </c>
      <c r="FQ317">
        <v>0</v>
      </c>
      <c r="FR317">
        <f t="shared" si="285"/>
        <v>0</v>
      </c>
      <c r="FS317">
        <v>0</v>
      </c>
      <c r="FX317">
        <v>90</v>
      </c>
      <c r="FY317">
        <v>85</v>
      </c>
      <c r="GA317" t="s">
        <v>4</v>
      </c>
      <c r="GD317">
        <v>0</v>
      </c>
      <c r="GF317">
        <v>602577485</v>
      </c>
      <c r="GG317">
        <v>1</v>
      </c>
      <c r="GH317">
        <v>1</v>
      </c>
      <c r="GI317">
        <v>4</v>
      </c>
      <c r="GJ317">
        <v>0</v>
      </c>
      <c r="GK317">
        <f>ROUND(R317*(S12)/100,2)</f>
        <v>0</v>
      </c>
      <c r="GL317">
        <f t="shared" si="286"/>
        <v>0</v>
      </c>
      <c r="GM317">
        <f t="shared" si="287"/>
        <v>729.04</v>
      </c>
      <c r="GN317">
        <f t="shared" si="288"/>
        <v>729.04</v>
      </c>
      <c r="GO317">
        <f t="shared" si="289"/>
        <v>0</v>
      </c>
      <c r="GP317">
        <f t="shared" si="290"/>
        <v>0</v>
      </c>
      <c r="GR317">
        <v>0</v>
      </c>
      <c r="GS317">
        <v>3</v>
      </c>
      <c r="GT317">
        <v>0</v>
      </c>
      <c r="GU317" t="s">
        <v>4</v>
      </c>
      <c r="GV317">
        <f t="shared" si="291"/>
        <v>0</v>
      </c>
      <c r="GW317">
        <v>1</v>
      </c>
      <c r="GX317">
        <f t="shared" si="292"/>
        <v>0</v>
      </c>
      <c r="HA317">
        <v>0</v>
      </c>
      <c r="HB317">
        <v>0</v>
      </c>
      <c r="IK317">
        <v>0</v>
      </c>
    </row>
    <row r="318" spans="1:255" x14ac:dyDescent="0.2">
      <c r="A318" s="2">
        <v>18</v>
      </c>
      <c r="B318" s="2">
        <v>1</v>
      </c>
      <c r="C318" s="2">
        <v>601</v>
      </c>
      <c r="D318" s="2"/>
      <c r="E318" s="2" t="s">
        <v>383</v>
      </c>
      <c r="F318" s="2" t="s">
        <v>384</v>
      </c>
      <c r="G318" s="2" t="s">
        <v>385</v>
      </c>
      <c r="H318" s="2" t="s">
        <v>215</v>
      </c>
      <c r="I318" s="2">
        <f>I312*J318</f>
        <v>1</v>
      </c>
      <c r="J318" s="2">
        <v>0.52910052910052918</v>
      </c>
      <c r="K318" s="2"/>
      <c r="L318" s="2"/>
      <c r="M318" s="2"/>
      <c r="N318" s="2"/>
      <c r="O318" s="2">
        <f t="shared" si="257"/>
        <v>371.2</v>
      </c>
      <c r="P318" s="2">
        <f t="shared" si="258"/>
        <v>371.2</v>
      </c>
      <c r="Q318" s="2">
        <f t="shared" si="259"/>
        <v>0</v>
      </c>
      <c r="R318" s="2">
        <f t="shared" si="260"/>
        <v>0</v>
      </c>
      <c r="S318" s="2">
        <f t="shared" si="261"/>
        <v>0</v>
      </c>
      <c r="T318" s="2">
        <f t="shared" si="262"/>
        <v>0</v>
      </c>
      <c r="U318" s="2">
        <f t="shared" si="263"/>
        <v>0</v>
      </c>
      <c r="V318" s="2">
        <f t="shared" si="264"/>
        <v>0</v>
      </c>
      <c r="W318" s="2">
        <f t="shared" si="265"/>
        <v>0</v>
      </c>
      <c r="X318" s="2">
        <f t="shared" si="266"/>
        <v>0</v>
      </c>
      <c r="Y318" s="2">
        <f t="shared" si="267"/>
        <v>0</v>
      </c>
      <c r="Z318" s="2"/>
      <c r="AA318" s="2">
        <v>27795993</v>
      </c>
      <c r="AB318" s="2">
        <f t="shared" si="268"/>
        <v>371.2</v>
      </c>
      <c r="AC318" s="2">
        <f t="shared" si="269"/>
        <v>371.2</v>
      </c>
      <c r="AD318" s="2">
        <f t="shared" si="293"/>
        <v>0</v>
      </c>
      <c r="AE318" s="2">
        <f t="shared" si="294"/>
        <v>0</v>
      </c>
      <c r="AF318" s="2">
        <f t="shared" si="294"/>
        <v>0</v>
      </c>
      <c r="AG318" s="2">
        <f t="shared" si="271"/>
        <v>0</v>
      </c>
      <c r="AH318" s="2">
        <f t="shared" si="295"/>
        <v>0</v>
      </c>
      <c r="AI318" s="2">
        <f t="shared" si="295"/>
        <v>0</v>
      </c>
      <c r="AJ318" s="2">
        <f t="shared" si="273"/>
        <v>0</v>
      </c>
      <c r="AK318" s="2">
        <v>371.2</v>
      </c>
      <c r="AL318" s="2">
        <v>371.2</v>
      </c>
      <c r="AM318" s="2">
        <v>0</v>
      </c>
      <c r="AN318" s="2">
        <v>0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90</v>
      </c>
      <c r="AU318" s="2">
        <v>85</v>
      </c>
      <c r="AV318" s="2">
        <v>1</v>
      </c>
      <c r="AW318" s="2">
        <v>1</v>
      </c>
      <c r="AX318" s="2"/>
      <c r="AY318" s="2"/>
      <c r="AZ318" s="2">
        <v>1</v>
      </c>
      <c r="BA318" s="2">
        <v>1</v>
      </c>
      <c r="BB318" s="2">
        <v>1</v>
      </c>
      <c r="BC318" s="2">
        <v>1</v>
      </c>
      <c r="BD318" s="2" t="s">
        <v>4</v>
      </c>
      <c r="BE318" s="2" t="s">
        <v>4</v>
      </c>
      <c r="BF318" s="2" t="s">
        <v>4</v>
      </c>
      <c r="BG318" s="2" t="s">
        <v>4</v>
      </c>
      <c r="BH318" s="2">
        <v>3</v>
      </c>
      <c r="BI318" s="2">
        <v>1</v>
      </c>
      <c r="BJ318" s="2" t="s">
        <v>386</v>
      </c>
      <c r="BK318" s="2"/>
      <c r="BL318" s="2"/>
      <c r="BM318" s="2">
        <v>9001</v>
      </c>
      <c r="BN318" s="2">
        <v>0</v>
      </c>
      <c r="BO318" s="2" t="s">
        <v>4</v>
      </c>
      <c r="BP318" s="2">
        <v>0</v>
      </c>
      <c r="BQ318" s="2">
        <v>2</v>
      </c>
      <c r="BR318" s="2">
        <v>0</v>
      </c>
      <c r="BS318" s="2">
        <v>1</v>
      </c>
      <c r="BT318" s="2">
        <v>1</v>
      </c>
      <c r="BU318" s="2">
        <v>1</v>
      </c>
      <c r="BV318" s="2">
        <v>1</v>
      </c>
      <c r="BW318" s="2">
        <v>1</v>
      </c>
      <c r="BX318" s="2">
        <v>1</v>
      </c>
      <c r="BY318" s="2" t="s">
        <v>4</v>
      </c>
      <c r="BZ318" s="2">
        <v>90</v>
      </c>
      <c r="CA318" s="2">
        <v>85</v>
      </c>
      <c r="CB318" s="2"/>
      <c r="CC318" s="2"/>
      <c r="CD318" s="2"/>
      <c r="CE318" s="2"/>
      <c r="CF318" s="2">
        <v>0</v>
      </c>
      <c r="CG318" s="2">
        <v>0</v>
      </c>
      <c r="CH318" s="2"/>
      <c r="CI318" s="2"/>
      <c r="CJ318" s="2"/>
      <c r="CK318" s="2"/>
      <c r="CL318" s="2"/>
      <c r="CM318" s="2">
        <v>0</v>
      </c>
      <c r="CN318" s="2" t="s">
        <v>4</v>
      </c>
      <c r="CO318" s="2">
        <v>0</v>
      </c>
      <c r="CP318" s="2">
        <f t="shared" si="274"/>
        <v>371.2</v>
      </c>
      <c r="CQ318" s="2">
        <f t="shared" si="275"/>
        <v>371.2</v>
      </c>
      <c r="CR318" s="2">
        <f t="shared" si="276"/>
        <v>0</v>
      </c>
      <c r="CS318" s="2">
        <f t="shared" si="277"/>
        <v>0</v>
      </c>
      <c r="CT318" s="2">
        <f t="shared" si="278"/>
        <v>0</v>
      </c>
      <c r="CU318" s="2">
        <f t="shared" si="279"/>
        <v>0</v>
      </c>
      <c r="CV318" s="2">
        <f t="shared" si="280"/>
        <v>0</v>
      </c>
      <c r="CW318" s="2">
        <f t="shared" si="281"/>
        <v>0</v>
      </c>
      <c r="CX318" s="2">
        <f t="shared" si="282"/>
        <v>0</v>
      </c>
      <c r="CY318" s="2">
        <f t="shared" si="283"/>
        <v>0</v>
      </c>
      <c r="CZ318" s="2">
        <f t="shared" si="284"/>
        <v>0</v>
      </c>
      <c r="DA318" s="2"/>
      <c r="DB318" s="2"/>
      <c r="DC318" s="2" t="s">
        <v>4</v>
      </c>
      <c r="DD318" s="2" t="s">
        <v>4</v>
      </c>
      <c r="DE318" s="2" t="s">
        <v>4</v>
      </c>
      <c r="DF318" s="2" t="s">
        <v>4</v>
      </c>
      <c r="DG318" s="2" t="s">
        <v>4</v>
      </c>
      <c r="DH318" s="2" t="s">
        <v>4</v>
      </c>
      <c r="DI318" s="2" t="s">
        <v>4</v>
      </c>
      <c r="DJ318" s="2" t="s">
        <v>4</v>
      </c>
      <c r="DK318" s="2" t="s">
        <v>4</v>
      </c>
      <c r="DL318" s="2" t="s">
        <v>4</v>
      </c>
      <c r="DM318" s="2" t="s">
        <v>4</v>
      </c>
      <c r="DN318" s="2">
        <v>0</v>
      </c>
      <c r="DO318" s="2">
        <v>0</v>
      </c>
      <c r="DP318" s="2">
        <v>1</v>
      </c>
      <c r="DQ318" s="2">
        <v>1</v>
      </c>
      <c r="DR318" s="2"/>
      <c r="DS318" s="2"/>
      <c r="DT318" s="2"/>
      <c r="DU318" s="2">
        <v>1010</v>
      </c>
      <c r="DV318" s="2" t="s">
        <v>215</v>
      </c>
      <c r="DW318" s="2" t="s">
        <v>215</v>
      </c>
      <c r="DX318" s="2">
        <v>1</v>
      </c>
      <c r="DY318" s="2"/>
      <c r="DZ318" s="2"/>
      <c r="EA318" s="2"/>
      <c r="EB318" s="2"/>
      <c r="EC318" s="2"/>
      <c r="ED318" s="2"/>
      <c r="EE318" s="2">
        <v>27029022</v>
      </c>
      <c r="EF318" s="2">
        <v>2</v>
      </c>
      <c r="EG318" s="2" t="s">
        <v>22</v>
      </c>
      <c r="EH318" s="2">
        <v>0</v>
      </c>
      <c r="EI318" s="2" t="s">
        <v>4</v>
      </c>
      <c r="EJ318" s="2">
        <v>1</v>
      </c>
      <c r="EK318" s="2">
        <v>9001</v>
      </c>
      <c r="EL318" s="2" t="s">
        <v>373</v>
      </c>
      <c r="EM318" s="2" t="s">
        <v>374</v>
      </c>
      <c r="EN318" s="2"/>
      <c r="EO318" s="2" t="s">
        <v>4</v>
      </c>
      <c r="EP318" s="2"/>
      <c r="EQ318" s="2">
        <v>0</v>
      </c>
      <c r="ER318" s="2">
        <v>371.2</v>
      </c>
      <c r="ES318" s="2">
        <v>371.2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>
        <v>0</v>
      </c>
      <c r="FR318" s="2">
        <f t="shared" si="285"/>
        <v>0</v>
      </c>
      <c r="FS318" s="2">
        <v>0</v>
      </c>
      <c r="FT318" s="2"/>
      <c r="FU318" s="2"/>
      <c r="FV318" s="2"/>
      <c r="FW318" s="2"/>
      <c r="FX318" s="2">
        <v>90</v>
      </c>
      <c r="FY318" s="2">
        <v>85</v>
      </c>
      <c r="FZ318" s="2"/>
      <c r="GA318" s="2" t="s">
        <v>4</v>
      </c>
      <c r="GB318" s="2"/>
      <c r="GC318" s="2"/>
      <c r="GD318" s="2">
        <v>0</v>
      </c>
      <c r="GE318" s="2"/>
      <c r="GF318" s="2">
        <v>-462216632</v>
      </c>
      <c r="GG318" s="2">
        <v>2</v>
      </c>
      <c r="GH318" s="2">
        <v>1</v>
      </c>
      <c r="GI318" s="2">
        <v>-2</v>
      </c>
      <c r="GJ318" s="2">
        <v>0</v>
      </c>
      <c r="GK318" s="2">
        <f>ROUND(R318*(R12)/100,2)</f>
        <v>0</v>
      </c>
      <c r="GL318" s="2">
        <f t="shared" si="286"/>
        <v>0</v>
      </c>
      <c r="GM318" s="2">
        <f t="shared" si="287"/>
        <v>371.2</v>
      </c>
      <c r="GN318" s="2">
        <f t="shared" si="288"/>
        <v>371.2</v>
      </c>
      <c r="GO318" s="2">
        <f t="shared" si="289"/>
        <v>0</v>
      </c>
      <c r="GP318" s="2">
        <f t="shared" si="290"/>
        <v>0</v>
      </c>
      <c r="GQ318" s="2"/>
      <c r="GR318" s="2">
        <v>0</v>
      </c>
      <c r="GS318" s="2">
        <v>3</v>
      </c>
      <c r="GT318" s="2">
        <v>0</v>
      </c>
      <c r="GU318" s="2" t="s">
        <v>4</v>
      </c>
      <c r="GV318" s="2">
        <f t="shared" si="291"/>
        <v>0</v>
      </c>
      <c r="GW318" s="2">
        <v>1</v>
      </c>
      <c r="GX318" s="2">
        <f t="shared" si="292"/>
        <v>0</v>
      </c>
      <c r="GY318" s="2"/>
      <c r="GZ318" s="2"/>
      <c r="HA318" s="2">
        <v>0</v>
      </c>
      <c r="HB318" s="2">
        <v>0</v>
      </c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>
        <v>0</v>
      </c>
      <c r="IL318" s="2"/>
      <c r="IM318" s="2"/>
      <c r="IN318" s="2"/>
      <c r="IO318" s="2"/>
      <c r="IP318" s="2"/>
      <c r="IQ318" s="2"/>
      <c r="IR318" s="2"/>
      <c r="IS318" s="2"/>
      <c r="IT318" s="2"/>
      <c r="IU318" s="2"/>
    </row>
    <row r="319" spans="1:255" x14ac:dyDescent="0.2">
      <c r="A319">
        <v>18</v>
      </c>
      <c r="B319">
        <v>1</v>
      </c>
      <c r="C319">
        <v>611</v>
      </c>
      <c r="E319" t="s">
        <v>383</v>
      </c>
      <c r="F319" t="s">
        <v>384</v>
      </c>
      <c r="G319" t="s">
        <v>385</v>
      </c>
      <c r="H319" t="s">
        <v>215</v>
      </c>
      <c r="I319">
        <f>I313*J319</f>
        <v>1</v>
      </c>
      <c r="J319">
        <v>0.52910052910052918</v>
      </c>
      <c r="O319">
        <f t="shared" si="257"/>
        <v>2858.24</v>
      </c>
      <c r="P319">
        <f t="shared" si="258"/>
        <v>2858.24</v>
      </c>
      <c r="Q319">
        <f t="shared" si="259"/>
        <v>0</v>
      </c>
      <c r="R319">
        <f t="shared" si="260"/>
        <v>0</v>
      </c>
      <c r="S319">
        <f t="shared" si="261"/>
        <v>0</v>
      </c>
      <c r="T319">
        <f t="shared" si="262"/>
        <v>0</v>
      </c>
      <c r="U319">
        <f t="shared" si="263"/>
        <v>0</v>
      </c>
      <c r="V319">
        <f t="shared" si="264"/>
        <v>0</v>
      </c>
      <c r="W319">
        <f t="shared" si="265"/>
        <v>0</v>
      </c>
      <c r="X319">
        <f t="shared" si="266"/>
        <v>0</v>
      </c>
      <c r="Y319">
        <f t="shared" si="267"/>
        <v>0</v>
      </c>
      <c r="AA319">
        <v>27796868</v>
      </c>
      <c r="AB319">
        <f t="shared" si="268"/>
        <v>371.2</v>
      </c>
      <c r="AC319">
        <f t="shared" si="269"/>
        <v>371.2</v>
      </c>
      <c r="AD319">
        <f t="shared" si="293"/>
        <v>0</v>
      </c>
      <c r="AE319">
        <f t="shared" si="294"/>
        <v>0</v>
      </c>
      <c r="AF319">
        <f t="shared" si="294"/>
        <v>0</v>
      </c>
      <c r="AG319">
        <f t="shared" si="271"/>
        <v>0</v>
      </c>
      <c r="AH319">
        <f t="shared" si="295"/>
        <v>0</v>
      </c>
      <c r="AI319">
        <f t="shared" si="295"/>
        <v>0</v>
      </c>
      <c r="AJ319">
        <f t="shared" si="273"/>
        <v>0</v>
      </c>
      <c r="AK319">
        <v>371.2</v>
      </c>
      <c r="AL319">
        <v>371.2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90</v>
      </c>
      <c r="AU319">
        <v>85</v>
      </c>
      <c r="AV319">
        <v>1</v>
      </c>
      <c r="AW319">
        <v>1</v>
      </c>
      <c r="AZ319">
        <v>7.7</v>
      </c>
      <c r="BA319">
        <v>1</v>
      </c>
      <c r="BB319">
        <v>1</v>
      </c>
      <c r="BC319">
        <v>7.7</v>
      </c>
      <c r="BD319" t="s">
        <v>4</v>
      </c>
      <c r="BE319" t="s">
        <v>4</v>
      </c>
      <c r="BF319" t="s">
        <v>4</v>
      </c>
      <c r="BG319" t="s">
        <v>4</v>
      </c>
      <c r="BH319">
        <v>3</v>
      </c>
      <c r="BI319">
        <v>1</v>
      </c>
      <c r="BJ319" t="s">
        <v>386</v>
      </c>
      <c r="BM319">
        <v>9001</v>
      </c>
      <c r="BN319">
        <v>0</v>
      </c>
      <c r="BO319" t="s">
        <v>4</v>
      </c>
      <c r="BP319">
        <v>0</v>
      </c>
      <c r="BQ319">
        <v>2</v>
      </c>
      <c r="BR319">
        <v>0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4</v>
      </c>
      <c r="BZ319">
        <v>90</v>
      </c>
      <c r="CA319">
        <v>85</v>
      </c>
      <c r="CF319">
        <v>0</v>
      </c>
      <c r="CG319">
        <v>0</v>
      </c>
      <c r="CM319">
        <v>0</v>
      </c>
      <c r="CN319" t="s">
        <v>4</v>
      </c>
      <c r="CO319">
        <v>0</v>
      </c>
      <c r="CP319">
        <f t="shared" si="274"/>
        <v>2858.24</v>
      </c>
      <c r="CQ319">
        <f t="shared" si="275"/>
        <v>2858.24</v>
      </c>
      <c r="CR319">
        <f t="shared" si="276"/>
        <v>0</v>
      </c>
      <c r="CS319">
        <f t="shared" si="277"/>
        <v>0</v>
      </c>
      <c r="CT319">
        <f t="shared" si="278"/>
        <v>0</v>
      </c>
      <c r="CU319">
        <f t="shared" si="279"/>
        <v>0</v>
      </c>
      <c r="CV319">
        <f t="shared" si="280"/>
        <v>0</v>
      </c>
      <c r="CW319">
        <f t="shared" si="281"/>
        <v>0</v>
      </c>
      <c r="CX319">
        <f t="shared" si="282"/>
        <v>0</v>
      </c>
      <c r="CY319">
        <f t="shared" si="283"/>
        <v>0</v>
      </c>
      <c r="CZ319">
        <f t="shared" si="284"/>
        <v>0</v>
      </c>
      <c r="DC319" t="s">
        <v>4</v>
      </c>
      <c r="DD319" t="s">
        <v>4</v>
      </c>
      <c r="DE319" t="s">
        <v>4</v>
      </c>
      <c r="DF319" t="s">
        <v>4</v>
      </c>
      <c r="DG319" t="s">
        <v>4</v>
      </c>
      <c r="DH319" t="s">
        <v>4</v>
      </c>
      <c r="DI319" t="s">
        <v>4</v>
      </c>
      <c r="DJ319" t="s">
        <v>4</v>
      </c>
      <c r="DK319" t="s">
        <v>4</v>
      </c>
      <c r="DL319" t="s">
        <v>4</v>
      </c>
      <c r="DM319" t="s">
        <v>4</v>
      </c>
      <c r="DN319">
        <v>0</v>
      </c>
      <c r="DO319">
        <v>0</v>
      </c>
      <c r="DP319">
        <v>1</v>
      </c>
      <c r="DQ319">
        <v>1</v>
      </c>
      <c r="DU319">
        <v>1010</v>
      </c>
      <c r="DV319" t="s">
        <v>215</v>
      </c>
      <c r="DW319" t="s">
        <v>215</v>
      </c>
      <c r="DX319">
        <v>1</v>
      </c>
      <c r="EE319">
        <v>27029022</v>
      </c>
      <c r="EF319">
        <v>2</v>
      </c>
      <c r="EG319" t="s">
        <v>22</v>
      </c>
      <c r="EH319">
        <v>0</v>
      </c>
      <c r="EI319" t="s">
        <v>4</v>
      </c>
      <c r="EJ319">
        <v>1</v>
      </c>
      <c r="EK319">
        <v>9001</v>
      </c>
      <c r="EL319" t="s">
        <v>373</v>
      </c>
      <c r="EM319" t="s">
        <v>374</v>
      </c>
      <c r="EO319" t="s">
        <v>4</v>
      </c>
      <c r="EQ319">
        <v>0</v>
      </c>
      <c r="ER319">
        <v>371.2</v>
      </c>
      <c r="ES319">
        <v>371.2</v>
      </c>
      <c r="ET319">
        <v>0</v>
      </c>
      <c r="EU319">
        <v>0</v>
      </c>
      <c r="EV319">
        <v>0</v>
      </c>
      <c r="EW319">
        <v>0</v>
      </c>
      <c r="EX319">
        <v>0</v>
      </c>
      <c r="FQ319">
        <v>0</v>
      </c>
      <c r="FR319">
        <f t="shared" si="285"/>
        <v>0</v>
      </c>
      <c r="FS319">
        <v>0</v>
      </c>
      <c r="FX319">
        <v>90</v>
      </c>
      <c r="FY319">
        <v>85</v>
      </c>
      <c r="GA319" t="s">
        <v>4</v>
      </c>
      <c r="GD319">
        <v>0</v>
      </c>
      <c r="GF319">
        <v>-462216632</v>
      </c>
      <c r="GG319">
        <v>1</v>
      </c>
      <c r="GH319">
        <v>1</v>
      </c>
      <c r="GI319">
        <v>4</v>
      </c>
      <c r="GJ319">
        <v>0</v>
      </c>
      <c r="GK319">
        <f>ROUND(R319*(S12)/100,2)</f>
        <v>0</v>
      </c>
      <c r="GL319">
        <f t="shared" si="286"/>
        <v>0</v>
      </c>
      <c r="GM319">
        <f t="shared" si="287"/>
        <v>2858.24</v>
      </c>
      <c r="GN319">
        <f t="shared" si="288"/>
        <v>2858.24</v>
      </c>
      <c r="GO319">
        <f t="shared" si="289"/>
        <v>0</v>
      </c>
      <c r="GP319">
        <f t="shared" si="290"/>
        <v>0</v>
      </c>
      <c r="GR319">
        <v>0</v>
      </c>
      <c r="GS319">
        <v>3</v>
      </c>
      <c r="GT319">
        <v>0</v>
      </c>
      <c r="GU319" t="s">
        <v>4</v>
      </c>
      <c r="GV319">
        <f t="shared" si="291"/>
        <v>0</v>
      </c>
      <c r="GW319">
        <v>1</v>
      </c>
      <c r="GX319">
        <f t="shared" si="292"/>
        <v>0</v>
      </c>
      <c r="HA319">
        <v>0</v>
      </c>
      <c r="HB319">
        <v>0</v>
      </c>
      <c r="IK319">
        <v>0</v>
      </c>
    </row>
    <row r="320" spans="1:255" x14ac:dyDescent="0.2">
      <c r="A320" s="2">
        <v>17</v>
      </c>
      <c r="B320" s="2">
        <v>1</v>
      </c>
      <c r="C320" s="2">
        <f>ROW(SmtRes!A619)</f>
        <v>619</v>
      </c>
      <c r="D320" s="2">
        <f>ROW(EtalonRes!A589)</f>
        <v>589</v>
      </c>
      <c r="E320" s="2" t="s">
        <v>387</v>
      </c>
      <c r="F320" s="2" t="s">
        <v>388</v>
      </c>
      <c r="G320" s="2" t="s">
        <v>389</v>
      </c>
      <c r="H320" s="2" t="s">
        <v>361</v>
      </c>
      <c r="I320" s="2">
        <v>0.22</v>
      </c>
      <c r="J320" s="2">
        <v>0</v>
      </c>
      <c r="K320" s="2"/>
      <c r="L320" s="2"/>
      <c r="M320" s="2"/>
      <c r="N320" s="2"/>
      <c r="O320" s="2">
        <f t="shared" si="257"/>
        <v>65.77</v>
      </c>
      <c r="P320" s="2">
        <f t="shared" si="258"/>
        <v>0</v>
      </c>
      <c r="Q320" s="2">
        <f t="shared" si="259"/>
        <v>34.03</v>
      </c>
      <c r="R320" s="2">
        <f t="shared" si="260"/>
        <v>0</v>
      </c>
      <c r="S320" s="2">
        <f t="shared" si="261"/>
        <v>31.74</v>
      </c>
      <c r="T320" s="2">
        <f t="shared" si="262"/>
        <v>0</v>
      </c>
      <c r="U320" s="2">
        <f t="shared" si="263"/>
        <v>3.3374000000000001</v>
      </c>
      <c r="V320" s="2">
        <f t="shared" si="264"/>
        <v>0</v>
      </c>
      <c r="W320" s="2">
        <f t="shared" si="265"/>
        <v>0</v>
      </c>
      <c r="X320" s="2">
        <f t="shared" si="266"/>
        <v>34.909999999999997</v>
      </c>
      <c r="Y320" s="2">
        <f t="shared" si="267"/>
        <v>22.22</v>
      </c>
      <c r="Z320" s="2"/>
      <c r="AA320" s="2">
        <v>27795993</v>
      </c>
      <c r="AB320" s="2">
        <f t="shared" si="268"/>
        <v>298.95999999999998</v>
      </c>
      <c r="AC320" s="2">
        <f t="shared" si="269"/>
        <v>0</v>
      </c>
      <c r="AD320" s="2">
        <f t="shared" si="293"/>
        <v>154.69</v>
      </c>
      <c r="AE320" s="2">
        <f t="shared" si="294"/>
        <v>0</v>
      </c>
      <c r="AF320" s="2">
        <f t="shared" si="294"/>
        <v>144.27000000000001</v>
      </c>
      <c r="AG320" s="2">
        <f t="shared" si="271"/>
        <v>0</v>
      </c>
      <c r="AH320" s="2">
        <f t="shared" si="295"/>
        <v>15.17</v>
      </c>
      <c r="AI320" s="2">
        <f t="shared" si="295"/>
        <v>0</v>
      </c>
      <c r="AJ320" s="2">
        <f t="shared" si="273"/>
        <v>0</v>
      </c>
      <c r="AK320" s="2">
        <v>298.95999999999998</v>
      </c>
      <c r="AL320" s="2">
        <v>0</v>
      </c>
      <c r="AM320" s="2">
        <v>154.69</v>
      </c>
      <c r="AN320" s="2">
        <v>0</v>
      </c>
      <c r="AO320" s="2">
        <v>144.27000000000001</v>
      </c>
      <c r="AP320" s="2">
        <v>0</v>
      </c>
      <c r="AQ320" s="2">
        <v>15.17</v>
      </c>
      <c r="AR320" s="2">
        <v>0</v>
      </c>
      <c r="AS320" s="2">
        <v>0</v>
      </c>
      <c r="AT320" s="2">
        <v>110</v>
      </c>
      <c r="AU320" s="2">
        <v>70</v>
      </c>
      <c r="AV320" s="2">
        <v>1</v>
      </c>
      <c r="AW320" s="2">
        <v>1</v>
      </c>
      <c r="AX320" s="2"/>
      <c r="AY320" s="2"/>
      <c r="AZ320" s="2">
        <v>1</v>
      </c>
      <c r="BA320" s="2">
        <v>1</v>
      </c>
      <c r="BB320" s="2">
        <v>1</v>
      </c>
      <c r="BC320" s="2">
        <v>1</v>
      </c>
      <c r="BD320" s="2" t="s">
        <v>4</v>
      </c>
      <c r="BE320" s="2" t="s">
        <v>4</v>
      </c>
      <c r="BF320" s="2" t="s">
        <v>4</v>
      </c>
      <c r="BG320" s="2" t="s">
        <v>4</v>
      </c>
      <c r="BH320" s="2">
        <v>0</v>
      </c>
      <c r="BI320" s="2">
        <v>1</v>
      </c>
      <c r="BJ320" s="2" t="s">
        <v>390</v>
      </c>
      <c r="BK320" s="2"/>
      <c r="BL320" s="2"/>
      <c r="BM320" s="2">
        <v>46001</v>
      </c>
      <c r="BN320" s="2">
        <v>0</v>
      </c>
      <c r="BO320" s="2" t="s">
        <v>4</v>
      </c>
      <c r="BP320" s="2">
        <v>0</v>
      </c>
      <c r="BQ320" s="2">
        <v>2</v>
      </c>
      <c r="BR320" s="2">
        <v>0</v>
      </c>
      <c r="BS320" s="2">
        <v>1</v>
      </c>
      <c r="BT320" s="2">
        <v>1</v>
      </c>
      <c r="BU320" s="2">
        <v>1</v>
      </c>
      <c r="BV320" s="2">
        <v>1</v>
      </c>
      <c r="BW320" s="2">
        <v>1</v>
      </c>
      <c r="BX320" s="2">
        <v>1</v>
      </c>
      <c r="BY320" s="2" t="s">
        <v>4</v>
      </c>
      <c r="BZ320" s="2">
        <v>110</v>
      </c>
      <c r="CA320" s="2">
        <v>70</v>
      </c>
      <c r="CB320" s="2"/>
      <c r="CC320" s="2"/>
      <c r="CD320" s="2"/>
      <c r="CE320" s="2"/>
      <c r="CF320" s="2">
        <v>0</v>
      </c>
      <c r="CG320" s="2">
        <v>0</v>
      </c>
      <c r="CH320" s="2"/>
      <c r="CI320" s="2"/>
      <c r="CJ320" s="2"/>
      <c r="CK320" s="2"/>
      <c r="CL320" s="2"/>
      <c r="CM320" s="2">
        <v>0</v>
      </c>
      <c r="CN320" s="2" t="s">
        <v>4</v>
      </c>
      <c r="CO320" s="2">
        <v>0</v>
      </c>
      <c r="CP320" s="2">
        <f t="shared" si="274"/>
        <v>65.77</v>
      </c>
      <c r="CQ320" s="2">
        <f t="shared" si="275"/>
        <v>0</v>
      </c>
      <c r="CR320" s="2">
        <f t="shared" si="276"/>
        <v>154.69</v>
      </c>
      <c r="CS320" s="2">
        <f t="shared" si="277"/>
        <v>0</v>
      </c>
      <c r="CT320" s="2">
        <f t="shared" si="278"/>
        <v>144.27000000000001</v>
      </c>
      <c r="CU320" s="2">
        <f t="shared" si="279"/>
        <v>0</v>
      </c>
      <c r="CV320" s="2">
        <f t="shared" si="280"/>
        <v>15.17</v>
      </c>
      <c r="CW320" s="2">
        <f t="shared" si="281"/>
        <v>0</v>
      </c>
      <c r="CX320" s="2">
        <f t="shared" si="282"/>
        <v>0</v>
      </c>
      <c r="CY320" s="2">
        <f t="shared" si="283"/>
        <v>34.913999999999994</v>
      </c>
      <c r="CZ320" s="2">
        <f t="shared" si="284"/>
        <v>22.217999999999996</v>
      </c>
      <c r="DA320" s="2"/>
      <c r="DB320" s="2"/>
      <c r="DC320" s="2" t="s">
        <v>4</v>
      </c>
      <c r="DD320" s="2" t="s">
        <v>4</v>
      </c>
      <c r="DE320" s="2" t="s">
        <v>4</v>
      </c>
      <c r="DF320" s="2" t="s">
        <v>4</v>
      </c>
      <c r="DG320" s="2" t="s">
        <v>4</v>
      </c>
      <c r="DH320" s="2" t="s">
        <v>4</v>
      </c>
      <c r="DI320" s="2" t="s">
        <v>4</v>
      </c>
      <c r="DJ320" s="2" t="s">
        <v>4</v>
      </c>
      <c r="DK320" s="2" t="s">
        <v>4</v>
      </c>
      <c r="DL320" s="2" t="s">
        <v>4</v>
      </c>
      <c r="DM320" s="2" t="s">
        <v>4</v>
      </c>
      <c r="DN320" s="2">
        <v>0</v>
      </c>
      <c r="DO320" s="2">
        <v>0</v>
      </c>
      <c r="DP320" s="2">
        <v>1</v>
      </c>
      <c r="DQ320" s="2">
        <v>1</v>
      </c>
      <c r="DR320" s="2"/>
      <c r="DS320" s="2"/>
      <c r="DT320" s="2"/>
      <c r="DU320" s="2">
        <v>1013</v>
      </c>
      <c r="DV320" s="2" t="s">
        <v>361</v>
      </c>
      <c r="DW320" s="2" t="s">
        <v>361</v>
      </c>
      <c r="DX320" s="2">
        <v>1</v>
      </c>
      <c r="DY320" s="2"/>
      <c r="DZ320" s="2"/>
      <c r="EA320" s="2"/>
      <c r="EB320" s="2"/>
      <c r="EC320" s="2"/>
      <c r="ED320" s="2"/>
      <c r="EE320" s="2">
        <v>27029091</v>
      </c>
      <c r="EF320" s="2">
        <v>2</v>
      </c>
      <c r="EG320" s="2" t="s">
        <v>22</v>
      </c>
      <c r="EH320" s="2">
        <v>0</v>
      </c>
      <c r="EI320" s="2" t="s">
        <v>4</v>
      </c>
      <c r="EJ320" s="2">
        <v>1</v>
      </c>
      <c r="EK320" s="2">
        <v>46001</v>
      </c>
      <c r="EL320" s="2" t="s">
        <v>391</v>
      </c>
      <c r="EM320" s="2" t="s">
        <v>392</v>
      </c>
      <c r="EN320" s="2"/>
      <c r="EO320" s="2" t="s">
        <v>4</v>
      </c>
      <c r="EP320" s="2"/>
      <c r="EQ320" s="2">
        <v>512</v>
      </c>
      <c r="ER320" s="2">
        <v>298.95999999999998</v>
      </c>
      <c r="ES320" s="2">
        <v>0</v>
      </c>
      <c r="ET320" s="2">
        <v>154.69</v>
      </c>
      <c r="EU320" s="2">
        <v>0</v>
      </c>
      <c r="EV320" s="2">
        <v>144.27000000000001</v>
      </c>
      <c r="EW320" s="2">
        <v>15.17</v>
      </c>
      <c r="EX320" s="2">
        <v>0</v>
      </c>
      <c r="EY320" s="2">
        <v>0</v>
      </c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>
        <v>0</v>
      </c>
      <c r="FR320" s="2">
        <f t="shared" si="285"/>
        <v>0</v>
      </c>
      <c r="FS320" s="2">
        <v>0</v>
      </c>
      <c r="FT320" s="2"/>
      <c r="FU320" s="2"/>
      <c r="FV320" s="2"/>
      <c r="FW320" s="2"/>
      <c r="FX320" s="2">
        <v>110</v>
      </c>
      <c r="FY320" s="2">
        <v>70</v>
      </c>
      <c r="FZ320" s="2"/>
      <c r="GA320" s="2" t="s">
        <v>4</v>
      </c>
      <c r="GB320" s="2"/>
      <c r="GC320" s="2"/>
      <c r="GD320" s="2">
        <v>0</v>
      </c>
      <c r="GE320" s="2"/>
      <c r="GF320" s="2">
        <v>-384887062</v>
      </c>
      <c r="GG320" s="2">
        <v>2</v>
      </c>
      <c r="GH320" s="2">
        <v>1</v>
      </c>
      <c r="GI320" s="2">
        <v>-2</v>
      </c>
      <c r="GJ320" s="2">
        <v>0</v>
      </c>
      <c r="GK320" s="2">
        <f>ROUND(R320*(R12)/100,2)</f>
        <v>0</v>
      </c>
      <c r="GL320" s="2">
        <f t="shared" si="286"/>
        <v>0</v>
      </c>
      <c r="GM320" s="2">
        <f t="shared" si="287"/>
        <v>122.9</v>
      </c>
      <c r="GN320" s="2">
        <f t="shared" si="288"/>
        <v>122.9</v>
      </c>
      <c r="GO320" s="2">
        <f t="shared" si="289"/>
        <v>0</v>
      </c>
      <c r="GP320" s="2">
        <f t="shared" si="290"/>
        <v>0</v>
      </c>
      <c r="GQ320" s="2"/>
      <c r="GR320" s="2">
        <v>0</v>
      </c>
      <c r="GS320" s="2">
        <v>3</v>
      </c>
      <c r="GT320" s="2">
        <v>0</v>
      </c>
      <c r="GU320" s="2" t="s">
        <v>4</v>
      </c>
      <c r="GV320" s="2">
        <f t="shared" si="291"/>
        <v>0</v>
      </c>
      <c r="GW320" s="2">
        <v>1</v>
      </c>
      <c r="GX320" s="2">
        <f t="shared" si="292"/>
        <v>0</v>
      </c>
      <c r="GY320" s="2"/>
      <c r="GZ320" s="2"/>
      <c r="HA320" s="2">
        <v>0</v>
      </c>
      <c r="HB320" s="2">
        <v>0</v>
      </c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>
        <v>0</v>
      </c>
      <c r="IL320" s="2"/>
      <c r="IM320" s="2"/>
      <c r="IN320" s="2"/>
      <c r="IO320" s="2"/>
      <c r="IP320" s="2"/>
      <c r="IQ320" s="2"/>
      <c r="IR320" s="2"/>
      <c r="IS320" s="2"/>
      <c r="IT320" s="2"/>
      <c r="IU320" s="2"/>
    </row>
    <row r="321" spans="1:245" x14ac:dyDescent="0.2">
      <c r="A321">
        <v>17</v>
      </c>
      <c r="B321">
        <v>1</v>
      </c>
      <c r="C321">
        <f>ROW(SmtRes!A622)</f>
        <v>622</v>
      </c>
      <c r="D321">
        <f>ROW(EtalonRes!A592)</f>
        <v>592</v>
      </c>
      <c r="E321" t="s">
        <v>387</v>
      </c>
      <c r="F321" t="s">
        <v>388</v>
      </c>
      <c r="G321" t="s">
        <v>389</v>
      </c>
      <c r="H321" t="s">
        <v>361</v>
      </c>
      <c r="I321">
        <v>0.22</v>
      </c>
      <c r="J321">
        <v>0</v>
      </c>
      <c r="O321">
        <f t="shared" si="257"/>
        <v>506.43</v>
      </c>
      <c r="P321">
        <f t="shared" si="258"/>
        <v>0</v>
      </c>
      <c r="Q321">
        <f t="shared" si="259"/>
        <v>262.04000000000002</v>
      </c>
      <c r="R321">
        <f t="shared" si="260"/>
        <v>0</v>
      </c>
      <c r="S321">
        <f t="shared" si="261"/>
        <v>244.39</v>
      </c>
      <c r="T321">
        <f t="shared" si="262"/>
        <v>0</v>
      </c>
      <c r="U321">
        <f t="shared" si="263"/>
        <v>3.3374000000000001</v>
      </c>
      <c r="V321">
        <f t="shared" si="264"/>
        <v>0</v>
      </c>
      <c r="W321">
        <f t="shared" si="265"/>
        <v>0</v>
      </c>
      <c r="X321">
        <f t="shared" si="266"/>
        <v>268.83</v>
      </c>
      <c r="Y321">
        <f t="shared" si="267"/>
        <v>171.07</v>
      </c>
      <c r="AA321">
        <v>27796868</v>
      </c>
      <c r="AB321">
        <f t="shared" si="268"/>
        <v>298.95999999999998</v>
      </c>
      <c r="AC321">
        <f t="shared" si="269"/>
        <v>0</v>
      </c>
      <c r="AD321">
        <f t="shared" si="293"/>
        <v>154.69</v>
      </c>
      <c r="AE321">
        <f t="shared" si="294"/>
        <v>0</v>
      </c>
      <c r="AF321">
        <f t="shared" si="294"/>
        <v>144.27000000000001</v>
      </c>
      <c r="AG321">
        <f t="shared" si="271"/>
        <v>0</v>
      </c>
      <c r="AH321">
        <f t="shared" si="295"/>
        <v>15.17</v>
      </c>
      <c r="AI321">
        <f t="shared" si="295"/>
        <v>0</v>
      </c>
      <c r="AJ321">
        <f t="shared" si="273"/>
        <v>0</v>
      </c>
      <c r="AK321">
        <v>298.95999999999998</v>
      </c>
      <c r="AL321">
        <v>0</v>
      </c>
      <c r="AM321">
        <v>154.69</v>
      </c>
      <c r="AN321">
        <v>0</v>
      </c>
      <c r="AO321">
        <v>144.27000000000001</v>
      </c>
      <c r="AP321">
        <v>0</v>
      </c>
      <c r="AQ321">
        <v>15.17</v>
      </c>
      <c r="AR321">
        <v>0</v>
      </c>
      <c r="AS321">
        <v>0</v>
      </c>
      <c r="AT321">
        <v>110</v>
      </c>
      <c r="AU321">
        <v>70</v>
      </c>
      <c r="AV321">
        <v>1</v>
      </c>
      <c r="AW321">
        <v>1</v>
      </c>
      <c r="AZ321">
        <v>7.7</v>
      </c>
      <c r="BA321">
        <v>7.7</v>
      </c>
      <c r="BB321">
        <v>7.7</v>
      </c>
      <c r="BC321">
        <v>7.7</v>
      </c>
      <c r="BD321" t="s">
        <v>4</v>
      </c>
      <c r="BE321" t="s">
        <v>4</v>
      </c>
      <c r="BF321" t="s">
        <v>4</v>
      </c>
      <c r="BG321" t="s">
        <v>4</v>
      </c>
      <c r="BH321">
        <v>0</v>
      </c>
      <c r="BI321">
        <v>1</v>
      </c>
      <c r="BJ321" t="s">
        <v>390</v>
      </c>
      <c r="BM321">
        <v>46001</v>
      </c>
      <c r="BN321">
        <v>0</v>
      </c>
      <c r="BO321" t="s">
        <v>4</v>
      </c>
      <c r="BP321">
        <v>0</v>
      </c>
      <c r="BQ321">
        <v>2</v>
      </c>
      <c r="BR321">
        <v>0</v>
      </c>
      <c r="BS321">
        <v>7.7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4</v>
      </c>
      <c r="BZ321">
        <v>110</v>
      </c>
      <c r="CA321">
        <v>70</v>
      </c>
      <c r="CF321">
        <v>0</v>
      </c>
      <c r="CG321">
        <v>0</v>
      </c>
      <c r="CM321">
        <v>0</v>
      </c>
      <c r="CN321" t="s">
        <v>4</v>
      </c>
      <c r="CO321">
        <v>0</v>
      </c>
      <c r="CP321">
        <f t="shared" si="274"/>
        <v>506.43</v>
      </c>
      <c r="CQ321">
        <f t="shared" si="275"/>
        <v>0</v>
      </c>
      <c r="CR321">
        <f t="shared" si="276"/>
        <v>1191.1130000000001</v>
      </c>
      <c r="CS321">
        <f t="shared" si="277"/>
        <v>0</v>
      </c>
      <c r="CT321">
        <f t="shared" si="278"/>
        <v>1110.8790000000001</v>
      </c>
      <c r="CU321">
        <f t="shared" si="279"/>
        <v>0</v>
      </c>
      <c r="CV321">
        <f t="shared" si="280"/>
        <v>15.17</v>
      </c>
      <c r="CW321">
        <f t="shared" si="281"/>
        <v>0</v>
      </c>
      <c r="CX321">
        <f t="shared" si="282"/>
        <v>0</v>
      </c>
      <c r="CY321">
        <f t="shared" si="283"/>
        <v>268.82899999999995</v>
      </c>
      <c r="CZ321">
        <f t="shared" si="284"/>
        <v>171.07299999999998</v>
      </c>
      <c r="DC321" t="s">
        <v>4</v>
      </c>
      <c r="DD321" t="s">
        <v>4</v>
      </c>
      <c r="DE321" t="s">
        <v>4</v>
      </c>
      <c r="DF321" t="s">
        <v>4</v>
      </c>
      <c r="DG321" t="s">
        <v>4</v>
      </c>
      <c r="DH321" t="s">
        <v>4</v>
      </c>
      <c r="DI321" t="s">
        <v>4</v>
      </c>
      <c r="DJ321" t="s">
        <v>4</v>
      </c>
      <c r="DK321" t="s">
        <v>4</v>
      </c>
      <c r="DL321" t="s">
        <v>4</v>
      </c>
      <c r="DM321" t="s">
        <v>4</v>
      </c>
      <c r="DN321">
        <v>0</v>
      </c>
      <c r="DO321">
        <v>0</v>
      </c>
      <c r="DP321">
        <v>1</v>
      </c>
      <c r="DQ321">
        <v>1</v>
      </c>
      <c r="DU321">
        <v>1013</v>
      </c>
      <c r="DV321" t="s">
        <v>361</v>
      </c>
      <c r="DW321" t="s">
        <v>361</v>
      </c>
      <c r="DX321">
        <v>1</v>
      </c>
      <c r="EE321">
        <v>27029091</v>
      </c>
      <c r="EF321">
        <v>2</v>
      </c>
      <c r="EG321" t="s">
        <v>22</v>
      </c>
      <c r="EH321">
        <v>0</v>
      </c>
      <c r="EI321" t="s">
        <v>4</v>
      </c>
      <c r="EJ321">
        <v>1</v>
      </c>
      <c r="EK321">
        <v>46001</v>
      </c>
      <c r="EL321" t="s">
        <v>391</v>
      </c>
      <c r="EM321" t="s">
        <v>392</v>
      </c>
      <c r="EO321" t="s">
        <v>4</v>
      </c>
      <c r="EQ321">
        <v>512</v>
      </c>
      <c r="ER321">
        <v>298.95999999999998</v>
      </c>
      <c r="ES321">
        <v>0</v>
      </c>
      <c r="ET321">
        <v>154.69</v>
      </c>
      <c r="EU321">
        <v>0</v>
      </c>
      <c r="EV321">
        <v>144.27000000000001</v>
      </c>
      <c r="EW321">
        <v>15.17</v>
      </c>
      <c r="EX321">
        <v>0</v>
      </c>
      <c r="EY321">
        <v>0</v>
      </c>
      <c r="FQ321">
        <v>0</v>
      </c>
      <c r="FR321">
        <f t="shared" si="285"/>
        <v>0</v>
      </c>
      <c r="FS321">
        <v>0</v>
      </c>
      <c r="FX321">
        <v>110</v>
      </c>
      <c r="FY321">
        <v>70</v>
      </c>
      <c r="GA321" t="s">
        <v>4</v>
      </c>
      <c r="GD321">
        <v>0</v>
      </c>
      <c r="GF321">
        <v>-384887062</v>
      </c>
      <c r="GG321">
        <v>1</v>
      </c>
      <c r="GH321">
        <v>1</v>
      </c>
      <c r="GI321">
        <v>4</v>
      </c>
      <c r="GJ321">
        <v>0</v>
      </c>
      <c r="GK321">
        <f>ROUND(R321*(S12)/100,2)</f>
        <v>0</v>
      </c>
      <c r="GL321">
        <f t="shared" si="286"/>
        <v>0</v>
      </c>
      <c r="GM321">
        <f t="shared" si="287"/>
        <v>946.33</v>
      </c>
      <c r="GN321">
        <f t="shared" si="288"/>
        <v>946.33</v>
      </c>
      <c r="GO321">
        <f t="shared" si="289"/>
        <v>0</v>
      </c>
      <c r="GP321">
        <f t="shared" si="290"/>
        <v>0</v>
      </c>
      <c r="GR321">
        <v>0</v>
      </c>
      <c r="GS321">
        <v>3</v>
      </c>
      <c r="GT321">
        <v>0</v>
      </c>
      <c r="GU321" t="s">
        <v>4</v>
      </c>
      <c r="GV321">
        <f t="shared" si="291"/>
        <v>0</v>
      </c>
      <c r="GW321">
        <v>1</v>
      </c>
      <c r="GX321">
        <f t="shared" si="292"/>
        <v>0</v>
      </c>
      <c r="HA321">
        <v>0</v>
      </c>
      <c r="HB321">
        <v>0</v>
      </c>
      <c r="IK321">
        <v>0</v>
      </c>
    </row>
    <row r="323" spans="1:245" x14ac:dyDescent="0.2">
      <c r="A323" s="3">
        <v>51</v>
      </c>
      <c r="B323" s="3">
        <f>B304</f>
        <v>1</v>
      </c>
      <c r="C323" s="3">
        <f>A304</f>
        <v>4</v>
      </c>
      <c r="D323" s="3">
        <f>ROW(A304)</f>
        <v>304</v>
      </c>
      <c r="E323" s="3"/>
      <c r="F323" s="3" t="str">
        <f>IF(F304&lt;&gt;"",F304,"")</f>
        <v>Дополнительные работы</v>
      </c>
      <c r="G323" s="3" t="str">
        <f>IF(G304&lt;&gt;"",G304,"")</f>
        <v>Дополнительные работы</v>
      </c>
      <c r="H323" s="3">
        <v>0</v>
      </c>
      <c r="I323" s="3"/>
      <c r="J323" s="3"/>
      <c r="K323" s="3"/>
      <c r="L323" s="3"/>
      <c r="M323" s="3"/>
      <c r="N323" s="3"/>
      <c r="O323" s="3">
        <f t="shared" ref="O323:T323" si="296">ROUND(AB323,2)</f>
        <v>3361.35</v>
      </c>
      <c r="P323" s="3">
        <f t="shared" si="296"/>
        <v>3220.97</v>
      </c>
      <c r="Q323" s="3">
        <f t="shared" si="296"/>
        <v>50.06</v>
      </c>
      <c r="R323" s="3">
        <f t="shared" si="296"/>
        <v>0.53</v>
      </c>
      <c r="S323" s="3">
        <f t="shared" si="296"/>
        <v>90.32</v>
      </c>
      <c r="T323" s="3">
        <f t="shared" si="296"/>
        <v>0</v>
      </c>
      <c r="U323" s="3">
        <f>AH323</f>
        <v>9.3731599999999986</v>
      </c>
      <c r="V323" s="3">
        <f>AI323</f>
        <v>4.5359999999999998E-2</v>
      </c>
      <c r="W323" s="3">
        <f>ROUND(AJ323,2)</f>
        <v>0</v>
      </c>
      <c r="X323" s="3">
        <f>ROUND(AK323,2)</f>
        <v>87.25</v>
      </c>
      <c r="Y323" s="3">
        <f>ROUND(AL323,2)</f>
        <v>70.010000000000005</v>
      </c>
      <c r="Z323" s="3"/>
      <c r="AA323" s="3"/>
      <c r="AB323" s="3">
        <f>ROUND(SUMIF(AA308:AA321,"=27795993",O308:O321),2)</f>
        <v>3361.35</v>
      </c>
      <c r="AC323" s="3">
        <f>ROUND(SUMIF(AA308:AA321,"=27795993",P308:P321),2)</f>
        <v>3220.97</v>
      </c>
      <c r="AD323" s="3">
        <f>ROUND(SUMIF(AA308:AA321,"=27795993",Q308:Q321),2)</f>
        <v>50.06</v>
      </c>
      <c r="AE323" s="3">
        <f>ROUND(SUMIF(AA308:AA321,"=27795993",R308:R321),2)</f>
        <v>0.53</v>
      </c>
      <c r="AF323" s="3">
        <f>ROUND(SUMIF(AA308:AA321,"=27795993",S308:S321),2)</f>
        <v>90.32</v>
      </c>
      <c r="AG323" s="3">
        <f>ROUND(SUMIF(AA308:AA321,"=27795993",T308:T321),2)</f>
        <v>0</v>
      </c>
      <c r="AH323" s="3">
        <f>SUMIF(AA308:AA321,"=27795993",U308:U321)</f>
        <v>9.3731599999999986</v>
      </c>
      <c r="AI323" s="3">
        <f>SUMIF(AA308:AA321,"=27795993",V308:V321)</f>
        <v>4.5359999999999998E-2</v>
      </c>
      <c r="AJ323" s="3">
        <f>ROUND(SUMIF(AA308:AA321,"=27795993",W308:W321),2)</f>
        <v>0</v>
      </c>
      <c r="AK323" s="3">
        <f>ROUND(SUMIF(AA308:AA321,"=27795993",X308:X321),2)</f>
        <v>87.25</v>
      </c>
      <c r="AL323" s="3">
        <f>ROUND(SUMIF(AA308:AA321,"=27795993",Y308:Y321),2)</f>
        <v>70.010000000000005</v>
      </c>
      <c r="AM323" s="3"/>
      <c r="AN323" s="3"/>
      <c r="AO323" s="3">
        <f t="shared" ref="AO323:BC323" si="297">ROUND(BX323,2)</f>
        <v>0</v>
      </c>
      <c r="AP323" s="3">
        <f t="shared" si="297"/>
        <v>0</v>
      </c>
      <c r="AQ323" s="3">
        <f t="shared" si="297"/>
        <v>0</v>
      </c>
      <c r="AR323" s="3">
        <f t="shared" si="297"/>
        <v>3518.61</v>
      </c>
      <c r="AS323" s="3">
        <f t="shared" si="297"/>
        <v>3518.61</v>
      </c>
      <c r="AT323" s="3">
        <f t="shared" si="297"/>
        <v>0</v>
      </c>
      <c r="AU323" s="3">
        <f t="shared" si="297"/>
        <v>0</v>
      </c>
      <c r="AV323" s="3">
        <f t="shared" si="297"/>
        <v>3220.97</v>
      </c>
      <c r="AW323" s="3">
        <f t="shared" si="297"/>
        <v>3220.97</v>
      </c>
      <c r="AX323" s="3">
        <f t="shared" si="297"/>
        <v>0</v>
      </c>
      <c r="AY323" s="3">
        <f t="shared" si="297"/>
        <v>3220.97</v>
      </c>
      <c r="AZ323" s="3">
        <f t="shared" si="297"/>
        <v>0</v>
      </c>
      <c r="BA323" s="3">
        <f t="shared" si="297"/>
        <v>0</v>
      </c>
      <c r="BB323" s="3">
        <f t="shared" si="297"/>
        <v>0</v>
      </c>
      <c r="BC323" s="3">
        <f t="shared" si="297"/>
        <v>0</v>
      </c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>
        <f>ROUND(SUMIF(AA308:AA321,"=27795993",FQ308:FQ321),2)</f>
        <v>0</v>
      </c>
      <c r="BY323" s="3">
        <f>ROUND(SUMIF(AA308:AA321,"=27795993",FR308:FR321),2)</f>
        <v>0</v>
      </c>
      <c r="BZ323" s="3">
        <f>ROUND(SUMIF(AA308:AA321,"=27795993",GL308:GL321),2)</f>
        <v>0</v>
      </c>
      <c r="CA323" s="3">
        <f>ROUND(SUMIF(AA308:AA321,"=27795993",GM308:GM321),2)</f>
        <v>3518.61</v>
      </c>
      <c r="CB323" s="3">
        <f>ROUND(SUMIF(AA308:AA321,"=27795993",GN308:GN321),2)</f>
        <v>3518.61</v>
      </c>
      <c r="CC323" s="3">
        <f>ROUND(SUMIF(AA308:AA321,"=27795993",GO308:GO321),2)</f>
        <v>0</v>
      </c>
      <c r="CD323" s="3">
        <f>ROUND(SUMIF(AA308:AA321,"=27795993",GP308:GP321),2)</f>
        <v>0</v>
      </c>
      <c r="CE323" s="3">
        <f>AC323-BX323</f>
        <v>3220.97</v>
      </c>
      <c r="CF323" s="3">
        <f>AC323-BY323</f>
        <v>3220.97</v>
      </c>
      <c r="CG323" s="3">
        <f>BX323-BZ323</f>
        <v>0</v>
      </c>
      <c r="CH323" s="3">
        <f>AC323-BX323-BY323+BZ323</f>
        <v>3220.97</v>
      </c>
      <c r="CI323" s="3">
        <f>BY323-BZ323</f>
        <v>0</v>
      </c>
      <c r="CJ323" s="3">
        <f>ROUND(SUMIF(AA308:AA321,"=27795993",GX308:GX321),2)</f>
        <v>0</v>
      </c>
      <c r="CK323" s="3">
        <f>ROUND(SUMIF(AA308:AA321,"=27795993",GY308:GY321),2)</f>
        <v>0</v>
      </c>
      <c r="CL323" s="3">
        <f>ROUND(SUMIF(AA308:AA321,"=27795993",GZ308:GZ321),2)</f>
        <v>0</v>
      </c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4">
        <f t="shared" ref="DG323:DL323" si="298">ROUND(DT323,2)</f>
        <v>25882.35</v>
      </c>
      <c r="DH323" s="4">
        <f t="shared" si="298"/>
        <v>24801.46</v>
      </c>
      <c r="DI323" s="4">
        <f t="shared" si="298"/>
        <v>385.45</v>
      </c>
      <c r="DJ323" s="4">
        <f t="shared" si="298"/>
        <v>4.07</v>
      </c>
      <c r="DK323" s="4">
        <f t="shared" si="298"/>
        <v>695.44</v>
      </c>
      <c r="DL323" s="4">
        <f t="shared" si="298"/>
        <v>0</v>
      </c>
      <c r="DM323" s="4">
        <f>DZ323</f>
        <v>9.3731599999999986</v>
      </c>
      <c r="DN323" s="4">
        <f>EA323</f>
        <v>4.5359999999999998E-2</v>
      </c>
      <c r="DO323" s="4">
        <f>ROUND(EB323,2)</f>
        <v>0</v>
      </c>
      <c r="DP323" s="4">
        <f>ROUND(EC323,2)</f>
        <v>671.88</v>
      </c>
      <c r="DQ323" s="4">
        <f>ROUND(ED323,2)</f>
        <v>539.05999999999995</v>
      </c>
      <c r="DR323" s="4"/>
      <c r="DS323" s="4"/>
      <c r="DT323" s="4">
        <f>ROUND(SUMIF(AA308:AA321,"=27796868",O308:O321),2)</f>
        <v>25882.35</v>
      </c>
      <c r="DU323" s="4">
        <f>ROUND(SUMIF(AA308:AA321,"=27796868",P308:P321),2)</f>
        <v>24801.46</v>
      </c>
      <c r="DV323" s="4">
        <f>ROUND(SUMIF(AA308:AA321,"=27796868",Q308:Q321),2)</f>
        <v>385.45</v>
      </c>
      <c r="DW323" s="4">
        <f>ROUND(SUMIF(AA308:AA321,"=27796868",R308:R321),2)</f>
        <v>4.07</v>
      </c>
      <c r="DX323" s="4">
        <f>ROUND(SUMIF(AA308:AA321,"=27796868",S308:S321),2)</f>
        <v>695.44</v>
      </c>
      <c r="DY323" s="4">
        <f>ROUND(SUMIF(AA308:AA321,"=27796868",T308:T321),2)</f>
        <v>0</v>
      </c>
      <c r="DZ323" s="4">
        <f>SUMIF(AA308:AA321,"=27796868",U308:U321)</f>
        <v>9.3731599999999986</v>
      </c>
      <c r="EA323" s="4">
        <f>SUMIF(AA308:AA321,"=27796868",V308:V321)</f>
        <v>4.5359999999999998E-2</v>
      </c>
      <c r="EB323" s="4">
        <f>ROUND(SUMIF(AA308:AA321,"=27796868",W308:W321),2)</f>
        <v>0</v>
      </c>
      <c r="EC323" s="4">
        <f>ROUND(SUMIF(AA308:AA321,"=27796868",X308:X321),2)</f>
        <v>671.88</v>
      </c>
      <c r="ED323" s="4">
        <f>ROUND(SUMIF(AA308:AA321,"=27796868",Y308:Y321),2)</f>
        <v>539.05999999999995</v>
      </c>
      <c r="EE323" s="4"/>
      <c r="EF323" s="4"/>
      <c r="EG323" s="4">
        <f t="shared" ref="EG323:EU323" si="299">ROUND(FP323,2)</f>
        <v>0</v>
      </c>
      <c r="EH323" s="4">
        <f t="shared" si="299"/>
        <v>0</v>
      </c>
      <c r="EI323" s="4">
        <f t="shared" si="299"/>
        <v>0</v>
      </c>
      <c r="EJ323" s="4">
        <f t="shared" si="299"/>
        <v>27093.29</v>
      </c>
      <c r="EK323" s="4">
        <f t="shared" si="299"/>
        <v>27093.29</v>
      </c>
      <c r="EL323" s="4">
        <f t="shared" si="299"/>
        <v>0</v>
      </c>
      <c r="EM323" s="4">
        <f t="shared" si="299"/>
        <v>0</v>
      </c>
      <c r="EN323" s="4">
        <f t="shared" si="299"/>
        <v>24801.46</v>
      </c>
      <c r="EO323" s="4">
        <f t="shared" si="299"/>
        <v>24801.46</v>
      </c>
      <c r="EP323" s="4">
        <f t="shared" si="299"/>
        <v>0</v>
      </c>
      <c r="EQ323" s="4">
        <f t="shared" si="299"/>
        <v>24801.46</v>
      </c>
      <c r="ER323" s="4">
        <f t="shared" si="299"/>
        <v>0</v>
      </c>
      <c r="ES323" s="4">
        <f t="shared" si="299"/>
        <v>0</v>
      </c>
      <c r="ET323" s="4">
        <f t="shared" si="299"/>
        <v>0</v>
      </c>
      <c r="EU323" s="4">
        <f t="shared" si="299"/>
        <v>0</v>
      </c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>
        <f>ROUND(SUMIF(AA308:AA321,"=27796868",FQ308:FQ321),2)</f>
        <v>0</v>
      </c>
      <c r="FQ323" s="4">
        <f>ROUND(SUMIF(AA308:AA321,"=27796868",FR308:FR321),2)</f>
        <v>0</v>
      </c>
      <c r="FR323" s="4">
        <f>ROUND(SUMIF(AA308:AA321,"=27796868",GL308:GL321),2)</f>
        <v>0</v>
      </c>
      <c r="FS323" s="4">
        <f>ROUND(SUMIF(AA308:AA321,"=27796868",GM308:GM321),2)</f>
        <v>27093.29</v>
      </c>
      <c r="FT323" s="4">
        <f>ROUND(SUMIF(AA308:AA321,"=27796868",GN308:GN321),2)</f>
        <v>27093.29</v>
      </c>
      <c r="FU323" s="4">
        <f>ROUND(SUMIF(AA308:AA321,"=27796868",GO308:GO321),2)</f>
        <v>0</v>
      </c>
      <c r="FV323" s="4">
        <f>ROUND(SUMIF(AA308:AA321,"=27796868",GP308:GP321),2)</f>
        <v>0</v>
      </c>
      <c r="FW323" s="4">
        <f>DU323-FP323</f>
        <v>24801.46</v>
      </c>
      <c r="FX323" s="4">
        <f>DU323-FQ323</f>
        <v>24801.46</v>
      </c>
      <c r="FY323" s="4">
        <f>FP323-FR323</f>
        <v>0</v>
      </c>
      <c r="FZ323" s="4">
        <f>DU323-FP323-FQ323+FR323</f>
        <v>24801.46</v>
      </c>
      <c r="GA323" s="4">
        <f>FQ323-FR323</f>
        <v>0</v>
      </c>
      <c r="GB323" s="4">
        <f>ROUND(SUMIF(AA308:AA321,"=27796868",GX308:GX321),2)</f>
        <v>0</v>
      </c>
      <c r="GC323" s="4">
        <f>ROUND(SUMIF(AA308:AA321,"=27796868",GY308:GY321),2)</f>
        <v>0</v>
      </c>
      <c r="GD323" s="4">
        <f>ROUND(SUMIF(AA308:AA321,"=27796868",GZ308:GZ321),2)</f>
        <v>0</v>
      </c>
      <c r="GE323" s="4"/>
      <c r="GF323" s="4"/>
      <c r="GG323" s="4"/>
      <c r="GH323" s="4"/>
      <c r="GI323" s="4"/>
      <c r="GJ323" s="4"/>
      <c r="GK323" s="4"/>
      <c r="GL323" s="4"/>
      <c r="GM323" s="4"/>
      <c r="GN323" s="4"/>
      <c r="GO323" s="4"/>
      <c r="GP323" s="4"/>
      <c r="GQ323" s="4"/>
      <c r="GR323" s="4"/>
      <c r="GS323" s="4"/>
      <c r="GT323" s="4"/>
      <c r="GU323" s="4"/>
      <c r="GV323" s="4"/>
      <c r="GW323" s="4"/>
      <c r="GX323" s="4">
        <v>0</v>
      </c>
    </row>
    <row r="325" spans="1:245" x14ac:dyDescent="0.2">
      <c r="A325" s="5">
        <v>50</v>
      </c>
      <c r="B325" s="5">
        <v>0</v>
      </c>
      <c r="C325" s="5">
        <v>0</v>
      </c>
      <c r="D325" s="5">
        <v>1</v>
      </c>
      <c r="E325" s="5">
        <v>201</v>
      </c>
      <c r="F325" s="5">
        <f>ROUND(Source!O323,O325)</f>
        <v>3361.35</v>
      </c>
      <c r="G325" s="5" t="s">
        <v>141</v>
      </c>
      <c r="H325" s="5" t="s">
        <v>142</v>
      </c>
      <c r="I325" s="5"/>
      <c r="J325" s="5"/>
      <c r="K325" s="5">
        <v>201</v>
      </c>
      <c r="L325" s="5">
        <v>1</v>
      </c>
      <c r="M325" s="5">
        <v>3</v>
      </c>
      <c r="N325" s="5" t="s">
        <v>4</v>
      </c>
      <c r="O325" s="5">
        <v>2</v>
      </c>
      <c r="P325" s="5">
        <f>ROUND(Source!DG323,O325)</f>
        <v>25882.35</v>
      </c>
      <c r="Q325" s="5"/>
      <c r="R325" s="5"/>
      <c r="S325" s="5"/>
      <c r="T325" s="5"/>
      <c r="U325" s="5"/>
      <c r="V325" s="5"/>
      <c r="W325" s="5"/>
    </row>
    <row r="326" spans="1:245" x14ac:dyDescent="0.2">
      <c r="A326" s="5">
        <v>50</v>
      </c>
      <c r="B326" s="5">
        <v>0</v>
      </c>
      <c r="C326" s="5">
        <v>0</v>
      </c>
      <c r="D326" s="5">
        <v>1</v>
      </c>
      <c r="E326" s="5">
        <v>202</v>
      </c>
      <c r="F326" s="5">
        <f>ROUND(Source!P323,O326)</f>
        <v>3220.97</v>
      </c>
      <c r="G326" s="5" t="s">
        <v>143</v>
      </c>
      <c r="H326" s="5" t="s">
        <v>144</v>
      </c>
      <c r="I326" s="5"/>
      <c r="J326" s="5"/>
      <c r="K326" s="5">
        <v>202</v>
      </c>
      <c r="L326" s="5">
        <v>2</v>
      </c>
      <c r="M326" s="5">
        <v>3</v>
      </c>
      <c r="N326" s="5" t="s">
        <v>4</v>
      </c>
      <c r="O326" s="5">
        <v>2</v>
      </c>
      <c r="P326" s="5">
        <f>ROUND(Source!DH323,O326)</f>
        <v>24801.46</v>
      </c>
      <c r="Q326" s="5"/>
      <c r="R326" s="5"/>
      <c r="S326" s="5"/>
      <c r="T326" s="5"/>
      <c r="U326" s="5"/>
      <c r="V326" s="5"/>
      <c r="W326" s="5"/>
    </row>
    <row r="327" spans="1:245" x14ac:dyDescent="0.2">
      <c r="A327" s="5">
        <v>50</v>
      </c>
      <c r="B327" s="5">
        <v>0</v>
      </c>
      <c r="C327" s="5">
        <v>0</v>
      </c>
      <c r="D327" s="5">
        <v>1</v>
      </c>
      <c r="E327" s="5">
        <v>222</v>
      </c>
      <c r="F327" s="5">
        <f>ROUND(Source!AO323,O327)</f>
        <v>0</v>
      </c>
      <c r="G327" s="5" t="s">
        <v>145</v>
      </c>
      <c r="H327" s="5" t="s">
        <v>146</v>
      </c>
      <c r="I327" s="5"/>
      <c r="J327" s="5"/>
      <c r="K327" s="5">
        <v>222</v>
      </c>
      <c r="L327" s="5">
        <v>3</v>
      </c>
      <c r="M327" s="5">
        <v>3</v>
      </c>
      <c r="N327" s="5" t="s">
        <v>4</v>
      </c>
      <c r="O327" s="5">
        <v>2</v>
      </c>
      <c r="P327" s="5">
        <f>ROUND(Source!EG323,O327)</f>
        <v>0</v>
      </c>
      <c r="Q327" s="5"/>
      <c r="R327" s="5"/>
      <c r="S327" s="5"/>
      <c r="T327" s="5"/>
      <c r="U327" s="5"/>
      <c r="V327" s="5"/>
      <c r="W327" s="5"/>
    </row>
    <row r="328" spans="1:245" x14ac:dyDescent="0.2">
      <c r="A328" s="5">
        <v>50</v>
      </c>
      <c r="B328" s="5">
        <v>0</v>
      </c>
      <c r="C328" s="5">
        <v>0</v>
      </c>
      <c r="D328" s="5">
        <v>1</v>
      </c>
      <c r="E328" s="5">
        <v>225</v>
      </c>
      <c r="F328" s="5">
        <f>ROUND(Source!AV323,O328)</f>
        <v>3220.97</v>
      </c>
      <c r="G328" s="5" t="s">
        <v>147</v>
      </c>
      <c r="H328" s="5" t="s">
        <v>148</v>
      </c>
      <c r="I328" s="5"/>
      <c r="J328" s="5"/>
      <c r="K328" s="5">
        <v>225</v>
      </c>
      <c r="L328" s="5">
        <v>4</v>
      </c>
      <c r="M328" s="5">
        <v>3</v>
      </c>
      <c r="N328" s="5" t="s">
        <v>4</v>
      </c>
      <c r="O328" s="5">
        <v>2</v>
      </c>
      <c r="P328" s="5">
        <f>ROUND(Source!EN323,O328)</f>
        <v>24801.46</v>
      </c>
      <c r="Q328" s="5"/>
      <c r="R328" s="5"/>
      <c r="S328" s="5"/>
      <c r="T328" s="5"/>
      <c r="U328" s="5"/>
      <c r="V328" s="5"/>
      <c r="W328" s="5"/>
    </row>
    <row r="329" spans="1:245" x14ac:dyDescent="0.2">
      <c r="A329" s="5">
        <v>50</v>
      </c>
      <c r="B329" s="5">
        <v>0</v>
      </c>
      <c r="C329" s="5">
        <v>0</v>
      </c>
      <c r="D329" s="5">
        <v>1</v>
      </c>
      <c r="E329" s="5">
        <v>226</v>
      </c>
      <c r="F329" s="5">
        <f>ROUND(Source!AW323,O329)</f>
        <v>3220.97</v>
      </c>
      <c r="G329" s="5" t="s">
        <v>149</v>
      </c>
      <c r="H329" s="5" t="s">
        <v>150</v>
      </c>
      <c r="I329" s="5"/>
      <c r="J329" s="5"/>
      <c r="K329" s="5">
        <v>226</v>
      </c>
      <c r="L329" s="5">
        <v>5</v>
      </c>
      <c r="M329" s="5">
        <v>3</v>
      </c>
      <c r="N329" s="5" t="s">
        <v>4</v>
      </c>
      <c r="O329" s="5">
        <v>2</v>
      </c>
      <c r="P329" s="5">
        <f>ROUND(Source!EO323,O329)</f>
        <v>24801.46</v>
      </c>
      <c r="Q329" s="5"/>
      <c r="R329" s="5"/>
      <c r="S329" s="5"/>
      <c r="T329" s="5"/>
      <c r="U329" s="5"/>
      <c r="V329" s="5"/>
      <c r="W329" s="5"/>
    </row>
    <row r="330" spans="1:245" x14ac:dyDescent="0.2">
      <c r="A330" s="5">
        <v>50</v>
      </c>
      <c r="B330" s="5">
        <v>0</v>
      </c>
      <c r="C330" s="5">
        <v>0</v>
      </c>
      <c r="D330" s="5">
        <v>1</v>
      </c>
      <c r="E330" s="5">
        <v>227</v>
      </c>
      <c r="F330" s="5">
        <f>ROUND(Source!AX323,O330)</f>
        <v>0</v>
      </c>
      <c r="G330" s="5" t="s">
        <v>151</v>
      </c>
      <c r="H330" s="5" t="s">
        <v>152</v>
      </c>
      <c r="I330" s="5"/>
      <c r="J330" s="5"/>
      <c r="K330" s="5">
        <v>227</v>
      </c>
      <c r="L330" s="5">
        <v>6</v>
      </c>
      <c r="M330" s="5">
        <v>3</v>
      </c>
      <c r="N330" s="5" t="s">
        <v>4</v>
      </c>
      <c r="O330" s="5">
        <v>2</v>
      </c>
      <c r="P330" s="5">
        <f>ROUND(Source!EP323,O330)</f>
        <v>0</v>
      </c>
      <c r="Q330" s="5"/>
      <c r="R330" s="5"/>
      <c r="S330" s="5"/>
      <c r="T330" s="5"/>
      <c r="U330" s="5"/>
      <c r="V330" s="5"/>
      <c r="W330" s="5"/>
    </row>
    <row r="331" spans="1:245" x14ac:dyDescent="0.2">
      <c r="A331" s="5">
        <v>50</v>
      </c>
      <c r="B331" s="5">
        <v>0</v>
      </c>
      <c r="C331" s="5">
        <v>0</v>
      </c>
      <c r="D331" s="5">
        <v>1</v>
      </c>
      <c r="E331" s="5">
        <v>228</v>
      </c>
      <c r="F331" s="5">
        <f>ROUND(Source!AY323,O331)</f>
        <v>3220.97</v>
      </c>
      <c r="G331" s="5" t="s">
        <v>153</v>
      </c>
      <c r="H331" s="5" t="s">
        <v>154</v>
      </c>
      <c r="I331" s="5"/>
      <c r="J331" s="5"/>
      <c r="K331" s="5">
        <v>228</v>
      </c>
      <c r="L331" s="5">
        <v>7</v>
      </c>
      <c r="M331" s="5">
        <v>3</v>
      </c>
      <c r="N331" s="5" t="s">
        <v>4</v>
      </c>
      <c r="O331" s="5">
        <v>2</v>
      </c>
      <c r="P331" s="5">
        <f>ROUND(Source!EQ323,O331)</f>
        <v>24801.46</v>
      </c>
      <c r="Q331" s="5"/>
      <c r="R331" s="5"/>
      <c r="S331" s="5"/>
      <c r="T331" s="5"/>
      <c r="U331" s="5"/>
      <c r="V331" s="5"/>
      <c r="W331" s="5"/>
    </row>
    <row r="332" spans="1:245" x14ac:dyDescent="0.2">
      <c r="A332" s="5">
        <v>50</v>
      </c>
      <c r="B332" s="5">
        <v>0</v>
      </c>
      <c r="C332" s="5">
        <v>0</v>
      </c>
      <c r="D332" s="5">
        <v>1</v>
      </c>
      <c r="E332" s="5">
        <v>216</v>
      </c>
      <c r="F332" s="5">
        <f>ROUND(Source!AP323,O332)</f>
        <v>0</v>
      </c>
      <c r="G332" s="5" t="s">
        <v>155</v>
      </c>
      <c r="H332" s="5" t="s">
        <v>156</v>
      </c>
      <c r="I332" s="5"/>
      <c r="J332" s="5"/>
      <c r="K332" s="5">
        <v>216</v>
      </c>
      <c r="L332" s="5">
        <v>8</v>
      </c>
      <c r="M332" s="5">
        <v>3</v>
      </c>
      <c r="N332" s="5" t="s">
        <v>4</v>
      </c>
      <c r="O332" s="5">
        <v>2</v>
      </c>
      <c r="P332" s="5">
        <f>ROUND(Source!EH323,O332)</f>
        <v>0</v>
      </c>
      <c r="Q332" s="5"/>
      <c r="R332" s="5"/>
      <c r="S332" s="5"/>
      <c r="T332" s="5"/>
      <c r="U332" s="5"/>
      <c r="V332" s="5"/>
      <c r="W332" s="5"/>
    </row>
    <row r="333" spans="1:245" x14ac:dyDescent="0.2">
      <c r="A333" s="5">
        <v>50</v>
      </c>
      <c r="B333" s="5">
        <v>0</v>
      </c>
      <c r="C333" s="5">
        <v>0</v>
      </c>
      <c r="D333" s="5">
        <v>1</v>
      </c>
      <c r="E333" s="5">
        <v>223</v>
      </c>
      <c r="F333" s="5">
        <f>ROUND(Source!AQ323,O333)</f>
        <v>0</v>
      </c>
      <c r="G333" s="5" t="s">
        <v>157</v>
      </c>
      <c r="H333" s="5" t="s">
        <v>158</v>
      </c>
      <c r="I333" s="5"/>
      <c r="J333" s="5"/>
      <c r="K333" s="5">
        <v>223</v>
      </c>
      <c r="L333" s="5">
        <v>9</v>
      </c>
      <c r="M333" s="5">
        <v>3</v>
      </c>
      <c r="N333" s="5" t="s">
        <v>4</v>
      </c>
      <c r="O333" s="5">
        <v>2</v>
      </c>
      <c r="P333" s="5">
        <f>ROUND(Source!EI323,O333)</f>
        <v>0</v>
      </c>
      <c r="Q333" s="5"/>
      <c r="R333" s="5"/>
      <c r="S333" s="5"/>
      <c r="T333" s="5"/>
      <c r="U333" s="5"/>
      <c r="V333" s="5"/>
      <c r="W333" s="5"/>
    </row>
    <row r="334" spans="1:245" x14ac:dyDescent="0.2">
      <c r="A334" s="5">
        <v>50</v>
      </c>
      <c r="B334" s="5">
        <v>0</v>
      </c>
      <c r="C334" s="5">
        <v>0</v>
      </c>
      <c r="D334" s="5">
        <v>1</v>
      </c>
      <c r="E334" s="5">
        <v>229</v>
      </c>
      <c r="F334" s="5">
        <f>ROUND(Source!AZ323,O334)</f>
        <v>0</v>
      </c>
      <c r="G334" s="5" t="s">
        <v>159</v>
      </c>
      <c r="H334" s="5" t="s">
        <v>160</v>
      </c>
      <c r="I334" s="5"/>
      <c r="J334" s="5"/>
      <c r="K334" s="5">
        <v>229</v>
      </c>
      <c r="L334" s="5">
        <v>10</v>
      </c>
      <c r="M334" s="5">
        <v>3</v>
      </c>
      <c r="N334" s="5" t="s">
        <v>4</v>
      </c>
      <c r="O334" s="5">
        <v>2</v>
      </c>
      <c r="P334" s="5">
        <f>ROUND(Source!ER323,O334)</f>
        <v>0</v>
      </c>
      <c r="Q334" s="5"/>
      <c r="R334" s="5"/>
      <c r="S334" s="5"/>
      <c r="T334" s="5"/>
      <c r="U334" s="5"/>
      <c r="V334" s="5"/>
      <c r="W334" s="5"/>
    </row>
    <row r="335" spans="1:245" x14ac:dyDescent="0.2">
      <c r="A335" s="5">
        <v>50</v>
      </c>
      <c r="B335" s="5">
        <v>0</v>
      </c>
      <c r="C335" s="5">
        <v>0</v>
      </c>
      <c r="D335" s="5">
        <v>1</v>
      </c>
      <c r="E335" s="5">
        <v>203</v>
      </c>
      <c r="F335" s="5">
        <f>ROUND(Source!Q323,O335)</f>
        <v>50.06</v>
      </c>
      <c r="G335" s="5" t="s">
        <v>161</v>
      </c>
      <c r="H335" s="5" t="s">
        <v>162</v>
      </c>
      <c r="I335" s="5"/>
      <c r="J335" s="5"/>
      <c r="K335" s="5">
        <v>203</v>
      </c>
      <c r="L335" s="5">
        <v>11</v>
      </c>
      <c r="M335" s="5">
        <v>3</v>
      </c>
      <c r="N335" s="5" t="s">
        <v>4</v>
      </c>
      <c r="O335" s="5">
        <v>2</v>
      </c>
      <c r="P335" s="5">
        <f>ROUND(Source!DI323,O335)</f>
        <v>385.45</v>
      </c>
      <c r="Q335" s="5"/>
      <c r="R335" s="5"/>
      <c r="S335" s="5"/>
      <c r="T335" s="5"/>
      <c r="U335" s="5"/>
      <c r="V335" s="5"/>
      <c r="W335" s="5"/>
    </row>
    <row r="336" spans="1:245" x14ac:dyDescent="0.2">
      <c r="A336" s="5">
        <v>50</v>
      </c>
      <c r="B336" s="5">
        <v>0</v>
      </c>
      <c r="C336" s="5">
        <v>0</v>
      </c>
      <c r="D336" s="5">
        <v>1</v>
      </c>
      <c r="E336" s="5">
        <v>231</v>
      </c>
      <c r="F336" s="5">
        <f>ROUND(Source!BB323,O336)</f>
        <v>0</v>
      </c>
      <c r="G336" s="5" t="s">
        <v>163</v>
      </c>
      <c r="H336" s="5" t="s">
        <v>164</v>
      </c>
      <c r="I336" s="5"/>
      <c r="J336" s="5"/>
      <c r="K336" s="5">
        <v>231</v>
      </c>
      <c r="L336" s="5">
        <v>12</v>
      </c>
      <c r="M336" s="5">
        <v>3</v>
      </c>
      <c r="N336" s="5" t="s">
        <v>4</v>
      </c>
      <c r="O336" s="5">
        <v>2</v>
      </c>
      <c r="P336" s="5">
        <f>ROUND(Source!ET323,O336)</f>
        <v>0</v>
      </c>
      <c r="Q336" s="5"/>
      <c r="R336" s="5"/>
      <c r="S336" s="5"/>
      <c r="T336" s="5"/>
      <c r="U336" s="5"/>
      <c r="V336" s="5"/>
      <c r="W336" s="5"/>
    </row>
    <row r="337" spans="1:88" x14ac:dyDescent="0.2">
      <c r="A337" s="5">
        <v>50</v>
      </c>
      <c r="B337" s="5">
        <v>0</v>
      </c>
      <c r="C337" s="5">
        <v>0</v>
      </c>
      <c r="D337" s="5">
        <v>1</v>
      </c>
      <c r="E337" s="5">
        <v>204</v>
      </c>
      <c r="F337" s="5">
        <f>ROUND(Source!R323,O337)</f>
        <v>0.53</v>
      </c>
      <c r="G337" s="5" t="s">
        <v>165</v>
      </c>
      <c r="H337" s="5" t="s">
        <v>166</v>
      </c>
      <c r="I337" s="5"/>
      <c r="J337" s="5"/>
      <c r="K337" s="5">
        <v>204</v>
      </c>
      <c r="L337" s="5">
        <v>13</v>
      </c>
      <c r="M337" s="5">
        <v>3</v>
      </c>
      <c r="N337" s="5" t="s">
        <v>4</v>
      </c>
      <c r="O337" s="5">
        <v>2</v>
      </c>
      <c r="P337" s="5">
        <f>ROUND(Source!DJ323,O337)</f>
        <v>4.07</v>
      </c>
      <c r="Q337" s="5"/>
      <c r="R337" s="5"/>
      <c r="S337" s="5"/>
      <c r="T337" s="5"/>
      <c r="U337" s="5"/>
      <c r="V337" s="5"/>
      <c r="W337" s="5"/>
    </row>
    <row r="338" spans="1:88" x14ac:dyDescent="0.2">
      <c r="A338" s="5">
        <v>50</v>
      </c>
      <c r="B338" s="5">
        <v>0</v>
      </c>
      <c r="C338" s="5">
        <v>0</v>
      </c>
      <c r="D338" s="5">
        <v>1</v>
      </c>
      <c r="E338" s="5">
        <v>205</v>
      </c>
      <c r="F338" s="5">
        <f>ROUND(Source!S323,O338)</f>
        <v>90.32</v>
      </c>
      <c r="G338" s="5" t="s">
        <v>167</v>
      </c>
      <c r="H338" s="5" t="s">
        <v>168</v>
      </c>
      <c r="I338" s="5"/>
      <c r="J338" s="5"/>
      <c r="K338" s="5">
        <v>205</v>
      </c>
      <c r="L338" s="5">
        <v>14</v>
      </c>
      <c r="M338" s="5">
        <v>3</v>
      </c>
      <c r="N338" s="5" t="s">
        <v>4</v>
      </c>
      <c r="O338" s="5">
        <v>2</v>
      </c>
      <c r="P338" s="5">
        <f>ROUND(Source!DK323,O338)</f>
        <v>695.44</v>
      </c>
      <c r="Q338" s="5"/>
      <c r="R338" s="5"/>
      <c r="S338" s="5"/>
      <c r="T338" s="5"/>
      <c r="U338" s="5"/>
      <c r="V338" s="5"/>
      <c r="W338" s="5"/>
    </row>
    <row r="339" spans="1:88" x14ac:dyDescent="0.2">
      <c r="A339" s="5">
        <v>50</v>
      </c>
      <c r="B339" s="5">
        <v>0</v>
      </c>
      <c r="C339" s="5">
        <v>0</v>
      </c>
      <c r="D339" s="5">
        <v>1</v>
      </c>
      <c r="E339" s="5">
        <v>232</v>
      </c>
      <c r="F339" s="5">
        <f>ROUND(Source!BC323,O339)</f>
        <v>0</v>
      </c>
      <c r="G339" s="5" t="s">
        <v>169</v>
      </c>
      <c r="H339" s="5" t="s">
        <v>170</v>
      </c>
      <c r="I339" s="5"/>
      <c r="J339" s="5"/>
      <c r="K339" s="5">
        <v>232</v>
      </c>
      <c r="L339" s="5">
        <v>15</v>
      </c>
      <c r="M339" s="5">
        <v>3</v>
      </c>
      <c r="N339" s="5" t="s">
        <v>4</v>
      </c>
      <c r="O339" s="5">
        <v>2</v>
      </c>
      <c r="P339" s="5">
        <f>ROUND(Source!EU323,O339)</f>
        <v>0</v>
      </c>
      <c r="Q339" s="5"/>
      <c r="R339" s="5"/>
      <c r="S339" s="5"/>
      <c r="T339" s="5"/>
      <c r="U339" s="5"/>
      <c r="V339" s="5"/>
      <c r="W339" s="5"/>
    </row>
    <row r="340" spans="1:88" x14ac:dyDescent="0.2">
      <c r="A340" s="5">
        <v>50</v>
      </c>
      <c r="B340" s="5">
        <v>0</v>
      </c>
      <c r="C340" s="5">
        <v>0</v>
      </c>
      <c r="D340" s="5">
        <v>1</v>
      </c>
      <c r="E340" s="5">
        <v>214</v>
      </c>
      <c r="F340" s="5">
        <f>ROUND(Source!AS323,O340)</f>
        <v>3518.61</v>
      </c>
      <c r="G340" s="5" t="s">
        <v>171</v>
      </c>
      <c r="H340" s="5" t="s">
        <v>172</v>
      </c>
      <c r="I340" s="5"/>
      <c r="J340" s="5"/>
      <c r="K340" s="5">
        <v>214</v>
      </c>
      <c r="L340" s="5">
        <v>16</v>
      </c>
      <c r="M340" s="5">
        <v>3</v>
      </c>
      <c r="N340" s="5" t="s">
        <v>4</v>
      </c>
      <c r="O340" s="5">
        <v>2</v>
      </c>
      <c r="P340" s="5">
        <f>ROUND(Source!EK323,O340)</f>
        <v>27093.29</v>
      </c>
      <c r="Q340" s="5"/>
      <c r="R340" s="5"/>
      <c r="S340" s="5"/>
      <c r="T340" s="5"/>
      <c r="U340" s="5"/>
      <c r="V340" s="5"/>
      <c r="W340" s="5"/>
    </row>
    <row r="341" spans="1:88" x14ac:dyDescent="0.2">
      <c r="A341" s="5">
        <v>50</v>
      </c>
      <c r="B341" s="5">
        <v>0</v>
      </c>
      <c r="C341" s="5">
        <v>0</v>
      </c>
      <c r="D341" s="5">
        <v>1</v>
      </c>
      <c r="E341" s="5">
        <v>215</v>
      </c>
      <c r="F341" s="5">
        <f>ROUND(Source!AT323,O341)</f>
        <v>0</v>
      </c>
      <c r="G341" s="5" t="s">
        <v>173</v>
      </c>
      <c r="H341" s="5" t="s">
        <v>174</v>
      </c>
      <c r="I341" s="5"/>
      <c r="J341" s="5"/>
      <c r="K341" s="5">
        <v>215</v>
      </c>
      <c r="L341" s="5">
        <v>17</v>
      </c>
      <c r="M341" s="5">
        <v>3</v>
      </c>
      <c r="N341" s="5" t="s">
        <v>4</v>
      </c>
      <c r="O341" s="5">
        <v>2</v>
      </c>
      <c r="P341" s="5">
        <f>ROUND(Source!EL323,O341)</f>
        <v>0</v>
      </c>
      <c r="Q341" s="5"/>
      <c r="R341" s="5"/>
      <c r="S341" s="5"/>
      <c r="T341" s="5"/>
      <c r="U341" s="5"/>
      <c r="V341" s="5"/>
      <c r="W341" s="5"/>
    </row>
    <row r="342" spans="1:88" x14ac:dyDescent="0.2">
      <c r="A342" s="5">
        <v>50</v>
      </c>
      <c r="B342" s="5">
        <v>0</v>
      </c>
      <c r="C342" s="5">
        <v>0</v>
      </c>
      <c r="D342" s="5">
        <v>1</v>
      </c>
      <c r="E342" s="5">
        <v>217</v>
      </c>
      <c r="F342" s="5">
        <f>ROUND(Source!AU323,O342)</f>
        <v>0</v>
      </c>
      <c r="G342" s="5" t="s">
        <v>175</v>
      </c>
      <c r="H342" s="5" t="s">
        <v>176</v>
      </c>
      <c r="I342" s="5"/>
      <c r="J342" s="5"/>
      <c r="K342" s="5">
        <v>217</v>
      </c>
      <c r="L342" s="5">
        <v>18</v>
      </c>
      <c r="M342" s="5">
        <v>3</v>
      </c>
      <c r="N342" s="5" t="s">
        <v>4</v>
      </c>
      <c r="O342" s="5">
        <v>2</v>
      </c>
      <c r="P342" s="5">
        <f>ROUND(Source!EM323,O342)</f>
        <v>0</v>
      </c>
      <c r="Q342" s="5"/>
      <c r="R342" s="5"/>
      <c r="S342" s="5"/>
      <c r="T342" s="5"/>
      <c r="U342" s="5"/>
      <c r="V342" s="5"/>
      <c r="W342" s="5"/>
    </row>
    <row r="343" spans="1:88" x14ac:dyDescent="0.2">
      <c r="A343" s="5">
        <v>50</v>
      </c>
      <c r="B343" s="5">
        <v>0</v>
      </c>
      <c r="C343" s="5">
        <v>0</v>
      </c>
      <c r="D343" s="5">
        <v>1</v>
      </c>
      <c r="E343" s="5">
        <v>230</v>
      </c>
      <c r="F343" s="5">
        <f>ROUND(Source!BA323,O343)</f>
        <v>0</v>
      </c>
      <c r="G343" s="5" t="s">
        <v>177</v>
      </c>
      <c r="H343" s="5" t="s">
        <v>178</v>
      </c>
      <c r="I343" s="5"/>
      <c r="J343" s="5"/>
      <c r="K343" s="5">
        <v>230</v>
      </c>
      <c r="L343" s="5">
        <v>19</v>
      </c>
      <c r="M343" s="5">
        <v>3</v>
      </c>
      <c r="N343" s="5" t="s">
        <v>4</v>
      </c>
      <c r="O343" s="5">
        <v>2</v>
      </c>
      <c r="P343" s="5">
        <f>ROUND(Source!ES323,O343)</f>
        <v>0</v>
      </c>
      <c r="Q343" s="5"/>
      <c r="R343" s="5"/>
      <c r="S343" s="5"/>
      <c r="T343" s="5"/>
      <c r="U343" s="5"/>
      <c r="V343" s="5"/>
      <c r="W343" s="5"/>
    </row>
    <row r="344" spans="1:88" x14ac:dyDescent="0.2">
      <c r="A344" s="5">
        <v>50</v>
      </c>
      <c r="B344" s="5">
        <v>0</v>
      </c>
      <c r="C344" s="5">
        <v>0</v>
      </c>
      <c r="D344" s="5">
        <v>1</v>
      </c>
      <c r="E344" s="5">
        <v>206</v>
      </c>
      <c r="F344" s="5">
        <f>ROUND(Source!T323,O344)</f>
        <v>0</v>
      </c>
      <c r="G344" s="5" t="s">
        <v>179</v>
      </c>
      <c r="H344" s="5" t="s">
        <v>180</v>
      </c>
      <c r="I344" s="5"/>
      <c r="J344" s="5"/>
      <c r="K344" s="5">
        <v>206</v>
      </c>
      <c r="L344" s="5">
        <v>20</v>
      </c>
      <c r="M344" s="5">
        <v>3</v>
      </c>
      <c r="N344" s="5" t="s">
        <v>4</v>
      </c>
      <c r="O344" s="5">
        <v>2</v>
      </c>
      <c r="P344" s="5">
        <f>ROUND(Source!DL323,O344)</f>
        <v>0</v>
      </c>
      <c r="Q344" s="5"/>
      <c r="R344" s="5"/>
      <c r="S344" s="5"/>
      <c r="T344" s="5"/>
      <c r="U344" s="5"/>
      <c r="V344" s="5"/>
      <c r="W344" s="5"/>
    </row>
    <row r="345" spans="1:88" x14ac:dyDescent="0.2">
      <c r="A345" s="5">
        <v>50</v>
      </c>
      <c r="B345" s="5">
        <v>0</v>
      </c>
      <c r="C345" s="5">
        <v>0</v>
      </c>
      <c r="D345" s="5">
        <v>1</v>
      </c>
      <c r="E345" s="5">
        <v>207</v>
      </c>
      <c r="F345" s="5">
        <f>Source!U323</f>
        <v>9.3731599999999986</v>
      </c>
      <c r="G345" s="5" t="s">
        <v>181</v>
      </c>
      <c r="H345" s="5" t="s">
        <v>182</v>
      </c>
      <c r="I345" s="5"/>
      <c r="J345" s="5"/>
      <c r="K345" s="5">
        <v>207</v>
      </c>
      <c r="L345" s="5">
        <v>21</v>
      </c>
      <c r="M345" s="5">
        <v>3</v>
      </c>
      <c r="N345" s="5" t="s">
        <v>4</v>
      </c>
      <c r="O345" s="5">
        <v>-1</v>
      </c>
      <c r="P345" s="5">
        <f>Source!DM323</f>
        <v>9.3731599999999986</v>
      </c>
      <c r="Q345" s="5"/>
      <c r="R345" s="5"/>
      <c r="S345" s="5"/>
      <c r="T345" s="5"/>
      <c r="U345" s="5"/>
      <c r="V345" s="5"/>
      <c r="W345" s="5"/>
    </row>
    <row r="346" spans="1:88" x14ac:dyDescent="0.2">
      <c r="A346" s="5">
        <v>50</v>
      </c>
      <c r="B346" s="5">
        <v>0</v>
      </c>
      <c r="C346" s="5">
        <v>0</v>
      </c>
      <c r="D346" s="5">
        <v>1</v>
      </c>
      <c r="E346" s="5">
        <v>208</v>
      </c>
      <c r="F346" s="5">
        <f>Source!V323</f>
        <v>4.5359999999999998E-2</v>
      </c>
      <c r="G346" s="5" t="s">
        <v>183</v>
      </c>
      <c r="H346" s="5" t="s">
        <v>184</v>
      </c>
      <c r="I346" s="5"/>
      <c r="J346" s="5"/>
      <c r="K346" s="5">
        <v>208</v>
      </c>
      <c r="L346" s="5">
        <v>22</v>
      </c>
      <c r="M346" s="5">
        <v>3</v>
      </c>
      <c r="N346" s="5" t="s">
        <v>4</v>
      </c>
      <c r="O346" s="5">
        <v>-1</v>
      </c>
      <c r="P346" s="5">
        <f>Source!DN323</f>
        <v>4.5359999999999998E-2</v>
      </c>
      <c r="Q346" s="5"/>
      <c r="R346" s="5"/>
      <c r="S346" s="5"/>
      <c r="T346" s="5"/>
      <c r="U346" s="5"/>
      <c r="V346" s="5"/>
      <c r="W346" s="5"/>
    </row>
    <row r="347" spans="1:88" x14ac:dyDescent="0.2">
      <c r="A347" s="5">
        <v>50</v>
      </c>
      <c r="B347" s="5">
        <v>0</v>
      </c>
      <c r="C347" s="5">
        <v>0</v>
      </c>
      <c r="D347" s="5">
        <v>1</v>
      </c>
      <c r="E347" s="5">
        <v>209</v>
      </c>
      <c r="F347" s="5">
        <f>ROUND(Source!W323,O347)</f>
        <v>0</v>
      </c>
      <c r="G347" s="5" t="s">
        <v>185</v>
      </c>
      <c r="H347" s="5" t="s">
        <v>186</v>
      </c>
      <c r="I347" s="5"/>
      <c r="J347" s="5"/>
      <c r="K347" s="5">
        <v>209</v>
      </c>
      <c r="L347" s="5">
        <v>23</v>
      </c>
      <c r="M347" s="5">
        <v>3</v>
      </c>
      <c r="N347" s="5" t="s">
        <v>4</v>
      </c>
      <c r="O347" s="5">
        <v>2</v>
      </c>
      <c r="P347" s="5">
        <f>ROUND(Source!DO323,O347)</f>
        <v>0</v>
      </c>
      <c r="Q347" s="5"/>
      <c r="R347" s="5"/>
      <c r="S347" s="5"/>
      <c r="T347" s="5"/>
      <c r="U347" s="5"/>
      <c r="V347" s="5"/>
      <c r="W347" s="5"/>
    </row>
    <row r="348" spans="1:88" x14ac:dyDescent="0.2">
      <c r="A348" s="5">
        <v>50</v>
      </c>
      <c r="B348" s="5">
        <v>0</v>
      </c>
      <c r="C348" s="5">
        <v>0</v>
      </c>
      <c r="D348" s="5">
        <v>1</v>
      </c>
      <c r="E348" s="5">
        <v>210</v>
      </c>
      <c r="F348" s="5">
        <f>ROUND(Source!X323,O348)</f>
        <v>87.25</v>
      </c>
      <c r="G348" s="5" t="s">
        <v>187</v>
      </c>
      <c r="H348" s="5" t="s">
        <v>188</v>
      </c>
      <c r="I348" s="5"/>
      <c r="J348" s="5"/>
      <c r="K348" s="5">
        <v>210</v>
      </c>
      <c r="L348" s="5">
        <v>24</v>
      </c>
      <c r="M348" s="5">
        <v>3</v>
      </c>
      <c r="N348" s="5" t="s">
        <v>4</v>
      </c>
      <c r="O348" s="5">
        <v>2</v>
      </c>
      <c r="P348" s="5">
        <f>ROUND(Source!DP323,O348)</f>
        <v>671.88</v>
      </c>
      <c r="Q348" s="5"/>
      <c r="R348" s="5"/>
      <c r="S348" s="5"/>
      <c r="T348" s="5"/>
      <c r="U348" s="5"/>
      <c r="V348" s="5"/>
      <c r="W348" s="5"/>
    </row>
    <row r="349" spans="1:88" x14ac:dyDescent="0.2">
      <c r="A349" s="5">
        <v>50</v>
      </c>
      <c r="B349" s="5">
        <v>0</v>
      </c>
      <c r="C349" s="5">
        <v>0</v>
      </c>
      <c r="D349" s="5">
        <v>1</v>
      </c>
      <c r="E349" s="5">
        <v>211</v>
      </c>
      <c r="F349" s="5">
        <f>ROUND(Source!Y323,O349)</f>
        <v>70.010000000000005</v>
      </c>
      <c r="G349" s="5" t="s">
        <v>189</v>
      </c>
      <c r="H349" s="5" t="s">
        <v>190</v>
      </c>
      <c r="I349" s="5"/>
      <c r="J349" s="5"/>
      <c r="K349" s="5">
        <v>211</v>
      </c>
      <c r="L349" s="5">
        <v>25</v>
      </c>
      <c r="M349" s="5">
        <v>3</v>
      </c>
      <c r="N349" s="5" t="s">
        <v>4</v>
      </c>
      <c r="O349" s="5">
        <v>2</v>
      </c>
      <c r="P349" s="5">
        <f>ROUND(Source!DQ323,O349)</f>
        <v>539.05999999999995</v>
      </c>
      <c r="Q349" s="5"/>
      <c r="R349" s="5"/>
      <c r="S349" s="5"/>
      <c r="T349" s="5"/>
      <c r="U349" s="5"/>
      <c r="V349" s="5"/>
      <c r="W349" s="5"/>
    </row>
    <row r="350" spans="1:88" x14ac:dyDescent="0.2">
      <c r="A350" s="5">
        <v>50</v>
      </c>
      <c r="B350" s="5">
        <v>0</v>
      </c>
      <c r="C350" s="5">
        <v>0</v>
      </c>
      <c r="D350" s="5">
        <v>1</v>
      </c>
      <c r="E350" s="5">
        <v>224</v>
      </c>
      <c r="F350" s="5">
        <f>ROUND(Source!AR323,O350)</f>
        <v>3518.61</v>
      </c>
      <c r="G350" s="5" t="s">
        <v>191</v>
      </c>
      <c r="H350" s="5" t="s">
        <v>192</v>
      </c>
      <c r="I350" s="5"/>
      <c r="J350" s="5"/>
      <c r="K350" s="5">
        <v>224</v>
      </c>
      <c r="L350" s="5">
        <v>26</v>
      </c>
      <c r="M350" s="5">
        <v>3</v>
      </c>
      <c r="N350" s="5" t="s">
        <v>4</v>
      </c>
      <c r="O350" s="5">
        <v>2</v>
      </c>
      <c r="P350" s="5">
        <f>ROUND(Source!EJ323,O350)</f>
        <v>27093.29</v>
      </c>
      <c r="Q350" s="5"/>
      <c r="R350" s="5"/>
      <c r="S350" s="5"/>
      <c r="T350" s="5"/>
      <c r="U350" s="5"/>
      <c r="V350" s="5"/>
      <c r="W350" s="5"/>
    </row>
    <row r="352" spans="1:88" x14ac:dyDescent="0.2">
      <c r="A352" s="1">
        <v>4</v>
      </c>
      <c r="B352" s="1">
        <v>1</v>
      </c>
      <c r="C352" s="1"/>
      <c r="D352" s="1">
        <f>ROW(A369)</f>
        <v>369</v>
      </c>
      <c r="E352" s="1"/>
      <c r="F352" s="1" t="s">
        <v>393</v>
      </c>
      <c r="G352" s="1" t="s">
        <v>393</v>
      </c>
      <c r="H352" s="1" t="s">
        <v>4</v>
      </c>
      <c r="I352" s="1">
        <v>0</v>
      </c>
      <c r="J352" s="1"/>
      <c r="K352" s="1">
        <v>1</v>
      </c>
      <c r="L352" s="1"/>
      <c r="M352" s="1"/>
      <c r="N352" s="1"/>
      <c r="O352" s="1"/>
      <c r="P352" s="1"/>
      <c r="Q352" s="1"/>
      <c r="R352" s="1"/>
      <c r="S352" s="1"/>
      <c r="T352" s="1"/>
      <c r="U352" s="1" t="s">
        <v>4</v>
      </c>
      <c r="V352" s="1">
        <v>0</v>
      </c>
      <c r="W352" s="1"/>
      <c r="X352" s="1"/>
      <c r="Y352" s="1"/>
      <c r="Z352" s="1"/>
      <c r="AA352" s="1"/>
      <c r="AB352" s="1" t="s">
        <v>4</v>
      </c>
      <c r="AC352" s="1" t="s">
        <v>4</v>
      </c>
      <c r="AD352" s="1" t="s">
        <v>4</v>
      </c>
      <c r="AE352" s="1" t="s">
        <v>4</v>
      </c>
      <c r="AF352" s="1" t="s">
        <v>4</v>
      </c>
      <c r="AG352" s="1" t="s">
        <v>4</v>
      </c>
      <c r="AH352" s="1"/>
      <c r="AI352" s="1"/>
      <c r="AJ352" s="1"/>
      <c r="AK352" s="1"/>
      <c r="AL352" s="1"/>
      <c r="AM352" s="1"/>
      <c r="AN352" s="1"/>
      <c r="AO352" s="1"/>
      <c r="AP352" s="1" t="s">
        <v>4</v>
      </c>
      <c r="AQ352" s="1" t="s">
        <v>4</v>
      </c>
      <c r="AR352" s="1" t="s">
        <v>4</v>
      </c>
      <c r="AS352" s="1"/>
      <c r="AT352" s="1"/>
      <c r="AU352" s="1"/>
      <c r="AV352" s="1"/>
      <c r="AW352" s="1"/>
      <c r="AX352" s="1"/>
      <c r="AY352" s="1"/>
      <c r="AZ352" s="1" t="s">
        <v>4</v>
      </c>
      <c r="BA352" s="1"/>
      <c r="BB352" s="1" t="s">
        <v>4</v>
      </c>
      <c r="BC352" s="1" t="s">
        <v>4</v>
      </c>
      <c r="BD352" s="1" t="s">
        <v>4</v>
      </c>
      <c r="BE352" s="1" t="s">
        <v>4</v>
      </c>
      <c r="BF352" s="1" t="s">
        <v>4</v>
      </c>
      <c r="BG352" s="1" t="s">
        <v>4</v>
      </c>
      <c r="BH352" s="1" t="s">
        <v>4</v>
      </c>
      <c r="BI352" s="1" t="s">
        <v>4</v>
      </c>
      <c r="BJ352" s="1" t="s">
        <v>4</v>
      </c>
      <c r="BK352" s="1" t="s">
        <v>4</v>
      </c>
      <c r="BL352" s="1" t="s">
        <v>4</v>
      </c>
      <c r="BM352" s="1" t="s">
        <v>4</v>
      </c>
      <c r="BN352" s="1" t="s">
        <v>4</v>
      </c>
      <c r="BO352" s="1" t="s">
        <v>4</v>
      </c>
      <c r="BP352" s="1" t="s">
        <v>4</v>
      </c>
      <c r="BQ352" s="1"/>
      <c r="BR352" s="1"/>
      <c r="BS352" s="1"/>
      <c r="BT352" s="1"/>
      <c r="BU352" s="1"/>
      <c r="BV352" s="1"/>
      <c r="BW352" s="1"/>
      <c r="BX352" s="1">
        <v>0</v>
      </c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>
        <v>0</v>
      </c>
    </row>
    <row r="354" spans="1:255" x14ac:dyDescent="0.2">
      <c r="A354" s="3">
        <v>52</v>
      </c>
      <c r="B354" s="3">
        <f t="shared" ref="B354:G354" si="300">B369</f>
        <v>1</v>
      </c>
      <c r="C354" s="3">
        <f t="shared" si="300"/>
        <v>4</v>
      </c>
      <c r="D354" s="3">
        <f t="shared" si="300"/>
        <v>352</v>
      </c>
      <c r="E354" s="3">
        <f t="shared" si="300"/>
        <v>0</v>
      </c>
      <c r="F354" s="3" t="str">
        <f t="shared" si="300"/>
        <v>Пусконаладочные работы</v>
      </c>
      <c r="G354" s="3" t="str">
        <f t="shared" si="300"/>
        <v>Пусконаладочные работы</v>
      </c>
      <c r="H354" s="3"/>
      <c r="I354" s="3"/>
      <c r="J354" s="3"/>
      <c r="K354" s="3"/>
      <c r="L354" s="3"/>
      <c r="M354" s="3"/>
      <c r="N354" s="3"/>
      <c r="O354" s="3">
        <f t="shared" ref="O354:AT354" si="301">O369</f>
        <v>1360.26</v>
      </c>
      <c r="P354" s="3">
        <f t="shared" si="301"/>
        <v>0</v>
      </c>
      <c r="Q354" s="3">
        <f t="shared" si="301"/>
        <v>0</v>
      </c>
      <c r="R354" s="3">
        <f t="shared" si="301"/>
        <v>0</v>
      </c>
      <c r="S354" s="3">
        <f t="shared" si="301"/>
        <v>1360.26</v>
      </c>
      <c r="T354" s="3">
        <f t="shared" si="301"/>
        <v>0</v>
      </c>
      <c r="U354" s="3">
        <f t="shared" si="301"/>
        <v>102.11200000000002</v>
      </c>
      <c r="V354" s="3">
        <f t="shared" si="301"/>
        <v>0</v>
      </c>
      <c r="W354" s="3">
        <f t="shared" si="301"/>
        <v>0</v>
      </c>
      <c r="X354" s="3">
        <f t="shared" si="301"/>
        <v>884.18</v>
      </c>
      <c r="Y354" s="3">
        <f t="shared" si="301"/>
        <v>544.1</v>
      </c>
      <c r="Z354" s="3">
        <f t="shared" si="301"/>
        <v>0</v>
      </c>
      <c r="AA354" s="3">
        <f t="shared" si="301"/>
        <v>0</v>
      </c>
      <c r="AB354" s="3">
        <f t="shared" si="301"/>
        <v>1360.26</v>
      </c>
      <c r="AC354" s="3">
        <f t="shared" si="301"/>
        <v>0</v>
      </c>
      <c r="AD354" s="3">
        <f t="shared" si="301"/>
        <v>0</v>
      </c>
      <c r="AE354" s="3">
        <f t="shared" si="301"/>
        <v>0</v>
      </c>
      <c r="AF354" s="3">
        <f t="shared" si="301"/>
        <v>1360.26</v>
      </c>
      <c r="AG354" s="3">
        <f t="shared" si="301"/>
        <v>0</v>
      </c>
      <c r="AH354" s="3">
        <f t="shared" si="301"/>
        <v>102.11200000000002</v>
      </c>
      <c r="AI354" s="3">
        <f t="shared" si="301"/>
        <v>0</v>
      </c>
      <c r="AJ354" s="3">
        <f t="shared" si="301"/>
        <v>0</v>
      </c>
      <c r="AK354" s="3">
        <f t="shared" si="301"/>
        <v>884.18</v>
      </c>
      <c r="AL354" s="3">
        <f t="shared" si="301"/>
        <v>544.1</v>
      </c>
      <c r="AM354" s="3">
        <f t="shared" si="301"/>
        <v>0</v>
      </c>
      <c r="AN354" s="3">
        <f t="shared" si="301"/>
        <v>0</v>
      </c>
      <c r="AO354" s="3">
        <f t="shared" si="301"/>
        <v>0</v>
      </c>
      <c r="AP354" s="3">
        <f t="shared" si="301"/>
        <v>0</v>
      </c>
      <c r="AQ354" s="3">
        <f t="shared" si="301"/>
        <v>0</v>
      </c>
      <c r="AR354" s="3">
        <f t="shared" si="301"/>
        <v>2788.54</v>
      </c>
      <c r="AS354" s="3">
        <f t="shared" si="301"/>
        <v>0</v>
      </c>
      <c r="AT354" s="3">
        <f t="shared" si="301"/>
        <v>0</v>
      </c>
      <c r="AU354" s="3">
        <f t="shared" ref="AU354:BZ354" si="302">AU369</f>
        <v>2788.54</v>
      </c>
      <c r="AV354" s="3">
        <f t="shared" si="302"/>
        <v>0</v>
      </c>
      <c r="AW354" s="3">
        <f t="shared" si="302"/>
        <v>0</v>
      </c>
      <c r="AX354" s="3">
        <f t="shared" si="302"/>
        <v>0</v>
      </c>
      <c r="AY354" s="3">
        <f t="shared" si="302"/>
        <v>0</v>
      </c>
      <c r="AZ354" s="3">
        <f t="shared" si="302"/>
        <v>0</v>
      </c>
      <c r="BA354" s="3">
        <f t="shared" si="302"/>
        <v>0</v>
      </c>
      <c r="BB354" s="3">
        <f t="shared" si="302"/>
        <v>0</v>
      </c>
      <c r="BC354" s="3">
        <f t="shared" si="302"/>
        <v>0</v>
      </c>
      <c r="BD354" s="3">
        <f t="shared" si="302"/>
        <v>0</v>
      </c>
      <c r="BE354" s="3">
        <f t="shared" si="302"/>
        <v>0</v>
      </c>
      <c r="BF354" s="3">
        <f t="shared" si="302"/>
        <v>0</v>
      </c>
      <c r="BG354" s="3">
        <f t="shared" si="302"/>
        <v>0</v>
      </c>
      <c r="BH354" s="3">
        <f t="shared" si="302"/>
        <v>0</v>
      </c>
      <c r="BI354" s="3">
        <f t="shared" si="302"/>
        <v>0</v>
      </c>
      <c r="BJ354" s="3">
        <f t="shared" si="302"/>
        <v>0</v>
      </c>
      <c r="BK354" s="3">
        <f t="shared" si="302"/>
        <v>0</v>
      </c>
      <c r="BL354" s="3">
        <f t="shared" si="302"/>
        <v>0</v>
      </c>
      <c r="BM354" s="3">
        <f t="shared" si="302"/>
        <v>0</v>
      </c>
      <c r="BN354" s="3">
        <f t="shared" si="302"/>
        <v>0</v>
      </c>
      <c r="BO354" s="3">
        <f t="shared" si="302"/>
        <v>0</v>
      </c>
      <c r="BP354" s="3">
        <f t="shared" si="302"/>
        <v>0</v>
      </c>
      <c r="BQ354" s="3">
        <f t="shared" si="302"/>
        <v>0</v>
      </c>
      <c r="BR354" s="3">
        <f t="shared" si="302"/>
        <v>0</v>
      </c>
      <c r="BS354" s="3">
        <f t="shared" si="302"/>
        <v>0</v>
      </c>
      <c r="BT354" s="3">
        <f t="shared" si="302"/>
        <v>0</v>
      </c>
      <c r="BU354" s="3">
        <f t="shared" si="302"/>
        <v>0</v>
      </c>
      <c r="BV354" s="3">
        <f t="shared" si="302"/>
        <v>0</v>
      </c>
      <c r="BW354" s="3">
        <f t="shared" si="302"/>
        <v>0</v>
      </c>
      <c r="BX354" s="3">
        <f t="shared" si="302"/>
        <v>0</v>
      </c>
      <c r="BY354" s="3">
        <f t="shared" si="302"/>
        <v>0</v>
      </c>
      <c r="BZ354" s="3">
        <f t="shared" si="302"/>
        <v>0</v>
      </c>
      <c r="CA354" s="3">
        <f t="shared" ref="CA354:DF354" si="303">CA369</f>
        <v>2788.54</v>
      </c>
      <c r="CB354" s="3">
        <f t="shared" si="303"/>
        <v>0</v>
      </c>
      <c r="CC354" s="3">
        <f t="shared" si="303"/>
        <v>0</v>
      </c>
      <c r="CD354" s="3">
        <f t="shared" si="303"/>
        <v>2788.54</v>
      </c>
      <c r="CE354" s="3">
        <f t="shared" si="303"/>
        <v>0</v>
      </c>
      <c r="CF354" s="3">
        <f t="shared" si="303"/>
        <v>0</v>
      </c>
      <c r="CG354" s="3">
        <f t="shared" si="303"/>
        <v>0</v>
      </c>
      <c r="CH354" s="3">
        <f t="shared" si="303"/>
        <v>0</v>
      </c>
      <c r="CI354" s="3">
        <f t="shared" si="303"/>
        <v>0</v>
      </c>
      <c r="CJ354" s="3">
        <f t="shared" si="303"/>
        <v>0</v>
      </c>
      <c r="CK354" s="3">
        <f t="shared" si="303"/>
        <v>0</v>
      </c>
      <c r="CL354" s="3">
        <f t="shared" si="303"/>
        <v>0</v>
      </c>
      <c r="CM354" s="3">
        <f t="shared" si="303"/>
        <v>0</v>
      </c>
      <c r="CN354" s="3">
        <f t="shared" si="303"/>
        <v>0</v>
      </c>
      <c r="CO354" s="3">
        <f t="shared" si="303"/>
        <v>0</v>
      </c>
      <c r="CP354" s="3">
        <f t="shared" si="303"/>
        <v>0</v>
      </c>
      <c r="CQ354" s="3">
        <f t="shared" si="303"/>
        <v>0</v>
      </c>
      <c r="CR354" s="3">
        <f t="shared" si="303"/>
        <v>0</v>
      </c>
      <c r="CS354" s="3">
        <f t="shared" si="303"/>
        <v>0</v>
      </c>
      <c r="CT354" s="3">
        <f t="shared" si="303"/>
        <v>0</v>
      </c>
      <c r="CU354" s="3">
        <f t="shared" si="303"/>
        <v>0</v>
      </c>
      <c r="CV354" s="3">
        <f t="shared" si="303"/>
        <v>0</v>
      </c>
      <c r="CW354" s="3">
        <f t="shared" si="303"/>
        <v>0</v>
      </c>
      <c r="CX354" s="3">
        <f t="shared" si="303"/>
        <v>0</v>
      </c>
      <c r="CY354" s="3">
        <f t="shared" si="303"/>
        <v>0</v>
      </c>
      <c r="CZ354" s="3">
        <f t="shared" si="303"/>
        <v>0</v>
      </c>
      <c r="DA354" s="3">
        <f t="shared" si="303"/>
        <v>0</v>
      </c>
      <c r="DB354" s="3">
        <f t="shared" si="303"/>
        <v>0</v>
      </c>
      <c r="DC354" s="3">
        <f t="shared" si="303"/>
        <v>0</v>
      </c>
      <c r="DD354" s="3">
        <f t="shared" si="303"/>
        <v>0</v>
      </c>
      <c r="DE354" s="3">
        <f t="shared" si="303"/>
        <v>0</v>
      </c>
      <c r="DF354" s="3">
        <f t="shared" si="303"/>
        <v>0</v>
      </c>
      <c r="DG354" s="4">
        <f t="shared" ref="DG354:EL354" si="304">DG369</f>
        <v>25423.26</v>
      </c>
      <c r="DH354" s="4">
        <f t="shared" si="304"/>
        <v>0</v>
      </c>
      <c r="DI354" s="4">
        <f t="shared" si="304"/>
        <v>0</v>
      </c>
      <c r="DJ354" s="4">
        <f t="shared" si="304"/>
        <v>0</v>
      </c>
      <c r="DK354" s="4">
        <f t="shared" si="304"/>
        <v>25423.26</v>
      </c>
      <c r="DL354" s="4">
        <f t="shared" si="304"/>
        <v>0</v>
      </c>
      <c r="DM354" s="4">
        <f t="shared" si="304"/>
        <v>102.11200000000002</v>
      </c>
      <c r="DN354" s="4">
        <f t="shared" si="304"/>
        <v>0</v>
      </c>
      <c r="DO354" s="4">
        <f t="shared" si="304"/>
        <v>0</v>
      </c>
      <c r="DP354" s="4">
        <f t="shared" si="304"/>
        <v>16525.13</v>
      </c>
      <c r="DQ354" s="4">
        <f t="shared" si="304"/>
        <v>10169.299999999999</v>
      </c>
      <c r="DR354" s="4">
        <f t="shared" si="304"/>
        <v>0</v>
      </c>
      <c r="DS354" s="4">
        <f t="shared" si="304"/>
        <v>0</v>
      </c>
      <c r="DT354" s="4">
        <f t="shared" si="304"/>
        <v>25423.26</v>
      </c>
      <c r="DU354" s="4">
        <f t="shared" si="304"/>
        <v>0</v>
      </c>
      <c r="DV354" s="4">
        <f t="shared" si="304"/>
        <v>0</v>
      </c>
      <c r="DW354" s="4">
        <f t="shared" si="304"/>
        <v>0</v>
      </c>
      <c r="DX354" s="4">
        <f t="shared" si="304"/>
        <v>25423.26</v>
      </c>
      <c r="DY354" s="4">
        <f t="shared" si="304"/>
        <v>0</v>
      </c>
      <c r="DZ354" s="4">
        <f t="shared" si="304"/>
        <v>102.11200000000002</v>
      </c>
      <c r="EA354" s="4">
        <f t="shared" si="304"/>
        <v>0</v>
      </c>
      <c r="EB354" s="4">
        <f t="shared" si="304"/>
        <v>0</v>
      </c>
      <c r="EC354" s="4">
        <f t="shared" si="304"/>
        <v>16525.13</v>
      </c>
      <c r="ED354" s="4">
        <f t="shared" si="304"/>
        <v>10169.299999999999</v>
      </c>
      <c r="EE354" s="4">
        <f t="shared" si="304"/>
        <v>0</v>
      </c>
      <c r="EF354" s="4">
        <f t="shared" si="304"/>
        <v>0</v>
      </c>
      <c r="EG354" s="4">
        <f t="shared" si="304"/>
        <v>0</v>
      </c>
      <c r="EH354" s="4">
        <f t="shared" si="304"/>
        <v>0</v>
      </c>
      <c r="EI354" s="4">
        <f t="shared" si="304"/>
        <v>0</v>
      </c>
      <c r="EJ354" s="4">
        <f t="shared" si="304"/>
        <v>52117.69</v>
      </c>
      <c r="EK354" s="4">
        <f t="shared" si="304"/>
        <v>0</v>
      </c>
      <c r="EL354" s="4">
        <f t="shared" si="304"/>
        <v>0</v>
      </c>
      <c r="EM354" s="4">
        <f t="shared" ref="EM354:FR354" si="305">EM369</f>
        <v>52117.69</v>
      </c>
      <c r="EN354" s="4">
        <f t="shared" si="305"/>
        <v>0</v>
      </c>
      <c r="EO354" s="4">
        <f t="shared" si="305"/>
        <v>0</v>
      </c>
      <c r="EP354" s="4">
        <f t="shared" si="305"/>
        <v>0</v>
      </c>
      <c r="EQ354" s="4">
        <f t="shared" si="305"/>
        <v>0</v>
      </c>
      <c r="ER354" s="4">
        <f t="shared" si="305"/>
        <v>0</v>
      </c>
      <c r="ES354" s="4">
        <f t="shared" si="305"/>
        <v>0</v>
      </c>
      <c r="ET354" s="4">
        <f t="shared" si="305"/>
        <v>0</v>
      </c>
      <c r="EU354" s="4">
        <f t="shared" si="305"/>
        <v>0</v>
      </c>
      <c r="EV354" s="4">
        <f t="shared" si="305"/>
        <v>0</v>
      </c>
      <c r="EW354" s="4">
        <f t="shared" si="305"/>
        <v>0</v>
      </c>
      <c r="EX354" s="4">
        <f t="shared" si="305"/>
        <v>0</v>
      </c>
      <c r="EY354" s="4">
        <f t="shared" si="305"/>
        <v>0</v>
      </c>
      <c r="EZ354" s="4">
        <f t="shared" si="305"/>
        <v>0</v>
      </c>
      <c r="FA354" s="4">
        <f t="shared" si="305"/>
        <v>0</v>
      </c>
      <c r="FB354" s="4">
        <f t="shared" si="305"/>
        <v>0</v>
      </c>
      <c r="FC354" s="4">
        <f t="shared" si="305"/>
        <v>0</v>
      </c>
      <c r="FD354" s="4">
        <f t="shared" si="305"/>
        <v>0</v>
      </c>
      <c r="FE354" s="4">
        <f t="shared" si="305"/>
        <v>0</v>
      </c>
      <c r="FF354" s="4">
        <f t="shared" si="305"/>
        <v>0</v>
      </c>
      <c r="FG354" s="4">
        <f t="shared" si="305"/>
        <v>0</v>
      </c>
      <c r="FH354" s="4">
        <f t="shared" si="305"/>
        <v>0</v>
      </c>
      <c r="FI354" s="4">
        <f t="shared" si="305"/>
        <v>0</v>
      </c>
      <c r="FJ354" s="4">
        <f t="shared" si="305"/>
        <v>0</v>
      </c>
      <c r="FK354" s="4">
        <f t="shared" si="305"/>
        <v>0</v>
      </c>
      <c r="FL354" s="4">
        <f t="shared" si="305"/>
        <v>0</v>
      </c>
      <c r="FM354" s="4">
        <f t="shared" si="305"/>
        <v>0</v>
      </c>
      <c r="FN354" s="4">
        <f t="shared" si="305"/>
        <v>0</v>
      </c>
      <c r="FO354" s="4">
        <f t="shared" si="305"/>
        <v>0</v>
      </c>
      <c r="FP354" s="4">
        <f t="shared" si="305"/>
        <v>0</v>
      </c>
      <c r="FQ354" s="4">
        <f t="shared" si="305"/>
        <v>0</v>
      </c>
      <c r="FR354" s="4">
        <f t="shared" si="305"/>
        <v>0</v>
      </c>
      <c r="FS354" s="4">
        <f t="shared" ref="FS354:GX354" si="306">FS369</f>
        <v>52117.69</v>
      </c>
      <c r="FT354" s="4">
        <f t="shared" si="306"/>
        <v>0</v>
      </c>
      <c r="FU354" s="4">
        <f t="shared" si="306"/>
        <v>0</v>
      </c>
      <c r="FV354" s="4">
        <f t="shared" si="306"/>
        <v>52117.69</v>
      </c>
      <c r="FW354" s="4">
        <f t="shared" si="306"/>
        <v>0</v>
      </c>
      <c r="FX354" s="4">
        <f t="shared" si="306"/>
        <v>0</v>
      </c>
      <c r="FY354" s="4">
        <f t="shared" si="306"/>
        <v>0</v>
      </c>
      <c r="FZ354" s="4">
        <f t="shared" si="306"/>
        <v>0</v>
      </c>
      <c r="GA354" s="4">
        <f t="shared" si="306"/>
        <v>0</v>
      </c>
      <c r="GB354" s="4">
        <f t="shared" si="306"/>
        <v>0</v>
      </c>
      <c r="GC354" s="4">
        <f t="shared" si="306"/>
        <v>0</v>
      </c>
      <c r="GD354" s="4">
        <f t="shared" si="306"/>
        <v>0</v>
      </c>
      <c r="GE354" s="4">
        <f t="shared" si="306"/>
        <v>0</v>
      </c>
      <c r="GF354" s="4">
        <f t="shared" si="306"/>
        <v>0</v>
      </c>
      <c r="GG354" s="4">
        <f t="shared" si="306"/>
        <v>0</v>
      </c>
      <c r="GH354" s="4">
        <f t="shared" si="306"/>
        <v>0</v>
      </c>
      <c r="GI354" s="4">
        <f t="shared" si="306"/>
        <v>0</v>
      </c>
      <c r="GJ354" s="4">
        <f t="shared" si="306"/>
        <v>0</v>
      </c>
      <c r="GK354" s="4">
        <f t="shared" si="306"/>
        <v>0</v>
      </c>
      <c r="GL354" s="4">
        <f t="shared" si="306"/>
        <v>0</v>
      </c>
      <c r="GM354" s="4">
        <f t="shared" si="306"/>
        <v>0</v>
      </c>
      <c r="GN354" s="4">
        <f t="shared" si="306"/>
        <v>0</v>
      </c>
      <c r="GO354" s="4">
        <f t="shared" si="306"/>
        <v>0</v>
      </c>
      <c r="GP354" s="4">
        <f t="shared" si="306"/>
        <v>0</v>
      </c>
      <c r="GQ354" s="4">
        <f t="shared" si="306"/>
        <v>0</v>
      </c>
      <c r="GR354" s="4">
        <f t="shared" si="306"/>
        <v>0</v>
      </c>
      <c r="GS354" s="4">
        <f t="shared" si="306"/>
        <v>0</v>
      </c>
      <c r="GT354" s="4">
        <f t="shared" si="306"/>
        <v>0</v>
      </c>
      <c r="GU354" s="4">
        <f t="shared" si="306"/>
        <v>0</v>
      </c>
      <c r="GV354" s="4">
        <f t="shared" si="306"/>
        <v>0</v>
      </c>
      <c r="GW354" s="4">
        <f t="shared" si="306"/>
        <v>0</v>
      </c>
      <c r="GX354" s="4">
        <f t="shared" si="306"/>
        <v>0</v>
      </c>
    </row>
    <row r="356" spans="1:255" x14ac:dyDescent="0.2">
      <c r="A356" s="2">
        <v>17</v>
      </c>
      <c r="B356" s="2">
        <v>1</v>
      </c>
      <c r="C356" s="2">
        <f>ROW(SmtRes!A626)</f>
        <v>626</v>
      </c>
      <c r="D356" s="2">
        <f>ROW(EtalonRes!A596)</f>
        <v>596</v>
      </c>
      <c r="E356" s="2" t="s">
        <v>394</v>
      </c>
      <c r="F356" s="2" t="s">
        <v>395</v>
      </c>
      <c r="G356" s="2" t="s">
        <v>396</v>
      </c>
      <c r="H356" s="2" t="s">
        <v>18</v>
      </c>
      <c r="I356" s="2">
        <v>1</v>
      </c>
      <c r="J356" s="2">
        <v>0</v>
      </c>
      <c r="K356" s="2"/>
      <c r="L356" s="2"/>
      <c r="M356" s="2"/>
      <c r="N356" s="2"/>
      <c r="O356" s="2">
        <f t="shared" ref="O356:O367" si="307">ROUND(CP356,2)</f>
        <v>37.93</v>
      </c>
      <c r="P356" s="2">
        <f t="shared" ref="P356:P367" si="308">ROUND(CQ356*I356,2)</f>
        <v>0</v>
      </c>
      <c r="Q356" s="2">
        <f t="shared" ref="Q356:Q367" si="309">ROUND(CR356*I356,2)</f>
        <v>0</v>
      </c>
      <c r="R356" s="2">
        <f t="shared" ref="R356:R367" si="310">ROUND(CS356*I356,2)</f>
        <v>0</v>
      </c>
      <c r="S356" s="2">
        <f t="shared" ref="S356:S367" si="311">ROUND(CT356*I356,2)</f>
        <v>37.93</v>
      </c>
      <c r="T356" s="2">
        <f t="shared" ref="T356:T367" si="312">ROUND(CU356*I356,2)</f>
        <v>0</v>
      </c>
      <c r="U356" s="2">
        <f t="shared" ref="U356:U367" si="313">CV356*I356</f>
        <v>2.8800000000000003</v>
      </c>
      <c r="V356" s="2">
        <f t="shared" ref="V356:V367" si="314">CW356*I356</f>
        <v>0</v>
      </c>
      <c r="W356" s="2">
        <f t="shared" ref="W356:W367" si="315">ROUND(CX356*I356,2)</f>
        <v>0</v>
      </c>
      <c r="X356" s="2">
        <f t="shared" ref="X356:X367" si="316">ROUND(CY356,2)</f>
        <v>24.65</v>
      </c>
      <c r="Y356" s="2">
        <f t="shared" ref="Y356:Y367" si="317">ROUND(CZ356,2)</f>
        <v>15.17</v>
      </c>
      <c r="Z356" s="2"/>
      <c r="AA356" s="2">
        <v>27795993</v>
      </c>
      <c r="AB356" s="2">
        <f t="shared" ref="AB356:AB367" si="318">ROUND((AC356+AD356+AF356),2)</f>
        <v>37.93</v>
      </c>
      <c r="AC356" s="2">
        <f t="shared" ref="AC356:AC367" si="319">ROUND((ES356),2)</f>
        <v>0</v>
      </c>
      <c r="AD356" s="2">
        <f t="shared" ref="AD356:AD367" si="320">ROUND((((ET356)-(EU356))+AE356),2)</f>
        <v>0</v>
      </c>
      <c r="AE356" s="2">
        <f t="shared" ref="AE356:AE367" si="321">ROUND((EU356),2)</f>
        <v>0</v>
      </c>
      <c r="AF356" s="2">
        <f t="shared" ref="AF356:AF367" si="322">ROUND(((EV356*0.8)),2)</f>
        <v>37.93</v>
      </c>
      <c r="AG356" s="2">
        <f t="shared" ref="AG356:AG367" si="323">ROUND((AP356),2)</f>
        <v>0</v>
      </c>
      <c r="AH356" s="2">
        <f t="shared" ref="AH356:AH367" si="324">((EW356*0.8))</f>
        <v>2.8800000000000003</v>
      </c>
      <c r="AI356" s="2">
        <f t="shared" ref="AI356:AI367" si="325">(EX356)</f>
        <v>0</v>
      </c>
      <c r="AJ356" s="2">
        <f t="shared" ref="AJ356:AJ367" si="326">ROUND((AS356),2)</f>
        <v>0</v>
      </c>
      <c r="AK356" s="2">
        <v>47.41</v>
      </c>
      <c r="AL356" s="2">
        <v>0</v>
      </c>
      <c r="AM356" s="2">
        <v>0</v>
      </c>
      <c r="AN356" s="2">
        <v>0</v>
      </c>
      <c r="AO356" s="2">
        <v>47.41</v>
      </c>
      <c r="AP356" s="2">
        <v>0</v>
      </c>
      <c r="AQ356" s="2">
        <v>3.6</v>
      </c>
      <c r="AR356" s="2">
        <v>0</v>
      </c>
      <c r="AS356" s="2">
        <v>0</v>
      </c>
      <c r="AT356" s="2">
        <v>65</v>
      </c>
      <c r="AU356" s="2">
        <v>40</v>
      </c>
      <c r="AV356" s="2">
        <v>1</v>
      </c>
      <c r="AW356" s="2">
        <v>1</v>
      </c>
      <c r="AX356" s="2"/>
      <c r="AY356" s="2"/>
      <c r="AZ356" s="2">
        <v>1</v>
      </c>
      <c r="BA356" s="2">
        <v>1</v>
      </c>
      <c r="BB356" s="2">
        <v>1</v>
      </c>
      <c r="BC356" s="2">
        <v>1</v>
      </c>
      <c r="BD356" s="2" t="s">
        <v>4</v>
      </c>
      <c r="BE356" s="2" t="s">
        <v>4</v>
      </c>
      <c r="BF356" s="2" t="s">
        <v>4</v>
      </c>
      <c r="BG356" s="2" t="s">
        <v>4</v>
      </c>
      <c r="BH356" s="2">
        <v>0</v>
      </c>
      <c r="BI356" s="2">
        <v>4</v>
      </c>
      <c r="BJ356" s="2" t="s">
        <v>397</v>
      </c>
      <c r="BK356" s="2"/>
      <c r="BL356" s="2"/>
      <c r="BM356" s="2">
        <v>200001</v>
      </c>
      <c r="BN356" s="2">
        <v>0</v>
      </c>
      <c r="BO356" s="2" t="s">
        <v>4</v>
      </c>
      <c r="BP356" s="2">
        <v>0</v>
      </c>
      <c r="BQ356" s="2">
        <v>4</v>
      </c>
      <c r="BR356" s="2">
        <v>0</v>
      </c>
      <c r="BS356" s="2">
        <v>1</v>
      </c>
      <c r="BT356" s="2">
        <v>1</v>
      </c>
      <c r="BU356" s="2">
        <v>1</v>
      </c>
      <c r="BV356" s="2">
        <v>1</v>
      </c>
      <c r="BW356" s="2">
        <v>1</v>
      </c>
      <c r="BX356" s="2">
        <v>1</v>
      </c>
      <c r="BY356" s="2" t="s">
        <v>4</v>
      </c>
      <c r="BZ356" s="2">
        <v>65</v>
      </c>
      <c r="CA356" s="2">
        <v>40</v>
      </c>
      <c r="CB356" s="2"/>
      <c r="CC356" s="2"/>
      <c r="CD356" s="2"/>
      <c r="CE356" s="2"/>
      <c r="CF356" s="2">
        <v>0</v>
      </c>
      <c r="CG356" s="2">
        <v>0</v>
      </c>
      <c r="CH356" s="2"/>
      <c r="CI356" s="2"/>
      <c r="CJ356" s="2"/>
      <c r="CK356" s="2"/>
      <c r="CL356" s="2"/>
      <c r="CM356" s="2">
        <v>0</v>
      </c>
      <c r="CN356" s="2" t="s">
        <v>398</v>
      </c>
      <c r="CO356" s="2">
        <v>0</v>
      </c>
      <c r="CP356" s="2">
        <f t="shared" ref="CP356:CP367" si="327">(P356+Q356+S356)</f>
        <v>37.93</v>
      </c>
      <c r="CQ356" s="2">
        <f t="shared" ref="CQ356:CQ367" si="328">AC356*BC356</f>
        <v>0</v>
      </c>
      <c r="CR356" s="2">
        <f t="shared" ref="CR356:CR367" si="329">AD356*BB356</f>
        <v>0</v>
      </c>
      <c r="CS356" s="2">
        <f t="shared" ref="CS356:CS367" si="330">AE356*BS356</f>
        <v>0</v>
      </c>
      <c r="CT356" s="2">
        <f t="shared" ref="CT356:CT367" si="331">AF356*BA356</f>
        <v>37.93</v>
      </c>
      <c r="CU356" s="2">
        <f t="shared" ref="CU356:CU367" si="332">AG356</f>
        <v>0</v>
      </c>
      <c r="CV356" s="2">
        <f t="shared" ref="CV356:CV367" si="333">AH356</f>
        <v>2.8800000000000003</v>
      </c>
      <c r="CW356" s="2">
        <f t="shared" ref="CW356:CW367" si="334">AI356</f>
        <v>0</v>
      </c>
      <c r="CX356" s="2">
        <f t="shared" ref="CX356:CX367" si="335">AJ356</f>
        <v>0</v>
      </c>
      <c r="CY356" s="2">
        <f t="shared" ref="CY356:CY367" si="336">(((S356+R356)*AT356)/100)</f>
        <v>24.654499999999999</v>
      </c>
      <c r="CZ356" s="2">
        <f t="shared" ref="CZ356:CZ367" si="337">(((S356+R356)*AU356)/100)</f>
        <v>15.172000000000001</v>
      </c>
      <c r="DA356" s="2"/>
      <c r="DB356" s="2"/>
      <c r="DC356" s="2" t="s">
        <v>4</v>
      </c>
      <c r="DD356" s="2" t="s">
        <v>4</v>
      </c>
      <c r="DE356" s="2" t="s">
        <v>4</v>
      </c>
      <c r="DF356" s="2" t="s">
        <v>4</v>
      </c>
      <c r="DG356" s="2" t="s">
        <v>399</v>
      </c>
      <c r="DH356" s="2" t="s">
        <v>4</v>
      </c>
      <c r="DI356" s="2" t="s">
        <v>399</v>
      </c>
      <c r="DJ356" s="2" t="s">
        <v>4</v>
      </c>
      <c r="DK356" s="2" t="s">
        <v>4</v>
      </c>
      <c r="DL356" s="2" t="s">
        <v>4</v>
      </c>
      <c r="DM356" s="2" t="s">
        <v>4</v>
      </c>
      <c r="DN356" s="2">
        <v>0</v>
      </c>
      <c r="DO356" s="2">
        <v>0</v>
      </c>
      <c r="DP356" s="2">
        <v>1</v>
      </c>
      <c r="DQ356" s="2">
        <v>1</v>
      </c>
      <c r="DR356" s="2"/>
      <c r="DS356" s="2"/>
      <c r="DT356" s="2"/>
      <c r="DU356" s="2">
        <v>1013</v>
      </c>
      <c r="DV356" s="2" t="s">
        <v>18</v>
      </c>
      <c r="DW356" s="2" t="s">
        <v>18</v>
      </c>
      <c r="DX356" s="2">
        <v>1</v>
      </c>
      <c r="DY356" s="2"/>
      <c r="DZ356" s="2"/>
      <c r="EA356" s="2"/>
      <c r="EB356" s="2"/>
      <c r="EC356" s="2"/>
      <c r="ED356" s="2"/>
      <c r="EE356" s="2">
        <v>27028948</v>
      </c>
      <c r="EF356" s="2">
        <v>4</v>
      </c>
      <c r="EG356" s="2" t="s">
        <v>393</v>
      </c>
      <c r="EH356" s="2">
        <v>0</v>
      </c>
      <c r="EI356" s="2" t="s">
        <v>4</v>
      </c>
      <c r="EJ356" s="2">
        <v>4</v>
      </c>
      <c r="EK356" s="2">
        <v>200001</v>
      </c>
      <c r="EL356" s="2" t="s">
        <v>400</v>
      </c>
      <c r="EM356" s="2" t="s">
        <v>401</v>
      </c>
      <c r="EN356" s="2"/>
      <c r="EO356" s="2" t="s">
        <v>402</v>
      </c>
      <c r="EP356" s="2"/>
      <c r="EQ356" s="2">
        <v>0</v>
      </c>
      <c r="ER356" s="2">
        <v>47.41</v>
      </c>
      <c r="ES356" s="2">
        <v>0</v>
      </c>
      <c r="ET356" s="2">
        <v>0</v>
      </c>
      <c r="EU356" s="2">
        <v>0</v>
      </c>
      <c r="EV356" s="2">
        <v>47.41</v>
      </c>
      <c r="EW356" s="2">
        <v>3.6</v>
      </c>
      <c r="EX356" s="2">
        <v>0</v>
      </c>
      <c r="EY356" s="2">
        <v>0</v>
      </c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>
        <v>0</v>
      </c>
      <c r="FR356" s="2">
        <f t="shared" ref="FR356:FR367" si="338">ROUND(IF(AND(BH356=3,BI356=3),P356,0),2)</f>
        <v>0</v>
      </c>
      <c r="FS356" s="2">
        <v>0</v>
      </c>
      <c r="FT356" s="2"/>
      <c r="FU356" s="2"/>
      <c r="FV356" s="2"/>
      <c r="FW356" s="2"/>
      <c r="FX356" s="2">
        <v>65</v>
      </c>
      <c r="FY356" s="2">
        <v>40</v>
      </c>
      <c r="FZ356" s="2"/>
      <c r="GA356" s="2" t="s">
        <v>4</v>
      </c>
      <c r="GB356" s="2"/>
      <c r="GC356" s="2"/>
      <c r="GD356" s="2">
        <v>0</v>
      </c>
      <c r="GE356" s="2"/>
      <c r="GF356" s="2">
        <v>-2083236469</v>
      </c>
      <c r="GG356" s="2">
        <v>2</v>
      </c>
      <c r="GH356" s="2">
        <v>1</v>
      </c>
      <c r="GI356" s="2">
        <v>-2</v>
      </c>
      <c r="GJ356" s="2">
        <v>0</v>
      </c>
      <c r="GK356" s="2">
        <f>ROUND(R356*(R12)/100,2)</f>
        <v>0</v>
      </c>
      <c r="GL356" s="2">
        <f t="shared" ref="GL356:GL367" si="339">ROUND(IF(AND(BH356=3,BI356=3,FS356&lt;&gt;0),P356,0),2)</f>
        <v>0</v>
      </c>
      <c r="GM356" s="2">
        <f t="shared" ref="GM356:GM367" si="340">ROUND(O356+X356+Y356+GK356,2)+GX356</f>
        <v>77.75</v>
      </c>
      <c r="GN356" s="2">
        <f t="shared" ref="GN356:GN367" si="341">IF(OR(BI356=0,BI356=1),ROUND(O356+X356+Y356+GK356,2),0)</f>
        <v>0</v>
      </c>
      <c r="GO356" s="2">
        <f t="shared" ref="GO356:GO367" si="342">IF(BI356=2,ROUND(O356+X356+Y356+GK356,2),0)</f>
        <v>0</v>
      </c>
      <c r="GP356" s="2">
        <f t="shared" ref="GP356:GP367" si="343">IF(BI356=4,ROUND(O356+X356+Y356+GK356,2)+GX356,0)</f>
        <v>77.75</v>
      </c>
      <c r="GQ356" s="2"/>
      <c r="GR356" s="2">
        <v>0</v>
      </c>
      <c r="GS356" s="2">
        <v>3</v>
      </c>
      <c r="GT356" s="2">
        <v>0</v>
      </c>
      <c r="GU356" s="2" t="s">
        <v>4</v>
      </c>
      <c r="GV356" s="2">
        <f t="shared" ref="GV356:GV367" si="344">ROUND(GT356,2)</f>
        <v>0</v>
      </c>
      <c r="GW356" s="2">
        <v>1</v>
      </c>
      <c r="GX356" s="2">
        <f t="shared" ref="GX356:GX367" si="345">ROUND(GV356*GW356*I356,2)</f>
        <v>0</v>
      </c>
      <c r="GY356" s="2"/>
      <c r="GZ356" s="2"/>
      <c r="HA356" s="2">
        <v>0</v>
      </c>
      <c r="HB356" s="2">
        <v>0</v>
      </c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>
        <v>0</v>
      </c>
      <c r="IL356" s="2"/>
      <c r="IM356" s="2"/>
      <c r="IN356" s="2"/>
      <c r="IO356" s="2"/>
      <c r="IP356" s="2"/>
      <c r="IQ356" s="2"/>
      <c r="IR356" s="2"/>
      <c r="IS356" s="2"/>
      <c r="IT356" s="2"/>
      <c r="IU356" s="2"/>
    </row>
    <row r="357" spans="1:255" x14ac:dyDescent="0.2">
      <c r="A357">
        <v>17</v>
      </c>
      <c r="B357">
        <v>1</v>
      </c>
      <c r="C357">
        <f>ROW(SmtRes!A630)</f>
        <v>630</v>
      </c>
      <c r="D357">
        <f>ROW(EtalonRes!A600)</f>
        <v>600</v>
      </c>
      <c r="E357" t="s">
        <v>394</v>
      </c>
      <c r="F357" t="s">
        <v>395</v>
      </c>
      <c r="G357" t="s">
        <v>396</v>
      </c>
      <c r="H357" t="s">
        <v>18</v>
      </c>
      <c r="I357">
        <v>1</v>
      </c>
      <c r="J357">
        <v>0</v>
      </c>
      <c r="O357">
        <f t="shared" si="307"/>
        <v>708.91</v>
      </c>
      <c r="P357">
        <f t="shared" si="308"/>
        <v>0</v>
      </c>
      <c r="Q357">
        <f t="shared" si="309"/>
        <v>0</v>
      </c>
      <c r="R357">
        <f t="shared" si="310"/>
        <v>0</v>
      </c>
      <c r="S357">
        <f t="shared" si="311"/>
        <v>708.91</v>
      </c>
      <c r="T357">
        <f t="shared" si="312"/>
        <v>0</v>
      </c>
      <c r="U357">
        <f t="shared" si="313"/>
        <v>2.8800000000000003</v>
      </c>
      <c r="V357">
        <f t="shared" si="314"/>
        <v>0</v>
      </c>
      <c r="W357">
        <f t="shared" si="315"/>
        <v>0</v>
      </c>
      <c r="X357">
        <f t="shared" si="316"/>
        <v>460.79</v>
      </c>
      <c r="Y357">
        <f t="shared" si="317"/>
        <v>283.56</v>
      </c>
      <c r="AA357">
        <v>27796868</v>
      </c>
      <c r="AB357">
        <f t="shared" si="318"/>
        <v>37.93</v>
      </c>
      <c r="AC357">
        <f t="shared" si="319"/>
        <v>0</v>
      </c>
      <c r="AD357">
        <f t="shared" si="320"/>
        <v>0</v>
      </c>
      <c r="AE357">
        <f t="shared" si="321"/>
        <v>0</v>
      </c>
      <c r="AF357">
        <f t="shared" si="322"/>
        <v>37.93</v>
      </c>
      <c r="AG357">
        <f t="shared" si="323"/>
        <v>0</v>
      </c>
      <c r="AH357">
        <f t="shared" si="324"/>
        <v>2.8800000000000003</v>
      </c>
      <c r="AI357">
        <f t="shared" si="325"/>
        <v>0</v>
      </c>
      <c r="AJ357">
        <f t="shared" si="326"/>
        <v>0</v>
      </c>
      <c r="AK357">
        <v>47.41</v>
      </c>
      <c r="AL357">
        <v>0</v>
      </c>
      <c r="AM357">
        <v>0</v>
      </c>
      <c r="AN357">
        <v>0</v>
      </c>
      <c r="AO357">
        <v>47.41</v>
      </c>
      <c r="AP357">
        <v>0</v>
      </c>
      <c r="AQ357">
        <v>3.6</v>
      </c>
      <c r="AR357">
        <v>0</v>
      </c>
      <c r="AS357">
        <v>0</v>
      </c>
      <c r="AT357">
        <v>65</v>
      </c>
      <c r="AU357">
        <v>40</v>
      </c>
      <c r="AV357">
        <v>1</v>
      </c>
      <c r="AW357">
        <v>1</v>
      </c>
      <c r="AZ357">
        <v>18.690000000000001</v>
      </c>
      <c r="BA357">
        <v>18.690000000000001</v>
      </c>
      <c r="BB357">
        <v>1</v>
      </c>
      <c r="BC357">
        <v>1</v>
      </c>
      <c r="BD357" t="s">
        <v>4</v>
      </c>
      <c r="BE357" t="s">
        <v>4</v>
      </c>
      <c r="BF357" t="s">
        <v>4</v>
      </c>
      <c r="BG357" t="s">
        <v>4</v>
      </c>
      <c r="BH357">
        <v>0</v>
      </c>
      <c r="BI357">
        <v>4</v>
      </c>
      <c r="BJ357" t="s">
        <v>397</v>
      </c>
      <c r="BM357">
        <v>200001</v>
      </c>
      <c r="BN357">
        <v>0</v>
      </c>
      <c r="BO357" t="s">
        <v>4</v>
      </c>
      <c r="BP357">
        <v>0</v>
      </c>
      <c r="BQ357">
        <v>4</v>
      </c>
      <c r="BR357">
        <v>0</v>
      </c>
      <c r="BS357">
        <v>1</v>
      </c>
      <c r="BT357">
        <v>1</v>
      </c>
      <c r="BU357">
        <v>1</v>
      </c>
      <c r="BV357">
        <v>1</v>
      </c>
      <c r="BW357">
        <v>1</v>
      </c>
      <c r="BX357">
        <v>1</v>
      </c>
      <c r="BY357" t="s">
        <v>4</v>
      </c>
      <c r="BZ357">
        <v>65</v>
      </c>
      <c r="CA357">
        <v>40</v>
      </c>
      <c r="CF357">
        <v>0</v>
      </c>
      <c r="CG357">
        <v>0</v>
      </c>
      <c r="CM357">
        <v>0</v>
      </c>
      <c r="CN357" t="s">
        <v>398</v>
      </c>
      <c r="CO357">
        <v>0</v>
      </c>
      <c r="CP357">
        <f t="shared" si="327"/>
        <v>708.91</v>
      </c>
      <c r="CQ357">
        <f t="shared" si="328"/>
        <v>0</v>
      </c>
      <c r="CR357">
        <f t="shared" si="329"/>
        <v>0</v>
      </c>
      <c r="CS357">
        <f t="shared" si="330"/>
        <v>0</v>
      </c>
      <c r="CT357">
        <f t="shared" si="331"/>
        <v>708.9117</v>
      </c>
      <c r="CU357">
        <f t="shared" si="332"/>
        <v>0</v>
      </c>
      <c r="CV357">
        <f t="shared" si="333"/>
        <v>2.8800000000000003</v>
      </c>
      <c r="CW357">
        <f t="shared" si="334"/>
        <v>0</v>
      </c>
      <c r="CX357">
        <f t="shared" si="335"/>
        <v>0</v>
      </c>
      <c r="CY357">
        <f t="shared" si="336"/>
        <v>460.79150000000004</v>
      </c>
      <c r="CZ357">
        <f t="shared" si="337"/>
        <v>283.56399999999996</v>
      </c>
      <c r="DC357" t="s">
        <v>4</v>
      </c>
      <c r="DD357" t="s">
        <v>4</v>
      </c>
      <c r="DE357" t="s">
        <v>4</v>
      </c>
      <c r="DF357" t="s">
        <v>4</v>
      </c>
      <c r="DG357" t="s">
        <v>399</v>
      </c>
      <c r="DH357" t="s">
        <v>4</v>
      </c>
      <c r="DI357" t="s">
        <v>399</v>
      </c>
      <c r="DJ357" t="s">
        <v>4</v>
      </c>
      <c r="DK357" t="s">
        <v>4</v>
      </c>
      <c r="DL357" t="s">
        <v>4</v>
      </c>
      <c r="DM357" t="s">
        <v>4</v>
      </c>
      <c r="DN357">
        <v>0</v>
      </c>
      <c r="DO357">
        <v>0</v>
      </c>
      <c r="DP357">
        <v>1</v>
      </c>
      <c r="DQ357">
        <v>1</v>
      </c>
      <c r="DU357">
        <v>1013</v>
      </c>
      <c r="DV357" t="s">
        <v>18</v>
      </c>
      <c r="DW357" t="s">
        <v>18</v>
      </c>
      <c r="DX357">
        <v>1</v>
      </c>
      <c r="EE357">
        <v>27028948</v>
      </c>
      <c r="EF357">
        <v>4</v>
      </c>
      <c r="EG357" t="s">
        <v>393</v>
      </c>
      <c r="EH357">
        <v>0</v>
      </c>
      <c r="EI357" t="s">
        <v>4</v>
      </c>
      <c r="EJ357">
        <v>4</v>
      </c>
      <c r="EK357">
        <v>200001</v>
      </c>
      <c r="EL357" t="s">
        <v>400</v>
      </c>
      <c r="EM357" t="s">
        <v>401</v>
      </c>
      <c r="EO357" t="s">
        <v>402</v>
      </c>
      <c r="EQ357">
        <v>0</v>
      </c>
      <c r="ER357">
        <v>47.41</v>
      </c>
      <c r="ES357">
        <v>0</v>
      </c>
      <c r="ET357">
        <v>0</v>
      </c>
      <c r="EU357">
        <v>0</v>
      </c>
      <c r="EV357">
        <v>47.41</v>
      </c>
      <c r="EW357">
        <v>3.6</v>
      </c>
      <c r="EX357">
        <v>0</v>
      </c>
      <c r="EY357">
        <v>0</v>
      </c>
      <c r="FQ357">
        <v>0</v>
      </c>
      <c r="FR357">
        <f t="shared" si="338"/>
        <v>0</v>
      </c>
      <c r="FS357">
        <v>0</v>
      </c>
      <c r="FX357">
        <v>65</v>
      </c>
      <c r="FY357">
        <v>40</v>
      </c>
      <c r="GA357" t="s">
        <v>4</v>
      </c>
      <c r="GD357">
        <v>0</v>
      </c>
      <c r="GF357">
        <v>-2083236469</v>
      </c>
      <c r="GG357">
        <v>1</v>
      </c>
      <c r="GH357">
        <v>1</v>
      </c>
      <c r="GI357">
        <v>4</v>
      </c>
      <c r="GJ357">
        <v>0</v>
      </c>
      <c r="GK357">
        <f>ROUND(R357*(S12)/100,2)</f>
        <v>0</v>
      </c>
      <c r="GL357">
        <f t="shared" si="339"/>
        <v>0</v>
      </c>
      <c r="GM357">
        <f t="shared" si="340"/>
        <v>1453.26</v>
      </c>
      <c r="GN357">
        <f t="shared" si="341"/>
        <v>0</v>
      </c>
      <c r="GO357">
        <f t="shared" si="342"/>
        <v>0</v>
      </c>
      <c r="GP357">
        <f t="shared" si="343"/>
        <v>1453.26</v>
      </c>
      <c r="GR357">
        <v>0</v>
      </c>
      <c r="GS357">
        <v>3</v>
      </c>
      <c r="GT357">
        <v>0</v>
      </c>
      <c r="GU357" t="s">
        <v>4</v>
      </c>
      <c r="GV357">
        <f t="shared" si="344"/>
        <v>0</v>
      </c>
      <c r="GW357">
        <v>1</v>
      </c>
      <c r="GX357">
        <f t="shared" si="345"/>
        <v>0</v>
      </c>
      <c r="HA357">
        <v>0</v>
      </c>
      <c r="HB357">
        <v>0</v>
      </c>
      <c r="IK357">
        <v>0</v>
      </c>
    </row>
    <row r="358" spans="1:255" x14ac:dyDescent="0.2">
      <c r="A358" s="2">
        <v>17</v>
      </c>
      <c r="B358" s="2">
        <v>1</v>
      </c>
      <c r="C358" s="2">
        <f>ROW(SmtRes!A635)</f>
        <v>635</v>
      </c>
      <c r="D358" s="2">
        <f>ROW(EtalonRes!A605)</f>
        <v>605</v>
      </c>
      <c r="E358" s="2" t="s">
        <v>403</v>
      </c>
      <c r="F358" s="2" t="s">
        <v>404</v>
      </c>
      <c r="G358" s="2" t="s">
        <v>405</v>
      </c>
      <c r="H358" s="2" t="s">
        <v>18</v>
      </c>
      <c r="I358" s="2">
        <v>1</v>
      </c>
      <c r="J358" s="2">
        <v>0</v>
      </c>
      <c r="K358" s="2"/>
      <c r="L358" s="2"/>
      <c r="M358" s="2"/>
      <c r="N358" s="2"/>
      <c r="O358" s="2">
        <f t="shared" si="307"/>
        <v>37.700000000000003</v>
      </c>
      <c r="P358" s="2">
        <f t="shared" si="308"/>
        <v>0</v>
      </c>
      <c r="Q358" s="2">
        <f t="shared" si="309"/>
        <v>0</v>
      </c>
      <c r="R358" s="2">
        <f t="shared" si="310"/>
        <v>0</v>
      </c>
      <c r="S358" s="2">
        <f t="shared" si="311"/>
        <v>37.700000000000003</v>
      </c>
      <c r="T358" s="2">
        <f t="shared" si="312"/>
        <v>0</v>
      </c>
      <c r="U358" s="2">
        <f t="shared" si="313"/>
        <v>2.8800000000000003</v>
      </c>
      <c r="V358" s="2">
        <f t="shared" si="314"/>
        <v>0</v>
      </c>
      <c r="W358" s="2">
        <f t="shared" si="315"/>
        <v>0</v>
      </c>
      <c r="X358" s="2">
        <f t="shared" si="316"/>
        <v>24.51</v>
      </c>
      <c r="Y358" s="2">
        <f t="shared" si="317"/>
        <v>15.08</v>
      </c>
      <c r="Z358" s="2"/>
      <c r="AA358" s="2">
        <v>27795993</v>
      </c>
      <c r="AB358" s="2">
        <f t="shared" si="318"/>
        <v>37.700000000000003</v>
      </c>
      <c r="AC358" s="2">
        <f t="shared" si="319"/>
        <v>0</v>
      </c>
      <c r="AD358" s="2">
        <f t="shared" si="320"/>
        <v>0</v>
      </c>
      <c r="AE358" s="2">
        <f t="shared" si="321"/>
        <v>0</v>
      </c>
      <c r="AF358" s="2">
        <f t="shared" si="322"/>
        <v>37.700000000000003</v>
      </c>
      <c r="AG358" s="2">
        <f t="shared" si="323"/>
        <v>0</v>
      </c>
      <c r="AH358" s="2">
        <f t="shared" si="324"/>
        <v>2.8800000000000003</v>
      </c>
      <c r="AI358" s="2">
        <f t="shared" si="325"/>
        <v>0</v>
      </c>
      <c r="AJ358" s="2">
        <f t="shared" si="326"/>
        <v>0</v>
      </c>
      <c r="AK358" s="2">
        <v>47.13</v>
      </c>
      <c r="AL358" s="2">
        <v>0</v>
      </c>
      <c r="AM358" s="2">
        <v>0</v>
      </c>
      <c r="AN358" s="2">
        <v>0</v>
      </c>
      <c r="AO358" s="2">
        <v>47.13</v>
      </c>
      <c r="AP358" s="2">
        <v>0</v>
      </c>
      <c r="AQ358" s="2">
        <v>3.6</v>
      </c>
      <c r="AR358" s="2">
        <v>0</v>
      </c>
      <c r="AS358" s="2">
        <v>0</v>
      </c>
      <c r="AT358" s="2">
        <v>65</v>
      </c>
      <c r="AU358" s="2">
        <v>40</v>
      </c>
      <c r="AV358" s="2">
        <v>1</v>
      </c>
      <c r="AW358" s="2">
        <v>1</v>
      </c>
      <c r="AX358" s="2"/>
      <c r="AY358" s="2"/>
      <c r="AZ358" s="2">
        <v>1</v>
      </c>
      <c r="BA358" s="2">
        <v>1</v>
      </c>
      <c r="BB358" s="2">
        <v>1</v>
      </c>
      <c r="BC358" s="2">
        <v>1</v>
      </c>
      <c r="BD358" s="2" t="s">
        <v>4</v>
      </c>
      <c r="BE358" s="2" t="s">
        <v>4</v>
      </c>
      <c r="BF358" s="2" t="s">
        <v>4</v>
      </c>
      <c r="BG358" s="2" t="s">
        <v>4</v>
      </c>
      <c r="BH358" s="2">
        <v>0</v>
      </c>
      <c r="BI358" s="2">
        <v>4</v>
      </c>
      <c r="BJ358" s="2" t="s">
        <v>406</v>
      </c>
      <c r="BK358" s="2"/>
      <c r="BL358" s="2"/>
      <c r="BM358" s="2">
        <v>200001</v>
      </c>
      <c r="BN358" s="2">
        <v>0</v>
      </c>
      <c r="BO358" s="2" t="s">
        <v>4</v>
      </c>
      <c r="BP358" s="2">
        <v>0</v>
      </c>
      <c r="BQ358" s="2">
        <v>4</v>
      </c>
      <c r="BR358" s="2">
        <v>0</v>
      </c>
      <c r="BS358" s="2">
        <v>1</v>
      </c>
      <c r="BT358" s="2">
        <v>1</v>
      </c>
      <c r="BU358" s="2">
        <v>1</v>
      </c>
      <c r="BV358" s="2">
        <v>1</v>
      </c>
      <c r="BW358" s="2">
        <v>1</v>
      </c>
      <c r="BX358" s="2">
        <v>1</v>
      </c>
      <c r="BY358" s="2" t="s">
        <v>4</v>
      </c>
      <c r="BZ358" s="2">
        <v>65</v>
      </c>
      <c r="CA358" s="2">
        <v>40</v>
      </c>
      <c r="CB358" s="2"/>
      <c r="CC358" s="2"/>
      <c r="CD358" s="2"/>
      <c r="CE358" s="2"/>
      <c r="CF358" s="2">
        <v>0</v>
      </c>
      <c r="CG358" s="2">
        <v>0</v>
      </c>
      <c r="CH358" s="2"/>
      <c r="CI358" s="2"/>
      <c r="CJ358" s="2"/>
      <c r="CK358" s="2"/>
      <c r="CL358" s="2"/>
      <c r="CM358" s="2">
        <v>0</v>
      </c>
      <c r="CN358" s="2" t="s">
        <v>398</v>
      </c>
      <c r="CO358" s="2">
        <v>0</v>
      </c>
      <c r="CP358" s="2">
        <f t="shared" si="327"/>
        <v>37.700000000000003</v>
      </c>
      <c r="CQ358" s="2">
        <f t="shared" si="328"/>
        <v>0</v>
      </c>
      <c r="CR358" s="2">
        <f t="shared" si="329"/>
        <v>0</v>
      </c>
      <c r="CS358" s="2">
        <f t="shared" si="330"/>
        <v>0</v>
      </c>
      <c r="CT358" s="2">
        <f t="shared" si="331"/>
        <v>37.700000000000003</v>
      </c>
      <c r="CU358" s="2">
        <f t="shared" si="332"/>
        <v>0</v>
      </c>
      <c r="CV358" s="2">
        <f t="shared" si="333"/>
        <v>2.8800000000000003</v>
      </c>
      <c r="CW358" s="2">
        <f t="shared" si="334"/>
        <v>0</v>
      </c>
      <c r="CX358" s="2">
        <f t="shared" si="335"/>
        <v>0</v>
      </c>
      <c r="CY358" s="2">
        <f t="shared" si="336"/>
        <v>24.504999999999999</v>
      </c>
      <c r="CZ358" s="2">
        <f t="shared" si="337"/>
        <v>15.08</v>
      </c>
      <c r="DA358" s="2"/>
      <c r="DB358" s="2"/>
      <c r="DC358" s="2" t="s">
        <v>4</v>
      </c>
      <c r="DD358" s="2" t="s">
        <v>4</v>
      </c>
      <c r="DE358" s="2" t="s">
        <v>4</v>
      </c>
      <c r="DF358" s="2" t="s">
        <v>4</v>
      </c>
      <c r="DG358" s="2" t="s">
        <v>399</v>
      </c>
      <c r="DH358" s="2" t="s">
        <v>4</v>
      </c>
      <c r="DI358" s="2" t="s">
        <v>399</v>
      </c>
      <c r="DJ358" s="2" t="s">
        <v>4</v>
      </c>
      <c r="DK358" s="2" t="s">
        <v>4</v>
      </c>
      <c r="DL358" s="2" t="s">
        <v>4</v>
      </c>
      <c r="DM358" s="2" t="s">
        <v>4</v>
      </c>
      <c r="DN358" s="2">
        <v>0</v>
      </c>
      <c r="DO358" s="2">
        <v>0</v>
      </c>
      <c r="DP358" s="2">
        <v>1</v>
      </c>
      <c r="DQ358" s="2">
        <v>1</v>
      </c>
      <c r="DR358" s="2"/>
      <c r="DS358" s="2"/>
      <c r="DT358" s="2"/>
      <c r="DU358" s="2">
        <v>1013</v>
      </c>
      <c r="DV358" s="2" t="s">
        <v>18</v>
      </c>
      <c r="DW358" s="2" t="s">
        <v>18</v>
      </c>
      <c r="DX358" s="2">
        <v>1</v>
      </c>
      <c r="DY358" s="2"/>
      <c r="DZ358" s="2"/>
      <c r="EA358" s="2"/>
      <c r="EB358" s="2"/>
      <c r="EC358" s="2"/>
      <c r="ED358" s="2"/>
      <c r="EE358" s="2">
        <v>27028948</v>
      </c>
      <c r="EF358" s="2">
        <v>4</v>
      </c>
      <c r="EG358" s="2" t="s">
        <v>393</v>
      </c>
      <c r="EH358" s="2">
        <v>0</v>
      </c>
      <c r="EI358" s="2" t="s">
        <v>4</v>
      </c>
      <c r="EJ358" s="2">
        <v>4</v>
      </c>
      <c r="EK358" s="2">
        <v>200001</v>
      </c>
      <c r="EL358" s="2" t="s">
        <v>400</v>
      </c>
      <c r="EM358" s="2" t="s">
        <v>401</v>
      </c>
      <c r="EN358" s="2"/>
      <c r="EO358" s="2" t="s">
        <v>402</v>
      </c>
      <c r="EP358" s="2"/>
      <c r="EQ358" s="2">
        <v>0</v>
      </c>
      <c r="ER358" s="2">
        <v>47.13</v>
      </c>
      <c r="ES358" s="2">
        <v>0</v>
      </c>
      <c r="ET358" s="2">
        <v>0</v>
      </c>
      <c r="EU358" s="2">
        <v>0</v>
      </c>
      <c r="EV358" s="2">
        <v>47.13</v>
      </c>
      <c r="EW358" s="2">
        <v>3.6</v>
      </c>
      <c r="EX358" s="2">
        <v>0</v>
      </c>
      <c r="EY358" s="2">
        <v>0</v>
      </c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>
        <v>0</v>
      </c>
      <c r="FR358" s="2">
        <f t="shared" si="338"/>
        <v>0</v>
      </c>
      <c r="FS358" s="2">
        <v>0</v>
      </c>
      <c r="FT358" s="2"/>
      <c r="FU358" s="2"/>
      <c r="FV358" s="2"/>
      <c r="FW358" s="2"/>
      <c r="FX358" s="2">
        <v>65</v>
      </c>
      <c r="FY358" s="2">
        <v>40</v>
      </c>
      <c r="FZ358" s="2"/>
      <c r="GA358" s="2" t="s">
        <v>4</v>
      </c>
      <c r="GB358" s="2"/>
      <c r="GC358" s="2"/>
      <c r="GD358" s="2">
        <v>0</v>
      </c>
      <c r="GE358" s="2"/>
      <c r="GF358" s="2">
        <v>1350120337</v>
      </c>
      <c r="GG358" s="2">
        <v>2</v>
      </c>
      <c r="GH358" s="2">
        <v>1</v>
      </c>
      <c r="GI358" s="2">
        <v>-2</v>
      </c>
      <c r="GJ358" s="2">
        <v>0</v>
      </c>
      <c r="GK358" s="2">
        <f>ROUND(R358*(R12)/100,2)</f>
        <v>0</v>
      </c>
      <c r="GL358" s="2">
        <f t="shared" si="339"/>
        <v>0</v>
      </c>
      <c r="GM358" s="2">
        <f t="shared" si="340"/>
        <v>77.290000000000006</v>
      </c>
      <c r="GN358" s="2">
        <f t="shared" si="341"/>
        <v>0</v>
      </c>
      <c r="GO358" s="2">
        <f t="shared" si="342"/>
        <v>0</v>
      </c>
      <c r="GP358" s="2">
        <f t="shared" si="343"/>
        <v>77.290000000000006</v>
      </c>
      <c r="GQ358" s="2"/>
      <c r="GR358" s="2">
        <v>0</v>
      </c>
      <c r="GS358" s="2">
        <v>3</v>
      </c>
      <c r="GT358" s="2">
        <v>0</v>
      </c>
      <c r="GU358" s="2" t="s">
        <v>4</v>
      </c>
      <c r="GV358" s="2">
        <f t="shared" si="344"/>
        <v>0</v>
      </c>
      <c r="GW358" s="2">
        <v>1</v>
      </c>
      <c r="GX358" s="2">
        <f t="shared" si="345"/>
        <v>0</v>
      </c>
      <c r="GY358" s="2"/>
      <c r="GZ358" s="2"/>
      <c r="HA358" s="2">
        <v>0</v>
      </c>
      <c r="HB358" s="2">
        <v>0</v>
      </c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>
        <v>0</v>
      </c>
      <c r="IL358" s="2"/>
      <c r="IM358" s="2"/>
      <c r="IN358" s="2"/>
      <c r="IO358" s="2"/>
      <c r="IP358" s="2"/>
      <c r="IQ358" s="2"/>
      <c r="IR358" s="2"/>
      <c r="IS358" s="2"/>
      <c r="IT358" s="2"/>
      <c r="IU358" s="2"/>
    </row>
    <row r="359" spans="1:255" x14ac:dyDescent="0.2">
      <c r="A359">
        <v>17</v>
      </c>
      <c r="B359">
        <v>1</v>
      </c>
      <c r="C359">
        <f>ROW(SmtRes!A640)</f>
        <v>640</v>
      </c>
      <c r="D359">
        <f>ROW(EtalonRes!A610)</f>
        <v>610</v>
      </c>
      <c r="E359" t="s">
        <v>403</v>
      </c>
      <c r="F359" t="s">
        <v>404</v>
      </c>
      <c r="G359" t="s">
        <v>405</v>
      </c>
      <c r="H359" t="s">
        <v>18</v>
      </c>
      <c r="I359">
        <v>1</v>
      </c>
      <c r="J359">
        <v>0</v>
      </c>
      <c r="O359">
        <f t="shared" si="307"/>
        <v>704.61</v>
      </c>
      <c r="P359">
        <f t="shared" si="308"/>
        <v>0</v>
      </c>
      <c r="Q359">
        <f t="shared" si="309"/>
        <v>0</v>
      </c>
      <c r="R359">
        <f t="shared" si="310"/>
        <v>0</v>
      </c>
      <c r="S359">
        <f t="shared" si="311"/>
        <v>704.61</v>
      </c>
      <c r="T359">
        <f t="shared" si="312"/>
        <v>0</v>
      </c>
      <c r="U359">
        <f t="shared" si="313"/>
        <v>2.8800000000000003</v>
      </c>
      <c r="V359">
        <f t="shared" si="314"/>
        <v>0</v>
      </c>
      <c r="W359">
        <f t="shared" si="315"/>
        <v>0</v>
      </c>
      <c r="X359">
        <f t="shared" si="316"/>
        <v>458</v>
      </c>
      <c r="Y359">
        <f t="shared" si="317"/>
        <v>281.83999999999997</v>
      </c>
      <c r="AA359">
        <v>27796868</v>
      </c>
      <c r="AB359">
        <f t="shared" si="318"/>
        <v>37.700000000000003</v>
      </c>
      <c r="AC359">
        <f t="shared" si="319"/>
        <v>0</v>
      </c>
      <c r="AD359">
        <f t="shared" si="320"/>
        <v>0</v>
      </c>
      <c r="AE359">
        <f t="shared" si="321"/>
        <v>0</v>
      </c>
      <c r="AF359">
        <f t="shared" si="322"/>
        <v>37.700000000000003</v>
      </c>
      <c r="AG359">
        <f t="shared" si="323"/>
        <v>0</v>
      </c>
      <c r="AH359">
        <f t="shared" si="324"/>
        <v>2.8800000000000003</v>
      </c>
      <c r="AI359">
        <f t="shared" si="325"/>
        <v>0</v>
      </c>
      <c r="AJ359">
        <f t="shared" si="326"/>
        <v>0</v>
      </c>
      <c r="AK359">
        <v>47.13</v>
      </c>
      <c r="AL359">
        <v>0</v>
      </c>
      <c r="AM359">
        <v>0</v>
      </c>
      <c r="AN359">
        <v>0</v>
      </c>
      <c r="AO359">
        <v>47.13</v>
      </c>
      <c r="AP359">
        <v>0</v>
      </c>
      <c r="AQ359">
        <v>3.6</v>
      </c>
      <c r="AR359">
        <v>0</v>
      </c>
      <c r="AS359">
        <v>0</v>
      </c>
      <c r="AT359">
        <v>65</v>
      </c>
      <c r="AU359">
        <v>40</v>
      </c>
      <c r="AV359">
        <v>1</v>
      </c>
      <c r="AW359">
        <v>1</v>
      </c>
      <c r="AZ359">
        <v>18.690000000000001</v>
      </c>
      <c r="BA359">
        <v>18.690000000000001</v>
      </c>
      <c r="BB359">
        <v>1</v>
      </c>
      <c r="BC359">
        <v>1</v>
      </c>
      <c r="BD359" t="s">
        <v>4</v>
      </c>
      <c r="BE359" t="s">
        <v>4</v>
      </c>
      <c r="BF359" t="s">
        <v>4</v>
      </c>
      <c r="BG359" t="s">
        <v>4</v>
      </c>
      <c r="BH359">
        <v>0</v>
      </c>
      <c r="BI359">
        <v>4</v>
      </c>
      <c r="BJ359" t="s">
        <v>406</v>
      </c>
      <c r="BM359">
        <v>200001</v>
      </c>
      <c r="BN359">
        <v>0</v>
      </c>
      <c r="BO359" t="s">
        <v>4</v>
      </c>
      <c r="BP359">
        <v>0</v>
      </c>
      <c r="BQ359">
        <v>4</v>
      </c>
      <c r="BR359">
        <v>0</v>
      </c>
      <c r="BS359">
        <v>1</v>
      </c>
      <c r="BT359">
        <v>1</v>
      </c>
      <c r="BU359">
        <v>1</v>
      </c>
      <c r="BV359">
        <v>1</v>
      </c>
      <c r="BW359">
        <v>1</v>
      </c>
      <c r="BX359">
        <v>1</v>
      </c>
      <c r="BY359" t="s">
        <v>4</v>
      </c>
      <c r="BZ359">
        <v>65</v>
      </c>
      <c r="CA359">
        <v>40</v>
      </c>
      <c r="CF359">
        <v>0</v>
      </c>
      <c r="CG359">
        <v>0</v>
      </c>
      <c r="CM359">
        <v>0</v>
      </c>
      <c r="CN359" t="s">
        <v>398</v>
      </c>
      <c r="CO359">
        <v>0</v>
      </c>
      <c r="CP359">
        <f t="shared" si="327"/>
        <v>704.61</v>
      </c>
      <c r="CQ359">
        <f t="shared" si="328"/>
        <v>0</v>
      </c>
      <c r="CR359">
        <f t="shared" si="329"/>
        <v>0</v>
      </c>
      <c r="CS359">
        <f t="shared" si="330"/>
        <v>0</v>
      </c>
      <c r="CT359">
        <f t="shared" si="331"/>
        <v>704.61300000000006</v>
      </c>
      <c r="CU359">
        <f t="shared" si="332"/>
        <v>0</v>
      </c>
      <c r="CV359">
        <f t="shared" si="333"/>
        <v>2.8800000000000003</v>
      </c>
      <c r="CW359">
        <f t="shared" si="334"/>
        <v>0</v>
      </c>
      <c r="CX359">
        <f t="shared" si="335"/>
        <v>0</v>
      </c>
      <c r="CY359">
        <f t="shared" si="336"/>
        <v>457.99650000000003</v>
      </c>
      <c r="CZ359">
        <f t="shared" si="337"/>
        <v>281.84399999999999</v>
      </c>
      <c r="DC359" t="s">
        <v>4</v>
      </c>
      <c r="DD359" t="s">
        <v>4</v>
      </c>
      <c r="DE359" t="s">
        <v>4</v>
      </c>
      <c r="DF359" t="s">
        <v>4</v>
      </c>
      <c r="DG359" t="s">
        <v>399</v>
      </c>
      <c r="DH359" t="s">
        <v>4</v>
      </c>
      <c r="DI359" t="s">
        <v>399</v>
      </c>
      <c r="DJ359" t="s">
        <v>4</v>
      </c>
      <c r="DK359" t="s">
        <v>4</v>
      </c>
      <c r="DL359" t="s">
        <v>4</v>
      </c>
      <c r="DM359" t="s">
        <v>4</v>
      </c>
      <c r="DN359">
        <v>0</v>
      </c>
      <c r="DO359">
        <v>0</v>
      </c>
      <c r="DP359">
        <v>1</v>
      </c>
      <c r="DQ359">
        <v>1</v>
      </c>
      <c r="DU359">
        <v>1013</v>
      </c>
      <c r="DV359" t="s">
        <v>18</v>
      </c>
      <c r="DW359" t="s">
        <v>18</v>
      </c>
      <c r="DX359">
        <v>1</v>
      </c>
      <c r="EE359">
        <v>27028948</v>
      </c>
      <c r="EF359">
        <v>4</v>
      </c>
      <c r="EG359" t="s">
        <v>393</v>
      </c>
      <c r="EH359">
        <v>0</v>
      </c>
      <c r="EI359" t="s">
        <v>4</v>
      </c>
      <c r="EJ359">
        <v>4</v>
      </c>
      <c r="EK359">
        <v>200001</v>
      </c>
      <c r="EL359" t="s">
        <v>400</v>
      </c>
      <c r="EM359" t="s">
        <v>401</v>
      </c>
      <c r="EO359" t="s">
        <v>402</v>
      </c>
      <c r="EQ359">
        <v>0</v>
      </c>
      <c r="ER359">
        <v>47.13</v>
      </c>
      <c r="ES359">
        <v>0</v>
      </c>
      <c r="ET359">
        <v>0</v>
      </c>
      <c r="EU359">
        <v>0</v>
      </c>
      <c r="EV359">
        <v>47.13</v>
      </c>
      <c r="EW359">
        <v>3.6</v>
      </c>
      <c r="EX359">
        <v>0</v>
      </c>
      <c r="EY359">
        <v>0</v>
      </c>
      <c r="FQ359">
        <v>0</v>
      </c>
      <c r="FR359">
        <f t="shared" si="338"/>
        <v>0</v>
      </c>
      <c r="FS359">
        <v>0</v>
      </c>
      <c r="FX359">
        <v>65</v>
      </c>
      <c r="FY359">
        <v>40</v>
      </c>
      <c r="GA359" t="s">
        <v>4</v>
      </c>
      <c r="GD359">
        <v>0</v>
      </c>
      <c r="GF359">
        <v>1350120337</v>
      </c>
      <c r="GG359">
        <v>1</v>
      </c>
      <c r="GH359">
        <v>1</v>
      </c>
      <c r="GI359">
        <v>4</v>
      </c>
      <c r="GJ359">
        <v>0</v>
      </c>
      <c r="GK359">
        <f>ROUND(R359*(S12)/100,2)</f>
        <v>0</v>
      </c>
      <c r="GL359">
        <f t="shared" si="339"/>
        <v>0</v>
      </c>
      <c r="GM359">
        <f t="shared" si="340"/>
        <v>1444.45</v>
      </c>
      <c r="GN359">
        <f t="shared" si="341"/>
        <v>0</v>
      </c>
      <c r="GO359">
        <f t="shared" si="342"/>
        <v>0</v>
      </c>
      <c r="GP359">
        <f t="shared" si="343"/>
        <v>1444.45</v>
      </c>
      <c r="GR359">
        <v>0</v>
      </c>
      <c r="GS359">
        <v>3</v>
      </c>
      <c r="GT359">
        <v>0</v>
      </c>
      <c r="GU359" t="s">
        <v>4</v>
      </c>
      <c r="GV359">
        <f t="shared" si="344"/>
        <v>0</v>
      </c>
      <c r="GW359">
        <v>1</v>
      </c>
      <c r="GX359">
        <f t="shared" si="345"/>
        <v>0</v>
      </c>
      <c r="HA359">
        <v>0</v>
      </c>
      <c r="HB359">
        <v>0</v>
      </c>
      <c r="IK359">
        <v>0</v>
      </c>
    </row>
    <row r="360" spans="1:255" x14ac:dyDescent="0.2">
      <c r="A360" s="2">
        <v>17</v>
      </c>
      <c r="B360" s="2">
        <v>1</v>
      </c>
      <c r="C360" s="2">
        <f>ROW(SmtRes!A645)</f>
        <v>645</v>
      </c>
      <c r="D360" s="2">
        <f>ROW(EtalonRes!A615)</f>
        <v>615</v>
      </c>
      <c r="E360" s="2" t="s">
        <v>407</v>
      </c>
      <c r="F360" s="2" t="s">
        <v>408</v>
      </c>
      <c r="G360" s="2" t="s">
        <v>409</v>
      </c>
      <c r="H360" s="2" t="s">
        <v>18</v>
      </c>
      <c r="I360" s="2">
        <v>2</v>
      </c>
      <c r="J360" s="2">
        <v>0</v>
      </c>
      <c r="K360" s="2"/>
      <c r="L360" s="2"/>
      <c r="M360" s="2"/>
      <c r="N360" s="2"/>
      <c r="O360" s="2">
        <f t="shared" si="307"/>
        <v>67.099999999999994</v>
      </c>
      <c r="P360" s="2">
        <f t="shared" si="308"/>
        <v>0</v>
      </c>
      <c r="Q360" s="2">
        <f t="shared" si="309"/>
        <v>0</v>
      </c>
      <c r="R360" s="2">
        <f t="shared" si="310"/>
        <v>0</v>
      </c>
      <c r="S360" s="2">
        <f t="shared" si="311"/>
        <v>67.099999999999994</v>
      </c>
      <c r="T360" s="2">
        <f t="shared" si="312"/>
        <v>0</v>
      </c>
      <c r="U360" s="2">
        <f t="shared" si="313"/>
        <v>4.9600000000000009</v>
      </c>
      <c r="V360" s="2">
        <f t="shared" si="314"/>
        <v>0</v>
      </c>
      <c r="W360" s="2">
        <f t="shared" si="315"/>
        <v>0</v>
      </c>
      <c r="X360" s="2">
        <f t="shared" si="316"/>
        <v>43.62</v>
      </c>
      <c r="Y360" s="2">
        <f t="shared" si="317"/>
        <v>26.84</v>
      </c>
      <c r="Z360" s="2"/>
      <c r="AA360" s="2">
        <v>27795993</v>
      </c>
      <c r="AB360" s="2">
        <f t="shared" si="318"/>
        <v>33.549999999999997</v>
      </c>
      <c r="AC360" s="2">
        <f t="shared" si="319"/>
        <v>0</v>
      </c>
      <c r="AD360" s="2">
        <f t="shared" si="320"/>
        <v>0</v>
      </c>
      <c r="AE360" s="2">
        <f t="shared" si="321"/>
        <v>0</v>
      </c>
      <c r="AF360" s="2">
        <f t="shared" si="322"/>
        <v>33.549999999999997</v>
      </c>
      <c r="AG360" s="2">
        <f t="shared" si="323"/>
        <v>0</v>
      </c>
      <c r="AH360" s="2">
        <f t="shared" si="324"/>
        <v>2.4800000000000004</v>
      </c>
      <c r="AI360" s="2">
        <f t="shared" si="325"/>
        <v>0</v>
      </c>
      <c r="AJ360" s="2">
        <f t="shared" si="326"/>
        <v>0</v>
      </c>
      <c r="AK360" s="2">
        <v>41.94</v>
      </c>
      <c r="AL360" s="2">
        <v>0</v>
      </c>
      <c r="AM360" s="2">
        <v>0</v>
      </c>
      <c r="AN360" s="2">
        <v>0</v>
      </c>
      <c r="AO360" s="2">
        <v>41.94</v>
      </c>
      <c r="AP360" s="2">
        <v>0</v>
      </c>
      <c r="AQ360" s="2">
        <v>3.1</v>
      </c>
      <c r="AR360" s="2">
        <v>0</v>
      </c>
      <c r="AS360" s="2">
        <v>0</v>
      </c>
      <c r="AT360" s="2">
        <v>65</v>
      </c>
      <c r="AU360" s="2">
        <v>40</v>
      </c>
      <c r="AV360" s="2">
        <v>1</v>
      </c>
      <c r="AW360" s="2">
        <v>1</v>
      </c>
      <c r="AX360" s="2"/>
      <c r="AY360" s="2"/>
      <c r="AZ360" s="2">
        <v>1</v>
      </c>
      <c r="BA360" s="2">
        <v>1</v>
      </c>
      <c r="BB360" s="2">
        <v>1</v>
      </c>
      <c r="BC360" s="2">
        <v>1</v>
      </c>
      <c r="BD360" s="2" t="s">
        <v>4</v>
      </c>
      <c r="BE360" s="2" t="s">
        <v>4</v>
      </c>
      <c r="BF360" s="2" t="s">
        <v>4</v>
      </c>
      <c r="BG360" s="2" t="s">
        <v>4</v>
      </c>
      <c r="BH360" s="2">
        <v>0</v>
      </c>
      <c r="BI360" s="2">
        <v>4</v>
      </c>
      <c r="BJ360" s="2" t="s">
        <v>410</v>
      </c>
      <c r="BK360" s="2"/>
      <c r="BL360" s="2"/>
      <c r="BM360" s="2">
        <v>200001</v>
      </c>
      <c r="BN360" s="2">
        <v>0</v>
      </c>
      <c r="BO360" s="2" t="s">
        <v>4</v>
      </c>
      <c r="BP360" s="2">
        <v>0</v>
      </c>
      <c r="BQ360" s="2">
        <v>4</v>
      </c>
      <c r="BR360" s="2">
        <v>0</v>
      </c>
      <c r="BS360" s="2">
        <v>1</v>
      </c>
      <c r="BT360" s="2">
        <v>1</v>
      </c>
      <c r="BU360" s="2">
        <v>1</v>
      </c>
      <c r="BV360" s="2">
        <v>1</v>
      </c>
      <c r="BW360" s="2">
        <v>1</v>
      </c>
      <c r="BX360" s="2">
        <v>1</v>
      </c>
      <c r="BY360" s="2" t="s">
        <v>4</v>
      </c>
      <c r="BZ360" s="2">
        <v>65</v>
      </c>
      <c r="CA360" s="2">
        <v>40</v>
      </c>
      <c r="CB360" s="2"/>
      <c r="CC360" s="2"/>
      <c r="CD360" s="2"/>
      <c r="CE360" s="2"/>
      <c r="CF360" s="2">
        <v>0</v>
      </c>
      <c r="CG360" s="2">
        <v>0</v>
      </c>
      <c r="CH360" s="2"/>
      <c r="CI360" s="2"/>
      <c r="CJ360" s="2"/>
      <c r="CK360" s="2"/>
      <c r="CL360" s="2"/>
      <c r="CM360" s="2">
        <v>0</v>
      </c>
      <c r="CN360" s="2" t="s">
        <v>398</v>
      </c>
      <c r="CO360" s="2">
        <v>0</v>
      </c>
      <c r="CP360" s="2">
        <f t="shared" si="327"/>
        <v>67.099999999999994</v>
      </c>
      <c r="CQ360" s="2">
        <f t="shared" si="328"/>
        <v>0</v>
      </c>
      <c r="CR360" s="2">
        <f t="shared" si="329"/>
        <v>0</v>
      </c>
      <c r="CS360" s="2">
        <f t="shared" si="330"/>
        <v>0</v>
      </c>
      <c r="CT360" s="2">
        <f t="shared" si="331"/>
        <v>33.549999999999997</v>
      </c>
      <c r="CU360" s="2">
        <f t="shared" si="332"/>
        <v>0</v>
      </c>
      <c r="CV360" s="2">
        <f t="shared" si="333"/>
        <v>2.4800000000000004</v>
      </c>
      <c r="CW360" s="2">
        <f t="shared" si="334"/>
        <v>0</v>
      </c>
      <c r="CX360" s="2">
        <f t="shared" si="335"/>
        <v>0</v>
      </c>
      <c r="CY360" s="2">
        <f t="shared" si="336"/>
        <v>43.615000000000002</v>
      </c>
      <c r="CZ360" s="2">
        <f t="shared" si="337"/>
        <v>26.84</v>
      </c>
      <c r="DA360" s="2"/>
      <c r="DB360" s="2"/>
      <c r="DC360" s="2" t="s">
        <v>4</v>
      </c>
      <c r="DD360" s="2" t="s">
        <v>4</v>
      </c>
      <c r="DE360" s="2" t="s">
        <v>4</v>
      </c>
      <c r="DF360" s="2" t="s">
        <v>4</v>
      </c>
      <c r="DG360" s="2" t="s">
        <v>399</v>
      </c>
      <c r="DH360" s="2" t="s">
        <v>4</v>
      </c>
      <c r="DI360" s="2" t="s">
        <v>399</v>
      </c>
      <c r="DJ360" s="2" t="s">
        <v>4</v>
      </c>
      <c r="DK360" s="2" t="s">
        <v>4</v>
      </c>
      <c r="DL360" s="2" t="s">
        <v>4</v>
      </c>
      <c r="DM360" s="2" t="s">
        <v>4</v>
      </c>
      <c r="DN360" s="2">
        <v>0</v>
      </c>
      <c r="DO360" s="2">
        <v>0</v>
      </c>
      <c r="DP360" s="2">
        <v>1</v>
      </c>
      <c r="DQ360" s="2">
        <v>1</v>
      </c>
      <c r="DR360" s="2"/>
      <c r="DS360" s="2"/>
      <c r="DT360" s="2"/>
      <c r="DU360" s="2">
        <v>1013</v>
      </c>
      <c r="DV360" s="2" t="s">
        <v>18</v>
      </c>
      <c r="DW360" s="2" t="s">
        <v>18</v>
      </c>
      <c r="DX360" s="2">
        <v>1</v>
      </c>
      <c r="DY360" s="2"/>
      <c r="DZ360" s="2"/>
      <c r="EA360" s="2"/>
      <c r="EB360" s="2"/>
      <c r="EC360" s="2"/>
      <c r="ED360" s="2"/>
      <c r="EE360" s="2">
        <v>27028948</v>
      </c>
      <c r="EF360" s="2">
        <v>4</v>
      </c>
      <c r="EG360" s="2" t="s">
        <v>393</v>
      </c>
      <c r="EH360" s="2">
        <v>0</v>
      </c>
      <c r="EI360" s="2" t="s">
        <v>4</v>
      </c>
      <c r="EJ360" s="2">
        <v>4</v>
      </c>
      <c r="EK360" s="2">
        <v>200001</v>
      </c>
      <c r="EL360" s="2" t="s">
        <v>400</v>
      </c>
      <c r="EM360" s="2" t="s">
        <v>401</v>
      </c>
      <c r="EN360" s="2"/>
      <c r="EO360" s="2" t="s">
        <v>402</v>
      </c>
      <c r="EP360" s="2"/>
      <c r="EQ360" s="2">
        <v>0</v>
      </c>
      <c r="ER360" s="2">
        <v>41.94</v>
      </c>
      <c r="ES360" s="2">
        <v>0</v>
      </c>
      <c r="ET360" s="2">
        <v>0</v>
      </c>
      <c r="EU360" s="2">
        <v>0</v>
      </c>
      <c r="EV360" s="2">
        <v>41.94</v>
      </c>
      <c r="EW360" s="2">
        <v>3.1</v>
      </c>
      <c r="EX360" s="2">
        <v>0</v>
      </c>
      <c r="EY360" s="2">
        <v>0</v>
      </c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>
        <v>0</v>
      </c>
      <c r="FR360" s="2">
        <f t="shared" si="338"/>
        <v>0</v>
      </c>
      <c r="FS360" s="2">
        <v>0</v>
      </c>
      <c r="FT360" s="2"/>
      <c r="FU360" s="2"/>
      <c r="FV360" s="2"/>
      <c r="FW360" s="2"/>
      <c r="FX360" s="2">
        <v>65</v>
      </c>
      <c r="FY360" s="2">
        <v>40</v>
      </c>
      <c r="FZ360" s="2"/>
      <c r="GA360" s="2" t="s">
        <v>4</v>
      </c>
      <c r="GB360" s="2"/>
      <c r="GC360" s="2"/>
      <c r="GD360" s="2">
        <v>0</v>
      </c>
      <c r="GE360" s="2"/>
      <c r="GF360" s="2">
        <v>300181532</v>
      </c>
      <c r="GG360" s="2">
        <v>2</v>
      </c>
      <c r="GH360" s="2">
        <v>1</v>
      </c>
      <c r="GI360" s="2">
        <v>-2</v>
      </c>
      <c r="GJ360" s="2">
        <v>0</v>
      </c>
      <c r="GK360" s="2">
        <f>ROUND(R360*(R12)/100,2)</f>
        <v>0</v>
      </c>
      <c r="GL360" s="2">
        <f t="shared" si="339"/>
        <v>0</v>
      </c>
      <c r="GM360" s="2">
        <f t="shared" si="340"/>
        <v>137.56</v>
      </c>
      <c r="GN360" s="2">
        <f t="shared" si="341"/>
        <v>0</v>
      </c>
      <c r="GO360" s="2">
        <f t="shared" si="342"/>
        <v>0</v>
      </c>
      <c r="GP360" s="2">
        <f t="shared" si="343"/>
        <v>137.56</v>
      </c>
      <c r="GQ360" s="2"/>
      <c r="GR360" s="2">
        <v>0</v>
      </c>
      <c r="GS360" s="2">
        <v>3</v>
      </c>
      <c r="GT360" s="2">
        <v>0</v>
      </c>
      <c r="GU360" s="2" t="s">
        <v>4</v>
      </c>
      <c r="GV360" s="2">
        <f t="shared" si="344"/>
        <v>0</v>
      </c>
      <c r="GW360" s="2">
        <v>1</v>
      </c>
      <c r="GX360" s="2">
        <f t="shared" si="345"/>
        <v>0</v>
      </c>
      <c r="GY360" s="2"/>
      <c r="GZ360" s="2"/>
      <c r="HA360" s="2">
        <v>0</v>
      </c>
      <c r="HB360" s="2">
        <v>0</v>
      </c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>
        <v>0</v>
      </c>
      <c r="IL360" s="2"/>
      <c r="IM360" s="2"/>
      <c r="IN360" s="2"/>
      <c r="IO360" s="2"/>
      <c r="IP360" s="2"/>
      <c r="IQ360" s="2"/>
      <c r="IR360" s="2"/>
      <c r="IS360" s="2"/>
      <c r="IT360" s="2"/>
      <c r="IU360" s="2"/>
    </row>
    <row r="361" spans="1:255" x14ac:dyDescent="0.2">
      <c r="A361">
        <v>17</v>
      </c>
      <c r="B361">
        <v>1</v>
      </c>
      <c r="C361">
        <f>ROW(SmtRes!A650)</f>
        <v>650</v>
      </c>
      <c r="D361">
        <f>ROW(EtalonRes!A620)</f>
        <v>620</v>
      </c>
      <c r="E361" t="s">
        <v>407</v>
      </c>
      <c r="F361" t="s">
        <v>408</v>
      </c>
      <c r="G361" t="s">
        <v>409</v>
      </c>
      <c r="H361" t="s">
        <v>18</v>
      </c>
      <c r="I361">
        <v>2</v>
      </c>
      <c r="J361">
        <v>0</v>
      </c>
      <c r="O361">
        <f t="shared" si="307"/>
        <v>1254.0999999999999</v>
      </c>
      <c r="P361">
        <f t="shared" si="308"/>
        <v>0</v>
      </c>
      <c r="Q361">
        <f t="shared" si="309"/>
        <v>0</v>
      </c>
      <c r="R361">
        <f t="shared" si="310"/>
        <v>0</v>
      </c>
      <c r="S361">
        <f t="shared" si="311"/>
        <v>1254.0999999999999</v>
      </c>
      <c r="T361">
        <f t="shared" si="312"/>
        <v>0</v>
      </c>
      <c r="U361">
        <f t="shared" si="313"/>
        <v>4.9600000000000009</v>
      </c>
      <c r="V361">
        <f t="shared" si="314"/>
        <v>0</v>
      </c>
      <c r="W361">
        <f t="shared" si="315"/>
        <v>0</v>
      </c>
      <c r="X361">
        <f t="shared" si="316"/>
        <v>815.17</v>
      </c>
      <c r="Y361">
        <f t="shared" si="317"/>
        <v>501.64</v>
      </c>
      <c r="AA361">
        <v>27796868</v>
      </c>
      <c r="AB361">
        <f t="shared" si="318"/>
        <v>33.549999999999997</v>
      </c>
      <c r="AC361">
        <f t="shared" si="319"/>
        <v>0</v>
      </c>
      <c r="AD361">
        <f t="shared" si="320"/>
        <v>0</v>
      </c>
      <c r="AE361">
        <f t="shared" si="321"/>
        <v>0</v>
      </c>
      <c r="AF361">
        <f t="shared" si="322"/>
        <v>33.549999999999997</v>
      </c>
      <c r="AG361">
        <f t="shared" si="323"/>
        <v>0</v>
      </c>
      <c r="AH361">
        <f t="shared" si="324"/>
        <v>2.4800000000000004</v>
      </c>
      <c r="AI361">
        <f t="shared" si="325"/>
        <v>0</v>
      </c>
      <c r="AJ361">
        <f t="shared" si="326"/>
        <v>0</v>
      </c>
      <c r="AK361">
        <v>41.94</v>
      </c>
      <c r="AL361">
        <v>0</v>
      </c>
      <c r="AM361">
        <v>0</v>
      </c>
      <c r="AN361">
        <v>0</v>
      </c>
      <c r="AO361">
        <v>41.94</v>
      </c>
      <c r="AP361">
        <v>0</v>
      </c>
      <c r="AQ361">
        <v>3.1</v>
      </c>
      <c r="AR361">
        <v>0</v>
      </c>
      <c r="AS361">
        <v>0</v>
      </c>
      <c r="AT361">
        <v>65</v>
      </c>
      <c r="AU361">
        <v>40</v>
      </c>
      <c r="AV361">
        <v>1</v>
      </c>
      <c r="AW361">
        <v>1</v>
      </c>
      <c r="AZ361">
        <v>18.690000000000001</v>
      </c>
      <c r="BA361">
        <v>18.690000000000001</v>
      </c>
      <c r="BB361">
        <v>1</v>
      </c>
      <c r="BC361">
        <v>1</v>
      </c>
      <c r="BD361" t="s">
        <v>4</v>
      </c>
      <c r="BE361" t="s">
        <v>4</v>
      </c>
      <c r="BF361" t="s">
        <v>4</v>
      </c>
      <c r="BG361" t="s">
        <v>4</v>
      </c>
      <c r="BH361">
        <v>0</v>
      </c>
      <c r="BI361">
        <v>4</v>
      </c>
      <c r="BJ361" t="s">
        <v>410</v>
      </c>
      <c r="BM361">
        <v>200001</v>
      </c>
      <c r="BN361">
        <v>0</v>
      </c>
      <c r="BO361" t="s">
        <v>4</v>
      </c>
      <c r="BP361">
        <v>0</v>
      </c>
      <c r="BQ361">
        <v>4</v>
      </c>
      <c r="BR361">
        <v>0</v>
      </c>
      <c r="BS361">
        <v>1</v>
      </c>
      <c r="BT361">
        <v>1</v>
      </c>
      <c r="BU361">
        <v>1</v>
      </c>
      <c r="BV361">
        <v>1</v>
      </c>
      <c r="BW361">
        <v>1</v>
      </c>
      <c r="BX361">
        <v>1</v>
      </c>
      <c r="BY361" t="s">
        <v>4</v>
      </c>
      <c r="BZ361">
        <v>65</v>
      </c>
      <c r="CA361">
        <v>40</v>
      </c>
      <c r="CF361">
        <v>0</v>
      </c>
      <c r="CG361">
        <v>0</v>
      </c>
      <c r="CM361">
        <v>0</v>
      </c>
      <c r="CN361" t="s">
        <v>398</v>
      </c>
      <c r="CO361">
        <v>0</v>
      </c>
      <c r="CP361">
        <f t="shared" si="327"/>
        <v>1254.0999999999999</v>
      </c>
      <c r="CQ361">
        <f t="shared" si="328"/>
        <v>0</v>
      </c>
      <c r="CR361">
        <f t="shared" si="329"/>
        <v>0</v>
      </c>
      <c r="CS361">
        <f t="shared" si="330"/>
        <v>0</v>
      </c>
      <c r="CT361">
        <f t="shared" si="331"/>
        <v>627.04949999999997</v>
      </c>
      <c r="CU361">
        <f t="shared" si="332"/>
        <v>0</v>
      </c>
      <c r="CV361">
        <f t="shared" si="333"/>
        <v>2.4800000000000004</v>
      </c>
      <c r="CW361">
        <f t="shared" si="334"/>
        <v>0</v>
      </c>
      <c r="CX361">
        <f t="shared" si="335"/>
        <v>0</v>
      </c>
      <c r="CY361">
        <f t="shared" si="336"/>
        <v>815.16499999999996</v>
      </c>
      <c r="CZ361">
        <f t="shared" si="337"/>
        <v>501.64</v>
      </c>
      <c r="DC361" t="s">
        <v>4</v>
      </c>
      <c r="DD361" t="s">
        <v>4</v>
      </c>
      <c r="DE361" t="s">
        <v>4</v>
      </c>
      <c r="DF361" t="s">
        <v>4</v>
      </c>
      <c r="DG361" t="s">
        <v>399</v>
      </c>
      <c r="DH361" t="s">
        <v>4</v>
      </c>
      <c r="DI361" t="s">
        <v>399</v>
      </c>
      <c r="DJ361" t="s">
        <v>4</v>
      </c>
      <c r="DK361" t="s">
        <v>4</v>
      </c>
      <c r="DL361" t="s">
        <v>4</v>
      </c>
      <c r="DM361" t="s">
        <v>4</v>
      </c>
      <c r="DN361">
        <v>0</v>
      </c>
      <c r="DO361">
        <v>0</v>
      </c>
      <c r="DP361">
        <v>1</v>
      </c>
      <c r="DQ361">
        <v>1</v>
      </c>
      <c r="DU361">
        <v>1013</v>
      </c>
      <c r="DV361" t="s">
        <v>18</v>
      </c>
      <c r="DW361" t="s">
        <v>18</v>
      </c>
      <c r="DX361">
        <v>1</v>
      </c>
      <c r="EE361">
        <v>27028948</v>
      </c>
      <c r="EF361">
        <v>4</v>
      </c>
      <c r="EG361" t="s">
        <v>393</v>
      </c>
      <c r="EH361">
        <v>0</v>
      </c>
      <c r="EI361" t="s">
        <v>4</v>
      </c>
      <c r="EJ361">
        <v>4</v>
      </c>
      <c r="EK361">
        <v>200001</v>
      </c>
      <c r="EL361" t="s">
        <v>400</v>
      </c>
      <c r="EM361" t="s">
        <v>401</v>
      </c>
      <c r="EO361" t="s">
        <v>402</v>
      </c>
      <c r="EQ361">
        <v>0</v>
      </c>
      <c r="ER361">
        <v>41.94</v>
      </c>
      <c r="ES361">
        <v>0</v>
      </c>
      <c r="ET361">
        <v>0</v>
      </c>
      <c r="EU361">
        <v>0</v>
      </c>
      <c r="EV361">
        <v>41.94</v>
      </c>
      <c r="EW361">
        <v>3.1</v>
      </c>
      <c r="EX361">
        <v>0</v>
      </c>
      <c r="EY361">
        <v>0</v>
      </c>
      <c r="FQ361">
        <v>0</v>
      </c>
      <c r="FR361">
        <f t="shared" si="338"/>
        <v>0</v>
      </c>
      <c r="FS361">
        <v>0</v>
      </c>
      <c r="FX361">
        <v>65</v>
      </c>
      <c r="FY361">
        <v>40</v>
      </c>
      <c r="GA361" t="s">
        <v>4</v>
      </c>
      <c r="GD361">
        <v>0</v>
      </c>
      <c r="GF361">
        <v>300181532</v>
      </c>
      <c r="GG361">
        <v>1</v>
      </c>
      <c r="GH361">
        <v>1</v>
      </c>
      <c r="GI361">
        <v>4</v>
      </c>
      <c r="GJ361">
        <v>0</v>
      </c>
      <c r="GK361">
        <f>ROUND(R361*(S12)/100,2)</f>
        <v>0</v>
      </c>
      <c r="GL361">
        <f t="shared" si="339"/>
        <v>0</v>
      </c>
      <c r="GM361">
        <f t="shared" si="340"/>
        <v>2570.91</v>
      </c>
      <c r="GN361">
        <f t="shared" si="341"/>
        <v>0</v>
      </c>
      <c r="GO361">
        <f t="shared" si="342"/>
        <v>0</v>
      </c>
      <c r="GP361">
        <f t="shared" si="343"/>
        <v>2570.91</v>
      </c>
      <c r="GR361">
        <v>0</v>
      </c>
      <c r="GS361">
        <v>3</v>
      </c>
      <c r="GT361">
        <v>0</v>
      </c>
      <c r="GU361" t="s">
        <v>4</v>
      </c>
      <c r="GV361">
        <f t="shared" si="344"/>
        <v>0</v>
      </c>
      <c r="GW361">
        <v>1</v>
      </c>
      <c r="GX361">
        <f t="shared" si="345"/>
        <v>0</v>
      </c>
      <c r="HA361">
        <v>0</v>
      </c>
      <c r="HB361">
        <v>0</v>
      </c>
      <c r="IK361">
        <v>0</v>
      </c>
    </row>
    <row r="362" spans="1:255" x14ac:dyDescent="0.2">
      <c r="A362" s="2">
        <v>17</v>
      </c>
      <c r="B362" s="2">
        <v>1</v>
      </c>
      <c r="C362" s="2">
        <f>ROW(SmtRes!A655)</f>
        <v>655</v>
      </c>
      <c r="D362" s="2">
        <f>ROW(EtalonRes!A625)</f>
        <v>625</v>
      </c>
      <c r="E362" s="2" t="s">
        <v>411</v>
      </c>
      <c r="F362" s="2" t="s">
        <v>412</v>
      </c>
      <c r="G362" s="2" t="s">
        <v>413</v>
      </c>
      <c r="H362" s="2" t="s">
        <v>18</v>
      </c>
      <c r="I362" s="2">
        <v>1</v>
      </c>
      <c r="J362" s="2">
        <v>0</v>
      </c>
      <c r="K362" s="2"/>
      <c r="L362" s="2"/>
      <c r="M362" s="2"/>
      <c r="N362" s="2"/>
      <c r="O362" s="2">
        <f t="shared" si="307"/>
        <v>21.65</v>
      </c>
      <c r="P362" s="2">
        <f t="shared" si="308"/>
        <v>0</v>
      </c>
      <c r="Q362" s="2">
        <f t="shared" si="309"/>
        <v>0</v>
      </c>
      <c r="R362" s="2">
        <f t="shared" si="310"/>
        <v>0</v>
      </c>
      <c r="S362" s="2">
        <f t="shared" si="311"/>
        <v>21.65</v>
      </c>
      <c r="T362" s="2">
        <f t="shared" si="312"/>
        <v>0</v>
      </c>
      <c r="U362" s="2">
        <f t="shared" si="313"/>
        <v>1.6</v>
      </c>
      <c r="V362" s="2">
        <f t="shared" si="314"/>
        <v>0</v>
      </c>
      <c r="W362" s="2">
        <f t="shared" si="315"/>
        <v>0</v>
      </c>
      <c r="X362" s="2">
        <f t="shared" si="316"/>
        <v>14.07</v>
      </c>
      <c r="Y362" s="2">
        <f t="shared" si="317"/>
        <v>8.66</v>
      </c>
      <c r="Z362" s="2"/>
      <c r="AA362" s="2">
        <v>27795993</v>
      </c>
      <c r="AB362" s="2">
        <f t="shared" si="318"/>
        <v>21.65</v>
      </c>
      <c r="AC362" s="2">
        <f t="shared" si="319"/>
        <v>0</v>
      </c>
      <c r="AD362" s="2">
        <f t="shared" si="320"/>
        <v>0</v>
      </c>
      <c r="AE362" s="2">
        <f t="shared" si="321"/>
        <v>0</v>
      </c>
      <c r="AF362" s="2">
        <f t="shared" si="322"/>
        <v>21.65</v>
      </c>
      <c r="AG362" s="2">
        <f t="shared" si="323"/>
        <v>0</v>
      </c>
      <c r="AH362" s="2">
        <f t="shared" si="324"/>
        <v>1.6</v>
      </c>
      <c r="AI362" s="2">
        <f t="shared" si="325"/>
        <v>0</v>
      </c>
      <c r="AJ362" s="2">
        <f t="shared" si="326"/>
        <v>0</v>
      </c>
      <c r="AK362" s="2">
        <v>27.06</v>
      </c>
      <c r="AL362" s="2">
        <v>0</v>
      </c>
      <c r="AM362" s="2">
        <v>0</v>
      </c>
      <c r="AN362" s="2">
        <v>0</v>
      </c>
      <c r="AO362" s="2">
        <v>27.06</v>
      </c>
      <c r="AP362" s="2">
        <v>0</v>
      </c>
      <c r="AQ362" s="2">
        <v>2</v>
      </c>
      <c r="AR362" s="2">
        <v>0</v>
      </c>
      <c r="AS362" s="2">
        <v>0</v>
      </c>
      <c r="AT362" s="2">
        <v>65</v>
      </c>
      <c r="AU362" s="2">
        <v>40</v>
      </c>
      <c r="AV362" s="2">
        <v>1</v>
      </c>
      <c r="AW362" s="2">
        <v>1</v>
      </c>
      <c r="AX362" s="2"/>
      <c r="AY362" s="2"/>
      <c r="AZ362" s="2">
        <v>1</v>
      </c>
      <c r="BA362" s="2">
        <v>1</v>
      </c>
      <c r="BB362" s="2">
        <v>1</v>
      </c>
      <c r="BC362" s="2">
        <v>1</v>
      </c>
      <c r="BD362" s="2" t="s">
        <v>4</v>
      </c>
      <c r="BE362" s="2" t="s">
        <v>4</v>
      </c>
      <c r="BF362" s="2" t="s">
        <v>4</v>
      </c>
      <c r="BG362" s="2" t="s">
        <v>4</v>
      </c>
      <c r="BH362" s="2">
        <v>0</v>
      </c>
      <c r="BI362" s="2">
        <v>4</v>
      </c>
      <c r="BJ362" s="2" t="s">
        <v>414</v>
      </c>
      <c r="BK362" s="2"/>
      <c r="BL362" s="2"/>
      <c r="BM362" s="2">
        <v>200001</v>
      </c>
      <c r="BN362" s="2">
        <v>0</v>
      </c>
      <c r="BO362" s="2" t="s">
        <v>4</v>
      </c>
      <c r="BP362" s="2">
        <v>0</v>
      </c>
      <c r="BQ362" s="2">
        <v>4</v>
      </c>
      <c r="BR362" s="2">
        <v>0</v>
      </c>
      <c r="BS362" s="2">
        <v>1</v>
      </c>
      <c r="BT362" s="2">
        <v>1</v>
      </c>
      <c r="BU362" s="2">
        <v>1</v>
      </c>
      <c r="BV362" s="2">
        <v>1</v>
      </c>
      <c r="BW362" s="2">
        <v>1</v>
      </c>
      <c r="BX362" s="2">
        <v>1</v>
      </c>
      <c r="BY362" s="2" t="s">
        <v>4</v>
      </c>
      <c r="BZ362" s="2">
        <v>65</v>
      </c>
      <c r="CA362" s="2">
        <v>40</v>
      </c>
      <c r="CB362" s="2"/>
      <c r="CC362" s="2"/>
      <c r="CD362" s="2"/>
      <c r="CE362" s="2"/>
      <c r="CF362" s="2">
        <v>0</v>
      </c>
      <c r="CG362" s="2">
        <v>0</v>
      </c>
      <c r="CH362" s="2"/>
      <c r="CI362" s="2"/>
      <c r="CJ362" s="2"/>
      <c r="CK362" s="2"/>
      <c r="CL362" s="2"/>
      <c r="CM362" s="2">
        <v>0</v>
      </c>
      <c r="CN362" s="2" t="s">
        <v>398</v>
      </c>
      <c r="CO362" s="2">
        <v>0</v>
      </c>
      <c r="CP362" s="2">
        <f t="shared" si="327"/>
        <v>21.65</v>
      </c>
      <c r="CQ362" s="2">
        <f t="shared" si="328"/>
        <v>0</v>
      </c>
      <c r="CR362" s="2">
        <f t="shared" si="329"/>
        <v>0</v>
      </c>
      <c r="CS362" s="2">
        <f t="shared" si="330"/>
        <v>0</v>
      </c>
      <c r="CT362" s="2">
        <f t="shared" si="331"/>
        <v>21.65</v>
      </c>
      <c r="CU362" s="2">
        <f t="shared" si="332"/>
        <v>0</v>
      </c>
      <c r="CV362" s="2">
        <f t="shared" si="333"/>
        <v>1.6</v>
      </c>
      <c r="CW362" s="2">
        <f t="shared" si="334"/>
        <v>0</v>
      </c>
      <c r="CX362" s="2">
        <f t="shared" si="335"/>
        <v>0</v>
      </c>
      <c r="CY362" s="2">
        <f t="shared" si="336"/>
        <v>14.0725</v>
      </c>
      <c r="CZ362" s="2">
        <f t="shared" si="337"/>
        <v>8.66</v>
      </c>
      <c r="DA362" s="2"/>
      <c r="DB362" s="2"/>
      <c r="DC362" s="2" t="s">
        <v>4</v>
      </c>
      <c r="DD362" s="2" t="s">
        <v>4</v>
      </c>
      <c r="DE362" s="2" t="s">
        <v>4</v>
      </c>
      <c r="DF362" s="2" t="s">
        <v>4</v>
      </c>
      <c r="DG362" s="2" t="s">
        <v>399</v>
      </c>
      <c r="DH362" s="2" t="s">
        <v>4</v>
      </c>
      <c r="DI362" s="2" t="s">
        <v>399</v>
      </c>
      <c r="DJ362" s="2" t="s">
        <v>4</v>
      </c>
      <c r="DK362" s="2" t="s">
        <v>4</v>
      </c>
      <c r="DL362" s="2" t="s">
        <v>4</v>
      </c>
      <c r="DM362" s="2" t="s">
        <v>4</v>
      </c>
      <c r="DN362" s="2">
        <v>0</v>
      </c>
      <c r="DO362" s="2">
        <v>0</v>
      </c>
      <c r="DP362" s="2">
        <v>1</v>
      </c>
      <c r="DQ362" s="2">
        <v>1</v>
      </c>
      <c r="DR362" s="2"/>
      <c r="DS362" s="2"/>
      <c r="DT362" s="2"/>
      <c r="DU362" s="2">
        <v>1013</v>
      </c>
      <c r="DV362" s="2" t="s">
        <v>18</v>
      </c>
      <c r="DW362" s="2" t="s">
        <v>18</v>
      </c>
      <c r="DX362" s="2">
        <v>1</v>
      </c>
      <c r="DY362" s="2"/>
      <c r="DZ362" s="2"/>
      <c r="EA362" s="2"/>
      <c r="EB362" s="2"/>
      <c r="EC362" s="2"/>
      <c r="ED362" s="2"/>
      <c r="EE362" s="2">
        <v>27028948</v>
      </c>
      <c r="EF362" s="2">
        <v>4</v>
      </c>
      <c r="EG362" s="2" t="s">
        <v>393</v>
      </c>
      <c r="EH362" s="2">
        <v>0</v>
      </c>
      <c r="EI362" s="2" t="s">
        <v>4</v>
      </c>
      <c r="EJ362" s="2">
        <v>4</v>
      </c>
      <c r="EK362" s="2">
        <v>200001</v>
      </c>
      <c r="EL362" s="2" t="s">
        <v>400</v>
      </c>
      <c r="EM362" s="2" t="s">
        <v>401</v>
      </c>
      <c r="EN362" s="2"/>
      <c r="EO362" s="2" t="s">
        <v>402</v>
      </c>
      <c r="EP362" s="2"/>
      <c r="EQ362" s="2">
        <v>0</v>
      </c>
      <c r="ER362" s="2">
        <v>27.06</v>
      </c>
      <c r="ES362" s="2">
        <v>0</v>
      </c>
      <c r="ET362" s="2">
        <v>0</v>
      </c>
      <c r="EU362" s="2">
        <v>0</v>
      </c>
      <c r="EV362" s="2">
        <v>27.06</v>
      </c>
      <c r="EW362" s="2">
        <v>2</v>
      </c>
      <c r="EX362" s="2">
        <v>0</v>
      </c>
      <c r="EY362" s="2">
        <v>0</v>
      </c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>
        <v>0</v>
      </c>
      <c r="FR362" s="2">
        <f t="shared" si="338"/>
        <v>0</v>
      </c>
      <c r="FS362" s="2">
        <v>0</v>
      </c>
      <c r="FT362" s="2"/>
      <c r="FU362" s="2"/>
      <c r="FV362" s="2"/>
      <c r="FW362" s="2"/>
      <c r="FX362" s="2">
        <v>65</v>
      </c>
      <c r="FY362" s="2">
        <v>40</v>
      </c>
      <c r="FZ362" s="2"/>
      <c r="GA362" s="2" t="s">
        <v>4</v>
      </c>
      <c r="GB362" s="2"/>
      <c r="GC362" s="2"/>
      <c r="GD362" s="2">
        <v>0</v>
      </c>
      <c r="GE362" s="2"/>
      <c r="GF362" s="2">
        <v>125762371</v>
      </c>
      <c r="GG362" s="2">
        <v>2</v>
      </c>
      <c r="GH362" s="2">
        <v>1</v>
      </c>
      <c r="GI362" s="2">
        <v>-2</v>
      </c>
      <c r="GJ362" s="2">
        <v>0</v>
      </c>
      <c r="GK362" s="2">
        <f>ROUND(R362*(R12)/100,2)</f>
        <v>0</v>
      </c>
      <c r="GL362" s="2">
        <f t="shared" si="339"/>
        <v>0</v>
      </c>
      <c r="GM362" s="2">
        <f t="shared" si="340"/>
        <v>44.38</v>
      </c>
      <c r="GN362" s="2">
        <f t="shared" si="341"/>
        <v>0</v>
      </c>
      <c r="GO362" s="2">
        <f t="shared" si="342"/>
        <v>0</v>
      </c>
      <c r="GP362" s="2">
        <f t="shared" si="343"/>
        <v>44.38</v>
      </c>
      <c r="GQ362" s="2"/>
      <c r="GR362" s="2">
        <v>0</v>
      </c>
      <c r="GS362" s="2">
        <v>3</v>
      </c>
      <c r="GT362" s="2">
        <v>0</v>
      </c>
      <c r="GU362" s="2" t="s">
        <v>4</v>
      </c>
      <c r="GV362" s="2">
        <f t="shared" si="344"/>
        <v>0</v>
      </c>
      <c r="GW362" s="2">
        <v>1</v>
      </c>
      <c r="GX362" s="2">
        <f t="shared" si="345"/>
        <v>0</v>
      </c>
      <c r="GY362" s="2"/>
      <c r="GZ362" s="2"/>
      <c r="HA362" s="2">
        <v>0</v>
      </c>
      <c r="HB362" s="2">
        <v>0</v>
      </c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>
        <v>0</v>
      </c>
      <c r="IL362" s="2"/>
      <c r="IM362" s="2"/>
      <c r="IN362" s="2"/>
      <c r="IO362" s="2"/>
      <c r="IP362" s="2"/>
      <c r="IQ362" s="2"/>
      <c r="IR362" s="2"/>
      <c r="IS362" s="2"/>
      <c r="IT362" s="2"/>
      <c r="IU362" s="2"/>
    </row>
    <row r="363" spans="1:255" x14ac:dyDescent="0.2">
      <c r="A363">
        <v>17</v>
      </c>
      <c r="B363">
        <v>1</v>
      </c>
      <c r="C363">
        <f>ROW(SmtRes!A660)</f>
        <v>660</v>
      </c>
      <c r="D363">
        <f>ROW(EtalonRes!A630)</f>
        <v>630</v>
      </c>
      <c r="E363" t="s">
        <v>411</v>
      </c>
      <c r="F363" t="s">
        <v>412</v>
      </c>
      <c r="G363" t="s">
        <v>413</v>
      </c>
      <c r="H363" t="s">
        <v>18</v>
      </c>
      <c r="I363">
        <v>1</v>
      </c>
      <c r="J363">
        <v>0</v>
      </c>
      <c r="O363">
        <f t="shared" si="307"/>
        <v>404.64</v>
      </c>
      <c r="P363">
        <f t="shared" si="308"/>
        <v>0</v>
      </c>
      <c r="Q363">
        <f t="shared" si="309"/>
        <v>0</v>
      </c>
      <c r="R363">
        <f t="shared" si="310"/>
        <v>0</v>
      </c>
      <c r="S363">
        <f t="shared" si="311"/>
        <v>404.64</v>
      </c>
      <c r="T363">
        <f t="shared" si="312"/>
        <v>0</v>
      </c>
      <c r="U363">
        <f t="shared" si="313"/>
        <v>1.6</v>
      </c>
      <c r="V363">
        <f t="shared" si="314"/>
        <v>0</v>
      </c>
      <c r="W363">
        <f t="shared" si="315"/>
        <v>0</v>
      </c>
      <c r="X363">
        <f t="shared" si="316"/>
        <v>263.02</v>
      </c>
      <c r="Y363">
        <f t="shared" si="317"/>
        <v>161.86000000000001</v>
      </c>
      <c r="AA363">
        <v>27796868</v>
      </c>
      <c r="AB363">
        <f t="shared" si="318"/>
        <v>21.65</v>
      </c>
      <c r="AC363">
        <f t="shared" si="319"/>
        <v>0</v>
      </c>
      <c r="AD363">
        <f t="shared" si="320"/>
        <v>0</v>
      </c>
      <c r="AE363">
        <f t="shared" si="321"/>
        <v>0</v>
      </c>
      <c r="AF363">
        <f t="shared" si="322"/>
        <v>21.65</v>
      </c>
      <c r="AG363">
        <f t="shared" si="323"/>
        <v>0</v>
      </c>
      <c r="AH363">
        <f t="shared" si="324"/>
        <v>1.6</v>
      </c>
      <c r="AI363">
        <f t="shared" si="325"/>
        <v>0</v>
      </c>
      <c r="AJ363">
        <f t="shared" si="326"/>
        <v>0</v>
      </c>
      <c r="AK363">
        <v>27.06</v>
      </c>
      <c r="AL363">
        <v>0</v>
      </c>
      <c r="AM363">
        <v>0</v>
      </c>
      <c r="AN363">
        <v>0</v>
      </c>
      <c r="AO363">
        <v>27.06</v>
      </c>
      <c r="AP363">
        <v>0</v>
      </c>
      <c r="AQ363">
        <v>2</v>
      </c>
      <c r="AR363">
        <v>0</v>
      </c>
      <c r="AS363">
        <v>0</v>
      </c>
      <c r="AT363">
        <v>65</v>
      </c>
      <c r="AU363">
        <v>40</v>
      </c>
      <c r="AV363">
        <v>1</v>
      </c>
      <c r="AW363">
        <v>1</v>
      </c>
      <c r="AZ363">
        <v>18.690000000000001</v>
      </c>
      <c r="BA363">
        <v>18.690000000000001</v>
      </c>
      <c r="BB363">
        <v>1</v>
      </c>
      <c r="BC363">
        <v>1</v>
      </c>
      <c r="BD363" t="s">
        <v>4</v>
      </c>
      <c r="BE363" t="s">
        <v>4</v>
      </c>
      <c r="BF363" t="s">
        <v>4</v>
      </c>
      <c r="BG363" t="s">
        <v>4</v>
      </c>
      <c r="BH363">
        <v>0</v>
      </c>
      <c r="BI363">
        <v>4</v>
      </c>
      <c r="BJ363" t="s">
        <v>414</v>
      </c>
      <c r="BM363">
        <v>200001</v>
      </c>
      <c r="BN363">
        <v>0</v>
      </c>
      <c r="BO363" t="s">
        <v>4</v>
      </c>
      <c r="BP363">
        <v>0</v>
      </c>
      <c r="BQ363">
        <v>4</v>
      </c>
      <c r="BR363">
        <v>0</v>
      </c>
      <c r="BS363">
        <v>1</v>
      </c>
      <c r="BT363">
        <v>1</v>
      </c>
      <c r="BU363">
        <v>1</v>
      </c>
      <c r="BV363">
        <v>1</v>
      </c>
      <c r="BW363">
        <v>1</v>
      </c>
      <c r="BX363">
        <v>1</v>
      </c>
      <c r="BY363" t="s">
        <v>4</v>
      </c>
      <c r="BZ363">
        <v>65</v>
      </c>
      <c r="CA363">
        <v>40</v>
      </c>
      <c r="CF363">
        <v>0</v>
      </c>
      <c r="CG363">
        <v>0</v>
      </c>
      <c r="CM363">
        <v>0</v>
      </c>
      <c r="CN363" t="s">
        <v>398</v>
      </c>
      <c r="CO363">
        <v>0</v>
      </c>
      <c r="CP363">
        <f t="shared" si="327"/>
        <v>404.64</v>
      </c>
      <c r="CQ363">
        <f t="shared" si="328"/>
        <v>0</v>
      </c>
      <c r="CR363">
        <f t="shared" si="329"/>
        <v>0</v>
      </c>
      <c r="CS363">
        <f t="shared" si="330"/>
        <v>0</v>
      </c>
      <c r="CT363">
        <f t="shared" si="331"/>
        <v>404.63850000000002</v>
      </c>
      <c r="CU363">
        <f t="shared" si="332"/>
        <v>0</v>
      </c>
      <c r="CV363">
        <f t="shared" si="333"/>
        <v>1.6</v>
      </c>
      <c r="CW363">
        <f t="shared" si="334"/>
        <v>0</v>
      </c>
      <c r="CX363">
        <f t="shared" si="335"/>
        <v>0</v>
      </c>
      <c r="CY363">
        <f t="shared" si="336"/>
        <v>263.01599999999996</v>
      </c>
      <c r="CZ363">
        <f t="shared" si="337"/>
        <v>161.85599999999999</v>
      </c>
      <c r="DC363" t="s">
        <v>4</v>
      </c>
      <c r="DD363" t="s">
        <v>4</v>
      </c>
      <c r="DE363" t="s">
        <v>4</v>
      </c>
      <c r="DF363" t="s">
        <v>4</v>
      </c>
      <c r="DG363" t="s">
        <v>399</v>
      </c>
      <c r="DH363" t="s">
        <v>4</v>
      </c>
      <c r="DI363" t="s">
        <v>399</v>
      </c>
      <c r="DJ363" t="s">
        <v>4</v>
      </c>
      <c r="DK363" t="s">
        <v>4</v>
      </c>
      <c r="DL363" t="s">
        <v>4</v>
      </c>
      <c r="DM363" t="s">
        <v>4</v>
      </c>
      <c r="DN363">
        <v>0</v>
      </c>
      <c r="DO363">
        <v>0</v>
      </c>
      <c r="DP363">
        <v>1</v>
      </c>
      <c r="DQ363">
        <v>1</v>
      </c>
      <c r="DU363">
        <v>1013</v>
      </c>
      <c r="DV363" t="s">
        <v>18</v>
      </c>
      <c r="DW363" t="s">
        <v>18</v>
      </c>
      <c r="DX363">
        <v>1</v>
      </c>
      <c r="EE363">
        <v>27028948</v>
      </c>
      <c r="EF363">
        <v>4</v>
      </c>
      <c r="EG363" t="s">
        <v>393</v>
      </c>
      <c r="EH363">
        <v>0</v>
      </c>
      <c r="EI363" t="s">
        <v>4</v>
      </c>
      <c r="EJ363">
        <v>4</v>
      </c>
      <c r="EK363">
        <v>200001</v>
      </c>
      <c r="EL363" t="s">
        <v>400</v>
      </c>
      <c r="EM363" t="s">
        <v>401</v>
      </c>
      <c r="EO363" t="s">
        <v>402</v>
      </c>
      <c r="EQ363">
        <v>0</v>
      </c>
      <c r="ER363">
        <v>27.06</v>
      </c>
      <c r="ES363">
        <v>0</v>
      </c>
      <c r="ET363">
        <v>0</v>
      </c>
      <c r="EU363">
        <v>0</v>
      </c>
      <c r="EV363">
        <v>27.06</v>
      </c>
      <c r="EW363">
        <v>2</v>
      </c>
      <c r="EX363">
        <v>0</v>
      </c>
      <c r="EY363">
        <v>0</v>
      </c>
      <c r="FQ363">
        <v>0</v>
      </c>
      <c r="FR363">
        <f t="shared" si="338"/>
        <v>0</v>
      </c>
      <c r="FS363">
        <v>0</v>
      </c>
      <c r="FX363">
        <v>65</v>
      </c>
      <c r="FY363">
        <v>40</v>
      </c>
      <c r="GA363" t="s">
        <v>4</v>
      </c>
      <c r="GD363">
        <v>0</v>
      </c>
      <c r="GF363">
        <v>125762371</v>
      </c>
      <c r="GG363">
        <v>1</v>
      </c>
      <c r="GH363">
        <v>1</v>
      </c>
      <c r="GI363">
        <v>4</v>
      </c>
      <c r="GJ363">
        <v>0</v>
      </c>
      <c r="GK363">
        <f>ROUND(R363*(S12)/100,2)</f>
        <v>0</v>
      </c>
      <c r="GL363">
        <f t="shared" si="339"/>
        <v>0</v>
      </c>
      <c r="GM363">
        <f t="shared" si="340"/>
        <v>829.52</v>
      </c>
      <c r="GN363">
        <f t="shared" si="341"/>
        <v>0</v>
      </c>
      <c r="GO363">
        <f t="shared" si="342"/>
        <v>0</v>
      </c>
      <c r="GP363">
        <f t="shared" si="343"/>
        <v>829.52</v>
      </c>
      <c r="GR363">
        <v>0</v>
      </c>
      <c r="GS363">
        <v>3</v>
      </c>
      <c r="GT363">
        <v>0</v>
      </c>
      <c r="GU363" t="s">
        <v>4</v>
      </c>
      <c r="GV363">
        <f t="shared" si="344"/>
        <v>0</v>
      </c>
      <c r="GW363">
        <v>1</v>
      </c>
      <c r="GX363">
        <f t="shared" si="345"/>
        <v>0</v>
      </c>
      <c r="HA363">
        <v>0</v>
      </c>
      <c r="HB363">
        <v>0</v>
      </c>
      <c r="IK363">
        <v>0</v>
      </c>
    </row>
    <row r="364" spans="1:255" x14ac:dyDescent="0.2">
      <c r="A364" s="2">
        <v>17</v>
      </c>
      <c r="B364" s="2">
        <v>1</v>
      </c>
      <c r="C364" s="2">
        <f>ROW(SmtRes!A664)</f>
        <v>664</v>
      </c>
      <c r="D364" s="2">
        <f>ROW(EtalonRes!A634)</f>
        <v>634</v>
      </c>
      <c r="E364" s="2" t="s">
        <v>415</v>
      </c>
      <c r="F364" s="2" t="s">
        <v>416</v>
      </c>
      <c r="G364" s="2" t="s">
        <v>417</v>
      </c>
      <c r="H364" s="2" t="s">
        <v>418</v>
      </c>
      <c r="I364" s="2">
        <v>5</v>
      </c>
      <c r="J364" s="2">
        <v>0</v>
      </c>
      <c r="K364" s="2"/>
      <c r="L364" s="2"/>
      <c r="M364" s="2"/>
      <c r="N364" s="2"/>
      <c r="O364" s="2">
        <f t="shared" si="307"/>
        <v>697.1</v>
      </c>
      <c r="P364" s="2">
        <f t="shared" si="308"/>
        <v>0</v>
      </c>
      <c r="Q364" s="2">
        <f t="shared" si="309"/>
        <v>0</v>
      </c>
      <c r="R364" s="2">
        <f t="shared" si="310"/>
        <v>0</v>
      </c>
      <c r="S364" s="2">
        <f t="shared" si="311"/>
        <v>697.1</v>
      </c>
      <c r="T364" s="2">
        <f t="shared" si="312"/>
        <v>0</v>
      </c>
      <c r="U364" s="2">
        <f t="shared" si="313"/>
        <v>52.920000000000009</v>
      </c>
      <c r="V364" s="2">
        <f t="shared" si="314"/>
        <v>0</v>
      </c>
      <c r="W364" s="2">
        <f t="shared" si="315"/>
        <v>0</v>
      </c>
      <c r="X364" s="2">
        <f t="shared" si="316"/>
        <v>453.12</v>
      </c>
      <c r="Y364" s="2">
        <f t="shared" si="317"/>
        <v>278.83999999999997</v>
      </c>
      <c r="Z364" s="2"/>
      <c r="AA364" s="2">
        <v>27795993</v>
      </c>
      <c r="AB364" s="2">
        <f t="shared" si="318"/>
        <v>139.41999999999999</v>
      </c>
      <c r="AC364" s="2">
        <f t="shared" si="319"/>
        <v>0</v>
      </c>
      <c r="AD364" s="2">
        <f t="shared" si="320"/>
        <v>0</v>
      </c>
      <c r="AE364" s="2">
        <f t="shared" si="321"/>
        <v>0</v>
      </c>
      <c r="AF364" s="2">
        <f t="shared" si="322"/>
        <v>139.41999999999999</v>
      </c>
      <c r="AG364" s="2">
        <f t="shared" si="323"/>
        <v>0</v>
      </c>
      <c r="AH364" s="2">
        <f t="shared" si="324"/>
        <v>10.584000000000001</v>
      </c>
      <c r="AI364" s="2">
        <f t="shared" si="325"/>
        <v>0</v>
      </c>
      <c r="AJ364" s="2">
        <f t="shared" si="326"/>
        <v>0</v>
      </c>
      <c r="AK364" s="2">
        <v>174.27</v>
      </c>
      <c r="AL364" s="2">
        <v>0</v>
      </c>
      <c r="AM364" s="2">
        <v>0</v>
      </c>
      <c r="AN364" s="2">
        <v>0</v>
      </c>
      <c r="AO364" s="2">
        <v>174.27</v>
      </c>
      <c r="AP364" s="2">
        <v>0</v>
      </c>
      <c r="AQ364" s="2">
        <v>13.23</v>
      </c>
      <c r="AR364" s="2">
        <v>0</v>
      </c>
      <c r="AS364" s="2">
        <v>0</v>
      </c>
      <c r="AT364" s="2">
        <v>65</v>
      </c>
      <c r="AU364" s="2">
        <v>40</v>
      </c>
      <c r="AV364" s="2">
        <v>1</v>
      </c>
      <c r="AW364" s="2">
        <v>1</v>
      </c>
      <c r="AX364" s="2"/>
      <c r="AY364" s="2"/>
      <c r="AZ364" s="2">
        <v>1</v>
      </c>
      <c r="BA364" s="2">
        <v>1</v>
      </c>
      <c r="BB364" s="2">
        <v>1</v>
      </c>
      <c r="BC364" s="2">
        <v>1</v>
      </c>
      <c r="BD364" s="2" t="s">
        <v>4</v>
      </c>
      <c r="BE364" s="2" t="s">
        <v>4</v>
      </c>
      <c r="BF364" s="2" t="s">
        <v>4</v>
      </c>
      <c r="BG364" s="2" t="s">
        <v>4</v>
      </c>
      <c r="BH364" s="2">
        <v>0</v>
      </c>
      <c r="BI364" s="2">
        <v>4</v>
      </c>
      <c r="BJ364" s="2" t="s">
        <v>419</v>
      </c>
      <c r="BK364" s="2"/>
      <c r="BL364" s="2"/>
      <c r="BM364" s="2">
        <v>200001</v>
      </c>
      <c r="BN364" s="2">
        <v>0</v>
      </c>
      <c r="BO364" s="2" t="s">
        <v>4</v>
      </c>
      <c r="BP364" s="2">
        <v>0</v>
      </c>
      <c r="BQ364" s="2">
        <v>4</v>
      </c>
      <c r="BR364" s="2">
        <v>0</v>
      </c>
      <c r="BS364" s="2">
        <v>1</v>
      </c>
      <c r="BT364" s="2">
        <v>1</v>
      </c>
      <c r="BU364" s="2">
        <v>1</v>
      </c>
      <c r="BV364" s="2">
        <v>1</v>
      </c>
      <c r="BW364" s="2">
        <v>1</v>
      </c>
      <c r="BX364" s="2">
        <v>1</v>
      </c>
      <c r="BY364" s="2" t="s">
        <v>4</v>
      </c>
      <c r="BZ364" s="2">
        <v>65</v>
      </c>
      <c r="CA364" s="2">
        <v>40</v>
      </c>
      <c r="CB364" s="2"/>
      <c r="CC364" s="2"/>
      <c r="CD364" s="2"/>
      <c r="CE364" s="2"/>
      <c r="CF364" s="2">
        <v>0</v>
      </c>
      <c r="CG364" s="2">
        <v>0</v>
      </c>
      <c r="CH364" s="2"/>
      <c r="CI364" s="2"/>
      <c r="CJ364" s="2"/>
      <c r="CK364" s="2"/>
      <c r="CL364" s="2"/>
      <c r="CM364" s="2">
        <v>0</v>
      </c>
      <c r="CN364" s="2" t="s">
        <v>398</v>
      </c>
      <c r="CO364" s="2">
        <v>0</v>
      </c>
      <c r="CP364" s="2">
        <f t="shared" si="327"/>
        <v>697.1</v>
      </c>
      <c r="CQ364" s="2">
        <f t="shared" si="328"/>
        <v>0</v>
      </c>
      <c r="CR364" s="2">
        <f t="shared" si="329"/>
        <v>0</v>
      </c>
      <c r="CS364" s="2">
        <f t="shared" si="330"/>
        <v>0</v>
      </c>
      <c r="CT364" s="2">
        <f t="shared" si="331"/>
        <v>139.41999999999999</v>
      </c>
      <c r="CU364" s="2">
        <f t="shared" si="332"/>
        <v>0</v>
      </c>
      <c r="CV364" s="2">
        <f t="shared" si="333"/>
        <v>10.584000000000001</v>
      </c>
      <c r="CW364" s="2">
        <f t="shared" si="334"/>
        <v>0</v>
      </c>
      <c r="CX364" s="2">
        <f t="shared" si="335"/>
        <v>0</v>
      </c>
      <c r="CY364" s="2">
        <f t="shared" si="336"/>
        <v>453.11500000000001</v>
      </c>
      <c r="CZ364" s="2">
        <f t="shared" si="337"/>
        <v>278.83999999999997</v>
      </c>
      <c r="DA364" s="2"/>
      <c r="DB364" s="2"/>
      <c r="DC364" s="2" t="s">
        <v>4</v>
      </c>
      <c r="DD364" s="2" t="s">
        <v>4</v>
      </c>
      <c r="DE364" s="2" t="s">
        <v>4</v>
      </c>
      <c r="DF364" s="2" t="s">
        <v>4</v>
      </c>
      <c r="DG364" s="2" t="s">
        <v>399</v>
      </c>
      <c r="DH364" s="2" t="s">
        <v>4</v>
      </c>
      <c r="DI364" s="2" t="s">
        <v>399</v>
      </c>
      <c r="DJ364" s="2" t="s">
        <v>4</v>
      </c>
      <c r="DK364" s="2" t="s">
        <v>4</v>
      </c>
      <c r="DL364" s="2" t="s">
        <v>4</v>
      </c>
      <c r="DM364" s="2" t="s">
        <v>4</v>
      </c>
      <c r="DN364" s="2">
        <v>0</v>
      </c>
      <c r="DO364" s="2">
        <v>0</v>
      </c>
      <c r="DP364" s="2">
        <v>1</v>
      </c>
      <c r="DQ364" s="2">
        <v>1</v>
      </c>
      <c r="DR364" s="2"/>
      <c r="DS364" s="2"/>
      <c r="DT364" s="2"/>
      <c r="DU364" s="2">
        <v>1013</v>
      </c>
      <c r="DV364" s="2" t="s">
        <v>418</v>
      </c>
      <c r="DW364" s="2" t="s">
        <v>418</v>
      </c>
      <c r="DX364" s="2">
        <v>1</v>
      </c>
      <c r="DY364" s="2"/>
      <c r="DZ364" s="2"/>
      <c r="EA364" s="2"/>
      <c r="EB364" s="2"/>
      <c r="EC364" s="2"/>
      <c r="ED364" s="2"/>
      <c r="EE364" s="2">
        <v>27028948</v>
      </c>
      <c r="EF364" s="2">
        <v>4</v>
      </c>
      <c r="EG364" s="2" t="s">
        <v>393</v>
      </c>
      <c r="EH364" s="2">
        <v>0</v>
      </c>
      <c r="EI364" s="2" t="s">
        <v>4</v>
      </c>
      <c r="EJ364" s="2">
        <v>4</v>
      </c>
      <c r="EK364" s="2">
        <v>200001</v>
      </c>
      <c r="EL364" s="2" t="s">
        <v>400</v>
      </c>
      <c r="EM364" s="2" t="s">
        <v>401</v>
      </c>
      <c r="EN364" s="2"/>
      <c r="EO364" s="2" t="s">
        <v>402</v>
      </c>
      <c r="EP364" s="2"/>
      <c r="EQ364" s="2">
        <v>0</v>
      </c>
      <c r="ER364" s="2">
        <v>174.27</v>
      </c>
      <c r="ES364" s="2">
        <v>0</v>
      </c>
      <c r="ET364" s="2">
        <v>0</v>
      </c>
      <c r="EU364" s="2">
        <v>0</v>
      </c>
      <c r="EV364" s="2">
        <v>174.27</v>
      </c>
      <c r="EW364" s="2">
        <v>13.23</v>
      </c>
      <c r="EX364" s="2">
        <v>0</v>
      </c>
      <c r="EY364" s="2">
        <v>0</v>
      </c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>
        <v>0</v>
      </c>
      <c r="FR364" s="2">
        <f t="shared" si="338"/>
        <v>0</v>
      </c>
      <c r="FS364" s="2">
        <v>0</v>
      </c>
      <c r="FT364" s="2"/>
      <c r="FU364" s="2"/>
      <c r="FV364" s="2"/>
      <c r="FW364" s="2"/>
      <c r="FX364" s="2">
        <v>65</v>
      </c>
      <c r="FY364" s="2">
        <v>40</v>
      </c>
      <c r="FZ364" s="2"/>
      <c r="GA364" s="2" t="s">
        <v>4</v>
      </c>
      <c r="GB364" s="2"/>
      <c r="GC364" s="2"/>
      <c r="GD364" s="2">
        <v>0</v>
      </c>
      <c r="GE364" s="2"/>
      <c r="GF364" s="2">
        <v>-1335048590</v>
      </c>
      <c r="GG364" s="2">
        <v>2</v>
      </c>
      <c r="GH364" s="2">
        <v>1</v>
      </c>
      <c r="GI364" s="2">
        <v>-2</v>
      </c>
      <c r="GJ364" s="2">
        <v>0</v>
      </c>
      <c r="GK364" s="2">
        <f>ROUND(R364*(R12)/100,2)</f>
        <v>0</v>
      </c>
      <c r="GL364" s="2">
        <f t="shared" si="339"/>
        <v>0</v>
      </c>
      <c r="GM364" s="2">
        <f t="shared" si="340"/>
        <v>1429.06</v>
      </c>
      <c r="GN364" s="2">
        <f t="shared" si="341"/>
        <v>0</v>
      </c>
      <c r="GO364" s="2">
        <f t="shared" si="342"/>
        <v>0</v>
      </c>
      <c r="GP364" s="2">
        <f t="shared" si="343"/>
        <v>1429.06</v>
      </c>
      <c r="GQ364" s="2"/>
      <c r="GR364" s="2">
        <v>0</v>
      </c>
      <c r="GS364" s="2">
        <v>3</v>
      </c>
      <c r="GT364" s="2">
        <v>0</v>
      </c>
      <c r="GU364" s="2" t="s">
        <v>4</v>
      </c>
      <c r="GV364" s="2">
        <f t="shared" si="344"/>
        <v>0</v>
      </c>
      <c r="GW364" s="2">
        <v>1</v>
      </c>
      <c r="GX364" s="2">
        <f t="shared" si="345"/>
        <v>0</v>
      </c>
      <c r="GY364" s="2"/>
      <c r="GZ364" s="2"/>
      <c r="HA364" s="2">
        <v>0</v>
      </c>
      <c r="HB364" s="2">
        <v>0</v>
      </c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>
        <v>0</v>
      </c>
      <c r="IL364" s="2"/>
      <c r="IM364" s="2"/>
      <c r="IN364" s="2"/>
      <c r="IO364" s="2"/>
      <c r="IP364" s="2"/>
      <c r="IQ364" s="2"/>
      <c r="IR364" s="2"/>
      <c r="IS364" s="2"/>
      <c r="IT364" s="2"/>
      <c r="IU364" s="2"/>
    </row>
    <row r="365" spans="1:255" x14ac:dyDescent="0.2">
      <c r="A365">
        <v>17</v>
      </c>
      <c r="B365">
        <v>1</v>
      </c>
      <c r="C365">
        <f>ROW(SmtRes!A668)</f>
        <v>668</v>
      </c>
      <c r="D365">
        <f>ROW(EtalonRes!A638)</f>
        <v>638</v>
      </c>
      <c r="E365" t="s">
        <v>415</v>
      </c>
      <c r="F365" t="s">
        <v>416</v>
      </c>
      <c r="G365" t="s">
        <v>417</v>
      </c>
      <c r="H365" t="s">
        <v>418</v>
      </c>
      <c r="I365">
        <v>5</v>
      </c>
      <c r="J365">
        <v>0</v>
      </c>
      <c r="O365">
        <f t="shared" si="307"/>
        <v>13028.8</v>
      </c>
      <c r="P365">
        <f t="shared" si="308"/>
        <v>0</v>
      </c>
      <c r="Q365">
        <f t="shared" si="309"/>
        <v>0</v>
      </c>
      <c r="R365">
        <f t="shared" si="310"/>
        <v>0</v>
      </c>
      <c r="S365">
        <f t="shared" si="311"/>
        <v>13028.8</v>
      </c>
      <c r="T365">
        <f t="shared" si="312"/>
        <v>0</v>
      </c>
      <c r="U365">
        <f t="shared" si="313"/>
        <v>52.920000000000009</v>
      </c>
      <c r="V365">
        <f t="shared" si="314"/>
        <v>0</v>
      </c>
      <c r="W365">
        <f t="shared" si="315"/>
        <v>0</v>
      </c>
      <c r="X365">
        <f t="shared" si="316"/>
        <v>8468.7199999999993</v>
      </c>
      <c r="Y365">
        <f t="shared" si="317"/>
        <v>5211.5200000000004</v>
      </c>
      <c r="AA365">
        <v>27796868</v>
      </c>
      <c r="AB365">
        <f t="shared" si="318"/>
        <v>139.41999999999999</v>
      </c>
      <c r="AC365">
        <f t="shared" si="319"/>
        <v>0</v>
      </c>
      <c r="AD365">
        <f t="shared" si="320"/>
        <v>0</v>
      </c>
      <c r="AE365">
        <f t="shared" si="321"/>
        <v>0</v>
      </c>
      <c r="AF365">
        <f t="shared" si="322"/>
        <v>139.41999999999999</v>
      </c>
      <c r="AG365">
        <f t="shared" si="323"/>
        <v>0</v>
      </c>
      <c r="AH365">
        <f t="shared" si="324"/>
        <v>10.584000000000001</v>
      </c>
      <c r="AI365">
        <f t="shared" si="325"/>
        <v>0</v>
      </c>
      <c r="AJ365">
        <f t="shared" si="326"/>
        <v>0</v>
      </c>
      <c r="AK365">
        <v>174.27</v>
      </c>
      <c r="AL365">
        <v>0</v>
      </c>
      <c r="AM365">
        <v>0</v>
      </c>
      <c r="AN365">
        <v>0</v>
      </c>
      <c r="AO365">
        <v>174.27</v>
      </c>
      <c r="AP365">
        <v>0</v>
      </c>
      <c r="AQ365">
        <v>13.23</v>
      </c>
      <c r="AR365">
        <v>0</v>
      </c>
      <c r="AS365">
        <v>0</v>
      </c>
      <c r="AT365">
        <v>65</v>
      </c>
      <c r="AU365">
        <v>40</v>
      </c>
      <c r="AV365">
        <v>1</v>
      </c>
      <c r="AW365">
        <v>1</v>
      </c>
      <c r="AZ365">
        <v>18.690000000000001</v>
      </c>
      <c r="BA365">
        <v>18.690000000000001</v>
      </c>
      <c r="BB365">
        <v>1</v>
      </c>
      <c r="BC365">
        <v>1</v>
      </c>
      <c r="BD365" t="s">
        <v>4</v>
      </c>
      <c r="BE365" t="s">
        <v>4</v>
      </c>
      <c r="BF365" t="s">
        <v>4</v>
      </c>
      <c r="BG365" t="s">
        <v>4</v>
      </c>
      <c r="BH365">
        <v>0</v>
      </c>
      <c r="BI365">
        <v>4</v>
      </c>
      <c r="BJ365" t="s">
        <v>419</v>
      </c>
      <c r="BM365">
        <v>200001</v>
      </c>
      <c r="BN365">
        <v>0</v>
      </c>
      <c r="BO365" t="s">
        <v>4</v>
      </c>
      <c r="BP365">
        <v>0</v>
      </c>
      <c r="BQ365">
        <v>4</v>
      </c>
      <c r="BR365">
        <v>0</v>
      </c>
      <c r="BS365">
        <v>1</v>
      </c>
      <c r="BT365">
        <v>1</v>
      </c>
      <c r="BU365">
        <v>1</v>
      </c>
      <c r="BV365">
        <v>1</v>
      </c>
      <c r="BW365">
        <v>1</v>
      </c>
      <c r="BX365">
        <v>1</v>
      </c>
      <c r="BY365" t="s">
        <v>4</v>
      </c>
      <c r="BZ365">
        <v>65</v>
      </c>
      <c r="CA365">
        <v>40</v>
      </c>
      <c r="CF365">
        <v>0</v>
      </c>
      <c r="CG365">
        <v>0</v>
      </c>
      <c r="CM365">
        <v>0</v>
      </c>
      <c r="CN365" t="s">
        <v>398</v>
      </c>
      <c r="CO365">
        <v>0</v>
      </c>
      <c r="CP365">
        <f t="shared" si="327"/>
        <v>13028.8</v>
      </c>
      <c r="CQ365">
        <f t="shared" si="328"/>
        <v>0</v>
      </c>
      <c r="CR365">
        <f t="shared" si="329"/>
        <v>0</v>
      </c>
      <c r="CS365">
        <f t="shared" si="330"/>
        <v>0</v>
      </c>
      <c r="CT365">
        <f t="shared" si="331"/>
        <v>2605.7597999999998</v>
      </c>
      <c r="CU365">
        <f t="shared" si="332"/>
        <v>0</v>
      </c>
      <c r="CV365">
        <f t="shared" si="333"/>
        <v>10.584000000000001</v>
      </c>
      <c r="CW365">
        <f t="shared" si="334"/>
        <v>0</v>
      </c>
      <c r="CX365">
        <f t="shared" si="335"/>
        <v>0</v>
      </c>
      <c r="CY365">
        <f t="shared" si="336"/>
        <v>8468.7199999999993</v>
      </c>
      <c r="CZ365">
        <f t="shared" si="337"/>
        <v>5211.5200000000004</v>
      </c>
      <c r="DC365" t="s">
        <v>4</v>
      </c>
      <c r="DD365" t="s">
        <v>4</v>
      </c>
      <c r="DE365" t="s">
        <v>4</v>
      </c>
      <c r="DF365" t="s">
        <v>4</v>
      </c>
      <c r="DG365" t="s">
        <v>399</v>
      </c>
      <c r="DH365" t="s">
        <v>4</v>
      </c>
      <c r="DI365" t="s">
        <v>399</v>
      </c>
      <c r="DJ365" t="s">
        <v>4</v>
      </c>
      <c r="DK365" t="s">
        <v>4</v>
      </c>
      <c r="DL365" t="s">
        <v>4</v>
      </c>
      <c r="DM365" t="s">
        <v>4</v>
      </c>
      <c r="DN365">
        <v>0</v>
      </c>
      <c r="DO365">
        <v>0</v>
      </c>
      <c r="DP365">
        <v>1</v>
      </c>
      <c r="DQ365">
        <v>1</v>
      </c>
      <c r="DU365">
        <v>1013</v>
      </c>
      <c r="DV365" t="s">
        <v>418</v>
      </c>
      <c r="DW365" t="s">
        <v>418</v>
      </c>
      <c r="DX365">
        <v>1</v>
      </c>
      <c r="EE365">
        <v>27028948</v>
      </c>
      <c r="EF365">
        <v>4</v>
      </c>
      <c r="EG365" t="s">
        <v>393</v>
      </c>
      <c r="EH365">
        <v>0</v>
      </c>
      <c r="EI365" t="s">
        <v>4</v>
      </c>
      <c r="EJ365">
        <v>4</v>
      </c>
      <c r="EK365">
        <v>200001</v>
      </c>
      <c r="EL365" t="s">
        <v>400</v>
      </c>
      <c r="EM365" t="s">
        <v>401</v>
      </c>
      <c r="EO365" t="s">
        <v>402</v>
      </c>
      <c r="EQ365">
        <v>0</v>
      </c>
      <c r="ER365">
        <v>174.27</v>
      </c>
      <c r="ES365">
        <v>0</v>
      </c>
      <c r="ET365">
        <v>0</v>
      </c>
      <c r="EU365">
        <v>0</v>
      </c>
      <c r="EV365">
        <v>174.27</v>
      </c>
      <c r="EW365">
        <v>13.23</v>
      </c>
      <c r="EX365">
        <v>0</v>
      </c>
      <c r="EY365">
        <v>0</v>
      </c>
      <c r="FQ365">
        <v>0</v>
      </c>
      <c r="FR365">
        <f t="shared" si="338"/>
        <v>0</v>
      </c>
      <c r="FS365">
        <v>0</v>
      </c>
      <c r="FX365">
        <v>65</v>
      </c>
      <c r="FY365">
        <v>40</v>
      </c>
      <c r="GA365" t="s">
        <v>4</v>
      </c>
      <c r="GD365">
        <v>0</v>
      </c>
      <c r="GF365">
        <v>-1335048590</v>
      </c>
      <c r="GG365">
        <v>1</v>
      </c>
      <c r="GH365">
        <v>1</v>
      </c>
      <c r="GI365">
        <v>4</v>
      </c>
      <c r="GJ365">
        <v>0</v>
      </c>
      <c r="GK365">
        <f>ROUND(R365*(S12)/100,2)</f>
        <v>0</v>
      </c>
      <c r="GL365">
        <f t="shared" si="339"/>
        <v>0</v>
      </c>
      <c r="GM365">
        <f t="shared" si="340"/>
        <v>26709.040000000001</v>
      </c>
      <c r="GN365">
        <f t="shared" si="341"/>
        <v>0</v>
      </c>
      <c r="GO365">
        <f t="shared" si="342"/>
        <v>0</v>
      </c>
      <c r="GP365">
        <f t="shared" si="343"/>
        <v>26709.040000000001</v>
      </c>
      <c r="GR365">
        <v>0</v>
      </c>
      <c r="GS365">
        <v>3</v>
      </c>
      <c r="GT365">
        <v>0</v>
      </c>
      <c r="GU365" t="s">
        <v>4</v>
      </c>
      <c r="GV365">
        <f t="shared" si="344"/>
        <v>0</v>
      </c>
      <c r="GW365">
        <v>1</v>
      </c>
      <c r="GX365">
        <f t="shared" si="345"/>
        <v>0</v>
      </c>
      <c r="HA365">
        <v>0</v>
      </c>
      <c r="HB365">
        <v>0</v>
      </c>
      <c r="IK365">
        <v>0</v>
      </c>
    </row>
    <row r="366" spans="1:255" x14ac:dyDescent="0.2">
      <c r="A366" s="2">
        <v>17</v>
      </c>
      <c r="B366" s="2">
        <v>1</v>
      </c>
      <c r="C366" s="2">
        <f>ROW(SmtRes!A673)</f>
        <v>673</v>
      </c>
      <c r="D366" s="2">
        <f>ROW(EtalonRes!A643)</f>
        <v>643</v>
      </c>
      <c r="E366" s="2" t="s">
        <v>420</v>
      </c>
      <c r="F366" s="2" t="s">
        <v>421</v>
      </c>
      <c r="G366" s="2" t="s">
        <v>422</v>
      </c>
      <c r="H366" s="2" t="s">
        <v>423</v>
      </c>
      <c r="I366" s="2">
        <v>1</v>
      </c>
      <c r="J366" s="2">
        <v>0</v>
      </c>
      <c r="K366" s="2"/>
      <c r="L366" s="2"/>
      <c r="M366" s="2"/>
      <c r="N366" s="2"/>
      <c r="O366" s="2">
        <f t="shared" si="307"/>
        <v>498.78</v>
      </c>
      <c r="P366" s="2">
        <f t="shared" si="308"/>
        <v>0</v>
      </c>
      <c r="Q366" s="2">
        <f t="shared" si="309"/>
        <v>0</v>
      </c>
      <c r="R366" s="2">
        <f t="shared" si="310"/>
        <v>0</v>
      </c>
      <c r="S366" s="2">
        <f t="shared" si="311"/>
        <v>498.78</v>
      </c>
      <c r="T366" s="2">
        <f t="shared" si="312"/>
        <v>0</v>
      </c>
      <c r="U366" s="2">
        <f t="shared" si="313"/>
        <v>36.872000000000007</v>
      </c>
      <c r="V366" s="2">
        <f t="shared" si="314"/>
        <v>0</v>
      </c>
      <c r="W366" s="2">
        <f t="shared" si="315"/>
        <v>0</v>
      </c>
      <c r="X366" s="2">
        <f t="shared" si="316"/>
        <v>324.20999999999998</v>
      </c>
      <c r="Y366" s="2">
        <f t="shared" si="317"/>
        <v>199.51</v>
      </c>
      <c r="Z366" s="2"/>
      <c r="AA366" s="2">
        <v>27795993</v>
      </c>
      <c r="AB366" s="2">
        <f t="shared" si="318"/>
        <v>498.78</v>
      </c>
      <c r="AC366" s="2">
        <f t="shared" si="319"/>
        <v>0</v>
      </c>
      <c r="AD366" s="2">
        <f t="shared" si="320"/>
        <v>0</v>
      </c>
      <c r="AE366" s="2">
        <f t="shared" si="321"/>
        <v>0</v>
      </c>
      <c r="AF366" s="2">
        <f t="shared" si="322"/>
        <v>498.78</v>
      </c>
      <c r="AG366" s="2">
        <f t="shared" si="323"/>
        <v>0</v>
      </c>
      <c r="AH366" s="2">
        <f t="shared" si="324"/>
        <v>36.872000000000007</v>
      </c>
      <c r="AI366" s="2">
        <f t="shared" si="325"/>
        <v>0</v>
      </c>
      <c r="AJ366" s="2">
        <f t="shared" si="326"/>
        <v>0</v>
      </c>
      <c r="AK366" s="2">
        <v>623.47</v>
      </c>
      <c r="AL366" s="2">
        <v>0</v>
      </c>
      <c r="AM366" s="2">
        <v>0</v>
      </c>
      <c r="AN366" s="2">
        <v>0</v>
      </c>
      <c r="AO366" s="2">
        <v>623.47</v>
      </c>
      <c r="AP366" s="2">
        <v>0</v>
      </c>
      <c r="AQ366" s="2">
        <v>46.09</v>
      </c>
      <c r="AR366" s="2">
        <v>0</v>
      </c>
      <c r="AS366" s="2">
        <v>0</v>
      </c>
      <c r="AT366" s="2">
        <v>65</v>
      </c>
      <c r="AU366" s="2">
        <v>40</v>
      </c>
      <c r="AV366" s="2">
        <v>1</v>
      </c>
      <c r="AW366" s="2">
        <v>1</v>
      </c>
      <c r="AX366" s="2"/>
      <c r="AY366" s="2"/>
      <c r="AZ366" s="2">
        <v>1</v>
      </c>
      <c r="BA366" s="2">
        <v>1</v>
      </c>
      <c r="BB366" s="2">
        <v>1</v>
      </c>
      <c r="BC366" s="2">
        <v>1</v>
      </c>
      <c r="BD366" s="2" t="s">
        <v>4</v>
      </c>
      <c r="BE366" s="2" t="s">
        <v>4</v>
      </c>
      <c r="BF366" s="2" t="s">
        <v>4</v>
      </c>
      <c r="BG366" s="2" t="s">
        <v>4</v>
      </c>
      <c r="BH366" s="2">
        <v>0</v>
      </c>
      <c r="BI366" s="2">
        <v>4</v>
      </c>
      <c r="BJ366" s="2" t="s">
        <v>424</v>
      </c>
      <c r="BK366" s="2"/>
      <c r="BL366" s="2"/>
      <c r="BM366" s="2">
        <v>200001</v>
      </c>
      <c r="BN366" s="2">
        <v>0</v>
      </c>
      <c r="BO366" s="2" t="s">
        <v>4</v>
      </c>
      <c r="BP366" s="2">
        <v>0</v>
      </c>
      <c r="BQ366" s="2">
        <v>4</v>
      </c>
      <c r="BR366" s="2">
        <v>0</v>
      </c>
      <c r="BS366" s="2">
        <v>1</v>
      </c>
      <c r="BT366" s="2">
        <v>1</v>
      </c>
      <c r="BU366" s="2">
        <v>1</v>
      </c>
      <c r="BV366" s="2">
        <v>1</v>
      </c>
      <c r="BW366" s="2">
        <v>1</v>
      </c>
      <c r="BX366" s="2">
        <v>1</v>
      </c>
      <c r="BY366" s="2" t="s">
        <v>4</v>
      </c>
      <c r="BZ366" s="2">
        <v>65</v>
      </c>
      <c r="CA366" s="2">
        <v>40</v>
      </c>
      <c r="CB366" s="2"/>
      <c r="CC366" s="2"/>
      <c r="CD366" s="2"/>
      <c r="CE366" s="2"/>
      <c r="CF366" s="2">
        <v>0</v>
      </c>
      <c r="CG366" s="2">
        <v>0</v>
      </c>
      <c r="CH366" s="2"/>
      <c r="CI366" s="2"/>
      <c r="CJ366" s="2"/>
      <c r="CK366" s="2"/>
      <c r="CL366" s="2"/>
      <c r="CM366" s="2">
        <v>0</v>
      </c>
      <c r="CN366" s="2" t="s">
        <v>398</v>
      </c>
      <c r="CO366" s="2">
        <v>0</v>
      </c>
      <c r="CP366" s="2">
        <f t="shared" si="327"/>
        <v>498.78</v>
      </c>
      <c r="CQ366" s="2">
        <f t="shared" si="328"/>
        <v>0</v>
      </c>
      <c r="CR366" s="2">
        <f t="shared" si="329"/>
        <v>0</v>
      </c>
      <c r="CS366" s="2">
        <f t="shared" si="330"/>
        <v>0</v>
      </c>
      <c r="CT366" s="2">
        <f t="shared" si="331"/>
        <v>498.78</v>
      </c>
      <c r="CU366" s="2">
        <f t="shared" si="332"/>
        <v>0</v>
      </c>
      <c r="CV366" s="2">
        <f t="shared" si="333"/>
        <v>36.872000000000007</v>
      </c>
      <c r="CW366" s="2">
        <f t="shared" si="334"/>
        <v>0</v>
      </c>
      <c r="CX366" s="2">
        <f t="shared" si="335"/>
        <v>0</v>
      </c>
      <c r="CY366" s="2">
        <f t="shared" si="336"/>
        <v>324.20699999999999</v>
      </c>
      <c r="CZ366" s="2">
        <f t="shared" si="337"/>
        <v>199.51199999999997</v>
      </c>
      <c r="DA366" s="2"/>
      <c r="DB366" s="2"/>
      <c r="DC366" s="2" t="s">
        <v>4</v>
      </c>
      <c r="DD366" s="2" t="s">
        <v>4</v>
      </c>
      <c r="DE366" s="2" t="s">
        <v>4</v>
      </c>
      <c r="DF366" s="2" t="s">
        <v>4</v>
      </c>
      <c r="DG366" s="2" t="s">
        <v>399</v>
      </c>
      <c r="DH366" s="2" t="s">
        <v>4</v>
      </c>
      <c r="DI366" s="2" t="s">
        <v>399</v>
      </c>
      <c r="DJ366" s="2" t="s">
        <v>4</v>
      </c>
      <c r="DK366" s="2" t="s">
        <v>4</v>
      </c>
      <c r="DL366" s="2" t="s">
        <v>4</v>
      </c>
      <c r="DM366" s="2" t="s">
        <v>4</v>
      </c>
      <c r="DN366" s="2">
        <v>0</v>
      </c>
      <c r="DO366" s="2">
        <v>0</v>
      </c>
      <c r="DP366" s="2">
        <v>1</v>
      </c>
      <c r="DQ366" s="2">
        <v>1</v>
      </c>
      <c r="DR366" s="2"/>
      <c r="DS366" s="2"/>
      <c r="DT366" s="2"/>
      <c r="DU366" s="2">
        <v>1013</v>
      </c>
      <c r="DV366" s="2" t="s">
        <v>423</v>
      </c>
      <c r="DW366" s="2" t="s">
        <v>423</v>
      </c>
      <c r="DX366" s="2">
        <v>1</v>
      </c>
      <c r="DY366" s="2"/>
      <c r="DZ366" s="2"/>
      <c r="EA366" s="2"/>
      <c r="EB366" s="2"/>
      <c r="EC366" s="2"/>
      <c r="ED366" s="2"/>
      <c r="EE366" s="2">
        <v>27028948</v>
      </c>
      <c r="EF366" s="2">
        <v>4</v>
      </c>
      <c r="EG366" s="2" t="s">
        <v>393</v>
      </c>
      <c r="EH366" s="2">
        <v>0</v>
      </c>
      <c r="EI366" s="2" t="s">
        <v>4</v>
      </c>
      <c r="EJ366" s="2">
        <v>4</v>
      </c>
      <c r="EK366" s="2">
        <v>200001</v>
      </c>
      <c r="EL366" s="2" t="s">
        <v>400</v>
      </c>
      <c r="EM366" s="2" t="s">
        <v>401</v>
      </c>
      <c r="EN366" s="2"/>
      <c r="EO366" s="2" t="s">
        <v>402</v>
      </c>
      <c r="EP366" s="2"/>
      <c r="EQ366" s="2">
        <v>0</v>
      </c>
      <c r="ER366" s="2">
        <v>623.47</v>
      </c>
      <c r="ES366" s="2">
        <v>0</v>
      </c>
      <c r="ET366" s="2">
        <v>0</v>
      </c>
      <c r="EU366" s="2">
        <v>0</v>
      </c>
      <c r="EV366" s="2">
        <v>623.47</v>
      </c>
      <c r="EW366" s="2">
        <v>46.09</v>
      </c>
      <c r="EX366" s="2">
        <v>0</v>
      </c>
      <c r="EY366" s="2">
        <v>0</v>
      </c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>
        <v>0</v>
      </c>
      <c r="FR366" s="2">
        <f t="shared" si="338"/>
        <v>0</v>
      </c>
      <c r="FS366" s="2">
        <v>0</v>
      </c>
      <c r="FT366" s="2"/>
      <c r="FU366" s="2"/>
      <c r="FV366" s="2"/>
      <c r="FW366" s="2"/>
      <c r="FX366" s="2">
        <v>65</v>
      </c>
      <c r="FY366" s="2">
        <v>40</v>
      </c>
      <c r="FZ366" s="2"/>
      <c r="GA366" s="2" t="s">
        <v>4</v>
      </c>
      <c r="GB366" s="2"/>
      <c r="GC366" s="2"/>
      <c r="GD366" s="2">
        <v>0</v>
      </c>
      <c r="GE366" s="2"/>
      <c r="GF366" s="2">
        <v>987262639</v>
      </c>
      <c r="GG366" s="2">
        <v>2</v>
      </c>
      <c r="GH366" s="2">
        <v>1</v>
      </c>
      <c r="GI366" s="2">
        <v>-2</v>
      </c>
      <c r="GJ366" s="2">
        <v>0</v>
      </c>
      <c r="GK366" s="2">
        <f>ROUND(R366*(R12)/100,2)</f>
        <v>0</v>
      </c>
      <c r="GL366" s="2">
        <f t="shared" si="339"/>
        <v>0</v>
      </c>
      <c r="GM366" s="2">
        <f t="shared" si="340"/>
        <v>1022.5</v>
      </c>
      <c r="GN366" s="2">
        <f t="shared" si="341"/>
        <v>0</v>
      </c>
      <c r="GO366" s="2">
        <f t="shared" si="342"/>
        <v>0</v>
      </c>
      <c r="GP366" s="2">
        <f t="shared" si="343"/>
        <v>1022.5</v>
      </c>
      <c r="GQ366" s="2"/>
      <c r="GR366" s="2">
        <v>0</v>
      </c>
      <c r="GS366" s="2">
        <v>3</v>
      </c>
      <c r="GT366" s="2">
        <v>0</v>
      </c>
      <c r="GU366" s="2" t="s">
        <v>4</v>
      </c>
      <c r="GV366" s="2">
        <f t="shared" si="344"/>
        <v>0</v>
      </c>
      <c r="GW366" s="2">
        <v>1</v>
      </c>
      <c r="GX366" s="2">
        <f t="shared" si="345"/>
        <v>0</v>
      </c>
      <c r="GY366" s="2"/>
      <c r="GZ366" s="2"/>
      <c r="HA366" s="2">
        <v>0</v>
      </c>
      <c r="HB366" s="2">
        <v>0</v>
      </c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>
        <v>0</v>
      </c>
      <c r="IL366" s="2"/>
      <c r="IM366" s="2"/>
      <c r="IN366" s="2"/>
      <c r="IO366" s="2"/>
      <c r="IP366" s="2"/>
      <c r="IQ366" s="2"/>
      <c r="IR366" s="2"/>
      <c r="IS366" s="2"/>
      <c r="IT366" s="2"/>
      <c r="IU366" s="2"/>
    </row>
    <row r="367" spans="1:255" x14ac:dyDescent="0.2">
      <c r="A367">
        <v>17</v>
      </c>
      <c r="B367">
        <v>1</v>
      </c>
      <c r="C367">
        <f>ROW(SmtRes!A678)</f>
        <v>678</v>
      </c>
      <c r="D367">
        <f>ROW(EtalonRes!A648)</f>
        <v>648</v>
      </c>
      <c r="E367" t="s">
        <v>420</v>
      </c>
      <c r="F367" t="s">
        <v>421</v>
      </c>
      <c r="G367" t="s">
        <v>422</v>
      </c>
      <c r="H367" t="s">
        <v>423</v>
      </c>
      <c r="I367">
        <v>1</v>
      </c>
      <c r="J367">
        <v>0</v>
      </c>
      <c r="O367">
        <f t="shared" si="307"/>
        <v>9322.2000000000007</v>
      </c>
      <c r="P367">
        <f t="shared" si="308"/>
        <v>0</v>
      </c>
      <c r="Q367">
        <f t="shared" si="309"/>
        <v>0</v>
      </c>
      <c r="R367">
        <f t="shared" si="310"/>
        <v>0</v>
      </c>
      <c r="S367">
        <f t="shared" si="311"/>
        <v>9322.2000000000007</v>
      </c>
      <c r="T367">
        <f t="shared" si="312"/>
        <v>0</v>
      </c>
      <c r="U367">
        <f t="shared" si="313"/>
        <v>36.872000000000007</v>
      </c>
      <c r="V367">
        <f t="shared" si="314"/>
        <v>0</v>
      </c>
      <c r="W367">
        <f t="shared" si="315"/>
        <v>0</v>
      </c>
      <c r="X367">
        <f t="shared" si="316"/>
        <v>6059.43</v>
      </c>
      <c r="Y367">
        <f t="shared" si="317"/>
        <v>3728.88</v>
      </c>
      <c r="AA367">
        <v>27796868</v>
      </c>
      <c r="AB367">
        <f t="shared" si="318"/>
        <v>498.78</v>
      </c>
      <c r="AC367">
        <f t="shared" si="319"/>
        <v>0</v>
      </c>
      <c r="AD367">
        <f t="shared" si="320"/>
        <v>0</v>
      </c>
      <c r="AE367">
        <f t="shared" si="321"/>
        <v>0</v>
      </c>
      <c r="AF367">
        <f t="shared" si="322"/>
        <v>498.78</v>
      </c>
      <c r="AG367">
        <f t="shared" si="323"/>
        <v>0</v>
      </c>
      <c r="AH367">
        <f t="shared" si="324"/>
        <v>36.872000000000007</v>
      </c>
      <c r="AI367">
        <f t="shared" si="325"/>
        <v>0</v>
      </c>
      <c r="AJ367">
        <f t="shared" si="326"/>
        <v>0</v>
      </c>
      <c r="AK367">
        <v>623.47</v>
      </c>
      <c r="AL367">
        <v>0</v>
      </c>
      <c r="AM367">
        <v>0</v>
      </c>
      <c r="AN367">
        <v>0</v>
      </c>
      <c r="AO367">
        <v>623.47</v>
      </c>
      <c r="AP367">
        <v>0</v>
      </c>
      <c r="AQ367">
        <v>46.09</v>
      </c>
      <c r="AR367">
        <v>0</v>
      </c>
      <c r="AS367">
        <v>0</v>
      </c>
      <c r="AT367">
        <v>65</v>
      </c>
      <c r="AU367">
        <v>40</v>
      </c>
      <c r="AV367">
        <v>1</v>
      </c>
      <c r="AW367">
        <v>1</v>
      </c>
      <c r="AZ367">
        <v>18.690000000000001</v>
      </c>
      <c r="BA367">
        <v>18.690000000000001</v>
      </c>
      <c r="BB367">
        <v>1</v>
      </c>
      <c r="BC367">
        <v>1</v>
      </c>
      <c r="BD367" t="s">
        <v>4</v>
      </c>
      <c r="BE367" t="s">
        <v>4</v>
      </c>
      <c r="BF367" t="s">
        <v>4</v>
      </c>
      <c r="BG367" t="s">
        <v>4</v>
      </c>
      <c r="BH367">
        <v>0</v>
      </c>
      <c r="BI367">
        <v>4</v>
      </c>
      <c r="BJ367" t="s">
        <v>424</v>
      </c>
      <c r="BM367">
        <v>200001</v>
      </c>
      <c r="BN367">
        <v>0</v>
      </c>
      <c r="BO367" t="s">
        <v>4</v>
      </c>
      <c r="BP367">
        <v>0</v>
      </c>
      <c r="BQ367">
        <v>4</v>
      </c>
      <c r="BR367">
        <v>0</v>
      </c>
      <c r="BS367">
        <v>1</v>
      </c>
      <c r="BT367">
        <v>1</v>
      </c>
      <c r="BU367">
        <v>1</v>
      </c>
      <c r="BV367">
        <v>1</v>
      </c>
      <c r="BW367">
        <v>1</v>
      </c>
      <c r="BX367">
        <v>1</v>
      </c>
      <c r="BY367" t="s">
        <v>4</v>
      </c>
      <c r="BZ367">
        <v>65</v>
      </c>
      <c r="CA367">
        <v>40</v>
      </c>
      <c r="CF367">
        <v>0</v>
      </c>
      <c r="CG367">
        <v>0</v>
      </c>
      <c r="CM367">
        <v>0</v>
      </c>
      <c r="CN367" t="s">
        <v>398</v>
      </c>
      <c r="CO367">
        <v>0</v>
      </c>
      <c r="CP367">
        <f t="shared" si="327"/>
        <v>9322.2000000000007</v>
      </c>
      <c r="CQ367">
        <f t="shared" si="328"/>
        <v>0</v>
      </c>
      <c r="CR367">
        <f t="shared" si="329"/>
        <v>0</v>
      </c>
      <c r="CS367">
        <f t="shared" si="330"/>
        <v>0</v>
      </c>
      <c r="CT367">
        <f t="shared" si="331"/>
        <v>9322.1982000000007</v>
      </c>
      <c r="CU367">
        <f t="shared" si="332"/>
        <v>0</v>
      </c>
      <c r="CV367">
        <f t="shared" si="333"/>
        <v>36.872000000000007</v>
      </c>
      <c r="CW367">
        <f t="shared" si="334"/>
        <v>0</v>
      </c>
      <c r="CX367">
        <f t="shared" si="335"/>
        <v>0</v>
      </c>
      <c r="CY367">
        <f t="shared" si="336"/>
        <v>6059.43</v>
      </c>
      <c r="CZ367">
        <f t="shared" si="337"/>
        <v>3728.88</v>
      </c>
      <c r="DC367" t="s">
        <v>4</v>
      </c>
      <c r="DD367" t="s">
        <v>4</v>
      </c>
      <c r="DE367" t="s">
        <v>4</v>
      </c>
      <c r="DF367" t="s">
        <v>4</v>
      </c>
      <c r="DG367" t="s">
        <v>399</v>
      </c>
      <c r="DH367" t="s">
        <v>4</v>
      </c>
      <c r="DI367" t="s">
        <v>399</v>
      </c>
      <c r="DJ367" t="s">
        <v>4</v>
      </c>
      <c r="DK367" t="s">
        <v>4</v>
      </c>
      <c r="DL367" t="s">
        <v>4</v>
      </c>
      <c r="DM367" t="s">
        <v>4</v>
      </c>
      <c r="DN367">
        <v>0</v>
      </c>
      <c r="DO367">
        <v>0</v>
      </c>
      <c r="DP367">
        <v>1</v>
      </c>
      <c r="DQ367">
        <v>1</v>
      </c>
      <c r="DU367">
        <v>1013</v>
      </c>
      <c r="DV367" t="s">
        <v>423</v>
      </c>
      <c r="DW367" t="s">
        <v>423</v>
      </c>
      <c r="DX367">
        <v>1</v>
      </c>
      <c r="EE367">
        <v>27028948</v>
      </c>
      <c r="EF367">
        <v>4</v>
      </c>
      <c r="EG367" t="s">
        <v>393</v>
      </c>
      <c r="EH367">
        <v>0</v>
      </c>
      <c r="EI367" t="s">
        <v>4</v>
      </c>
      <c r="EJ367">
        <v>4</v>
      </c>
      <c r="EK367">
        <v>200001</v>
      </c>
      <c r="EL367" t="s">
        <v>400</v>
      </c>
      <c r="EM367" t="s">
        <v>401</v>
      </c>
      <c r="EO367" t="s">
        <v>402</v>
      </c>
      <c r="EQ367">
        <v>0</v>
      </c>
      <c r="ER367">
        <v>623.47</v>
      </c>
      <c r="ES367">
        <v>0</v>
      </c>
      <c r="ET367">
        <v>0</v>
      </c>
      <c r="EU367">
        <v>0</v>
      </c>
      <c r="EV367">
        <v>623.47</v>
      </c>
      <c r="EW367">
        <v>46.09</v>
      </c>
      <c r="EX367">
        <v>0</v>
      </c>
      <c r="EY367">
        <v>0</v>
      </c>
      <c r="FQ367">
        <v>0</v>
      </c>
      <c r="FR367">
        <f t="shared" si="338"/>
        <v>0</v>
      </c>
      <c r="FS367">
        <v>0</v>
      </c>
      <c r="FX367">
        <v>65</v>
      </c>
      <c r="FY367">
        <v>40</v>
      </c>
      <c r="GA367" t="s">
        <v>4</v>
      </c>
      <c r="GD367">
        <v>0</v>
      </c>
      <c r="GF367">
        <v>987262639</v>
      </c>
      <c r="GG367">
        <v>1</v>
      </c>
      <c r="GH367">
        <v>1</v>
      </c>
      <c r="GI367">
        <v>4</v>
      </c>
      <c r="GJ367">
        <v>0</v>
      </c>
      <c r="GK367">
        <f>ROUND(R367*(S12)/100,2)</f>
        <v>0</v>
      </c>
      <c r="GL367">
        <f t="shared" si="339"/>
        <v>0</v>
      </c>
      <c r="GM367">
        <f t="shared" si="340"/>
        <v>19110.509999999998</v>
      </c>
      <c r="GN367">
        <f t="shared" si="341"/>
        <v>0</v>
      </c>
      <c r="GO367">
        <f t="shared" si="342"/>
        <v>0</v>
      </c>
      <c r="GP367">
        <f t="shared" si="343"/>
        <v>19110.509999999998</v>
      </c>
      <c r="GR367">
        <v>0</v>
      </c>
      <c r="GS367">
        <v>3</v>
      </c>
      <c r="GT367">
        <v>0</v>
      </c>
      <c r="GU367" t="s">
        <v>4</v>
      </c>
      <c r="GV367">
        <f t="shared" si="344"/>
        <v>0</v>
      </c>
      <c r="GW367">
        <v>1</v>
      </c>
      <c r="GX367">
        <f t="shared" si="345"/>
        <v>0</v>
      </c>
      <c r="HA367">
        <v>0</v>
      </c>
      <c r="HB367">
        <v>0</v>
      </c>
      <c r="IK367">
        <v>0</v>
      </c>
    </row>
    <row r="369" spans="1:206" x14ac:dyDescent="0.2">
      <c r="A369" s="3">
        <v>51</v>
      </c>
      <c r="B369" s="3">
        <f>B352</f>
        <v>1</v>
      </c>
      <c r="C369" s="3">
        <f>A352</f>
        <v>4</v>
      </c>
      <c r="D369" s="3">
        <f>ROW(A352)</f>
        <v>352</v>
      </c>
      <c r="E369" s="3"/>
      <c r="F369" s="3" t="str">
        <f>IF(F352&lt;&gt;"",F352,"")</f>
        <v>Пусконаладочные работы</v>
      </c>
      <c r="G369" s="3" t="str">
        <f>IF(G352&lt;&gt;"",G352,"")</f>
        <v>Пусконаладочные работы</v>
      </c>
      <c r="H369" s="3">
        <v>0</v>
      </c>
      <c r="I369" s="3"/>
      <c r="J369" s="3"/>
      <c r="K369" s="3"/>
      <c r="L369" s="3"/>
      <c r="M369" s="3"/>
      <c r="N369" s="3"/>
      <c r="O369" s="3">
        <f t="shared" ref="O369:T369" si="346">ROUND(AB369,2)</f>
        <v>1360.26</v>
      </c>
      <c r="P369" s="3">
        <f t="shared" si="346"/>
        <v>0</v>
      </c>
      <c r="Q369" s="3">
        <f t="shared" si="346"/>
        <v>0</v>
      </c>
      <c r="R369" s="3">
        <f t="shared" si="346"/>
        <v>0</v>
      </c>
      <c r="S369" s="3">
        <f t="shared" si="346"/>
        <v>1360.26</v>
      </c>
      <c r="T369" s="3">
        <f t="shared" si="346"/>
        <v>0</v>
      </c>
      <c r="U369" s="3">
        <f>AH369</f>
        <v>102.11200000000002</v>
      </c>
      <c r="V369" s="3">
        <f>AI369</f>
        <v>0</v>
      </c>
      <c r="W369" s="3">
        <f>ROUND(AJ369,2)</f>
        <v>0</v>
      </c>
      <c r="X369" s="3">
        <f>ROUND(AK369,2)</f>
        <v>884.18</v>
      </c>
      <c r="Y369" s="3">
        <f>ROUND(AL369,2)</f>
        <v>544.1</v>
      </c>
      <c r="Z369" s="3"/>
      <c r="AA369" s="3"/>
      <c r="AB369" s="3">
        <f>ROUND(SUMIF(AA356:AA367,"=27795993",O356:O367),2)</f>
        <v>1360.26</v>
      </c>
      <c r="AC369" s="3">
        <f>ROUND(SUMIF(AA356:AA367,"=27795993",P356:P367),2)</f>
        <v>0</v>
      </c>
      <c r="AD369" s="3">
        <f>ROUND(SUMIF(AA356:AA367,"=27795993",Q356:Q367),2)</f>
        <v>0</v>
      </c>
      <c r="AE369" s="3">
        <f>ROUND(SUMIF(AA356:AA367,"=27795993",R356:R367),2)</f>
        <v>0</v>
      </c>
      <c r="AF369" s="3">
        <f>ROUND(SUMIF(AA356:AA367,"=27795993",S356:S367),2)</f>
        <v>1360.26</v>
      </c>
      <c r="AG369" s="3">
        <f>ROUND(SUMIF(AA356:AA367,"=27795993",T356:T367),2)</f>
        <v>0</v>
      </c>
      <c r="AH369" s="3">
        <f>SUMIF(AA356:AA367,"=27795993",U356:U367)</f>
        <v>102.11200000000002</v>
      </c>
      <c r="AI369" s="3">
        <f>SUMIF(AA356:AA367,"=27795993",V356:V367)</f>
        <v>0</v>
      </c>
      <c r="AJ369" s="3">
        <f>ROUND(SUMIF(AA356:AA367,"=27795993",W356:W367),2)</f>
        <v>0</v>
      </c>
      <c r="AK369" s="3">
        <f>ROUND(SUMIF(AA356:AA367,"=27795993",X356:X367),2)</f>
        <v>884.18</v>
      </c>
      <c r="AL369" s="3">
        <f>ROUND(SUMIF(AA356:AA367,"=27795993",Y356:Y367),2)</f>
        <v>544.1</v>
      </c>
      <c r="AM369" s="3"/>
      <c r="AN369" s="3"/>
      <c r="AO369" s="3">
        <f t="shared" ref="AO369:BC369" si="347">ROUND(BX369,2)</f>
        <v>0</v>
      </c>
      <c r="AP369" s="3">
        <f t="shared" si="347"/>
        <v>0</v>
      </c>
      <c r="AQ369" s="3">
        <f t="shared" si="347"/>
        <v>0</v>
      </c>
      <c r="AR369" s="3">
        <f t="shared" si="347"/>
        <v>2788.54</v>
      </c>
      <c r="AS369" s="3">
        <f t="shared" si="347"/>
        <v>0</v>
      </c>
      <c r="AT369" s="3">
        <f t="shared" si="347"/>
        <v>0</v>
      </c>
      <c r="AU369" s="3">
        <f t="shared" si="347"/>
        <v>2788.54</v>
      </c>
      <c r="AV369" s="3">
        <f t="shared" si="347"/>
        <v>0</v>
      </c>
      <c r="AW369" s="3">
        <f t="shared" si="347"/>
        <v>0</v>
      </c>
      <c r="AX369" s="3">
        <f t="shared" si="347"/>
        <v>0</v>
      </c>
      <c r="AY369" s="3">
        <f t="shared" si="347"/>
        <v>0</v>
      </c>
      <c r="AZ369" s="3">
        <f t="shared" si="347"/>
        <v>0</v>
      </c>
      <c r="BA369" s="3">
        <f t="shared" si="347"/>
        <v>0</v>
      </c>
      <c r="BB369" s="3">
        <f t="shared" si="347"/>
        <v>0</v>
      </c>
      <c r="BC369" s="3">
        <f t="shared" si="347"/>
        <v>0</v>
      </c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>
        <f>ROUND(SUMIF(AA356:AA367,"=27795993",FQ356:FQ367),2)</f>
        <v>0</v>
      </c>
      <c r="BY369" s="3">
        <f>ROUND(SUMIF(AA356:AA367,"=27795993",FR356:FR367),2)</f>
        <v>0</v>
      </c>
      <c r="BZ369" s="3">
        <f>ROUND(SUMIF(AA356:AA367,"=27795993",GL356:GL367),2)</f>
        <v>0</v>
      </c>
      <c r="CA369" s="3">
        <f>ROUND(SUMIF(AA356:AA367,"=27795993",GM356:GM367),2)</f>
        <v>2788.54</v>
      </c>
      <c r="CB369" s="3">
        <f>ROUND(SUMIF(AA356:AA367,"=27795993",GN356:GN367),2)</f>
        <v>0</v>
      </c>
      <c r="CC369" s="3">
        <f>ROUND(SUMIF(AA356:AA367,"=27795993",GO356:GO367),2)</f>
        <v>0</v>
      </c>
      <c r="CD369" s="3">
        <f>ROUND(SUMIF(AA356:AA367,"=27795993",GP356:GP367),2)</f>
        <v>2788.54</v>
      </c>
      <c r="CE369" s="3">
        <f>AC369-BX369</f>
        <v>0</v>
      </c>
      <c r="CF369" s="3">
        <f>AC369-BY369</f>
        <v>0</v>
      </c>
      <c r="CG369" s="3">
        <f>BX369-BZ369</f>
        <v>0</v>
      </c>
      <c r="CH369" s="3">
        <f>AC369-BX369-BY369+BZ369</f>
        <v>0</v>
      </c>
      <c r="CI369" s="3">
        <f>BY369-BZ369</f>
        <v>0</v>
      </c>
      <c r="CJ369" s="3">
        <f>ROUND(SUMIF(AA356:AA367,"=27795993",GX356:GX367),2)</f>
        <v>0</v>
      </c>
      <c r="CK369" s="3">
        <f>ROUND(SUMIF(AA356:AA367,"=27795993",GY356:GY367),2)</f>
        <v>0</v>
      </c>
      <c r="CL369" s="3">
        <f>ROUND(SUMIF(AA356:AA367,"=27795993",GZ356:GZ367),2)</f>
        <v>0</v>
      </c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4">
        <f t="shared" ref="DG369:DL369" si="348">ROUND(DT369,2)</f>
        <v>25423.26</v>
      </c>
      <c r="DH369" s="4">
        <f t="shared" si="348"/>
        <v>0</v>
      </c>
      <c r="DI369" s="4">
        <f t="shared" si="348"/>
        <v>0</v>
      </c>
      <c r="DJ369" s="4">
        <f t="shared" si="348"/>
        <v>0</v>
      </c>
      <c r="DK369" s="4">
        <f t="shared" si="348"/>
        <v>25423.26</v>
      </c>
      <c r="DL369" s="4">
        <f t="shared" si="348"/>
        <v>0</v>
      </c>
      <c r="DM369" s="4">
        <f>DZ369</f>
        <v>102.11200000000002</v>
      </c>
      <c r="DN369" s="4">
        <f>EA369</f>
        <v>0</v>
      </c>
      <c r="DO369" s="4">
        <f>ROUND(EB369,2)</f>
        <v>0</v>
      </c>
      <c r="DP369" s="4">
        <f>ROUND(EC369,2)</f>
        <v>16525.13</v>
      </c>
      <c r="DQ369" s="4">
        <f>ROUND(ED369,2)</f>
        <v>10169.299999999999</v>
      </c>
      <c r="DR369" s="4"/>
      <c r="DS369" s="4"/>
      <c r="DT369" s="4">
        <f>ROUND(SUMIF(AA356:AA367,"=27796868",O356:O367),2)</f>
        <v>25423.26</v>
      </c>
      <c r="DU369" s="4">
        <f>ROUND(SUMIF(AA356:AA367,"=27796868",P356:P367),2)</f>
        <v>0</v>
      </c>
      <c r="DV369" s="4">
        <f>ROUND(SUMIF(AA356:AA367,"=27796868",Q356:Q367),2)</f>
        <v>0</v>
      </c>
      <c r="DW369" s="4">
        <f>ROUND(SUMIF(AA356:AA367,"=27796868",R356:R367),2)</f>
        <v>0</v>
      </c>
      <c r="DX369" s="4">
        <f>ROUND(SUMIF(AA356:AA367,"=27796868",S356:S367),2)</f>
        <v>25423.26</v>
      </c>
      <c r="DY369" s="4">
        <f>ROUND(SUMIF(AA356:AA367,"=27796868",T356:T367),2)</f>
        <v>0</v>
      </c>
      <c r="DZ369" s="4">
        <f>SUMIF(AA356:AA367,"=27796868",U356:U367)</f>
        <v>102.11200000000002</v>
      </c>
      <c r="EA369" s="4">
        <f>SUMIF(AA356:AA367,"=27796868",V356:V367)</f>
        <v>0</v>
      </c>
      <c r="EB369" s="4">
        <f>ROUND(SUMIF(AA356:AA367,"=27796868",W356:W367),2)</f>
        <v>0</v>
      </c>
      <c r="EC369" s="4">
        <f>ROUND(SUMIF(AA356:AA367,"=27796868",X356:X367),2)</f>
        <v>16525.13</v>
      </c>
      <c r="ED369" s="4">
        <f>ROUND(SUMIF(AA356:AA367,"=27796868",Y356:Y367),2)</f>
        <v>10169.299999999999</v>
      </c>
      <c r="EE369" s="4"/>
      <c r="EF369" s="4"/>
      <c r="EG369" s="4">
        <f t="shared" ref="EG369:EU369" si="349">ROUND(FP369,2)</f>
        <v>0</v>
      </c>
      <c r="EH369" s="4">
        <f t="shared" si="349"/>
        <v>0</v>
      </c>
      <c r="EI369" s="4">
        <f t="shared" si="349"/>
        <v>0</v>
      </c>
      <c r="EJ369" s="4">
        <f t="shared" si="349"/>
        <v>52117.69</v>
      </c>
      <c r="EK369" s="4">
        <f t="shared" si="349"/>
        <v>0</v>
      </c>
      <c r="EL369" s="4">
        <f t="shared" si="349"/>
        <v>0</v>
      </c>
      <c r="EM369" s="4">
        <f t="shared" si="349"/>
        <v>52117.69</v>
      </c>
      <c r="EN369" s="4">
        <f t="shared" si="349"/>
        <v>0</v>
      </c>
      <c r="EO369" s="4">
        <f t="shared" si="349"/>
        <v>0</v>
      </c>
      <c r="EP369" s="4">
        <f t="shared" si="349"/>
        <v>0</v>
      </c>
      <c r="EQ369" s="4">
        <f t="shared" si="349"/>
        <v>0</v>
      </c>
      <c r="ER369" s="4">
        <f t="shared" si="349"/>
        <v>0</v>
      </c>
      <c r="ES369" s="4">
        <f t="shared" si="349"/>
        <v>0</v>
      </c>
      <c r="ET369" s="4">
        <f t="shared" si="349"/>
        <v>0</v>
      </c>
      <c r="EU369" s="4">
        <f t="shared" si="349"/>
        <v>0</v>
      </c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>
        <f>ROUND(SUMIF(AA356:AA367,"=27796868",FQ356:FQ367),2)</f>
        <v>0</v>
      </c>
      <c r="FQ369" s="4">
        <f>ROUND(SUMIF(AA356:AA367,"=27796868",FR356:FR367),2)</f>
        <v>0</v>
      </c>
      <c r="FR369" s="4">
        <f>ROUND(SUMIF(AA356:AA367,"=27796868",GL356:GL367),2)</f>
        <v>0</v>
      </c>
      <c r="FS369" s="4">
        <f>ROUND(SUMIF(AA356:AA367,"=27796868",GM356:GM367),2)</f>
        <v>52117.69</v>
      </c>
      <c r="FT369" s="4">
        <f>ROUND(SUMIF(AA356:AA367,"=27796868",GN356:GN367),2)</f>
        <v>0</v>
      </c>
      <c r="FU369" s="4">
        <f>ROUND(SUMIF(AA356:AA367,"=27796868",GO356:GO367),2)</f>
        <v>0</v>
      </c>
      <c r="FV369" s="4">
        <f>ROUND(SUMIF(AA356:AA367,"=27796868",GP356:GP367),2)</f>
        <v>52117.69</v>
      </c>
      <c r="FW369" s="4">
        <f>DU369-FP369</f>
        <v>0</v>
      </c>
      <c r="FX369" s="4">
        <f>DU369-FQ369</f>
        <v>0</v>
      </c>
      <c r="FY369" s="4">
        <f>FP369-FR369</f>
        <v>0</v>
      </c>
      <c r="FZ369" s="4">
        <f>DU369-FP369-FQ369+FR369</f>
        <v>0</v>
      </c>
      <c r="GA369" s="4">
        <f>FQ369-FR369</f>
        <v>0</v>
      </c>
      <c r="GB369" s="4">
        <f>ROUND(SUMIF(AA356:AA367,"=27796868",GX356:GX367),2)</f>
        <v>0</v>
      </c>
      <c r="GC369" s="4">
        <f>ROUND(SUMIF(AA356:AA367,"=27796868",GY356:GY367),2)</f>
        <v>0</v>
      </c>
      <c r="GD369" s="4">
        <f>ROUND(SUMIF(AA356:AA367,"=27796868",GZ356:GZ367),2)</f>
        <v>0</v>
      </c>
      <c r="GE369" s="4"/>
      <c r="GF369" s="4"/>
      <c r="GG369" s="4"/>
      <c r="GH369" s="4"/>
      <c r="GI369" s="4"/>
      <c r="GJ369" s="4"/>
      <c r="GK369" s="4"/>
      <c r="GL369" s="4"/>
      <c r="GM369" s="4"/>
      <c r="GN369" s="4"/>
      <c r="GO369" s="4"/>
      <c r="GP369" s="4"/>
      <c r="GQ369" s="4"/>
      <c r="GR369" s="4"/>
      <c r="GS369" s="4"/>
      <c r="GT369" s="4"/>
      <c r="GU369" s="4"/>
      <c r="GV369" s="4"/>
      <c r="GW369" s="4"/>
      <c r="GX369" s="4">
        <v>0</v>
      </c>
    </row>
    <row r="371" spans="1:206" x14ac:dyDescent="0.2">
      <c r="A371" s="5">
        <v>50</v>
      </c>
      <c r="B371" s="5">
        <v>0</v>
      </c>
      <c r="C371" s="5">
        <v>0</v>
      </c>
      <c r="D371" s="5">
        <v>1</v>
      </c>
      <c r="E371" s="5">
        <v>201</v>
      </c>
      <c r="F371" s="5">
        <f>ROUND(Source!O369,O371)</f>
        <v>1360.26</v>
      </c>
      <c r="G371" s="5" t="s">
        <v>141</v>
      </c>
      <c r="H371" s="5" t="s">
        <v>142</v>
      </c>
      <c r="I371" s="5"/>
      <c r="J371" s="5"/>
      <c r="K371" s="5">
        <v>201</v>
      </c>
      <c r="L371" s="5">
        <v>1</v>
      </c>
      <c r="M371" s="5">
        <v>3</v>
      </c>
      <c r="N371" s="5" t="s">
        <v>4</v>
      </c>
      <c r="O371" s="5">
        <v>2</v>
      </c>
      <c r="P371" s="5">
        <f>ROUND(Source!DG369,O371)</f>
        <v>25423.26</v>
      </c>
      <c r="Q371" s="5"/>
      <c r="R371" s="5"/>
      <c r="S371" s="5"/>
      <c r="T371" s="5"/>
      <c r="U371" s="5"/>
      <c r="V371" s="5"/>
      <c r="W371" s="5"/>
    </row>
    <row r="372" spans="1:206" x14ac:dyDescent="0.2">
      <c r="A372" s="5">
        <v>50</v>
      </c>
      <c r="B372" s="5">
        <v>0</v>
      </c>
      <c r="C372" s="5">
        <v>0</v>
      </c>
      <c r="D372" s="5">
        <v>1</v>
      </c>
      <c r="E372" s="5">
        <v>202</v>
      </c>
      <c r="F372" s="5">
        <f>ROUND(Source!P369,O372)</f>
        <v>0</v>
      </c>
      <c r="G372" s="5" t="s">
        <v>143</v>
      </c>
      <c r="H372" s="5" t="s">
        <v>144</v>
      </c>
      <c r="I372" s="5"/>
      <c r="J372" s="5"/>
      <c r="K372" s="5">
        <v>202</v>
      </c>
      <c r="L372" s="5">
        <v>2</v>
      </c>
      <c r="M372" s="5">
        <v>3</v>
      </c>
      <c r="N372" s="5" t="s">
        <v>4</v>
      </c>
      <c r="O372" s="5">
        <v>2</v>
      </c>
      <c r="P372" s="5">
        <f>ROUND(Source!DH369,O372)</f>
        <v>0</v>
      </c>
      <c r="Q372" s="5"/>
      <c r="R372" s="5"/>
      <c r="S372" s="5"/>
      <c r="T372" s="5"/>
      <c r="U372" s="5"/>
      <c r="V372" s="5"/>
      <c r="W372" s="5"/>
    </row>
    <row r="373" spans="1:206" x14ac:dyDescent="0.2">
      <c r="A373" s="5">
        <v>50</v>
      </c>
      <c r="B373" s="5">
        <v>0</v>
      </c>
      <c r="C373" s="5">
        <v>0</v>
      </c>
      <c r="D373" s="5">
        <v>1</v>
      </c>
      <c r="E373" s="5">
        <v>222</v>
      </c>
      <c r="F373" s="5">
        <f>ROUND(Source!AO369,O373)</f>
        <v>0</v>
      </c>
      <c r="G373" s="5" t="s">
        <v>145</v>
      </c>
      <c r="H373" s="5" t="s">
        <v>146</v>
      </c>
      <c r="I373" s="5"/>
      <c r="J373" s="5"/>
      <c r="K373" s="5">
        <v>222</v>
      </c>
      <c r="L373" s="5">
        <v>3</v>
      </c>
      <c r="M373" s="5">
        <v>3</v>
      </c>
      <c r="N373" s="5" t="s">
        <v>4</v>
      </c>
      <c r="O373" s="5">
        <v>2</v>
      </c>
      <c r="P373" s="5">
        <f>ROUND(Source!EG369,O373)</f>
        <v>0</v>
      </c>
      <c r="Q373" s="5"/>
      <c r="R373" s="5"/>
      <c r="S373" s="5"/>
      <c r="T373" s="5"/>
      <c r="U373" s="5"/>
      <c r="V373" s="5"/>
      <c r="W373" s="5"/>
    </row>
    <row r="374" spans="1:206" x14ac:dyDescent="0.2">
      <c r="A374" s="5">
        <v>50</v>
      </c>
      <c r="B374" s="5">
        <v>0</v>
      </c>
      <c r="C374" s="5">
        <v>0</v>
      </c>
      <c r="D374" s="5">
        <v>1</v>
      </c>
      <c r="E374" s="5">
        <v>225</v>
      </c>
      <c r="F374" s="5">
        <f>ROUND(Source!AV369,O374)</f>
        <v>0</v>
      </c>
      <c r="G374" s="5" t="s">
        <v>147</v>
      </c>
      <c r="H374" s="5" t="s">
        <v>148</v>
      </c>
      <c r="I374" s="5"/>
      <c r="J374" s="5"/>
      <c r="K374" s="5">
        <v>225</v>
      </c>
      <c r="L374" s="5">
        <v>4</v>
      </c>
      <c r="M374" s="5">
        <v>3</v>
      </c>
      <c r="N374" s="5" t="s">
        <v>4</v>
      </c>
      <c r="O374" s="5">
        <v>2</v>
      </c>
      <c r="P374" s="5">
        <f>ROUND(Source!EN369,O374)</f>
        <v>0</v>
      </c>
      <c r="Q374" s="5"/>
      <c r="R374" s="5"/>
      <c r="S374" s="5"/>
      <c r="T374" s="5"/>
      <c r="U374" s="5"/>
      <c r="V374" s="5"/>
      <c r="W374" s="5"/>
    </row>
    <row r="375" spans="1:206" x14ac:dyDescent="0.2">
      <c r="A375" s="5">
        <v>50</v>
      </c>
      <c r="B375" s="5">
        <v>0</v>
      </c>
      <c r="C375" s="5">
        <v>0</v>
      </c>
      <c r="D375" s="5">
        <v>1</v>
      </c>
      <c r="E375" s="5">
        <v>226</v>
      </c>
      <c r="F375" s="5">
        <f>ROUND(Source!AW369,O375)</f>
        <v>0</v>
      </c>
      <c r="G375" s="5" t="s">
        <v>149</v>
      </c>
      <c r="H375" s="5" t="s">
        <v>150</v>
      </c>
      <c r="I375" s="5"/>
      <c r="J375" s="5"/>
      <c r="K375" s="5">
        <v>226</v>
      </c>
      <c r="L375" s="5">
        <v>5</v>
      </c>
      <c r="M375" s="5">
        <v>3</v>
      </c>
      <c r="N375" s="5" t="s">
        <v>4</v>
      </c>
      <c r="O375" s="5">
        <v>2</v>
      </c>
      <c r="P375" s="5">
        <f>ROUND(Source!EO369,O375)</f>
        <v>0</v>
      </c>
      <c r="Q375" s="5"/>
      <c r="R375" s="5"/>
      <c r="S375" s="5"/>
      <c r="T375" s="5"/>
      <c r="U375" s="5"/>
      <c r="V375" s="5"/>
      <c r="W375" s="5"/>
    </row>
    <row r="376" spans="1:206" x14ac:dyDescent="0.2">
      <c r="A376" s="5">
        <v>50</v>
      </c>
      <c r="B376" s="5">
        <v>0</v>
      </c>
      <c r="C376" s="5">
        <v>0</v>
      </c>
      <c r="D376" s="5">
        <v>1</v>
      </c>
      <c r="E376" s="5">
        <v>227</v>
      </c>
      <c r="F376" s="5">
        <f>ROUND(Source!AX369,O376)</f>
        <v>0</v>
      </c>
      <c r="G376" s="5" t="s">
        <v>151</v>
      </c>
      <c r="H376" s="5" t="s">
        <v>152</v>
      </c>
      <c r="I376" s="5"/>
      <c r="J376" s="5"/>
      <c r="K376" s="5">
        <v>227</v>
      </c>
      <c r="L376" s="5">
        <v>6</v>
      </c>
      <c r="M376" s="5">
        <v>3</v>
      </c>
      <c r="N376" s="5" t="s">
        <v>4</v>
      </c>
      <c r="O376" s="5">
        <v>2</v>
      </c>
      <c r="P376" s="5">
        <f>ROUND(Source!EP369,O376)</f>
        <v>0</v>
      </c>
      <c r="Q376" s="5"/>
      <c r="R376" s="5"/>
      <c r="S376" s="5"/>
      <c r="T376" s="5"/>
      <c r="U376" s="5"/>
      <c r="V376" s="5"/>
      <c r="W376" s="5"/>
    </row>
    <row r="377" spans="1:206" x14ac:dyDescent="0.2">
      <c r="A377" s="5">
        <v>50</v>
      </c>
      <c r="B377" s="5">
        <v>0</v>
      </c>
      <c r="C377" s="5">
        <v>0</v>
      </c>
      <c r="D377" s="5">
        <v>1</v>
      </c>
      <c r="E377" s="5">
        <v>228</v>
      </c>
      <c r="F377" s="5">
        <f>ROUND(Source!AY369,O377)</f>
        <v>0</v>
      </c>
      <c r="G377" s="5" t="s">
        <v>153</v>
      </c>
      <c r="H377" s="5" t="s">
        <v>154</v>
      </c>
      <c r="I377" s="5"/>
      <c r="J377" s="5"/>
      <c r="K377" s="5">
        <v>228</v>
      </c>
      <c r="L377" s="5">
        <v>7</v>
      </c>
      <c r="M377" s="5">
        <v>3</v>
      </c>
      <c r="N377" s="5" t="s">
        <v>4</v>
      </c>
      <c r="O377" s="5">
        <v>2</v>
      </c>
      <c r="P377" s="5">
        <f>ROUND(Source!EQ369,O377)</f>
        <v>0</v>
      </c>
      <c r="Q377" s="5"/>
      <c r="R377" s="5"/>
      <c r="S377" s="5"/>
      <c r="T377" s="5"/>
      <c r="U377" s="5"/>
      <c r="V377" s="5"/>
      <c r="W377" s="5"/>
    </row>
    <row r="378" spans="1:206" x14ac:dyDescent="0.2">
      <c r="A378" s="5">
        <v>50</v>
      </c>
      <c r="B378" s="5">
        <v>0</v>
      </c>
      <c r="C378" s="5">
        <v>0</v>
      </c>
      <c r="D378" s="5">
        <v>1</v>
      </c>
      <c r="E378" s="5">
        <v>216</v>
      </c>
      <c r="F378" s="5">
        <f>ROUND(Source!AP369,O378)</f>
        <v>0</v>
      </c>
      <c r="G378" s="5" t="s">
        <v>155</v>
      </c>
      <c r="H378" s="5" t="s">
        <v>156</v>
      </c>
      <c r="I378" s="5"/>
      <c r="J378" s="5"/>
      <c r="K378" s="5">
        <v>216</v>
      </c>
      <c r="L378" s="5">
        <v>8</v>
      </c>
      <c r="M378" s="5">
        <v>3</v>
      </c>
      <c r="N378" s="5" t="s">
        <v>4</v>
      </c>
      <c r="O378" s="5">
        <v>2</v>
      </c>
      <c r="P378" s="5">
        <f>ROUND(Source!EH369,O378)</f>
        <v>0</v>
      </c>
      <c r="Q378" s="5"/>
      <c r="R378" s="5"/>
      <c r="S378" s="5"/>
      <c r="T378" s="5"/>
      <c r="U378" s="5"/>
      <c r="V378" s="5"/>
      <c r="W378" s="5"/>
    </row>
    <row r="379" spans="1:206" x14ac:dyDescent="0.2">
      <c r="A379" s="5">
        <v>50</v>
      </c>
      <c r="B379" s="5">
        <v>0</v>
      </c>
      <c r="C379" s="5">
        <v>0</v>
      </c>
      <c r="D379" s="5">
        <v>1</v>
      </c>
      <c r="E379" s="5">
        <v>223</v>
      </c>
      <c r="F379" s="5">
        <f>ROUND(Source!AQ369,O379)</f>
        <v>0</v>
      </c>
      <c r="G379" s="5" t="s">
        <v>157</v>
      </c>
      <c r="H379" s="5" t="s">
        <v>158</v>
      </c>
      <c r="I379" s="5"/>
      <c r="J379" s="5"/>
      <c r="K379" s="5">
        <v>223</v>
      </c>
      <c r="L379" s="5">
        <v>9</v>
      </c>
      <c r="M379" s="5">
        <v>3</v>
      </c>
      <c r="N379" s="5" t="s">
        <v>4</v>
      </c>
      <c r="O379" s="5">
        <v>2</v>
      </c>
      <c r="P379" s="5">
        <f>ROUND(Source!EI369,O379)</f>
        <v>0</v>
      </c>
      <c r="Q379" s="5"/>
      <c r="R379" s="5"/>
      <c r="S379" s="5"/>
      <c r="T379" s="5"/>
      <c r="U379" s="5"/>
      <c r="V379" s="5"/>
      <c r="W379" s="5"/>
    </row>
    <row r="380" spans="1:206" x14ac:dyDescent="0.2">
      <c r="A380" s="5">
        <v>50</v>
      </c>
      <c r="B380" s="5">
        <v>0</v>
      </c>
      <c r="C380" s="5">
        <v>0</v>
      </c>
      <c r="D380" s="5">
        <v>1</v>
      </c>
      <c r="E380" s="5">
        <v>229</v>
      </c>
      <c r="F380" s="5">
        <f>ROUND(Source!AZ369,O380)</f>
        <v>0</v>
      </c>
      <c r="G380" s="5" t="s">
        <v>159</v>
      </c>
      <c r="H380" s="5" t="s">
        <v>160</v>
      </c>
      <c r="I380" s="5"/>
      <c r="J380" s="5"/>
      <c r="K380" s="5">
        <v>229</v>
      </c>
      <c r="L380" s="5">
        <v>10</v>
      </c>
      <c r="M380" s="5">
        <v>3</v>
      </c>
      <c r="N380" s="5" t="s">
        <v>4</v>
      </c>
      <c r="O380" s="5">
        <v>2</v>
      </c>
      <c r="P380" s="5">
        <f>ROUND(Source!ER369,O380)</f>
        <v>0</v>
      </c>
      <c r="Q380" s="5"/>
      <c r="R380" s="5"/>
      <c r="S380" s="5"/>
      <c r="T380" s="5"/>
      <c r="U380" s="5"/>
      <c r="V380" s="5"/>
      <c r="W380" s="5"/>
    </row>
    <row r="381" spans="1:206" x14ac:dyDescent="0.2">
      <c r="A381" s="5">
        <v>50</v>
      </c>
      <c r="B381" s="5">
        <v>0</v>
      </c>
      <c r="C381" s="5">
        <v>0</v>
      </c>
      <c r="D381" s="5">
        <v>1</v>
      </c>
      <c r="E381" s="5">
        <v>203</v>
      </c>
      <c r="F381" s="5">
        <f>ROUND(Source!Q369,O381)</f>
        <v>0</v>
      </c>
      <c r="G381" s="5" t="s">
        <v>161</v>
      </c>
      <c r="H381" s="5" t="s">
        <v>162</v>
      </c>
      <c r="I381" s="5"/>
      <c r="J381" s="5"/>
      <c r="K381" s="5">
        <v>203</v>
      </c>
      <c r="L381" s="5">
        <v>11</v>
      </c>
      <c r="M381" s="5">
        <v>3</v>
      </c>
      <c r="N381" s="5" t="s">
        <v>4</v>
      </c>
      <c r="O381" s="5">
        <v>2</v>
      </c>
      <c r="P381" s="5">
        <f>ROUND(Source!DI369,O381)</f>
        <v>0</v>
      </c>
      <c r="Q381" s="5"/>
      <c r="R381" s="5"/>
      <c r="S381" s="5"/>
      <c r="T381" s="5"/>
      <c r="U381" s="5"/>
      <c r="V381" s="5"/>
      <c r="W381" s="5"/>
    </row>
    <row r="382" spans="1:206" x14ac:dyDescent="0.2">
      <c r="A382" s="5">
        <v>50</v>
      </c>
      <c r="B382" s="5">
        <v>0</v>
      </c>
      <c r="C382" s="5">
        <v>0</v>
      </c>
      <c r="D382" s="5">
        <v>1</v>
      </c>
      <c r="E382" s="5">
        <v>231</v>
      </c>
      <c r="F382" s="5">
        <f>ROUND(Source!BB369,O382)</f>
        <v>0</v>
      </c>
      <c r="G382" s="5" t="s">
        <v>163</v>
      </c>
      <c r="H382" s="5" t="s">
        <v>164</v>
      </c>
      <c r="I382" s="5"/>
      <c r="J382" s="5"/>
      <c r="K382" s="5">
        <v>231</v>
      </c>
      <c r="L382" s="5">
        <v>12</v>
      </c>
      <c r="M382" s="5">
        <v>3</v>
      </c>
      <c r="N382" s="5" t="s">
        <v>4</v>
      </c>
      <c r="O382" s="5">
        <v>2</v>
      </c>
      <c r="P382" s="5">
        <f>ROUND(Source!ET369,O382)</f>
        <v>0</v>
      </c>
      <c r="Q382" s="5"/>
      <c r="R382" s="5"/>
      <c r="S382" s="5"/>
      <c r="T382" s="5"/>
      <c r="U382" s="5"/>
      <c r="V382" s="5"/>
      <c r="W382" s="5"/>
    </row>
    <row r="383" spans="1:206" x14ac:dyDescent="0.2">
      <c r="A383" s="5">
        <v>50</v>
      </c>
      <c r="B383" s="5">
        <v>0</v>
      </c>
      <c r="C383" s="5">
        <v>0</v>
      </c>
      <c r="D383" s="5">
        <v>1</v>
      </c>
      <c r="E383" s="5">
        <v>204</v>
      </c>
      <c r="F383" s="5">
        <f>ROUND(Source!R369,O383)</f>
        <v>0</v>
      </c>
      <c r="G383" s="5" t="s">
        <v>165</v>
      </c>
      <c r="H383" s="5" t="s">
        <v>166</v>
      </c>
      <c r="I383" s="5"/>
      <c r="J383" s="5"/>
      <c r="K383" s="5">
        <v>204</v>
      </c>
      <c r="L383" s="5">
        <v>13</v>
      </c>
      <c r="M383" s="5">
        <v>3</v>
      </c>
      <c r="N383" s="5" t="s">
        <v>4</v>
      </c>
      <c r="O383" s="5">
        <v>2</v>
      </c>
      <c r="P383" s="5">
        <f>ROUND(Source!DJ369,O383)</f>
        <v>0</v>
      </c>
      <c r="Q383" s="5"/>
      <c r="R383" s="5"/>
      <c r="S383" s="5"/>
      <c r="T383" s="5"/>
      <c r="U383" s="5"/>
      <c r="V383" s="5"/>
      <c r="W383" s="5"/>
    </row>
    <row r="384" spans="1:206" x14ac:dyDescent="0.2">
      <c r="A384" s="5">
        <v>50</v>
      </c>
      <c r="B384" s="5">
        <v>0</v>
      </c>
      <c r="C384" s="5">
        <v>0</v>
      </c>
      <c r="D384" s="5">
        <v>1</v>
      </c>
      <c r="E384" s="5">
        <v>205</v>
      </c>
      <c r="F384" s="5">
        <f>ROUND(Source!S369,O384)</f>
        <v>1360.26</v>
      </c>
      <c r="G384" s="5" t="s">
        <v>167</v>
      </c>
      <c r="H384" s="5" t="s">
        <v>168</v>
      </c>
      <c r="I384" s="5"/>
      <c r="J384" s="5"/>
      <c r="K384" s="5">
        <v>205</v>
      </c>
      <c r="L384" s="5">
        <v>14</v>
      </c>
      <c r="M384" s="5">
        <v>3</v>
      </c>
      <c r="N384" s="5" t="s">
        <v>4</v>
      </c>
      <c r="O384" s="5">
        <v>2</v>
      </c>
      <c r="P384" s="5">
        <f>ROUND(Source!DK369,O384)</f>
        <v>25423.26</v>
      </c>
      <c r="Q384" s="5"/>
      <c r="R384" s="5"/>
      <c r="S384" s="5"/>
      <c r="T384" s="5"/>
      <c r="U384" s="5"/>
      <c r="V384" s="5"/>
      <c r="W384" s="5"/>
    </row>
    <row r="385" spans="1:206" x14ac:dyDescent="0.2">
      <c r="A385" s="5">
        <v>50</v>
      </c>
      <c r="B385" s="5">
        <v>0</v>
      </c>
      <c r="C385" s="5">
        <v>0</v>
      </c>
      <c r="D385" s="5">
        <v>1</v>
      </c>
      <c r="E385" s="5">
        <v>232</v>
      </c>
      <c r="F385" s="5">
        <f>ROUND(Source!BC369,O385)</f>
        <v>0</v>
      </c>
      <c r="G385" s="5" t="s">
        <v>169</v>
      </c>
      <c r="H385" s="5" t="s">
        <v>170</v>
      </c>
      <c r="I385" s="5"/>
      <c r="J385" s="5"/>
      <c r="K385" s="5">
        <v>232</v>
      </c>
      <c r="L385" s="5">
        <v>15</v>
      </c>
      <c r="M385" s="5">
        <v>3</v>
      </c>
      <c r="N385" s="5" t="s">
        <v>4</v>
      </c>
      <c r="O385" s="5">
        <v>2</v>
      </c>
      <c r="P385" s="5">
        <f>ROUND(Source!EU369,O385)</f>
        <v>0</v>
      </c>
      <c r="Q385" s="5"/>
      <c r="R385" s="5"/>
      <c r="S385" s="5"/>
      <c r="T385" s="5"/>
      <c r="U385" s="5"/>
      <c r="V385" s="5"/>
      <c r="W385" s="5"/>
    </row>
    <row r="386" spans="1:206" x14ac:dyDescent="0.2">
      <c r="A386" s="5">
        <v>50</v>
      </c>
      <c r="B386" s="5">
        <v>0</v>
      </c>
      <c r="C386" s="5">
        <v>0</v>
      </c>
      <c r="D386" s="5">
        <v>1</v>
      </c>
      <c r="E386" s="5">
        <v>214</v>
      </c>
      <c r="F386" s="5">
        <f>ROUND(Source!AS369,O386)</f>
        <v>0</v>
      </c>
      <c r="G386" s="5" t="s">
        <v>171</v>
      </c>
      <c r="H386" s="5" t="s">
        <v>172</v>
      </c>
      <c r="I386" s="5"/>
      <c r="J386" s="5"/>
      <c r="K386" s="5">
        <v>214</v>
      </c>
      <c r="L386" s="5">
        <v>16</v>
      </c>
      <c r="M386" s="5">
        <v>3</v>
      </c>
      <c r="N386" s="5" t="s">
        <v>4</v>
      </c>
      <c r="O386" s="5">
        <v>2</v>
      </c>
      <c r="P386" s="5">
        <f>ROUND(Source!EK369,O386)</f>
        <v>0</v>
      </c>
      <c r="Q386" s="5"/>
      <c r="R386" s="5"/>
      <c r="S386" s="5"/>
      <c r="T386" s="5"/>
      <c r="U386" s="5"/>
      <c r="V386" s="5"/>
      <c r="W386" s="5"/>
    </row>
    <row r="387" spans="1:206" x14ac:dyDescent="0.2">
      <c r="A387" s="5">
        <v>50</v>
      </c>
      <c r="B387" s="5">
        <v>0</v>
      </c>
      <c r="C387" s="5">
        <v>0</v>
      </c>
      <c r="D387" s="5">
        <v>1</v>
      </c>
      <c r="E387" s="5">
        <v>215</v>
      </c>
      <c r="F387" s="5">
        <f>ROUND(Source!AT369,O387)</f>
        <v>0</v>
      </c>
      <c r="G387" s="5" t="s">
        <v>173</v>
      </c>
      <c r="H387" s="5" t="s">
        <v>174</v>
      </c>
      <c r="I387" s="5"/>
      <c r="J387" s="5"/>
      <c r="K387" s="5">
        <v>215</v>
      </c>
      <c r="L387" s="5">
        <v>17</v>
      </c>
      <c r="M387" s="5">
        <v>3</v>
      </c>
      <c r="N387" s="5" t="s">
        <v>4</v>
      </c>
      <c r="O387" s="5">
        <v>2</v>
      </c>
      <c r="P387" s="5">
        <f>ROUND(Source!EL369,O387)</f>
        <v>0</v>
      </c>
      <c r="Q387" s="5"/>
      <c r="R387" s="5"/>
      <c r="S387" s="5"/>
      <c r="T387" s="5"/>
      <c r="U387" s="5"/>
      <c r="V387" s="5"/>
      <c r="W387" s="5"/>
    </row>
    <row r="388" spans="1:206" x14ac:dyDescent="0.2">
      <c r="A388" s="5">
        <v>50</v>
      </c>
      <c r="B388" s="5">
        <v>0</v>
      </c>
      <c r="C388" s="5">
        <v>0</v>
      </c>
      <c r="D388" s="5">
        <v>1</v>
      </c>
      <c r="E388" s="5">
        <v>217</v>
      </c>
      <c r="F388" s="5">
        <f>ROUND(Source!AU369,O388)</f>
        <v>2788.54</v>
      </c>
      <c r="G388" s="5" t="s">
        <v>175</v>
      </c>
      <c r="H388" s="5" t="s">
        <v>176</v>
      </c>
      <c r="I388" s="5"/>
      <c r="J388" s="5"/>
      <c r="K388" s="5">
        <v>217</v>
      </c>
      <c r="L388" s="5">
        <v>18</v>
      </c>
      <c r="M388" s="5">
        <v>3</v>
      </c>
      <c r="N388" s="5" t="s">
        <v>4</v>
      </c>
      <c r="O388" s="5">
        <v>2</v>
      </c>
      <c r="P388" s="5">
        <f>ROUND(Source!EM369,O388)</f>
        <v>52117.69</v>
      </c>
      <c r="Q388" s="5"/>
      <c r="R388" s="5"/>
      <c r="S388" s="5"/>
      <c r="T388" s="5"/>
      <c r="U388" s="5"/>
      <c r="V388" s="5"/>
      <c r="W388" s="5"/>
    </row>
    <row r="389" spans="1:206" x14ac:dyDescent="0.2">
      <c r="A389" s="5">
        <v>50</v>
      </c>
      <c r="B389" s="5">
        <v>0</v>
      </c>
      <c r="C389" s="5">
        <v>0</v>
      </c>
      <c r="D389" s="5">
        <v>1</v>
      </c>
      <c r="E389" s="5">
        <v>230</v>
      </c>
      <c r="F389" s="5">
        <f>ROUND(Source!BA369,O389)</f>
        <v>0</v>
      </c>
      <c r="G389" s="5" t="s">
        <v>177</v>
      </c>
      <c r="H389" s="5" t="s">
        <v>178</v>
      </c>
      <c r="I389" s="5"/>
      <c r="J389" s="5"/>
      <c r="K389" s="5">
        <v>230</v>
      </c>
      <c r="L389" s="5">
        <v>19</v>
      </c>
      <c r="M389" s="5">
        <v>3</v>
      </c>
      <c r="N389" s="5" t="s">
        <v>4</v>
      </c>
      <c r="O389" s="5">
        <v>2</v>
      </c>
      <c r="P389" s="5">
        <f>ROUND(Source!ES369,O389)</f>
        <v>0</v>
      </c>
      <c r="Q389" s="5"/>
      <c r="R389" s="5"/>
      <c r="S389" s="5"/>
      <c r="T389" s="5"/>
      <c r="U389" s="5"/>
      <c r="V389" s="5"/>
      <c r="W389" s="5"/>
    </row>
    <row r="390" spans="1:206" x14ac:dyDescent="0.2">
      <c r="A390" s="5">
        <v>50</v>
      </c>
      <c r="B390" s="5">
        <v>0</v>
      </c>
      <c r="C390" s="5">
        <v>0</v>
      </c>
      <c r="D390" s="5">
        <v>1</v>
      </c>
      <c r="E390" s="5">
        <v>206</v>
      </c>
      <c r="F390" s="5">
        <f>ROUND(Source!T369,O390)</f>
        <v>0</v>
      </c>
      <c r="G390" s="5" t="s">
        <v>179</v>
      </c>
      <c r="H390" s="5" t="s">
        <v>180</v>
      </c>
      <c r="I390" s="5"/>
      <c r="J390" s="5"/>
      <c r="K390" s="5">
        <v>206</v>
      </c>
      <c r="L390" s="5">
        <v>20</v>
      </c>
      <c r="M390" s="5">
        <v>3</v>
      </c>
      <c r="N390" s="5" t="s">
        <v>4</v>
      </c>
      <c r="O390" s="5">
        <v>2</v>
      </c>
      <c r="P390" s="5">
        <f>ROUND(Source!DL369,O390)</f>
        <v>0</v>
      </c>
      <c r="Q390" s="5"/>
      <c r="R390" s="5"/>
      <c r="S390" s="5"/>
      <c r="T390" s="5"/>
      <c r="U390" s="5"/>
      <c r="V390" s="5"/>
      <c r="W390" s="5"/>
    </row>
    <row r="391" spans="1:206" x14ac:dyDescent="0.2">
      <c r="A391" s="5">
        <v>50</v>
      </c>
      <c r="B391" s="5">
        <v>0</v>
      </c>
      <c r="C391" s="5">
        <v>0</v>
      </c>
      <c r="D391" s="5">
        <v>1</v>
      </c>
      <c r="E391" s="5">
        <v>207</v>
      </c>
      <c r="F391" s="5">
        <f>Source!U369</f>
        <v>102.11200000000002</v>
      </c>
      <c r="G391" s="5" t="s">
        <v>181</v>
      </c>
      <c r="H391" s="5" t="s">
        <v>182</v>
      </c>
      <c r="I391" s="5"/>
      <c r="J391" s="5"/>
      <c r="K391" s="5">
        <v>207</v>
      </c>
      <c r="L391" s="5">
        <v>21</v>
      </c>
      <c r="M391" s="5">
        <v>3</v>
      </c>
      <c r="N391" s="5" t="s">
        <v>4</v>
      </c>
      <c r="O391" s="5">
        <v>-1</v>
      </c>
      <c r="P391" s="5">
        <f>Source!DM369</f>
        <v>102.11200000000002</v>
      </c>
      <c r="Q391" s="5"/>
      <c r="R391" s="5"/>
      <c r="S391" s="5"/>
      <c r="T391" s="5"/>
      <c r="U391" s="5"/>
      <c r="V391" s="5"/>
      <c r="W391" s="5"/>
    </row>
    <row r="392" spans="1:206" x14ac:dyDescent="0.2">
      <c r="A392" s="5">
        <v>50</v>
      </c>
      <c r="B392" s="5">
        <v>0</v>
      </c>
      <c r="C392" s="5">
        <v>0</v>
      </c>
      <c r="D392" s="5">
        <v>1</v>
      </c>
      <c r="E392" s="5">
        <v>208</v>
      </c>
      <c r="F392" s="5">
        <f>Source!V369</f>
        <v>0</v>
      </c>
      <c r="G392" s="5" t="s">
        <v>183</v>
      </c>
      <c r="H392" s="5" t="s">
        <v>184</v>
      </c>
      <c r="I392" s="5"/>
      <c r="J392" s="5"/>
      <c r="K392" s="5">
        <v>208</v>
      </c>
      <c r="L392" s="5">
        <v>22</v>
      </c>
      <c r="M392" s="5">
        <v>3</v>
      </c>
      <c r="N392" s="5" t="s">
        <v>4</v>
      </c>
      <c r="O392" s="5">
        <v>-1</v>
      </c>
      <c r="P392" s="5">
        <f>Source!DN369</f>
        <v>0</v>
      </c>
      <c r="Q392" s="5"/>
      <c r="R392" s="5"/>
      <c r="S392" s="5"/>
      <c r="T392" s="5"/>
      <c r="U392" s="5"/>
      <c r="V392" s="5"/>
      <c r="W392" s="5"/>
    </row>
    <row r="393" spans="1:206" x14ac:dyDescent="0.2">
      <c r="A393" s="5">
        <v>50</v>
      </c>
      <c r="B393" s="5">
        <v>0</v>
      </c>
      <c r="C393" s="5">
        <v>0</v>
      </c>
      <c r="D393" s="5">
        <v>1</v>
      </c>
      <c r="E393" s="5">
        <v>209</v>
      </c>
      <c r="F393" s="5">
        <f>ROUND(Source!W369,O393)</f>
        <v>0</v>
      </c>
      <c r="G393" s="5" t="s">
        <v>185</v>
      </c>
      <c r="H393" s="5" t="s">
        <v>186</v>
      </c>
      <c r="I393" s="5"/>
      <c r="J393" s="5"/>
      <c r="K393" s="5">
        <v>209</v>
      </c>
      <c r="L393" s="5">
        <v>23</v>
      </c>
      <c r="M393" s="5">
        <v>3</v>
      </c>
      <c r="N393" s="5" t="s">
        <v>4</v>
      </c>
      <c r="O393" s="5">
        <v>2</v>
      </c>
      <c r="P393" s="5">
        <f>ROUND(Source!DO369,O393)</f>
        <v>0</v>
      </c>
      <c r="Q393" s="5"/>
      <c r="R393" s="5"/>
      <c r="S393" s="5"/>
      <c r="T393" s="5"/>
      <c r="U393" s="5"/>
      <c r="V393" s="5"/>
      <c r="W393" s="5"/>
    </row>
    <row r="394" spans="1:206" x14ac:dyDescent="0.2">
      <c r="A394" s="5">
        <v>50</v>
      </c>
      <c r="B394" s="5">
        <v>0</v>
      </c>
      <c r="C394" s="5">
        <v>0</v>
      </c>
      <c r="D394" s="5">
        <v>1</v>
      </c>
      <c r="E394" s="5">
        <v>210</v>
      </c>
      <c r="F394" s="5">
        <f>ROUND(Source!X369,O394)</f>
        <v>884.18</v>
      </c>
      <c r="G394" s="5" t="s">
        <v>187</v>
      </c>
      <c r="H394" s="5" t="s">
        <v>188</v>
      </c>
      <c r="I394" s="5"/>
      <c r="J394" s="5"/>
      <c r="K394" s="5">
        <v>210</v>
      </c>
      <c r="L394" s="5">
        <v>24</v>
      </c>
      <c r="M394" s="5">
        <v>3</v>
      </c>
      <c r="N394" s="5" t="s">
        <v>4</v>
      </c>
      <c r="O394" s="5">
        <v>2</v>
      </c>
      <c r="P394" s="5">
        <f>ROUND(Source!DP369,O394)</f>
        <v>16525.13</v>
      </c>
      <c r="Q394" s="5"/>
      <c r="R394" s="5"/>
      <c r="S394" s="5"/>
      <c r="T394" s="5"/>
      <c r="U394" s="5"/>
      <c r="V394" s="5"/>
      <c r="W394" s="5"/>
    </row>
    <row r="395" spans="1:206" x14ac:dyDescent="0.2">
      <c r="A395" s="5">
        <v>50</v>
      </c>
      <c r="B395" s="5">
        <v>0</v>
      </c>
      <c r="C395" s="5">
        <v>0</v>
      </c>
      <c r="D395" s="5">
        <v>1</v>
      </c>
      <c r="E395" s="5">
        <v>211</v>
      </c>
      <c r="F395" s="5">
        <f>ROUND(Source!Y369,O395)</f>
        <v>544.1</v>
      </c>
      <c r="G395" s="5" t="s">
        <v>189</v>
      </c>
      <c r="H395" s="5" t="s">
        <v>190</v>
      </c>
      <c r="I395" s="5"/>
      <c r="J395" s="5"/>
      <c r="K395" s="5">
        <v>211</v>
      </c>
      <c r="L395" s="5">
        <v>25</v>
      </c>
      <c r="M395" s="5">
        <v>3</v>
      </c>
      <c r="N395" s="5" t="s">
        <v>4</v>
      </c>
      <c r="O395" s="5">
        <v>2</v>
      </c>
      <c r="P395" s="5">
        <f>ROUND(Source!DQ369,O395)</f>
        <v>10169.299999999999</v>
      </c>
      <c r="Q395" s="5"/>
      <c r="R395" s="5"/>
      <c r="S395" s="5"/>
      <c r="T395" s="5"/>
      <c r="U395" s="5"/>
      <c r="V395" s="5"/>
      <c r="W395" s="5"/>
    </row>
    <row r="396" spans="1:206" x14ac:dyDescent="0.2">
      <c r="A396" s="5">
        <v>50</v>
      </c>
      <c r="B396" s="5">
        <v>0</v>
      </c>
      <c r="C396" s="5">
        <v>0</v>
      </c>
      <c r="D396" s="5">
        <v>1</v>
      </c>
      <c r="E396" s="5">
        <v>224</v>
      </c>
      <c r="F396" s="5">
        <f>ROUND(Source!AR369,O396)</f>
        <v>2788.54</v>
      </c>
      <c r="G396" s="5" t="s">
        <v>191</v>
      </c>
      <c r="H396" s="5" t="s">
        <v>192</v>
      </c>
      <c r="I396" s="5"/>
      <c r="J396" s="5"/>
      <c r="K396" s="5">
        <v>224</v>
      </c>
      <c r="L396" s="5">
        <v>26</v>
      </c>
      <c r="M396" s="5">
        <v>3</v>
      </c>
      <c r="N396" s="5" t="s">
        <v>4</v>
      </c>
      <c r="O396" s="5">
        <v>2</v>
      </c>
      <c r="P396" s="5">
        <f>ROUND(Source!EJ369,O396)</f>
        <v>52117.69</v>
      </c>
      <c r="Q396" s="5"/>
      <c r="R396" s="5"/>
      <c r="S396" s="5"/>
      <c r="T396" s="5"/>
      <c r="U396" s="5"/>
      <c r="V396" s="5"/>
      <c r="W396" s="5"/>
    </row>
    <row r="398" spans="1:206" x14ac:dyDescent="0.2">
      <c r="A398" s="3">
        <v>51</v>
      </c>
      <c r="B398" s="3">
        <f>B20</f>
        <v>1</v>
      </c>
      <c r="C398" s="3">
        <f>A20</f>
        <v>3</v>
      </c>
      <c r="D398" s="3">
        <f>ROW(A20)</f>
        <v>20</v>
      </c>
      <c r="E398" s="3"/>
      <c r="F398" s="3" t="str">
        <f>IF(F20&lt;&gt;"",F20,"")</f>
        <v/>
      </c>
      <c r="G398" s="3" t="str">
        <f>IF(G20&lt;&gt;"",G20,"")</f>
        <v/>
      </c>
      <c r="H398" s="3">
        <v>0</v>
      </c>
      <c r="I398" s="3"/>
      <c r="J398" s="3"/>
      <c r="K398" s="3"/>
      <c r="L398" s="3"/>
      <c r="M398" s="3"/>
      <c r="N398" s="3"/>
      <c r="O398" s="3">
        <f t="shared" ref="O398:T398" si="350">ROUND(O83+O145+O217+O275+O323+O369+AB398,2)</f>
        <v>220024.72</v>
      </c>
      <c r="P398" s="3">
        <f t="shared" si="350"/>
        <v>211656.22</v>
      </c>
      <c r="Q398" s="3">
        <f t="shared" si="350"/>
        <v>1846.16</v>
      </c>
      <c r="R398" s="3">
        <f t="shared" si="350"/>
        <v>106.75</v>
      </c>
      <c r="S398" s="3">
        <f t="shared" si="350"/>
        <v>6522.34</v>
      </c>
      <c r="T398" s="3">
        <f t="shared" si="350"/>
        <v>0</v>
      </c>
      <c r="U398" s="3">
        <f>U83+U145+U217+U275+U323+U369+AH398</f>
        <v>657.8608650000001</v>
      </c>
      <c r="V398" s="3">
        <f>V83+V145+V217+V275+V323+V369+AI398</f>
        <v>8.8627080000000014</v>
      </c>
      <c r="W398" s="3">
        <f>ROUND(W83+W145+W217+W275+W323+W369+AJ398,2)</f>
        <v>0</v>
      </c>
      <c r="X398" s="3">
        <f>ROUND(X83+X145+X217+X275+X323+X369+AK398,2)</f>
        <v>6472.78</v>
      </c>
      <c r="Y398" s="3">
        <f>ROUND(Y83+Y145+Y217+Y275+Y323+Y369+AL398,2)</f>
        <v>4360.0600000000004</v>
      </c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>
        <f t="shared" ref="AO398:BC398" si="351">ROUND(AO83+AO145+AO217+AO275+AO323+AO369+BX398,2)</f>
        <v>0</v>
      </c>
      <c r="AP398" s="3">
        <f t="shared" si="351"/>
        <v>0</v>
      </c>
      <c r="AQ398" s="3">
        <f t="shared" si="351"/>
        <v>0</v>
      </c>
      <c r="AR398" s="3">
        <f t="shared" si="351"/>
        <v>230857.56</v>
      </c>
      <c r="AS398" s="3">
        <f t="shared" si="351"/>
        <v>202994.03</v>
      </c>
      <c r="AT398" s="3">
        <f t="shared" si="351"/>
        <v>18439.63</v>
      </c>
      <c r="AU398" s="3">
        <f t="shared" si="351"/>
        <v>9423.9</v>
      </c>
      <c r="AV398" s="3">
        <f t="shared" si="351"/>
        <v>211656.22</v>
      </c>
      <c r="AW398" s="3">
        <f t="shared" si="351"/>
        <v>211656.22</v>
      </c>
      <c r="AX398" s="3">
        <f t="shared" si="351"/>
        <v>0</v>
      </c>
      <c r="AY398" s="3">
        <f t="shared" si="351"/>
        <v>211656.22</v>
      </c>
      <c r="AZ398" s="3">
        <f t="shared" si="351"/>
        <v>0</v>
      </c>
      <c r="BA398" s="3">
        <f t="shared" si="351"/>
        <v>0</v>
      </c>
      <c r="BB398" s="3">
        <f t="shared" si="351"/>
        <v>0</v>
      </c>
      <c r="BC398" s="3">
        <f t="shared" si="351"/>
        <v>0</v>
      </c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4">
        <f t="shared" ref="DG398:DL398" si="352">ROUND(DG83+DG145+DG217+DG275+DG323+DG369+DT398,2)</f>
        <v>1709139.54</v>
      </c>
      <c r="DH398" s="4">
        <f t="shared" si="352"/>
        <v>1629752.98</v>
      </c>
      <c r="DI398" s="4">
        <f t="shared" si="352"/>
        <v>14215.36</v>
      </c>
      <c r="DJ398" s="4">
        <f t="shared" si="352"/>
        <v>821.98</v>
      </c>
      <c r="DK398" s="4">
        <f t="shared" si="352"/>
        <v>65171.199999999997</v>
      </c>
      <c r="DL398" s="4">
        <f t="shared" si="352"/>
        <v>0</v>
      </c>
      <c r="DM398" s="4">
        <f>DM83+DM145+DM217+DM275+DM323+DM369+DZ398</f>
        <v>657.8608650000001</v>
      </c>
      <c r="DN398" s="4">
        <f>DN83+DN145+DN217+DN275+DN323+DN369+EA398</f>
        <v>8.8627080000000014</v>
      </c>
      <c r="DO398" s="4">
        <f>ROUND(DO83+DO145+DO217+DO275+DO323+DO369+EB398,2)</f>
        <v>0</v>
      </c>
      <c r="DP398" s="4">
        <f>ROUND(DP83+DP145+DP217+DP275+DP323+DP369+EC398,2)</f>
        <v>59557.440000000002</v>
      </c>
      <c r="DQ398" s="4">
        <f>ROUND(DQ83+DQ145+DQ217+DQ275+DQ323+DQ369+ED398,2)</f>
        <v>39552.080000000002</v>
      </c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>
        <f t="shared" ref="EG398:EU398" si="353">ROUND(EG83+EG145+EG217+EG275+EG323+EG369+FP398,2)</f>
        <v>0</v>
      </c>
      <c r="EH398" s="4">
        <f t="shared" si="353"/>
        <v>0</v>
      </c>
      <c r="EI398" s="4">
        <f t="shared" si="353"/>
        <v>0</v>
      </c>
      <c r="EJ398" s="4">
        <f t="shared" si="353"/>
        <v>1808249.06</v>
      </c>
      <c r="EK398" s="4">
        <f t="shared" si="353"/>
        <v>1563054.49</v>
      </c>
      <c r="EL398" s="4">
        <f t="shared" si="353"/>
        <v>141984.6</v>
      </c>
      <c r="EM398" s="4">
        <f t="shared" si="353"/>
        <v>103209.97</v>
      </c>
      <c r="EN398" s="4">
        <f t="shared" si="353"/>
        <v>1629752.98</v>
      </c>
      <c r="EO398" s="4">
        <f t="shared" si="353"/>
        <v>1629752.98</v>
      </c>
      <c r="EP398" s="4">
        <f t="shared" si="353"/>
        <v>0</v>
      </c>
      <c r="EQ398" s="4">
        <f t="shared" si="353"/>
        <v>1629752.98</v>
      </c>
      <c r="ER398" s="4">
        <f t="shared" si="353"/>
        <v>0</v>
      </c>
      <c r="ES398" s="4">
        <f t="shared" si="353"/>
        <v>0</v>
      </c>
      <c r="ET398" s="4">
        <f t="shared" si="353"/>
        <v>0</v>
      </c>
      <c r="EU398" s="4">
        <f t="shared" si="353"/>
        <v>0</v>
      </c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>
        <v>0</v>
      </c>
    </row>
    <row r="400" spans="1:206" x14ac:dyDescent="0.2">
      <c r="A400" s="5">
        <v>50</v>
      </c>
      <c r="B400" s="5">
        <v>0</v>
      </c>
      <c r="C400" s="5">
        <v>0</v>
      </c>
      <c r="D400" s="5">
        <v>1</v>
      </c>
      <c r="E400" s="5">
        <v>201</v>
      </c>
      <c r="F400" s="5">
        <f>ROUND(Source!O398,O400)</f>
        <v>220024.72</v>
      </c>
      <c r="G400" s="5" t="s">
        <v>141</v>
      </c>
      <c r="H400" s="5" t="s">
        <v>142</v>
      </c>
      <c r="I400" s="5"/>
      <c r="J400" s="5"/>
      <c r="K400" s="5">
        <v>201</v>
      </c>
      <c r="L400" s="5">
        <v>1</v>
      </c>
      <c r="M400" s="5">
        <v>3</v>
      </c>
      <c r="N400" s="5" t="s">
        <v>4</v>
      </c>
      <c r="O400" s="5">
        <v>2</v>
      </c>
      <c r="P400" s="5">
        <f>ROUND(Source!DG398,O400)</f>
        <v>1709139.54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202</v>
      </c>
      <c r="F401" s="5">
        <f>ROUND(Source!P398,O401)</f>
        <v>211656.22</v>
      </c>
      <c r="G401" s="5" t="s">
        <v>143</v>
      </c>
      <c r="H401" s="5" t="s">
        <v>144</v>
      </c>
      <c r="I401" s="5"/>
      <c r="J401" s="5"/>
      <c r="K401" s="5">
        <v>202</v>
      </c>
      <c r="L401" s="5">
        <v>2</v>
      </c>
      <c r="M401" s="5">
        <v>3</v>
      </c>
      <c r="N401" s="5" t="s">
        <v>4</v>
      </c>
      <c r="O401" s="5">
        <v>2</v>
      </c>
      <c r="P401" s="5">
        <f>ROUND(Source!DH398,O401)</f>
        <v>1629752.98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222</v>
      </c>
      <c r="F402" s="5">
        <f>ROUND(Source!AO398,O402)</f>
        <v>0</v>
      </c>
      <c r="G402" s="5" t="s">
        <v>145</v>
      </c>
      <c r="H402" s="5" t="s">
        <v>146</v>
      </c>
      <c r="I402" s="5"/>
      <c r="J402" s="5"/>
      <c r="K402" s="5">
        <v>222</v>
      </c>
      <c r="L402" s="5">
        <v>3</v>
      </c>
      <c r="M402" s="5">
        <v>3</v>
      </c>
      <c r="N402" s="5" t="s">
        <v>4</v>
      </c>
      <c r="O402" s="5">
        <v>2</v>
      </c>
      <c r="P402" s="5">
        <f>ROUND(Source!EG398,O402)</f>
        <v>0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225</v>
      </c>
      <c r="F403" s="5">
        <f>ROUND(Source!AV398,O403)</f>
        <v>211656.22</v>
      </c>
      <c r="G403" s="5" t="s">
        <v>147</v>
      </c>
      <c r="H403" s="5" t="s">
        <v>148</v>
      </c>
      <c r="I403" s="5"/>
      <c r="J403" s="5"/>
      <c r="K403" s="5">
        <v>225</v>
      </c>
      <c r="L403" s="5">
        <v>4</v>
      </c>
      <c r="M403" s="5">
        <v>3</v>
      </c>
      <c r="N403" s="5" t="s">
        <v>4</v>
      </c>
      <c r="O403" s="5">
        <v>2</v>
      </c>
      <c r="P403" s="5">
        <f>ROUND(Source!EN398,O403)</f>
        <v>1629752.98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226</v>
      </c>
      <c r="F404" s="5">
        <f>ROUND(Source!AW398,O404)</f>
        <v>211656.22</v>
      </c>
      <c r="G404" s="5" t="s">
        <v>149</v>
      </c>
      <c r="H404" s="5" t="s">
        <v>150</v>
      </c>
      <c r="I404" s="5"/>
      <c r="J404" s="5"/>
      <c r="K404" s="5">
        <v>226</v>
      </c>
      <c r="L404" s="5">
        <v>5</v>
      </c>
      <c r="M404" s="5">
        <v>3</v>
      </c>
      <c r="N404" s="5" t="s">
        <v>4</v>
      </c>
      <c r="O404" s="5">
        <v>2</v>
      </c>
      <c r="P404" s="5">
        <f>ROUND(Source!EO398,O404)</f>
        <v>1629752.98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227</v>
      </c>
      <c r="F405" s="5">
        <f>ROUND(Source!AX398,O405)</f>
        <v>0</v>
      </c>
      <c r="G405" s="5" t="s">
        <v>151</v>
      </c>
      <c r="H405" s="5" t="s">
        <v>152</v>
      </c>
      <c r="I405" s="5"/>
      <c r="J405" s="5"/>
      <c r="K405" s="5">
        <v>227</v>
      </c>
      <c r="L405" s="5">
        <v>6</v>
      </c>
      <c r="M405" s="5">
        <v>3</v>
      </c>
      <c r="N405" s="5" t="s">
        <v>4</v>
      </c>
      <c r="O405" s="5">
        <v>2</v>
      </c>
      <c r="P405" s="5">
        <f>ROUND(Source!EP398,O405)</f>
        <v>0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228</v>
      </c>
      <c r="F406" s="5">
        <f>ROUND(Source!AY398,O406)</f>
        <v>211656.22</v>
      </c>
      <c r="G406" s="5" t="s">
        <v>153</v>
      </c>
      <c r="H406" s="5" t="s">
        <v>154</v>
      </c>
      <c r="I406" s="5"/>
      <c r="J406" s="5"/>
      <c r="K406" s="5">
        <v>228</v>
      </c>
      <c r="L406" s="5">
        <v>7</v>
      </c>
      <c r="M406" s="5">
        <v>3</v>
      </c>
      <c r="N406" s="5" t="s">
        <v>4</v>
      </c>
      <c r="O406" s="5">
        <v>2</v>
      </c>
      <c r="P406" s="5">
        <f>ROUND(Source!EQ398,O406)</f>
        <v>1629752.98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216</v>
      </c>
      <c r="F407" s="5">
        <f>ROUND(Source!AP398,O407)</f>
        <v>0</v>
      </c>
      <c r="G407" s="5" t="s">
        <v>155</v>
      </c>
      <c r="H407" s="5" t="s">
        <v>156</v>
      </c>
      <c r="I407" s="5"/>
      <c r="J407" s="5"/>
      <c r="K407" s="5">
        <v>216</v>
      </c>
      <c r="L407" s="5">
        <v>8</v>
      </c>
      <c r="M407" s="5">
        <v>3</v>
      </c>
      <c r="N407" s="5" t="s">
        <v>4</v>
      </c>
      <c r="O407" s="5">
        <v>2</v>
      </c>
      <c r="P407" s="5">
        <f>ROUND(Source!EH398,O407)</f>
        <v>0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223</v>
      </c>
      <c r="F408" s="5">
        <f>ROUND(Source!AQ398,O408)</f>
        <v>0</v>
      </c>
      <c r="G408" s="5" t="s">
        <v>157</v>
      </c>
      <c r="H408" s="5" t="s">
        <v>158</v>
      </c>
      <c r="I408" s="5"/>
      <c r="J408" s="5"/>
      <c r="K408" s="5">
        <v>223</v>
      </c>
      <c r="L408" s="5">
        <v>9</v>
      </c>
      <c r="M408" s="5">
        <v>3</v>
      </c>
      <c r="N408" s="5" t="s">
        <v>4</v>
      </c>
      <c r="O408" s="5">
        <v>2</v>
      </c>
      <c r="P408" s="5">
        <f>ROUND(Source!EI398,O408)</f>
        <v>0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229</v>
      </c>
      <c r="F409" s="5">
        <f>ROUND(Source!AZ398,O409)</f>
        <v>0</v>
      </c>
      <c r="G409" s="5" t="s">
        <v>159</v>
      </c>
      <c r="H409" s="5" t="s">
        <v>160</v>
      </c>
      <c r="I409" s="5"/>
      <c r="J409" s="5"/>
      <c r="K409" s="5">
        <v>229</v>
      </c>
      <c r="L409" s="5">
        <v>10</v>
      </c>
      <c r="M409" s="5">
        <v>3</v>
      </c>
      <c r="N409" s="5" t="s">
        <v>4</v>
      </c>
      <c r="O409" s="5">
        <v>2</v>
      </c>
      <c r="P409" s="5">
        <f>ROUND(Source!ER398,O409)</f>
        <v>0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203</v>
      </c>
      <c r="F410" s="5">
        <f>ROUND(Source!Q398,O410)</f>
        <v>1846.16</v>
      </c>
      <c r="G410" s="5" t="s">
        <v>161</v>
      </c>
      <c r="H410" s="5" t="s">
        <v>162</v>
      </c>
      <c r="I410" s="5"/>
      <c r="J410" s="5"/>
      <c r="K410" s="5">
        <v>203</v>
      </c>
      <c r="L410" s="5">
        <v>11</v>
      </c>
      <c r="M410" s="5">
        <v>3</v>
      </c>
      <c r="N410" s="5" t="s">
        <v>4</v>
      </c>
      <c r="O410" s="5">
        <v>2</v>
      </c>
      <c r="P410" s="5">
        <f>ROUND(Source!DI398,O410)</f>
        <v>14215.36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231</v>
      </c>
      <c r="F411" s="5">
        <f>ROUND(Source!BB398,O411)</f>
        <v>0</v>
      </c>
      <c r="G411" s="5" t="s">
        <v>163</v>
      </c>
      <c r="H411" s="5" t="s">
        <v>164</v>
      </c>
      <c r="I411" s="5"/>
      <c r="J411" s="5"/>
      <c r="K411" s="5">
        <v>231</v>
      </c>
      <c r="L411" s="5">
        <v>12</v>
      </c>
      <c r="M411" s="5">
        <v>3</v>
      </c>
      <c r="N411" s="5" t="s">
        <v>4</v>
      </c>
      <c r="O411" s="5">
        <v>2</v>
      </c>
      <c r="P411" s="5">
        <f>ROUND(Source!ET398,O411)</f>
        <v>0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204</v>
      </c>
      <c r="F412" s="5">
        <f>ROUND(Source!R398,O412)</f>
        <v>106.75</v>
      </c>
      <c r="G412" s="5" t="s">
        <v>165</v>
      </c>
      <c r="H412" s="5" t="s">
        <v>166</v>
      </c>
      <c r="I412" s="5"/>
      <c r="J412" s="5"/>
      <c r="K412" s="5">
        <v>204</v>
      </c>
      <c r="L412" s="5">
        <v>13</v>
      </c>
      <c r="M412" s="5">
        <v>3</v>
      </c>
      <c r="N412" s="5" t="s">
        <v>4</v>
      </c>
      <c r="O412" s="5">
        <v>2</v>
      </c>
      <c r="P412" s="5">
        <f>ROUND(Source!DJ398,O412)</f>
        <v>821.98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205</v>
      </c>
      <c r="F413" s="5">
        <f>ROUND(Source!S398,O413)</f>
        <v>6522.34</v>
      </c>
      <c r="G413" s="5" t="s">
        <v>167</v>
      </c>
      <c r="H413" s="5" t="s">
        <v>168</v>
      </c>
      <c r="I413" s="5"/>
      <c r="J413" s="5"/>
      <c r="K413" s="5">
        <v>205</v>
      </c>
      <c r="L413" s="5">
        <v>14</v>
      </c>
      <c r="M413" s="5">
        <v>3</v>
      </c>
      <c r="N413" s="5" t="s">
        <v>4</v>
      </c>
      <c r="O413" s="5">
        <v>2</v>
      </c>
      <c r="P413" s="5">
        <f>ROUND(Source!DK398,O413)</f>
        <v>65171.199999999997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232</v>
      </c>
      <c r="F414" s="5">
        <f>ROUND(Source!BC398,O414)</f>
        <v>0</v>
      </c>
      <c r="G414" s="5" t="s">
        <v>169</v>
      </c>
      <c r="H414" s="5" t="s">
        <v>170</v>
      </c>
      <c r="I414" s="5"/>
      <c r="J414" s="5"/>
      <c r="K414" s="5">
        <v>232</v>
      </c>
      <c r="L414" s="5">
        <v>15</v>
      </c>
      <c r="M414" s="5">
        <v>3</v>
      </c>
      <c r="N414" s="5" t="s">
        <v>4</v>
      </c>
      <c r="O414" s="5">
        <v>2</v>
      </c>
      <c r="P414" s="5">
        <f>ROUND(Source!EU398,O414)</f>
        <v>0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214</v>
      </c>
      <c r="F415" s="5">
        <f>ROUND(Source!AS398,O415)</f>
        <v>202994.03</v>
      </c>
      <c r="G415" s="5" t="s">
        <v>171</v>
      </c>
      <c r="H415" s="5" t="s">
        <v>172</v>
      </c>
      <c r="I415" s="5"/>
      <c r="J415" s="5"/>
      <c r="K415" s="5">
        <v>214</v>
      </c>
      <c r="L415" s="5">
        <v>16</v>
      </c>
      <c r="M415" s="5">
        <v>3</v>
      </c>
      <c r="N415" s="5" t="s">
        <v>4</v>
      </c>
      <c r="O415" s="5">
        <v>2</v>
      </c>
      <c r="P415" s="5">
        <f>ROUND(Source!EK398,O415)</f>
        <v>1563054.49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0</v>
      </c>
      <c r="C416" s="5">
        <v>0</v>
      </c>
      <c r="D416" s="5">
        <v>1</v>
      </c>
      <c r="E416" s="5">
        <v>215</v>
      </c>
      <c r="F416" s="5">
        <f>ROUND(Source!AT398,O416)</f>
        <v>18439.63</v>
      </c>
      <c r="G416" s="5" t="s">
        <v>173</v>
      </c>
      <c r="H416" s="5" t="s">
        <v>174</v>
      </c>
      <c r="I416" s="5"/>
      <c r="J416" s="5"/>
      <c r="K416" s="5">
        <v>215</v>
      </c>
      <c r="L416" s="5">
        <v>17</v>
      </c>
      <c r="M416" s="5">
        <v>3</v>
      </c>
      <c r="N416" s="5" t="s">
        <v>4</v>
      </c>
      <c r="O416" s="5">
        <v>2</v>
      </c>
      <c r="P416" s="5">
        <f>ROUND(Source!EL398,O416)</f>
        <v>141984.6</v>
      </c>
      <c r="Q416" s="5"/>
      <c r="R416" s="5"/>
      <c r="S416" s="5"/>
      <c r="T416" s="5"/>
      <c r="U416" s="5"/>
      <c r="V416" s="5"/>
      <c r="W416" s="5"/>
    </row>
    <row r="417" spans="1:206" x14ac:dyDescent="0.2">
      <c r="A417" s="5">
        <v>50</v>
      </c>
      <c r="B417" s="5">
        <v>0</v>
      </c>
      <c r="C417" s="5">
        <v>0</v>
      </c>
      <c r="D417" s="5">
        <v>1</v>
      </c>
      <c r="E417" s="5">
        <v>217</v>
      </c>
      <c r="F417" s="5">
        <f>ROUND(Source!AU398,O417)</f>
        <v>9423.9</v>
      </c>
      <c r="G417" s="5" t="s">
        <v>175</v>
      </c>
      <c r="H417" s="5" t="s">
        <v>176</v>
      </c>
      <c r="I417" s="5"/>
      <c r="J417" s="5"/>
      <c r="K417" s="5">
        <v>217</v>
      </c>
      <c r="L417" s="5">
        <v>18</v>
      </c>
      <c r="M417" s="5">
        <v>3</v>
      </c>
      <c r="N417" s="5" t="s">
        <v>4</v>
      </c>
      <c r="O417" s="5">
        <v>2</v>
      </c>
      <c r="P417" s="5">
        <f>ROUND(Source!EM398,O417)</f>
        <v>103209.97</v>
      </c>
      <c r="Q417" s="5"/>
      <c r="R417" s="5"/>
      <c r="S417" s="5"/>
      <c r="T417" s="5"/>
      <c r="U417" s="5"/>
      <c r="V417" s="5"/>
      <c r="W417" s="5"/>
    </row>
    <row r="418" spans="1:206" x14ac:dyDescent="0.2">
      <c r="A418" s="5">
        <v>50</v>
      </c>
      <c r="B418" s="5">
        <v>0</v>
      </c>
      <c r="C418" s="5">
        <v>0</v>
      </c>
      <c r="D418" s="5">
        <v>1</v>
      </c>
      <c r="E418" s="5">
        <v>230</v>
      </c>
      <c r="F418" s="5">
        <f>ROUND(Source!BA398,O418)</f>
        <v>0</v>
      </c>
      <c r="G418" s="5" t="s">
        <v>177</v>
      </c>
      <c r="H418" s="5" t="s">
        <v>178</v>
      </c>
      <c r="I418" s="5"/>
      <c r="J418" s="5"/>
      <c r="K418" s="5">
        <v>230</v>
      </c>
      <c r="L418" s="5">
        <v>19</v>
      </c>
      <c r="M418" s="5">
        <v>3</v>
      </c>
      <c r="N418" s="5" t="s">
        <v>4</v>
      </c>
      <c r="O418" s="5">
        <v>2</v>
      </c>
      <c r="P418" s="5">
        <f>ROUND(Source!ES398,O418)</f>
        <v>0</v>
      </c>
      <c r="Q418" s="5"/>
      <c r="R418" s="5"/>
      <c r="S418" s="5"/>
      <c r="T418" s="5"/>
      <c r="U418" s="5"/>
      <c r="V418" s="5"/>
      <c r="W418" s="5"/>
    </row>
    <row r="419" spans="1:206" x14ac:dyDescent="0.2">
      <c r="A419" s="5">
        <v>50</v>
      </c>
      <c r="B419" s="5">
        <v>0</v>
      </c>
      <c r="C419" s="5">
        <v>0</v>
      </c>
      <c r="D419" s="5">
        <v>1</v>
      </c>
      <c r="E419" s="5">
        <v>206</v>
      </c>
      <c r="F419" s="5">
        <f>ROUND(Source!T398,O419)</f>
        <v>0</v>
      </c>
      <c r="G419" s="5" t="s">
        <v>179</v>
      </c>
      <c r="H419" s="5" t="s">
        <v>180</v>
      </c>
      <c r="I419" s="5"/>
      <c r="J419" s="5"/>
      <c r="K419" s="5">
        <v>206</v>
      </c>
      <c r="L419" s="5">
        <v>20</v>
      </c>
      <c r="M419" s="5">
        <v>3</v>
      </c>
      <c r="N419" s="5" t="s">
        <v>4</v>
      </c>
      <c r="O419" s="5">
        <v>2</v>
      </c>
      <c r="P419" s="5">
        <f>ROUND(Source!DL398,O419)</f>
        <v>0</v>
      </c>
      <c r="Q419" s="5"/>
      <c r="R419" s="5"/>
      <c r="S419" s="5"/>
      <c r="T419" s="5"/>
      <c r="U419" s="5"/>
      <c r="V419" s="5"/>
      <c r="W419" s="5"/>
    </row>
    <row r="420" spans="1:206" x14ac:dyDescent="0.2">
      <c r="A420" s="5">
        <v>50</v>
      </c>
      <c r="B420" s="5">
        <v>0</v>
      </c>
      <c r="C420" s="5">
        <v>0</v>
      </c>
      <c r="D420" s="5">
        <v>1</v>
      </c>
      <c r="E420" s="5">
        <v>207</v>
      </c>
      <c r="F420" s="5">
        <f>Source!U398</f>
        <v>657.8608650000001</v>
      </c>
      <c r="G420" s="5" t="s">
        <v>181</v>
      </c>
      <c r="H420" s="5" t="s">
        <v>182</v>
      </c>
      <c r="I420" s="5"/>
      <c r="J420" s="5"/>
      <c r="K420" s="5">
        <v>207</v>
      </c>
      <c r="L420" s="5">
        <v>21</v>
      </c>
      <c r="M420" s="5">
        <v>3</v>
      </c>
      <c r="N420" s="5" t="s">
        <v>4</v>
      </c>
      <c r="O420" s="5">
        <v>-1</v>
      </c>
      <c r="P420" s="5">
        <f>Source!DM398</f>
        <v>657.8608650000001</v>
      </c>
      <c r="Q420" s="5"/>
      <c r="R420" s="5"/>
      <c r="S420" s="5"/>
      <c r="T420" s="5"/>
      <c r="U420" s="5"/>
      <c r="V420" s="5"/>
      <c r="W420" s="5"/>
    </row>
    <row r="421" spans="1:206" x14ac:dyDescent="0.2">
      <c r="A421" s="5">
        <v>50</v>
      </c>
      <c r="B421" s="5">
        <v>0</v>
      </c>
      <c r="C421" s="5">
        <v>0</v>
      </c>
      <c r="D421" s="5">
        <v>1</v>
      </c>
      <c r="E421" s="5">
        <v>208</v>
      </c>
      <c r="F421" s="5">
        <f>Source!V398</f>
        <v>8.8627080000000014</v>
      </c>
      <c r="G421" s="5" t="s">
        <v>183</v>
      </c>
      <c r="H421" s="5" t="s">
        <v>184</v>
      </c>
      <c r="I421" s="5"/>
      <c r="J421" s="5"/>
      <c r="K421" s="5">
        <v>208</v>
      </c>
      <c r="L421" s="5">
        <v>22</v>
      </c>
      <c r="M421" s="5">
        <v>3</v>
      </c>
      <c r="N421" s="5" t="s">
        <v>4</v>
      </c>
      <c r="O421" s="5">
        <v>-1</v>
      </c>
      <c r="P421" s="5">
        <f>Source!DN398</f>
        <v>8.8627080000000014</v>
      </c>
      <c r="Q421" s="5"/>
      <c r="R421" s="5"/>
      <c r="S421" s="5"/>
      <c r="T421" s="5"/>
      <c r="U421" s="5"/>
      <c r="V421" s="5"/>
      <c r="W421" s="5"/>
    </row>
    <row r="422" spans="1:206" x14ac:dyDescent="0.2">
      <c r="A422" s="5">
        <v>50</v>
      </c>
      <c r="B422" s="5">
        <v>0</v>
      </c>
      <c r="C422" s="5">
        <v>0</v>
      </c>
      <c r="D422" s="5">
        <v>1</v>
      </c>
      <c r="E422" s="5">
        <v>209</v>
      </c>
      <c r="F422" s="5">
        <f>ROUND(Source!W398,O422)</f>
        <v>0</v>
      </c>
      <c r="G422" s="5" t="s">
        <v>185</v>
      </c>
      <c r="H422" s="5" t="s">
        <v>186</v>
      </c>
      <c r="I422" s="5"/>
      <c r="J422" s="5"/>
      <c r="K422" s="5">
        <v>209</v>
      </c>
      <c r="L422" s="5">
        <v>23</v>
      </c>
      <c r="M422" s="5">
        <v>3</v>
      </c>
      <c r="N422" s="5" t="s">
        <v>4</v>
      </c>
      <c r="O422" s="5">
        <v>2</v>
      </c>
      <c r="P422" s="5">
        <f>ROUND(Source!DO398,O422)</f>
        <v>0</v>
      </c>
      <c r="Q422" s="5"/>
      <c r="R422" s="5"/>
      <c r="S422" s="5"/>
      <c r="T422" s="5"/>
      <c r="U422" s="5"/>
      <c r="V422" s="5"/>
      <c r="W422" s="5"/>
    </row>
    <row r="423" spans="1:206" x14ac:dyDescent="0.2">
      <c r="A423" s="5">
        <v>50</v>
      </c>
      <c r="B423" s="5">
        <v>0</v>
      </c>
      <c r="C423" s="5">
        <v>0</v>
      </c>
      <c r="D423" s="5">
        <v>1</v>
      </c>
      <c r="E423" s="5">
        <v>210</v>
      </c>
      <c r="F423" s="5">
        <f>ROUND(Source!X398,O423)</f>
        <v>6472.78</v>
      </c>
      <c r="G423" s="5" t="s">
        <v>187</v>
      </c>
      <c r="H423" s="5" t="s">
        <v>188</v>
      </c>
      <c r="I423" s="5"/>
      <c r="J423" s="5"/>
      <c r="K423" s="5">
        <v>210</v>
      </c>
      <c r="L423" s="5">
        <v>24</v>
      </c>
      <c r="M423" s="5">
        <v>3</v>
      </c>
      <c r="N423" s="5" t="s">
        <v>4</v>
      </c>
      <c r="O423" s="5">
        <v>2</v>
      </c>
      <c r="P423" s="5">
        <f>ROUND(Source!DP398,O423)</f>
        <v>59557.440000000002</v>
      </c>
      <c r="Q423" s="5"/>
      <c r="R423" s="5"/>
      <c r="S423" s="5"/>
      <c r="T423" s="5"/>
      <c r="U423" s="5"/>
      <c r="V423" s="5"/>
      <c r="W423" s="5"/>
    </row>
    <row r="424" spans="1:206" x14ac:dyDescent="0.2">
      <c r="A424" s="5">
        <v>50</v>
      </c>
      <c r="B424" s="5">
        <v>0</v>
      </c>
      <c r="C424" s="5">
        <v>0</v>
      </c>
      <c r="D424" s="5">
        <v>1</v>
      </c>
      <c r="E424" s="5">
        <v>211</v>
      </c>
      <c r="F424" s="5">
        <f>ROUND(Source!Y398,O424)</f>
        <v>4360.0600000000004</v>
      </c>
      <c r="G424" s="5" t="s">
        <v>189</v>
      </c>
      <c r="H424" s="5" t="s">
        <v>190</v>
      </c>
      <c r="I424" s="5"/>
      <c r="J424" s="5"/>
      <c r="K424" s="5">
        <v>211</v>
      </c>
      <c r="L424" s="5">
        <v>25</v>
      </c>
      <c r="M424" s="5">
        <v>3</v>
      </c>
      <c r="N424" s="5" t="s">
        <v>4</v>
      </c>
      <c r="O424" s="5">
        <v>2</v>
      </c>
      <c r="P424" s="5">
        <f>ROUND(Source!DQ398,O424)</f>
        <v>39552.080000000002</v>
      </c>
      <c r="Q424" s="5"/>
      <c r="R424" s="5"/>
      <c r="S424" s="5"/>
      <c r="T424" s="5"/>
      <c r="U424" s="5"/>
      <c r="V424" s="5"/>
      <c r="W424" s="5"/>
    </row>
    <row r="425" spans="1:206" x14ac:dyDescent="0.2">
      <c r="A425" s="5">
        <v>50</v>
      </c>
      <c r="B425" s="5">
        <v>0</v>
      </c>
      <c r="C425" s="5">
        <v>0</v>
      </c>
      <c r="D425" s="5">
        <v>1</v>
      </c>
      <c r="E425" s="5">
        <v>224</v>
      </c>
      <c r="F425" s="5">
        <f>ROUND(Source!AR398,O425)</f>
        <v>230857.56</v>
      </c>
      <c r="G425" s="5" t="s">
        <v>191</v>
      </c>
      <c r="H425" s="5" t="s">
        <v>192</v>
      </c>
      <c r="I425" s="5"/>
      <c r="J425" s="5"/>
      <c r="K425" s="5">
        <v>224</v>
      </c>
      <c r="L425" s="5">
        <v>26</v>
      </c>
      <c r="M425" s="5">
        <v>3</v>
      </c>
      <c r="N425" s="5" t="s">
        <v>4</v>
      </c>
      <c r="O425" s="5">
        <v>2</v>
      </c>
      <c r="P425" s="5">
        <f>ROUND(Source!EJ398,O425)</f>
        <v>1808249.06</v>
      </c>
      <c r="Q425" s="5"/>
      <c r="R425" s="5"/>
      <c r="S425" s="5"/>
      <c r="T425" s="5"/>
      <c r="U425" s="5"/>
      <c r="V425" s="5"/>
      <c r="W425" s="5"/>
    </row>
    <row r="426" spans="1:206" x14ac:dyDescent="0.2">
      <c r="A426" s="5">
        <v>50</v>
      </c>
      <c r="B426" s="5">
        <v>1</v>
      </c>
      <c r="C426" s="5">
        <v>0</v>
      </c>
      <c r="D426" s="5">
        <v>2</v>
      </c>
      <c r="E426" s="5">
        <v>0</v>
      </c>
      <c r="F426" s="5">
        <f>ROUND(F425,O426)</f>
        <v>230857.56</v>
      </c>
      <c r="G426" s="5" t="s">
        <v>425</v>
      </c>
      <c r="H426" s="5" t="s">
        <v>192</v>
      </c>
      <c r="I426" s="5"/>
      <c r="J426" s="5"/>
      <c r="K426" s="5">
        <v>212</v>
      </c>
      <c r="L426" s="5">
        <v>27</v>
      </c>
      <c r="M426" s="5">
        <v>0</v>
      </c>
      <c r="N426" s="5" t="s">
        <v>4</v>
      </c>
      <c r="O426" s="5">
        <v>2</v>
      </c>
      <c r="P426" s="5">
        <f>ROUND(P425,O426)</f>
        <v>1808249.06</v>
      </c>
      <c r="Q426" s="5"/>
      <c r="R426" s="5"/>
      <c r="S426" s="5"/>
      <c r="T426" s="5"/>
      <c r="U426" s="5"/>
      <c r="V426" s="5"/>
      <c r="W426" s="5"/>
    </row>
    <row r="427" spans="1:206" x14ac:dyDescent="0.2">
      <c r="A427" s="5">
        <v>50</v>
      </c>
      <c r="B427" s="5">
        <v>1</v>
      </c>
      <c r="C427" s="5">
        <v>0</v>
      </c>
      <c r="D427" s="5">
        <v>2</v>
      </c>
      <c r="E427" s="5">
        <v>0</v>
      </c>
      <c r="F427" s="5">
        <f>ROUND(F426*18/100,O427)</f>
        <v>41554.36</v>
      </c>
      <c r="G427" s="5" t="s">
        <v>426</v>
      </c>
      <c r="H427" s="5" t="s">
        <v>427</v>
      </c>
      <c r="I427" s="5"/>
      <c r="J427" s="5"/>
      <c r="K427" s="5">
        <v>212</v>
      </c>
      <c r="L427" s="5">
        <v>28</v>
      </c>
      <c r="M427" s="5">
        <v>0</v>
      </c>
      <c r="N427" s="5" t="s">
        <v>4</v>
      </c>
      <c r="O427" s="5">
        <v>2</v>
      </c>
      <c r="P427" s="5">
        <f>ROUND(P426*18/100,O427)</f>
        <v>325484.83</v>
      </c>
      <c r="Q427" s="5"/>
      <c r="R427" s="5"/>
      <c r="S427" s="5"/>
      <c r="T427" s="5"/>
      <c r="U427" s="5"/>
      <c r="V427" s="5"/>
      <c r="W427" s="5"/>
    </row>
    <row r="428" spans="1:206" x14ac:dyDescent="0.2">
      <c r="A428" s="5">
        <v>50</v>
      </c>
      <c r="B428" s="5">
        <v>1</v>
      </c>
      <c r="C428" s="5">
        <v>0</v>
      </c>
      <c r="D428" s="5">
        <v>2</v>
      </c>
      <c r="E428" s="5">
        <v>213</v>
      </c>
      <c r="F428" s="5">
        <f>ROUND(F426+F427,O428)</f>
        <v>272411.92</v>
      </c>
      <c r="G428" s="5" t="s">
        <v>428</v>
      </c>
      <c r="H428" s="5" t="s">
        <v>429</v>
      </c>
      <c r="I428" s="5"/>
      <c r="J428" s="5"/>
      <c r="K428" s="5">
        <v>212</v>
      </c>
      <c r="L428" s="5">
        <v>29</v>
      </c>
      <c r="M428" s="5">
        <v>0</v>
      </c>
      <c r="N428" s="5" t="s">
        <v>4</v>
      </c>
      <c r="O428" s="5">
        <v>2</v>
      </c>
      <c r="P428" s="5">
        <f>ROUND(P426+P427,O428)</f>
        <v>2133733.89</v>
      </c>
      <c r="Q428" s="5"/>
      <c r="R428" s="5"/>
      <c r="S428" s="5"/>
      <c r="T428" s="5"/>
      <c r="U428" s="5"/>
      <c r="V428" s="5"/>
      <c r="W428" s="5"/>
    </row>
    <row r="430" spans="1:206" x14ac:dyDescent="0.2">
      <c r="A430" s="3">
        <v>51</v>
      </c>
      <c r="B430" s="3">
        <f>B12</f>
        <v>491</v>
      </c>
      <c r="C430" s="3">
        <f>A12</f>
        <v>1</v>
      </c>
      <c r="D430" s="3">
        <f>ROW(A12)</f>
        <v>12</v>
      </c>
      <c r="E430" s="3"/>
      <c r="F430" s="3" t="str">
        <f>IF(F12&lt;&gt;"",F12,"")</f>
        <v/>
      </c>
      <c r="G430" s="3" t="str">
        <f>IF(G12&lt;&gt;"",G12,"")</f>
        <v>на монтаж  систем подпора воздуха и дымоудаления  комплекса систем пожарной безопасности согласно рабочей документации № 93/51-2017-4-ОВ в здании общежития НИЯУ МИФИ по адресу:  г. Москва, ул. Кошкина, д. 11, к. 1.</v>
      </c>
      <c r="H430" s="3">
        <v>0</v>
      </c>
      <c r="I430" s="3"/>
      <c r="J430" s="3"/>
      <c r="K430" s="3"/>
      <c r="L430" s="3"/>
      <c r="M430" s="3"/>
      <c r="N430" s="3"/>
      <c r="O430" s="3">
        <f t="shared" ref="O430:T430" si="354">ROUND(O398,2)</f>
        <v>220024.72</v>
      </c>
      <c r="P430" s="3">
        <f t="shared" si="354"/>
        <v>211656.22</v>
      </c>
      <c r="Q430" s="3">
        <f t="shared" si="354"/>
        <v>1846.16</v>
      </c>
      <c r="R430" s="3">
        <f t="shared" si="354"/>
        <v>106.75</v>
      </c>
      <c r="S430" s="3">
        <f t="shared" si="354"/>
        <v>6522.34</v>
      </c>
      <c r="T430" s="3">
        <f t="shared" si="354"/>
        <v>0</v>
      </c>
      <c r="U430" s="3">
        <f>U398</f>
        <v>657.8608650000001</v>
      </c>
      <c r="V430" s="3">
        <f>V398</f>
        <v>8.8627080000000014</v>
      </c>
      <c r="W430" s="3">
        <f>ROUND(W398,2)</f>
        <v>0</v>
      </c>
      <c r="X430" s="3">
        <f>ROUND(X398,2)</f>
        <v>6472.78</v>
      </c>
      <c r="Y430" s="3">
        <f>ROUND(Y398,2)</f>
        <v>4360.0600000000004</v>
      </c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>
        <f t="shared" ref="AO430:BC430" si="355">ROUND(AO398,2)</f>
        <v>0</v>
      </c>
      <c r="AP430" s="3">
        <f t="shared" si="355"/>
        <v>0</v>
      </c>
      <c r="AQ430" s="3">
        <f t="shared" si="355"/>
        <v>0</v>
      </c>
      <c r="AR430" s="3">
        <f t="shared" si="355"/>
        <v>230857.56</v>
      </c>
      <c r="AS430" s="3">
        <f t="shared" si="355"/>
        <v>202994.03</v>
      </c>
      <c r="AT430" s="3">
        <f t="shared" si="355"/>
        <v>18439.63</v>
      </c>
      <c r="AU430" s="3">
        <f t="shared" si="355"/>
        <v>9423.9</v>
      </c>
      <c r="AV430" s="3">
        <f t="shared" si="355"/>
        <v>211656.22</v>
      </c>
      <c r="AW430" s="3">
        <f t="shared" si="355"/>
        <v>211656.22</v>
      </c>
      <c r="AX430" s="3">
        <f t="shared" si="355"/>
        <v>0</v>
      </c>
      <c r="AY430" s="3">
        <f t="shared" si="355"/>
        <v>211656.22</v>
      </c>
      <c r="AZ430" s="3">
        <f t="shared" si="355"/>
        <v>0</v>
      </c>
      <c r="BA430" s="3">
        <f t="shared" si="355"/>
        <v>0</v>
      </c>
      <c r="BB430" s="3">
        <f t="shared" si="355"/>
        <v>0</v>
      </c>
      <c r="BC430" s="3">
        <f t="shared" si="355"/>
        <v>0</v>
      </c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4">
        <f t="shared" ref="DG430:DL430" si="356">ROUND(DG398,2)</f>
        <v>1709139.54</v>
      </c>
      <c r="DH430" s="4">
        <f t="shared" si="356"/>
        <v>1629752.98</v>
      </c>
      <c r="DI430" s="4">
        <f t="shared" si="356"/>
        <v>14215.36</v>
      </c>
      <c r="DJ430" s="4">
        <f t="shared" si="356"/>
        <v>821.98</v>
      </c>
      <c r="DK430" s="4">
        <f t="shared" si="356"/>
        <v>65171.199999999997</v>
      </c>
      <c r="DL430" s="4">
        <f t="shared" si="356"/>
        <v>0</v>
      </c>
      <c r="DM430" s="4">
        <f>DM398</f>
        <v>657.8608650000001</v>
      </c>
      <c r="DN430" s="4">
        <f>DN398</f>
        <v>8.8627080000000014</v>
      </c>
      <c r="DO430" s="4">
        <f>ROUND(DO398,2)</f>
        <v>0</v>
      </c>
      <c r="DP430" s="4">
        <f>ROUND(DP398,2)</f>
        <v>59557.440000000002</v>
      </c>
      <c r="DQ430" s="4">
        <f>ROUND(DQ398,2)</f>
        <v>39552.080000000002</v>
      </c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>
        <f t="shared" ref="EG430:EU430" si="357">ROUND(EG398,2)</f>
        <v>0</v>
      </c>
      <c r="EH430" s="4">
        <f t="shared" si="357"/>
        <v>0</v>
      </c>
      <c r="EI430" s="4">
        <f t="shared" si="357"/>
        <v>0</v>
      </c>
      <c r="EJ430" s="4">
        <f t="shared" si="357"/>
        <v>1808249.06</v>
      </c>
      <c r="EK430" s="4">
        <f t="shared" si="357"/>
        <v>1563054.49</v>
      </c>
      <c r="EL430" s="4">
        <f t="shared" si="357"/>
        <v>141984.6</v>
      </c>
      <c r="EM430" s="4">
        <f t="shared" si="357"/>
        <v>103209.97</v>
      </c>
      <c r="EN430" s="4">
        <f t="shared" si="357"/>
        <v>1629752.98</v>
      </c>
      <c r="EO430" s="4">
        <f t="shared" si="357"/>
        <v>1629752.98</v>
      </c>
      <c r="EP430" s="4">
        <f t="shared" si="357"/>
        <v>0</v>
      </c>
      <c r="EQ430" s="4">
        <f t="shared" si="357"/>
        <v>1629752.98</v>
      </c>
      <c r="ER430" s="4">
        <f t="shared" si="357"/>
        <v>0</v>
      </c>
      <c r="ES430" s="4">
        <f t="shared" si="357"/>
        <v>0</v>
      </c>
      <c r="ET430" s="4">
        <f t="shared" si="357"/>
        <v>0</v>
      </c>
      <c r="EU430" s="4">
        <f t="shared" si="357"/>
        <v>0</v>
      </c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4"/>
      <c r="GL430" s="4"/>
      <c r="GM430" s="4"/>
      <c r="GN430" s="4"/>
      <c r="GO430" s="4"/>
      <c r="GP430" s="4"/>
      <c r="GQ430" s="4"/>
      <c r="GR430" s="4"/>
      <c r="GS430" s="4"/>
      <c r="GT430" s="4"/>
      <c r="GU430" s="4"/>
      <c r="GV430" s="4"/>
      <c r="GW430" s="4"/>
      <c r="GX430" s="4">
        <v>0</v>
      </c>
    </row>
    <row r="432" spans="1:206" x14ac:dyDescent="0.2">
      <c r="A432" s="5">
        <v>50</v>
      </c>
      <c r="B432" s="5">
        <v>0</v>
      </c>
      <c r="C432" s="5">
        <v>0</v>
      </c>
      <c r="D432" s="5">
        <v>1</v>
      </c>
      <c r="E432" s="5">
        <v>201</v>
      </c>
      <c r="F432" s="5">
        <f>ROUND(Source!O430,O432)</f>
        <v>220024.72</v>
      </c>
      <c r="G432" s="5" t="s">
        <v>141</v>
      </c>
      <c r="H432" s="5" t="s">
        <v>142</v>
      </c>
      <c r="I432" s="5"/>
      <c r="J432" s="5"/>
      <c r="K432" s="5">
        <v>201</v>
      </c>
      <c r="L432" s="5">
        <v>1</v>
      </c>
      <c r="M432" s="5">
        <v>3</v>
      </c>
      <c r="N432" s="5" t="s">
        <v>4</v>
      </c>
      <c r="O432" s="5">
        <v>2</v>
      </c>
      <c r="P432" s="5">
        <f>ROUND(Source!DG430,O432)</f>
        <v>1709139.54</v>
      </c>
      <c r="Q432" s="5"/>
      <c r="R432" s="5"/>
      <c r="S432" s="5"/>
      <c r="T432" s="5"/>
      <c r="U432" s="5"/>
      <c r="V432" s="5"/>
      <c r="W432" s="5"/>
    </row>
    <row r="433" spans="1:23" x14ac:dyDescent="0.2">
      <c r="A433" s="5">
        <v>50</v>
      </c>
      <c r="B433" s="5">
        <v>0</v>
      </c>
      <c r="C433" s="5">
        <v>0</v>
      </c>
      <c r="D433" s="5">
        <v>1</v>
      </c>
      <c r="E433" s="5">
        <v>202</v>
      </c>
      <c r="F433" s="5">
        <f>ROUND(Source!P430,O433)</f>
        <v>211656.22</v>
      </c>
      <c r="G433" s="5" t="s">
        <v>143</v>
      </c>
      <c r="H433" s="5" t="s">
        <v>144</v>
      </c>
      <c r="I433" s="5"/>
      <c r="J433" s="5"/>
      <c r="K433" s="5">
        <v>202</v>
      </c>
      <c r="L433" s="5">
        <v>2</v>
      </c>
      <c r="M433" s="5">
        <v>3</v>
      </c>
      <c r="N433" s="5" t="s">
        <v>4</v>
      </c>
      <c r="O433" s="5">
        <v>2</v>
      </c>
      <c r="P433" s="5">
        <f>ROUND(Source!DH430,O433)</f>
        <v>1629752.98</v>
      </c>
      <c r="Q433" s="5"/>
      <c r="R433" s="5"/>
      <c r="S433" s="5"/>
      <c r="T433" s="5"/>
      <c r="U433" s="5"/>
      <c r="V433" s="5"/>
      <c r="W433" s="5"/>
    </row>
    <row r="434" spans="1:23" x14ac:dyDescent="0.2">
      <c r="A434" s="5">
        <v>50</v>
      </c>
      <c r="B434" s="5">
        <v>0</v>
      </c>
      <c r="C434" s="5">
        <v>0</v>
      </c>
      <c r="D434" s="5">
        <v>1</v>
      </c>
      <c r="E434" s="5">
        <v>222</v>
      </c>
      <c r="F434" s="5">
        <f>ROUND(Source!AO430,O434)</f>
        <v>0</v>
      </c>
      <c r="G434" s="5" t="s">
        <v>145</v>
      </c>
      <c r="H434" s="5" t="s">
        <v>146</v>
      </c>
      <c r="I434" s="5"/>
      <c r="J434" s="5"/>
      <c r="K434" s="5">
        <v>222</v>
      </c>
      <c r="L434" s="5">
        <v>3</v>
      </c>
      <c r="M434" s="5">
        <v>3</v>
      </c>
      <c r="N434" s="5" t="s">
        <v>4</v>
      </c>
      <c r="O434" s="5">
        <v>2</v>
      </c>
      <c r="P434" s="5">
        <f>ROUND(Source!EG430,O434)</f>
        <v>0</v>
      </c>
      <c r="Q434" s="5"/>
      <c r="R434" s="5"/>
      <c r="S434" s="5"/>
      <c r="T434" s="5"/>
      <c r="U434" s="5"/>
      <c r="V434" s="5"/>
      <c r="W434" s="5"/>
    </row>
    <row r="435" spans="1:23" x14ac:dyDescent="0.2">
      <c r="A435" s="5">
        <v>50</v>
      </c>
      <c r="B435" s="5">
        <v>0</v>
      </c>
      <c r="C435" s="5">
        <v>0</v>
      </c>
      <c r="D435" s="5">
        <v>1</v>
      </c>
      <c r="E435" s="5">
        <v>225</v>
      </c>
      <c r="F435" s="5">
        <f>ROUND(Source!AV430,O435)</f>
        <v>211656.22</v>
      </c>
      <c r="G435" s="5" t="s">
        <v>147</v>
      </c>
      <c r="H435" s="5" t="s">
        <v>148</v>
      </c>
      <c r="I435" s="5"/>
      <c r="J435" s="5"/>
      <c r="K435" s="5">
        <v>225</v>
      </c>
      <c r="L435" s="5">
        <v>4</v>
      </c>
      <c r="M435" s="5">
        <v>3</v>
      </c>
      <c r="N435" s="5" t="s">
        <v>4</v>
      </c>
      <c r="O435" s="5">
        <v>2</v>
      </c>
      <c r="P435" s="5">
        <f>ROUND(Source!EN430,O435)</f>
        <v>1629752.98</v>
      </c>
      <c r="Q435" s="5"/>
      <c r="R435" s="5"/>
      <c r="S435" s="5"/>
      <c r="T435" s="5"/>
      <c r="U435" s="5"/>
      <c r="V435" s="5"/>
      <c r="W435" s="5"/>
    </row>
    <row r="436" spans="1:23" x14ac:dyDescent="0.2">
      <c r="A436" s="5">
        <v>50</v>
      </c>
      <c r="B436" s="5">
        <v>0</v>
      </c>
      <c r="C436" s="5">
        <v>0</v>
      </c>
      <c r="D436" s="5">
        <v>1</v>
      </c>
      <c r="E436" s="5">
        <v>226</v>
      </c>
      <c r="F436" s="5">
        <f>ROUND(Source!AW430,O436)</f>
        <v>211656.22</v>
      </c>
      <c r="G436" s="5" t="s">
        <v>149</v>
      </c>
      <c r="H436" s="5" t="s">
        <v>150</v>
      </c>
      <c r="I436" s="5"/>
      <c r="J436" s="5"/>
      <c r="K436" s="5">
        <v>226</v>
      </c>
      <c r="L436" s="5">
        <v>5</v>
      </c>
      <c r="M436" s="5">
        <v>3</v>
      </c>
      <c r="N436" s="5" t="s">
        <v>4</v>
      </c>
      <c r="O436" s="5">
        <v>2</v>
      </c>
      <c r="P436" s="5">
        <f>ROUND(Source!EO430,O436)</f>
        <v>1629752.98</v>
      </c>
      <c r="Q436" s="5"/>
      <c r="R436" s="5"/>
      <c r="S436" s="5"/>
      <c r="T436" s="5"/>
      <c r="U436" s="5"/>
      <c r="V436" s="5"/>
      <c r="W436" s="5"/>
    </row>
    <row r="437" spans="1:23" x14ac:dyDescent="0.2">
      <c r="A437" s="5">
        <v>50</v>
      </c>
      <c r="B437" s="5">
        <v>0</v>
      </c>
      <c r="C437" s="5">
        <v>0</v>
      </c>
      <c r="D437" s="5">
        <v>1</v>
      </c>
      <c r="E437" s="5">
        <v>227</v>
      </c>
      <c r="F437" s="5">
        <f>ROUND(Source!AX430,O437)</f>
        <v>0</v>
      </c>
      <c r="G437" s="5" t="s">
        <v>151</v>
      </c>
      <c r="H437" s="5" t="s">
        <v>152</v>
      </c>
      <c r="I437" s="5"/>
      <c r="J437" s="5"/>
      <c r="K437" s="5">
        <v>227</v>
      </c>
      <c r="L437" s="5">
        <v>6</v>
      </c>
      <c r="M437" s="5">
        <v>3</v>
      </c>
      <c r="N437" s="5" t="s">
        <v>4</v>
      </c>
      <c r="O437" s="5">
        <v>2</v>
      </c>
      <c r="P437" s="5">
        <f>ROUND(Source!EP430,O437)</f>
        <v>0</v>
      </c>
      <c r="Q437" s="5"/>
      <c r="R437" s="5"/>
      <c r="S437" s="5"/>
      <c r="T437" s="5"/>
      <c r="U437" s="5"/>
      <c r="V437" s="5"/>
      <c r="W437" s="5"/>
    </row>
    <row r="438" spans="1:23" x14ac:dyDescent="0.2">
      <c r="A438" s="5">
        <v>50</v>
      </c>
      <c r="B438" s="5">
        <v>0</v>
      </c>
      <c r="C438" s="5">
        <v>0</v>
      </c>
      <c r="D438" s="5">
        <v>1</v>
      </c>
      <c r="E438" s="5">
        <v>228</v>
      </c>
      <c r="F438" s="5">
        <f>ROUND(Source!AY430,O438)</f>
        <v>211656.22</v>
      </c>
      <c r="G438" s="5" t="s">
        <v>153</v>
      </c>
      <c r="H438" s="5" t="s">
        <v>154</v>
      </c>
      <c r="I438" s="5"/>
      <c r="J438" s="5"/>
      <c r="K438" s="5">
        <v>228</v>
      </c>
      <c r="L438" s="5">
        <v>7</v>
      </c>
      <c r="M438" s="5">
        <v>3</v>
      </c>
      <c r="N438" s="5" t="s">
        <v>4</v>
      </c>
      <c r="O438" s="5">
        <v>2</v>
      </c>
      <c r="P438" s="5">
        <f>ROUND(Source!EQ430,O438)</f>
        <v>1629752.98</v>
      </c>
      <c r="Q438" s="5"/>
      <c r="R438" s="5"/>
      <c r="S438" s="5"/>
      <c r="T438" s="5"/>
      <c r="U438" s="5"/>
      <c r="V438" s="5"/>
      <c r="W438" s="5"/>
    </row>
    <row r="439" spans="1:23" x14ac:dyDescent="0.2">
      <c r="A439" s="5">
        <v>50</v>
      </c>
      <c r="B439" s="5">
        <v>0</v>
      </c>
      <c r="C439" s="5">
        <v>0</v>
      </c>
      <c r="D439" s="5">
        <v>1</v>
      </c>
      <c r="E439" s="5">
        <v>216</v>
      </c>
      <c r="F439" s="5">
        <f>ROUND(Source!AP430,O439)</f>
        <v>0</v>
      </c>
      <c r="G439" s="5" t="s">
        <v>155</v>
      </c>
      <c r="H439" s="5" t="s">
        <v>156</v>
      </c>
      <c r="I439" s="5"/>
      <c r="J439" s="5"/>
      <c r="K439" s="5">
        <v>216</v>
      </c>
      <c r="L439" s="5">
        <v>8</v>
      </c>
      <c r="M439" s="5">
        <v>3</v>
      </c>
      <c r="N439" s="5" t="s">
        <v>4</v>
      </c>
      <c r="O439" s="5">
        <v>2</v>
      </c>
      <c r="P439" s="5">
        <f>ROUND(Source!EH430,O439)</f>
        <v>0</v>
      </c>
      <c r="Q439" s="5"/>
      <c r="R439" s="5"/>
      <c r="S439" s="5"/>
      <c r="T439" s="5"/>
      <c r="U439" s="5"/>
      <c r="V439" s="5"/>
      <c r="W439" s="5"/>
    </row>
    <row r="440" spans="1:23" x14ac:dyDescent="0.2">
      <c r="A440" s="5">
        <v>50</v>
      </c>
      <c r="B440" s="5">
        <v>0</v>
      </c>
      <c r="C440" s="5">
        <v>0</v>
      </c>
      <c r="D440" s="5">
        <v>1</v>
      </c>
      <c r="E440" s="5">
        <v>223</v>
      </c>
      <c r="F440" s="5">
        <f>ROUND(Source!AQ430,O440)</f>
        <v>0</v>
      </c>
      <c r="G440" s="5" t="s">
        <v>157</v>
      </c>
      <c r="H440" s="5" t="s">
        <v>158</v>
      </c>
      <c r="I440" s="5"/>
      <c r="J440" s="5"/>
      <c r="K440" s="5">
        <v>223</v>
      </c>
      <c r="L440" s="5">
        <v>9</v>
      </c>
      <c r="M440" s="5">
        <v>3</v>
      </c>
      <c r="N440" s="5" t="s">
        <v>4</v>
      </c>
      <c r="O440" s="5">
        <v>2</v>
      </c>
      <c r="P440" s="5">
        <f>ROUND(Source!EI430,O440)</f>
        <v>0</v>
      </c>
      <c r="Q440" s="5"/>
      <c r="R440" s="5"/>
      <c r="S440" s="5"/>
      <c r="T440" s="5"/>
      <c r="U440" s="5"/>
      <c r="V440" s="5"/>
      <c r="W440" s="5"/>
    </row>
    <row r="441" spans="1:23" x14ac:dyDescent="0.2">
      <c r="A441" s="5">
        <v>50</v>
      </c>
      <c r="B441" s="5">
        <v>0</v>
      </c>
      <c r="C441" s="5">
        <v>0</v>
      </c>
      <c r="D441" s="5">
        <v>1</v>
      </c>
      <c r="E441" s="5">
        <v>229</v>
      </c>
      <c r="F441" s="5">
        <f>ROUND(Source!AZ430,O441)</f>
        <v>0</v>
      </c>
      <c r="G441" s="5" t="s">
        <v>159</v>
      </c>
      <c r="H441" s="5" t="s">
        <v>160</v>
      </c>
      <c r="I441" s="5"/>
      <c r="J441" s="5"/>
      <c r="K441" s="5">
        <v>229</v>
      </c>
      <c r="L441" s="5">
        <v>10</v>
      </c>
      <c r="M441" s="5">
        <v>3</v>
      </c>
      <c r="N441" s="5" t="s">
        <v>4</v>
      </c>
      <c r="O441" s="5">
        <v>2</v>
      </c>
      <c r="P441" s="5">
        <f>ROUND(Source!ER430,O441)</f>
        <v>0</v>
      </c>
      <c r="Q441" s="5"/>
      <c r="R441" s="5"/>
      <c r="S441" s="5"/>
      <c r="T441" s="5"/>
      <c r="U441" s="5"/>
      <c r="V441" s="5"/>
      <c r="W441" s="5"/>
    </row>
    <row r="442" spans="1:23" x14ac:dyDescent="0.2">
      <c r="A442" s="5">
        <v>50</v>
      </c>
      <c r="B442" s="5">
        <v>0</v>
      </c>
      <c r="C442" s="5">
        <v>0</v>
      </c>
      <c r="D442" s="5">
        <v>1</v>
      </c>
      <c r="E442" s="5">
        <v>203</v>
      </c>
      <c r="F442" s="5">
        <f>ROUND(Source!Q430,O442)</f>
        <v>1846.16</v>
      </c>
      <c r="G442" s="5" t="s">
        <v>161</v>
      </c>
      <c r="H442" s="5" t="s">
        <v>162</v>
      </c>
      <c r="I442" s="5"/>
      <c r="J442" s="5"/>
      <c r="K442" s="5">
        <v>203</v>
      </c>
      <c r="L442" s="5">
        <v>11</v>
      </c>
      <c r="M442" s="5">
        <v>3</v>
      </c>
      <c r="N442" s="5" t="s">
        <v>4</v>
      </c>
      <c r="O442" s="5">
        <v>2</v>
      </c>
      <c r="P442" s="5">
        <f>ROUND(Source!DI430,O442)</f>
        <v>14215.36</v>
      </c>
      <c r="Q442" s="5"/>
      <c r="R442" s="5"/>
      <c r="S442" s="5"/>
      <c r="T442" s="5"/>
      <c r="U442" s="5"/>
      <c r="V442" s="5"/>
      <c r="W442" s="5"/>
    </row>
    <row r="443" spans="1:23" x14ac:dyDescent="0.2">
      <c r="A443" s="5">
        <v>50</v>
      </c>
      <c r="B443" s="5">
        <v>0</v>
      </c>
      <c r="C443" s="5">
        <v>0</v>
      </c>
      <c r="D443" s="5">
        <v>1</v>
      </c>
      <c r="E443" s="5">
        <v>231</v>
      </c>
      <c r="F443" s="5">
        <f>ROUND(Source!BB430,O443)</f>
        <v>0</v>
      </c>
      <c r="G443" s="5" t="s">
        <v>163</v>
      </c>
      <c r="H443" s="5" t="s">
        <v>164</v>
      </c>
      <c r="I443" s="5"/>
      <c r="J443" s="5"/>
      <c r="K443" s="5">
        <v>231</v>
      </c>
      <c r="L443" s="5">
        <v>12</v>
      </c>
      <c r="M443" s="5">
        <v>3</v>
      </c>
      <c r="N443" s="5" t="s">
        <v>4</v>
      </c>
      <c r="O443" s="5">
        <v>2</v>
      </c>
      <c r="P443" s="5">
        <f>ROUND(Source!ET430,O443)</f>
        <v>0</v>
      </c>
      <c r="Q443" s="5"/>
      <c r="R443" s="5"/>
      <c r="S443" s="5"/>
      <c r="T443" s="5"/>
      <c r="U443" s="5"/>
      <c r="V443" s="5"/>
      <c r="W443" s="5"/>
    </row>
    <row r="444" spans="1:23" x14ac:dyDescent="0.2">
      <c r="A444" s="5">
        <v>50</v>
      </c>
      <c r="B444" s="5">
        <v>0</v>
      </c>
      <c r="C444" s="5">
        <v>0</v>
      </c>
      <c r="D444" s="5">
        <v>1</v>
      </c>
      <c r="E444" s="5">
        <v>204</v>
      </c>
      <c r="F444" s="5">
        <f>ROUND(Source!R430,O444)</f>
        <v>106.75</v>
      </c>
      <c r="G444" s="5" t="s">
        <v>165</v>
      </c>
      <c r="H444" s="5" t="s">
        <v>166</v>
      </c>
      <c r="I444" s="5"/>
      <c r="J444" s="5"/>
      <c r="K444" s="5">
        <v>204</v>
      </c>
      <c r="L444" s="5">
        <v>13</v>
      </c>
      <c r="M444" s="5">
        <v>3</v>
      </c>
      <c r="N444" s="5" t="s">
        <v>4</v>
      </c>
      <c r="O444" s="5">
        <v>2</v>
      </c>
      <c r="P444" s="5">
        <f>ROUND(Source!DJ430,O444)</f>
        <v>821.98</v>
      </c>
      <c r="Q444" s="5"/>
      <c r="R444" s="5"/>
      <c r="S444" s="5"/>
      <c r="T444" s="5"/>
      <c r="U444" s="5"/>
      <c r="V444" s="5"/>
      <c r="W444" s="5"/>
    </row>
    <row r="445" spans="1:23" x14ac:dyDescent="0.2">
      <c r="A445" s="5">
        <v>50</v>
      </c>
      <c r="B445" s="5">
        <v>0</v>
      </c>
      <c r="C445" s="5">
        <v>0</v>
      </c>
      <c r="D445" s="5">
        <v>1</v>
      </c>
      <c r="E445" s="5">
        <v>205</v>
      </c>
      <c r="F445" s="5">
        <f>ROUND(Source!S430,O445)</f>
        <v>6522.34</v>
      </c>
      <c r="G445" s="5" t="s">
        <v>167</v>
      </c>
      <c r="H445" s="5" t="s">
        <v>168</v>
      </c>
      <c r="I445" s="5"/>
      <c r="J445" s="5"/>
      <c r="K445" s="5">
        <v>205</v>
      </c>
      <c r="L445" s="5">
        <v>14</v>
      </c>
      <c r="M445" s="5">
        <v>3</v>
      </c>
      <c r="N445" s="5" t="s">
        <v>4</v>
      </c>
      <c r="O445" s="5">
        <v>2</v>
      </c>
      <c r="P445" s="5">
        <f>ROUND(Source!DK430,O445)</f>
        <v>65171.199999999997</v>
      </c>
      <c r="Q445" s="5"/>
      <c r="R445" s="5"/>
      <c r="S445" s="5"/>
      <c r="T445" s="5"/>
      <c r="U445" s="5"/>
      <c r="V445" s="5"/>
      <c r="W445" s="5"/>
    </row>
    <row r="446" spans="1:23" x14ac:dyDescent="0.2">
      <c r="A446" s="5">
        <v>50</v>
      </c>
      <c r="B446" s="5">
        <v>0</v>
      </c>
      <c r="C446" s="5">
        <v>0</v>
      </c>
      <c r="D446" s="5">
        <v>1</v>
      </c>
      <c r="E446" s="5">
        <v>232</v>
      </c>
      <c r="F446" s="5">
        <f>ROUND(Source!BC430,O446)</f>
        <v>0</v>
      </c>
      <c r="G446" s="5" t="s">
        <v>169</v>
      </c>
      <c r="H446" s="5" t="s">
        <v>170</v>
      </c>
      <c r="I446" s="5"/>
      <c r="J446" s="5"/>
      <c r="K446" s="5">
        <v>232</v>
      </c>
      <c r="L446" s="5">
        <v>15</v>
      </c>
      <c r="M446" s="5">
        <v>3</v>
      </c>
      <c r="N446" s="5" t="s">
        <v>4</v>
      </c>
      <c r="O446" s="5">
        <v>2</v>
      </c>
      <c r="P446" s="5">
        <f>ROUND(Source!EU430,O446)</f>
        <v>0</v>
      </c>
      <c r="Q446" s="5"/>
      <c r="R446" s="5"/>
      <c r="S446" s="5"/>
      <c r="T446" s="5"/>
      <c r="U446" s="5"/>
      <c r="V446" s="5"/>
      <c r="W446" s="5"/>
    </row>
    <row r="447" spans="1:23" x14ac:dyDescent="0.2">
      <c r="A447" s="5">
        <v>50</v>
      </c>
      <c r="B447" s="5">
        <v>0</v>
      </c>
      <c r="C447" s="5">
        <v>0</v>
      </c>
      <c r="D447" s="5">
        <v>1</v>
      </c>
      <c r="E447" s="5">
        <v>214</v>
      </c>
      <c r="F447" s="5">
        <f>ROUND(Source!AS430,O447)</f>
        <v>202994.03</v>
      </c>
      <c r="G447" s="5" t="s">
        <v>171</v>
      </c>
      <c r="H447" s="5" t="s">
        <v>172</v>
      </c>
      <c r="I447" s="5"/>
      <c r="J447" s="5"/>
      <c r="K447" s="5">
        <v>214</v>
      </c>
      <c r="L447" s="5">
        <v>16</v>
      </c>
      <c r="M447" s="5">
        <v>3</v>
      </c>
      <c r="N447" s="5" t="s">
        <v>4</v>
      </c>
      <c r="O447" s="5">
        <v>2</v>
      </c>
      <c r="P447" s="5">
        <f>ROUND(Source!EK430,O447)</f>
        <v>1563054.49</v>
      </c>
      <c r="Q447" s="5"/>
      <c r="R447" s="5"/>
      <c r="S447" s="5"/>
      <c r="T447" s="5"/>
      <c r="U447" s="5"/>
      <c r="V447" s="5"/>
      <c r="W447" s="5"/>
    </row>
    <row r="448" spans="1:23" x14ac:dyDescent="0.2">
      <c r="A448" s="5">
        <v>50</v>
      </c>
      <c r="B448" s="5">
        <v>0</v>
      </c>
      <c r="C448" s="5">
        <v>0</v>
      </c>
      <c r="D448" s="5">
        <v>1</v>
      </c>
      <c r="E448" s="5">
        <v>215</v>
      </c>
      <c r="F448" s="5">
        <f>ROUND(Source!AT430,O448)</f>
        <v>18439.63</v>
      </c>
      <c r="G448" s="5" t="s">
        <v>173</v>
      </c>
      <c r="H448" s="5" t="s">
        <v>174</v>
      </c>
      <c r="I448" s="5"/>
      <c r="J448" s="5"/>
      <c r="K448" s="5">
        <v>215</v>
      </c>
      <c r="L448" s="5">
        <v>17</v>
      </c>
      <c r="M448" s="5">
        <v>3</v>
      </c>
      <c r="N448" s="5" t="s">
        <v>4</v>
      </c>
      <c r="O448" s="5">
        <v>2</v>
      </c>
      <c r="P448" s="5">
        <f>ROUND(Source!EL430,O448)</f>
        <v>141984.6</v>
      </c>
      <c r="Q448" s="5"/>
      <c r="R448" s="5"/>
      <c r="S448" s="5"/>
      <c r="T448" s="5"/>
      <c r="U448" s="5"/>
      <c r="V448" s="5"/>
      <c r="W448" s="5"/>
    </row>
    <row r="449" spans="1:23" x14ac:dyDescent="0.2">
      <c r="A449" s="5">
        <v>50</v>
      </c>
      <c r="B449" s="5">
        <v>0</v>
      </c>
      <c r="C449" s="5">
        <v>0</v>
      </c>
      <c r="D449" s="5">
        <v>1</v>
      </c>
      <c r="E449" s="5">
        <v>217</v>
      </c>
      <c r="F449" s="5">
        <f>ROUND(Source!AU430,O449)</f>
        <v>9423.9</v>
      </c>
      <c r="G449" s="5" t="s">
        <v>175</v>
      </c>
      <c r="H449" s="5" t="s">
        <v>176</v>
      </c>
      <c r="I449" s="5"/>
      <c r="J449" s="5"/>
      <c r="K449" s="5">
        <v>217</v>
      </c>
      <c r="L449" s="5">
        <v>18</v>
      </c>
      <c r="M449" s="5">
        <v>3</v>
      </c>
      <c r="N449" s="5" t="s">
        <v>4</v>
      </c>
      <c r="O449" s="5">
        <v>2</v>
      </c>
      <c r="P449" s="5">
        <f>ROUND(Source!EM430,O449)</f>
        <v>103209.97</v>
      </c>
      <c r="Q449" s="5"/>
      <c r="R449" s="5"/>
      <c r="S449" s="5"/>
      <c r="T449" s="5"/>
      <c r="U449" s="5"/>
      <c r="V449" s="5"/>
      <c r="W449" s="5"/>
    </row>
    <row r="450" spans="1:23" x14ac:dyDescent="0.2">
      <c r="A450" s="5">
        <v>50</v>
      </c>
      <c r="B450" s="5">
        <v>0</v>
      </c>
      <c r="C450" s="5">
        <v>0</v>
      </c>
      <c r="D450" s="5">
        <v>1</v>
      </c>
      <c r="E450" s="5">
        <v>230</v>
      </c>
      <c r="F450" s="5">
        <f>ROUND(Source!BA430,O450)</f>
        <v>0</v>
      </c>
      <c r="G450" s="5" t="s">
        <v>177</v>
      </c>
      <c r="H450" s="5" t="s">
        <v>178</v>
      </c>
      <c r="I450" s="5"/>
      <c r="J450" s="5"/>
      <c r="K450" s="5">
        <v>230</v>
      </c>
      <c r="L450" s="5">
        <v>19</v>
      </c>
      <c r="M450" s="5">
        <v>3</v>
      </c>
      <c r="N450" s="5" t="s">
        <v>4</v>
      </c>
      <c r="O450" s="5">
        <v>2</v>
      </c>
      <c r="P450" s="5">
        <f>ROUND(Source!ES430,O450)</f>
        <v>0</v>
      </c>
      <c r="Q450" s="5"/>
      <c r="R450" s="5"/>
      <c r="S450" s="5"/>
      <c r="T450" s="5"/>
      <c r="U450" s="5"/>
      <c r="V450" s="5"/>
      <c r="W450" s="5"/>
    </row>
    <row r="451" spans="1:23" x14ac:dyDescent="0.2">
      <c r="A451" s="5">
        <v>50</v>
      </c>
      <c r="B451" s="5">
        <v>0</v>
      </c>
      <c r="C451" s="5">
        <v>0</v>
      </c>
      <c r="D451" s="5">
        <v>1</v>
      </c>
      <c r="E451" s="5">
        <v>206</v>
      </c>
      <c r="F451" s="5">
        <f>ROUND(Source!T430,O451)</f>
        <v>0</v>
      </c>
      <c r="G451" s="5" t="s">
        <v>179</v>
      </c>
      <c r="H451" s="5" t="s">
        <v>180</v>
      </c>
      <c r="I451" s="5"/>
      <c r="J451" s="5"/>
      <c r="K451" s="5">
        <v>206</v>
      </c>
      <c r="L451" s="5">
        <v>20</v>
      </c>
      <c r="M451" s="5">
        <v>3</v>
      </c>
      <c r="N451" s="5" t="s">
        <v>4</v>
      </c>
      <c r="O451" s="5">
        <v>2</v>
      </c>
      <c r="P451" s="5">
        <f>ROUND(Source!DL430,O451)</f>
        <v>0</v>
      </c>
      <c r="Q451" s="5"/>
      <c r="R451" s="5"/>
      <c r="S451" s="5"/>
      <c r="T451" s="5"/>
      <c r="U451" s="5"/>
      <c r="V451" s="5"/>
      <c r="W451" s="5"/>
    </row>
    <row r="452" spans="1:23" x14ac:dyDescent="0.2">
      <c r="A452" s="5">
        <v>50</v>
      </c>
      <c r="B452" s="5">
        <v>0</v>
      </c>
      <c r="C452" s="5">
        <v>0</v>
      </c>
      <c r="D452" s="5">
        <v>1</v>
      </c>
      <c r="E452" s="5">
        <v>207</v>
      </c>
      <c r="F452" s="5">
        <f>Source!U430</f>
        <v>657.8608650000001</v>
      </c>
      <c r="G452" s="5" t="s">
        <v>181</v>
      </c>
      <c r="H452" s="5" t="s">
        <v>182</v>
      </c>
      <c r="I452" s="5"/>
      <c r="J452" s="5"/>
      <c r="K452" s="5">
        <v>207</v>
      </c>
      <c r="L452" s="5">
        <v>21</v>
      </c>
      <c r="M452" s="5">
        <v>3</v>
      </c>
      <c r="N452" s="5" t="s">
        <v>4</v>
      </c>
      <c r="O452" s="5">
        <v>-1</v>
      </c>
      <c r="P452" s="5">
        <f>Source!DM430</f>
        <v>657.8608650000001</v>
      </c>
      <c r="Q452" s="5"/>
      <c r="R452" s="5"/>
      <c r="S452" s="5"/>
      <c r="T452" s="5"/>
      <c r="U452" s="5"/>
      <c r="V452" s="5"/>
      <c r="W452" s="5"/>
    </row>
    <row r="453" spans="1:23" x14ac:dyDescent="0.2">
      <c r="A453" s="5">
        <v>50</v>
      </c>
      <c r="B453" s="5">
        <v>0</v>
      </c>
      <c r="C453" s="5">
        <v>0</v>
      </c>
      <c r="D453" s="5">
        <v>1</v>
      </c>
      <c r="E453" s="5">
        <v>208</v>
      </c>
      <c r="F453" s="5">
        <f>Source!V430</f>
        <v>8.8627080000000014</v>
      </c>
      <c r="G453" s="5" t="s">
        <v>183</v>
      </c>
      <c r="H453" s="5" t="s">
        <v>184</v>
      </c>
      <c r="I453" s="5"/>
      <c r="J453" s="5"/>
      <c r="K453" s="5">
        <v>208</v>
      </c>
      <c r="L453" s="5">
        <v>22</v>
      </c>
      <c r="M453" s="5">
        <v>3</v>
      </c>
      <c r="N453" s="5" t="s">
        <v>4</v>
      </c>
      <c r="O453" s="5">
        <v>-1</v>
      </c>
      <c r="P453" s="5">
        <f>Source!DN430</f>
        <v>8.8627080000000014</v>
      </c>
      <c r="Q453" s="5"/>
      <c r="R453" s="5"/>
      <c r="S453" s="5"/>
      <c r="T453" s="5"/>
      <c r="U453" s="5"/>
      <c r="V453" s="5"/>
      <c r="W453" s="5"/>
    </row>
    <row r="454" spans="1:23" x14ac:dyDescent="0.2">
      <c r="A454" s="5">
        <v>50</v>
      </c>
      <c r="B454" s="5">
        <v>0</v>
      </c>
      <c r="C454" s="5">
        <v>0</v>
      </c>
      <c r="D454" s="5">
        <v>1</v>
      </c>
      <c r="E454" s="5">
        <v>209</v>
      </c>
      <c r="F454" s="5">
        <f>ROUND(Source!W430,O454)</f>
        <v>0</v>
      </c>
      <c r="G454" s="5" t="s">
        <v>185</v>
      </c>
      <c r="H454" s="5" t="s">
        <v>186</v>
      </c>
      <c r="I454" s="5"/>
      <c r="J454" s="5"/>
      <c r="K454" s="5">
        <v>209</v>
      </c>
      <c r="L454" s="5">
        <v>23</v>
      </c>
      <c r="M454" s="5">
        <v>3</v>
      </c>
      <c r="N454" s="5" t="s">
        <v>4</v>
      </c>
      <c r="O454" s="5">
        <v>2</v>
      </c>
      <c r="P454" s="5">
        <f>ROUND(Source!DO430,O454)</f>
        <v>0</v>
      </c>
      <c r="Q454" s="5"/>
      <c r="R454" s="5"/>
      <c r="S454" s="5"/>
      <c r="T454" s="5"/>
      <c r="U454" s="5"/>
      <c r="V454" s="5"/>
      <c r="W454" s="5"/>
    </row>
    <row r="455" spans="1:23" x14ac:dyDescent="0.2">
      <c r="A455" s="5">
        <v>50</v>
      </c>
      <c r="B455" s="5">
        <v>0</v>
      </c>
      <c r="C455" s="5">
        <v>0</v>
      </c>
      <c r="D455" s="5">
        <v>1</v>
      </c>
      <c r="E455" s="5">
        <v>210</v>
      </c>
      <c r="F455" s="5">
        <f>ROUND(Source!X430,O455)</f>
        <v>6472.78</v>
      </c>
      <c r="G455" s="5" t="s">
        <v>187</v>
      </c>
      <c r="H455" s="5" t="s">
        <v>188</v>
      </c>
      <c r="I455" s="5"/>
      <c r="J455" s="5"/>
      <c r="K455" s="5">
        <v>210</v>
      </c>
      <c r="L455" s="5">
        <v>24</v>
      </c>
      <c r="M455" s="5">
        <v>3</v>
      </c>
      <c r="N455" s="5" t="s">
        <v>4</v>
      </c>
      <c r="O455" s="5">
        <v>2</v>
      </c>
      <c r="P455" s="5">
        <f>ROUND(Source!DP430,O455)</f>
        <v>59557.440000000002</v>
      </c>
      <c r="Q455" s="5"/>
      <c r="R455" s="5"/>
      <c r="S455" s="5"/>
      <c r="T455" s="5"/>
      <c r="U455" s="5"/>
      <c r="V455" s="5"/>
      <c r="W455" s="5"/>
    </row>
    <row r="456" spans="1:23" x14ac:dyDescent="0.2">
      <c r="A456" s="5">
        <v>50</v>
      </c>
      <c r="B456" s="5">
        <v>0</v>
      </c>
      <c r="C456" s="5">
        <v>0</v>
      </c>
      <c r="D456" s="5">
        <v>1</v>
      </c>
      <c r="E456" s="5">
        <v>211</v>
      </c>
      <c r="F456" s="5">
        <f>ROUND(Source!Y430,O456)</f>
        <v>4360.0600000000004</v>
      </c>
      <c r="G456" s="5" t="s">
        <v>189</v>
      </c>
      <c r="H456" s="5" t="s">
        <v>190</v>
      </c>
      <c r="I456" s="5"/>
      <c r="J456" s="5"/>
      <c r="K456" s="5">
        <v>211</v>
      </c>
      <c r="L456" s="5">
        <v>25</v>
      </c>
      <c r="M456" s="5">
        <v>3</v>
      </c>
      <c r="N456" s="5" t="s">
        <v>4</v>
      </c>
      <c r="O456" s="5">
        <v>2</v>
      </c>
      <c r="P456" s="5">
        <f>ROUND(Source!DQ430,O456)</f>
        <v>39552.080000000002</v>
      </c>
      <c r="Q456" s="5"/>
      <c r="R456" s="5"/>
      <c r="S456" s="5"/>
      <c r="T456" s="5"/>
      <c r="U456" s="5"/>
      <c r="V456" s="5"/>
      <c r="W456" s="5"/>
    </row>
    <row r="457" spans="1:23" x14ac:dyDescent="0.2">
      <c r="A457" s="5">
        <v>50</v>
      </c>
      <c r="B457" s="5">
        <v>0</v>
      </c>
      <c r="C457" s="5">
        <v>0</v>
      </c>
      <c r="D457" s="5">
        <v>1</v>
      </c>
      <c r="E457" s="5">
        <v>224</v>
      </c>
      <c r="F457" s="5">
        <f>ROUND(Source!AR430,O457)</f>
        <v>230857.56</v>
      </c>
      <c r="G457" s="5" t="s">
        <v>191</v>
      </c>
      <c r="H457" s="5" t="s">
        <v>192</v>
      </c>
      <c r="I457" s="5"/>
      <c r="J457" s="5"/>
      <c r="K457" s="5">
        <v>224</v>
      </c>
      <c r="L457" s="5">
        <v>26</v>
      </c>
      <c r="M457" s="5">
        <v>3</v>
      </c>
      <c r="N457" s="5" t="s">
        <v>4</v>
      </c>
      <c r="O457" s="5">
        <v>2</v>
      </c>
      <c r="P457" s="5">
        <f>ROUND(Source!EJ430,O457)</f>
        <v>1808249.06</v>
      </c>
      <c r="Q457" s="5"/>
      <c r="R457" s="5"/>
      <c r="S457" s="5"/>
      <c r="T457" s="5"/>
      <c r="U457" s="5"/>
      <c r="V457" s="5"/>
      <c r="W457" s="5"/>
    </row>
    <row r="458" spans="1:23" x14ac:dyDescent="0.2">
      <c r="A458" s="5">
        <v>50</v>
      </c>
      <c r="B458" s="5">
        <v>1</v>
      </c>
      <c r="C458" s="5">
        <v>0</v>
      </c>
      <c r="D458" s="5">
        <v>2</v>
      </c>
      <c r="E458" s="5">
        <v>0</v>
      </c>
      <c r="F458" s="5">
        <f>ROUND(F457,O458)</f>
        <v>230857.56</v>
      </c>
      <c r="G458" s="5" t="s">
        <v>425</v>
      </c>
      <c r="H458" s="5" t="s">
        <v>192</v>
      </c>
      <c r="I458" s="5"/>
      <c r="J458" s="5"/>
      <c r="K458" s="5">
        <v>212</v>
      </c>
      <c r="L458" s="5">
        <v>27</v>
      </c>
      <c r="M458" s="5">
        <v>0</v>
      </c>
      <c r="N458" s="5" t="s">
        <v>4</v>
      </c>
      <c r="O458" s="5">
        <v>2</v>
      </c>
      <c r="P458" s="5">
        <f>ROUND(P457,O458)</f>
        <v>1808249.06</v>
      </c>
      <c r="Q458" s="5"/>
      <c r="R458" s="5"/>
      <c r="S458" s="5"/>
      <c r="T458" s="5"/>
      <c r="U458" s="5"/>
      <c r="V458" s="5"/>
      <c r="W458" s="5"/>
    </row>
    <row r="459" spans="1:23" x14ac:dyDescent="0.2">
      <c r="A459" s="5">
        <v>50</v>
      </c>
      <c r="B459" s="5">
        <v>1</v>
      </c>
      <c r="C459" s="5">
        <v>0</v>
      </c>
      <c r="D459" s="5">
        <v>2</v>
      </c>
      <c r="E459" s="5">
        <v>0</v>
      </c>
      <c r="F459" s="5">
        <f>ROUND(F458*18/100,O459)</f>
        <v>41554.36</v>
      </c>
      <c r="G459" s="5" t="s">
        <v>426</v>
      </c>
      <c r="H459" s="5" t="s">
        <v>427</v>
      </c>
      <c r="I459" s="5"/>
      <c r="J459" s="5"/>
      <c r="K459" s="5">
        <v>212</v>
      </c>
      <c r="L459" s="5">
        <v>28</v>
      </c>
      <c r="M459" s="5">
        <v>0</v>
      </c>
      <c r="N459" s="5" t="s">
        <v>4</v>
      </c>
      <c r="O459" s="5">
        <v>2</v>
      </c>
      <c r="P459" s="5">
        <f>ROUND(P458*18/100,O459)</f>
        <v>325484.83</v>
      </c>
      <c r="Q459" s="5"/>
      <c r="R459" s="5"/>
      <c r="S459" s="5"/>
      <c r="T459" s="5"/>
      <c r="U459" s="5"/>
      <c r="V459" s="5"/>
      <c r="W459" s="5"/>
    </row>
    <row r="460" spans="1:23" x14ac:dyDescent="0.2">
      <c r="A460" s="5">
        <v>50</v>
      </c>
      <c r="B460" s="5">
        <v>1</v>
      </c>
      <c r="C460" s="5">
        <v>0</v>
      </c>
      <c r="D460" s="5">
        <v>2</v>
      </c>
      <c r="E460" s="5">
        <v>213</v>
      </c>
      <c r="F460" s="5">
        <f>ROUND(F458+F459,O460)</f>
        <v>272411.92</v>
      </c>
      <c r="G460" s="5" t="s">
        <v>428</v>
      </c>
      <c r="H460" s="5" t="s">
        <v>429</v>
      </c>
      <c r="I460" s="5"/>
      <c r="J460" s="5"/>
      <c r="K460" s="5">
        <v>212</v>
      </c>
      <c r="L460" s="5">
        <v>29</v>
      </c>
      <c r="M460" s="5">
        <v>0</v>
      </c>
      <c r="N460" s="5" t="s">
        <v>4</v>
      </c>
      <c r="O460" s="5">
        <v>2</v>
      </c>
      <c r="P460" s="5">
        <f>ROUND(P458+P459,O460)</f>
        <v>2133733.89</v>
      </c>
      <c r="Q460" s="5"/>
      <c r="R460" s="5"/>
      <c r="S460" s="5"/>
      <c r="T460" s="5"/>
      <c r="U460" s="5"/>
      <c r="V460" s="5"/>
      <c r="W460" s="5"/>
    </row>
    <row r="463" spans="1:23" x14ac:dyDescent="0.2">
      <c r="A463">
        <v>70</v>
      </c>
      <c r="B463">
        <v>1</v>
      </c>
      <c r="D463">
        <v>1</v>
      </c>
      <c r="E463" t="s">
        <v>430</v>
      </c>
      <c r="F463" t="s">
        <v>431</v>
      </c>
      <c r="G463">
        <v>1</v>
      </c>
      <c r="H463">
        <v>0</v>
      </c>
      <c r="I463" t="s">
        <v>4</v>
      </c>
      <c r="J463">
        <v>1</v>
      </c>
      <c r="K463">
        <v>0</v>
      </c>
      <c r="L463" t="s">
        <v>4</v>
      </c>
      <c r="M463" t="s">
        <v>4</v>
      </c>
      <c r="N463">
        <v>0</v>
      </c>
      <c r="O463">
        <v>1</v>
      </c>
    </row>
    <row r="464" spans="1:23" x14ac:dyDescent="0.2">
      <c r="A464">
        <v>70</v>
      </c>
      <c r="B464">
        <v>1</v>
      </c>
      <c r="D464">
        <v>2</v>
      </c>
      <c r="E464" t="s">
        <v>432</v>
      </c>
      <c r="F464" t="s">
        <v>433</v>
      </c>
      <c r="G464">
        <v>0</v>
      </c>
      <c r="H464">
        <v>0</v>
      </c>
      <c r="I464" t="s">
        <v>4</v>
      </c>
      <c r="J464">
        <v>1</v>
      </c>
      <c r="K464">
        <v>0</v>
      </c>
      <c r="L464" t="s">
        <v>4</v>
      </c>
      <c r="M464" t="s">
        <v>4</v>
      </c>
      <c r="N464">
        <v>0</v>
      </c>
      <c r="O464">
        <v>0</v>
      </c>
    </row>
    <row r="465" spans="1:15" x14ac:dyDescent="0.2">
      <c r="A465">
        <v>70</v>
      </c>
      <c r="B465">
        <v>1</v>
      </c>
      <c r="D465">
        <v>3</v>
      </c>
      <c r="E465" t="s">
        <v>434</v>
      </c>
      <c r="F465" t="s">
        <v>435</v>
      </c>
      <c r="G465">
        <v>0</v>
      </c>
      <c r="H465">
        <v>0</v>
      </c>
      <c r="I465" t="s">
        <v>4</v>
      </c>
      <c r="J465">
        <v>1</v>
      </c>
      <c r="K465">
        <v>0</v>
      </c>
      <c r="L465" t="s">
        <v>4</v>
      </c>
      <c r="M465" t="s">
        <v>4</v>
      </c>
      <c r="N465">
        <v>0</v>
      </c>
      <c r="O465">
        <v>0</v>
      </c>
    </row>
    <row r="466" spans="1:15" x14ac:dyDescent="0.2">
      <c r="A466">
        <v>70</v>
      </c>
      <c r="B466">
        <v>1</v>
      </c>
      <c r="D466">
        <v>4</v>
      </c>
      <c r="E466" t="s">
        <v>436</v>
      </c>
      <c r="F466" t="s">
        <v>437</v>
      </c>
      <c r="G466">
        <v>0</v>
      </c>
      <c r="H466">
        <v>0</v>
      </c>
      <c r="I466" t="s">
        <v>438</v>
      </c>
      <c r="J466">
        <v>0</v>
      </c>
      <c r="K466">
        <v>0</v>
      </c>
      <c r="L466" t="s">
        <v>4</v>
      </c>
      <c r="M466" t="s">
        <v>4</v>
      </c>
      <c r="N466">
        <v>0</v>
      </c>
      <c r="O466">
        <v>0</v>
      </c>
    </row>
    <row r="467" spans="1:15" x14ac:dyDescent="0.2">
      <c r="A467">
        <v>70</v>
      </c>
      <c r="B467">
        <v>1</v>
      </c>
      <c r="D467">
        <v>5</v>
      </c>
      <c r="E467" t="s">
        <v>439</v>
      </c>
      <c r="F467" t="s">
        <v>440</v>
      </c>
      <c r="G467">
        <v>0</v>
      </c>
      <c r="H467">
        <v>0</v>
      </c>
      <c r="I467" t="s">
        <v>441</v>
      </c>
      <c r="J467">
        <v>0</v>
      </c>
      <c r="K467">
        <v>0</v>
      </c>
      <c r="L467" t="s">
        <v>4</v>
      </c>
      <c r="M467" t="s">
        <v>4</v>
      </c>
      <c r="N467">
        <v>0</v>
      </c>
      <c r="O467">
        <v>0</v>
      </c>
    </row>
    <row r="468" spans="1:15" x14ac:dyDescent="0.2">
      <c r="A468">
        <v>70</v>
      </c>
      <c r="B468">
        <v>1</v>
      </c>
      <c r="D468">
        <v>6</v>
      </c>
      <c r="E468" t="s">
        <v>442</v>
      </c>
      <c r="F468" t="s">
        <v>443</v>
      </c>
      <c r="G468">
        <v>0</v>
      </c>
      <c r="H468">
        <v>0</v>
      </c>
      <c r="I468" t="s">
        <v>444</v>
      </c>
      <c r="J468">
        <v>0</v>
      </c>
      <c r="K468">
        <v>0</v>
      </c>
      <c r="L468" t="s">
        <v>4</v>
      </c>
      <c r="M468" t="s">
        <v>4</v>
      </c>
      <c r="N468">
        <v>0</v>
      </c>
      <c r="O468">
        <v>0</v>
      </c>
    </row>
    <row r="469" spans="1:15" x14ac:dyDescent="0.2">
      <c r="A469">
        <v>70</v>
      </c>
      <c r="B469">
        <v>1</v>
      </c>
      <c r="D469">
        <v>7</v>
      </c>
      <c r="E469" t="s">
        <v>445</v>
      </c>
      <c r="F469" t="s">
        <v>446</v>
      </c>
      <c r="G469">
        <v>0</v>
      </c>
      <c r="H469">
        <v>0</v>
      </c>
      <c r="I469" t="s">
        <v>4</v>
      </c>
      <c r="J469">
        <v>0</v>
      </c>
      <c r="K469">
        <v>0</v>
      </c>
      <c r="L469" t="s">
        <v>4</v>
      </c>
      <c r="M469" t="s">
        <v>4</v>
      </c>
      <c r="N469">
        <v>0</v>
      </c>
      <c r="O469">
        <v>0</v>
      </c>
    </row>
    <row r="470" spans="1:15" x14ac:dyDescent="0.2">
      <c r="A470">
        <v>70</v>
      </c>
      <c r="B470">
        <v>1</v>
      </c>
      <c r="D470">
        <v>8</v>
      </c>
      <c r="E470" t="s">
        <v>447</v>
      </c>
      <c r="F470" t="s">
        <v>448</v>
      </c>
      <c r="G470">
        <v>0</v>
      </c>
      <c r="H470">
        <v>0</v>
      </c>
      <c r="I470" t="s">
        <v>449</v>
      </c>
      <c r="J470">
        <v>0</v>
      </c>
      <c r="K470">
        <v>0</v>
      </c>
      <c r="L470" t="s">
        <v>4</v>
      </c>
      <c r="M470" t="s">
        <v>4</v>
      </c>
      <c r="N470">
        <v>0</v>
      </c>
      <c r="O470">
        <v>0</v>
      </c>
    </row>
    <row r="471" spans="1:15" x14ac:dyDescent="0.2">
      <c r="A471">
        <v>70</v>
      </c>
      <c r="B471">
        <v>1</v>
      </c>
      <c r="D471">
        <v>9</v>
      </c>
      <c r="E471" t="s">
        <v>450</v>
      </c>
      <c r="F471" t="s">
        <v>451</v>
      </c>
      <c r="G471">
        <v>0</v>
      </c>
      <c r="H471">
        <v>0</v>
      </c>
      <c r="I471" t="s">
        <v>452</v>
      </c>
      <c r="J471">
        <v>0</v>
      </c>
      <c r="K471">
        <v>0</v>
      </c>
      <c r="L471" t="s">
        <v>4</v>
      </c>
      <c r="M471" t="s">
        <v>4</v>
      </c>
      <c r="N471">
        <v>0</v>
      </c>
      <c r="O471">
        <v>0</v>
      </c>
    </row>
    <row r="472" spans="1:15" x14ac:dyDescent="0.2">
      <c r="A472">
        <v>70</v>
      </c>
      <c r="B472">
        <v>1</v>
      </c>
      <c r="D472">
        <v>10</v>
      </c>
      <c r="E472" t="s">
        <v>453</v>
      </c>
      <c r="F472" t="s">
        <v>454</v>
      </c>
      <c r="G472">
        <v>0</v>
      </c>
      <c r="H472">
        <v>0</v>
      </c>
      <c r="I472" t="s">
        <v>455</v>
      </c>
      <c r="J472">
        <v>0</v>
      </c>
      <c r="K472">
        <v>0</v>
      </c>
      <c r="L472" t="s">
        <v>4</v>
      </c>
      <c r="M472" t="s">
        <v>4</v>
      </c>
      <c r="N472">
        <v>0</v>
      </c>
      <c r="O472">
        <v>0</v>
      </c>
    </row>
    <row r="473" spans="1:15" x14ac:dyDescent="0.2">
      <c r="A473">
        <v>70</v>
      </c>
      <c r="B473">
        <v>1</v>
      </c>
      <c r="D473">
        <v>11</v>
      </c>
      <c r="E473" t="s">
        <v>456</v>
      </c>
      <c r="F473" t="s">
        <v>457</v>
      </c>
      <c r="G473">
        <v>0</v>
      </c>
      <c r="H473">
        <v>0</v>
      </c>
      <c r="I473" t="s">
        <v>458</v>
      </c>
      <c r="J473">
        <v>0</v>
      </c>
      <c r="K473">
        <v>0</v>
      </c>
      <c r="L473" t="s">
        <v>4</v>
      </c>
      <c r="M473" t="s">
        <v>4</v>
      </c>
      <c r="N473">
        <v>0</v>
      </c>
      <c r="O473">
        <v>0</v>
      </c>
    </row>
    <row r="474" spans="1:15" x14ac:dyDescent="0.2">
      <c r="A474">
        <v>70</v>
      </c>
      <c r="B474">
        <v>1</v>
      </c>
      <c r="D474">
        <v>12</v>
      </c>
      <c r="E474" t="s">
        <v>459</v>
      </c>
      <c r="F474" t="s">
        <v>460</v>
      </c>
      <c r="G474">
        <v>0</v>
      </c>
      <c r="H474">
        <v>0</v>
      </c>
      <c r="I474" t="s">
        <v>4</v>
      </c>
      <c r="J474">
        <v>0</v>
      </c>
      <c r="K474">
        <v>0</v>
      </c>
      <c r="L474" t="s">
        <v>4</v>
      </c>
      <c r="M474" t="s">
        <v>4</v>
      </c>
      <c r="N474">
        <v>0</v>
      </c>
      <c r="O474">
        <v>0</v>
      </c>
    </row>
    <row r="475" spans="1:15" x14ac:dyDescent="0.2">
      <c r="A475">
        <v>70</v>
      </c>
      <c r="B475">
        <v>1</v>
      </c>
      <c r="D475">
        <v>1</v>
      </c>
      <c r="E475" t="s">
        <v>461</v>
      </c>
      <c r="F475" t="s">
        <v>462</v>
      </c>
      <c r="G475">
        <v>0.9</v>
      </c>
      <c r="H475">
        <v>1</v>
      </c>
      <c r="I475" t="s">
        <v>463</v>
      </c>
      <c r="J475">
        <v>0</v>
      </c>
      <c r="K475">
        <v>0</v>
      </c>
      <c r="L475" t="s">
        <v>4</v>
      </c>
      <c r="M475" t="s">
        <v>4</v>
      </c>
      <c r="N475">
        <v>0</v>
      </c>
      <c r="O475">
        <v>0.9</v>
      </c>
    </row>
    <row r="476" spans="1:15" x14ac:dyDescent="0.2">
      <c r="A476">
        <v>70</v>
      </c>
      <c r="B476">
        <v>1</v>
      </c>
      <c r="D476">
        <v>2</v>
      </c>
      <c r="E476" t="s">
        <v>464</v>
      </c>
      <c r="F476" t="s">
        <v>465</v>
      </c>
      <c r="G476">
        <v>0.85</v>
      </c>
      <c r="H476">
        <v>1</v>
      </c>
      <c r="I476" t="s">
        <v>466</v>
      </c>
      <c r="J476">
        <v>0</v>
      </c>
      <c r="K476">
        <v>0</v>
      </c>
      <c r="L476" t="s">
        <v>4</v>
      </c>
      <c r="M476" t="s">
        <v>4</v>
      </c>
      <c r="N476">
        <v>0</v>
      </c>
      <c r="O476">
        <v>0.85</v>
      </c>
    </row>
    <row r="477" spans="1:15" x14ac:dyDescent="0.2">
      <c r="A477">
        <v>70</v>
      </c>
      <c r="B477">
        <v>1</v>
      </c>
      <c r="D477">
        <v>3</v>
      </c>
      <c r="E477" t="s">
        <v>467</v>
      </c>
      <c r="F477" t="s">
        <v>468</v>
      </c>
      <c r="G477">
        <v>1</v>
      </c>
      <c r="H477">
        <v>0.85</v>
      </c>
      <c r="I477" t="s">
        <v>469</v>
      </c>
      <c r="J477">
        <v>0</v>
      </c>
      <c r="K477">
        <v>0</v>
      </c>
      <c r="L477" t="s">
        <v>4</v>
      </c>
      <c r="M477" t="s">
        <v>4</v>
      </c>
      <c r="N477">
        <v>0</v>
      </c>
      <c r="O477">
        <v>1</v>
      </c>
    </row>
    <row r="478" spans="1:15" x14ac:dyDescent="0.2">
      <c r="A478">
        <v>70</v>
      </c>
      <c r="B478">
        <v>1</v>
      </c>
      <c r="D478">
        <v>4</v>
      </c>
      <c r="E478" t="s">
        <v>470</v>
      </c>
      <c r="F478" t="s">
        <v>471</v>
      </c>
      <c r="G478">
        <v>1</v>
      </c>
      <c r="H478">
        <v>0</v>
      </c>
      <c r="I478" t="s">
        <v>4</v>
      </c>
      <c r="J478">
        <v>0</v>
      </c>
      <c r="K478">
        <v>0</v>
      </c>
      <c r="L478" t="s">
        <v>4</v>
      </c>
      <c r="M478" t="s">
        <v>4</v>
      </c>
      <c r="N478">
        <v>0</v>
      </c>
      <c r="O478">
        <v>1</v>
      </c>
    </row>
    <row r="479" spans="1:15" x14ac:dyDescent="0.2">
      <c r="A479">
        <v>70</v>
      </c>
      <c r="B479">
        <v>1</v>
      </c>
      <c r="D479">
        <v>5</v>
      </c>
      <c r="E479" t="s">
        <v>472</v>
      </c>
      <c r="F479" t="s">
        <v>473</v>
      </c>
      <c r="G479">
        <v>1</v>
      </c>
      <c r="H479">
        <v>0.8</v>
      </c>
      <c r="I479" t="s">
        <v>474</v>
      </c>
      <c r="J479">
        <v>0</v>
      </c>
      <c r="K479">
        <v>0</v>
      </c>
      <c r="L479" t="s">
        <v>4</v>
      </c>
      <c r="M479" t="s">
        <v>4</v>
      </c>
      <c r="N479">
        <v>0</v>
      </c>
      <c r="O479">
        <v>1</v>
      </c>
    </row>
    <row r="480" spans="1:15" x14ac:dyDescent="0.2">
      <c r="A480">
        <v>70</v>
      </c>
      <c r="B480">
        <v>1</v>
      </c>
      <c r="D480">
        <v>6</v>
      </c>
      <c r="E480" t="s">
        <v>475</v>
      </c>
      <c r="F480" t="s">
        <v>476</v>
      </c>
      <c r="G480">
        <v>1</v>
      </c>
      <c r="H480">
        <v>0</v>
      </c>
      <c r="I480" t="s">
        <v>4</v>
      </c>
      <c r="J480">
        <v>0</v>
      </c>
      <c r="K480">
        <v>0</v>
      </c>
      <c r="L480" t="s">
        <v>4</v>
      </c>
      <c r="M480" t="s">
        <v>4</v>
      </c>
      <c r="N480">
        <v>0</v>
      </c>
      <c r="O480">
        <v>0.85</v>
      </c>
    </row>
    <row r="481" spans="1:34" x14ac:dyDescent="0.2">
      <c r="A481">
        <v>70</v>
      </c>
      <c r="B481">
        <v>1</v>
      </c>
      <c r="D481">
        <v>7</v>
      </c>
      <c r="E481" t="s">
        <v>477</v>
      </c>
      <c r="F481" t="s">
        <v>478</v>
      </c>
      <c r="G481">
        <v>1</v>
      </c>
      <c r="H481">
        <v>0</v>
      </c>
      <c r="I481" t="s">
        <v>4</v>
      </c>
      <c r="J481">
        <v>0</v>
      </c>
      <c r="K481">
        <v>0</v>
      </c>
      <c r="L481" t="s">
        <v>4</v>
      </c>
      <c r="M481" t="s">
        <v>4</v>
      </c>
      <c r="N481">
        <v>0</v>
      </c>
      <c r="O481">
        <v>0.8</v>
      </c>
    </row>
    <row r="482" spans="1:34" x14ac:dyDescent="0.2">
      <c r="A482">
        <v>70</v>
      </c>
      <c r="B482">
        <v>1</v>
      </c>
      <c r="D482">
        <v>8</v>
      </c>
      <c r="E482" t="s">
        <v>479</v>
      </c>
      <c r="F482" t="s">
        <v>480</v>
      </c>
      <c r="G482">
        <v>0.7</v>
      </c>
      <c r="H482">
        <v>0</v>
      </c>
      <c r="I482" t="s">
        <v>4</v>
      </c>
      <c r="J482">
        <v>0</v>
      </c>
      <c r="K482">
        <v>0</v>
      </c>
      <c r="L482" t="s">
        <v>4</v>
      </c>
      <c r="M482" t="s">
        <v>4</v>
      </c>
      <c r="N482">
        <v>0</v>
      </c>
      <c r="O482">
        <v>0.94</v>
      </c>
    </row>
    <row r="483" spans="1:34" x14ac:dyDescent="0.2">
      <c r="A483">
        <v>70</v>
      </c>
      <c r="B483">
        <v>1</v>
      </c>
      <c r="D483">
        <v>9</v>
      </c>
      <c r="E483" t="s">
        <v>481</v>
      </c>
      <c r="F483" t="s">
        <v>482</v>
      </c>
      <c r="G483">
        <v>0.9</v>
      </c>
      <c r="H483">
        <v>0</v>
      </c>
      <c r="I483" t="s">
        <v>4</v>
      </c>
      <c r="J483">
        <v>0</v>
      </c>
      <c r="K483">
        <v>0</v>
      </c>
      <c r="L483" t="s">
        <v>4</v>
      </c>
      <c r="M483" t="s">
        <v>4</v>
      </c>
      <c r="N483">
        <v>0</v>
      </c>
      <c r="O483">
        <v>0.9</v>
      </c>
    </row>
    <row r="484" spans="1:34" x14ac:dyDescent="0.2">
      <c r="A484">
        <v>70</v>
      </c>
      <c r="B484">
        <v>1</v>
      </c>
      <c r="D484">
        <v>10</v>
      </c>
      <c r="E484" t="s">
        <v>483</v>
      </c>
      <c r="F484" t="s">
        <v>484</v>
      </c>
      <c r="G484">
        <v>0.6</v>
      </c>
      <c r="H484">
        <v>0</v>
      </c>
      <c r="I484" t="s">
        <v>4</v>
      </c>
      <c r="J484">
        <v>0</v>
      </c>
      <c r="K484">
        <v>0</v>
      </c>
      <c r="L484" t="s">
        <v>4</v>
      </c>
      <c r="M484" t="s">
        <v>4</v>
      </c>
      <c r="N484">
        <v>0</v>
      </c>
      <c r="O484">
        <v>0.6</v>
      </c>
    </row>
    <row r="485" spans="1:34" x14ac:dyDescent="0.2">
      <c r="A485">
        <v>70</v>
      </c>
      <c r="B485">
        <v>1</v>
      </c>
      <c r="D485">
        <v>11</v>
      </c>
      <c r="E485" t="s">
        <v>485</v>
      </c>
      <c r="F485" t="s">
        <v>486</v>
      </c>
      <c r="G485">
        <v>1.2</v>
      </c>
      <c r="H485">
        <v>0</v>
      </c>
      <c r="I485" t="s">
        <v>4</v>
      </c>
      <c r="J485">
        <v>0</v>
      </c>
      <c r="K485">
        <v>0</v>
      </c>
      <c r="L485" t="s">
        <v>4</v>
      </c>
      <c r="M485" t="s">
        <v>4</v>
      </c>
      <c r="N485">
        <v>0</v>
      </c>
      <c r="O485">
        <v>1.2</v>
      </c>
    </row>
    <row r="486" spans="1:34" x14ac:dyDescent="0.2">
      <c r="A486">
        <v>70</v>
      </c>
      <c r="B486">
        <v>1</v>
      </c>
      <c r="D486">
        <v>12</v>
      </c>
      <c r="E486" t="s">
        <v>487</v>
      </c>
      <c r="F486" t="s">
        <v>488</v>
      </c>
      <c r="G486">
        <v>0</v>
      </c>
      <c r="H486">
        <v>0</v>
      </c>
      <c r="I486" t="s">
        <v>4</v>
      </c>
      <c r="J486">
        <v>0</v>
      </c>
      <c r="K486">
        <v>0</v>
      </c>
      <c r="L486" t="s">
        <v>4</v>
      </c>
      <c r="M486" t="s">
        <v>4</v>
      </c>
      <c r="N486">
        <v>0</v>
      </c>
      <c r="O486">
        <v>0</v>
      </c>
    </row>
    <row r="487" spans="1:34" x14ac:dyDescent="0.2">
      <c r="A487">
        <v>70</v>
      </c>
      <c r="B487">
        <v>1</v>
      </c>
      <c r="D487">
        <v>13</v>
      </c>
      <c r="E487" t="s">
        <v>489</v>
      </c>
      <c r="F487" t="s">
        <v>490</v>
      </c>
      <c r="G487">
        <v>1</v>
      </c>
      <c r="H487">
        <v>0</v>
      </c>
      <c r="I487" t="s">
        <v>4</v>
      </c>
      <c r="J487">
        <v>0</v>
      </c>
      <c r="K487">
        <v>0</v>
      </c>
      <c r="L487" t="s">
        <v>4</v>
      </c>
      <c r="M487" t="s">
        <v>4</v>
      </c>
      <c r="N487">
        <v>0</v>
      </c>
      <c r="O487">
        <v>0.94</v>
      </c>
    </row>
    <row r="489" spans="1:34" x14ac:dyDescent="0.2">
      <c r="A489">
        <v>-1</v>
      </c>
    </row>
    <row r="491" spans="1:34" x14ac:dyDescent="0.2">
      <c r="A491" s="4">
        <v>75</v>
      </c>
      <c r="B491" s="4" t="s">
        <v>491</v>
      </c>
      <c r="C491" s="4">
        <v>2000</v>
      </c>
      <c r="D491" s="4">
        <v>0</v>
      </c>
      <c r="E491" s="4">
        <v>1</v>
      </c>
      <c r="F491" s="4"/>
      <c r="G491" s="4">
        <v>0</v>
      </c>
      <c r="H491" s="4">
        <v>1</v>
      </c>
      <c r="I491" s="4">
        <v>0</v>
      </c>
      <c r="J491" s="4">
        <v>1</v>
      </c>
      <c r="K491" s="4">
        <v>0</v>
      </c>
      <c r="L491" s="4">
        <v>0</v>
      </c>
      <c r="M491" s="4">
        <v>0</v>
      </c>
      <c r="N491" s="4">
        <v>27795993</v>
      </c>
      <c r="O491" s="4">
        <v>1</v>
      </c>
    </row>
    <row r="492" spans="1:34" x14ac:dyDescent="0.2">
      <c r="A492" s="4">
        <v>75</v>
      </c>
      <c r="B492" s="4" t="s">
        <v>492</v>
      </c>
      <c r="C492" s="4">
        <v>2017</v>
      </c>
      <c r="D492" s="4">
        <v>4</v>
      </c>
      <c r="E492" s="4">
        <v>0</v>
      </c>
      <c r="F492" s="4"/>
      <c r="G492" s="4">
        <v>0</v>
      </c>
      <c r="H492" s="4">
        <v>1</v>
      </c>
      <c r="I492" s="4">
        <v>0</v>
      </c>
      <c r="J492" s="4">
        <v>1</v>
      </c>
      <c r="K492" s="4">
        <v>0</v>
      </c>
      <c r="L492" s="4">
        <v>0</v>
      </c>
      <c r="M492" s="4">
        <v>1</v>
      </c>
      <c r="N492" s="4">
        <v>27796868</v>
      </c>
      <c r="O492" s="4">
        <v>2</v>
      </c>
    </row>
    <row r="493" spans="1:34" x14ac:dyDescent="0.2">
      <c r="A493" s="6">
        <v>3</v>
      </c>
      <c r="B493" s="6" t="s">
        <v>493</v>
      </c>
      <c r="C493" s="6">
        <v>7.7</v>
      </c>
      <c r="D493" s="6">
        <v>1</v>
      </c>
      <c r="E493" s="6">
        <v>1</v>
      </c>
      <c r="F493" s="6">
        <v>1</v>
      </c>
      <c r="G493" s="6">
        <v>1</v>
      </c>
      <c r="H493" s="6">
        <v>1</v>
      </c>
      <c r="I493" s="6">
        <v>1</v>
      </c>
      <c r="J493" s="6">
        <v>1</v>
      </c>
      <c r="K493" s="6">
        <v>18.690000000000001</v>
      </c>
      <c r="L493" s="6">
        <v>1</v>
      </c>
      <c r="M493" s="6">
        <v>7.7</v>
      </c>
      <c r="N493" s="6">
        <v>1</v>
      </c>
      <c r="O493" s="6">
        <v>1</v>
      </c>
      <c r="P493" s="6">
        <v>1</v>
      </c>
      <c r="Q493" s="6">
        <v>18.690000000000001</v>
      </c>
      <c r="R493" s="6">
        <v>1</v>
      </c>
      <c r="S493" s="6" t="s">
        <v>4</v>
      </c>
      <c r="T493" s="6" t="s">
        <v>4</v>
      </c>
      <c r="U493" s="6" t="s">
        <v>4</v>
      </c>
      <c r="V493" s="6" t="s">
        <v>4</v>
      </c>
      <c r="W493" s="6" t="s">
        <v>4</v>
      </c>
      <c r="X493" s="6" t="s">
        <v>4</v>
      </c>
      <c r="Y493" s="6" t="s">
        <v>4</v>
      </c>
      <c r="Z493" s="6" t="s">
        <v>4</v>
      </c>
      <c r="AA493" s="6" t="s">
        <v>4</v>
      </c>
      <c r="AB493" s="6" t="s">
        <v>4</v>
      </c>
      <c r="AC493" s="6" t="s">
        <v>4</v>
      </c>
      <c r="AD493" s="6" t="s">
        <v>4</v>
      </c>
      <c r="AE493" s="6" t="s">
        <v>4</v>
      </c>
      <c r="AF493" s="6" t="s">
        <v>4</v>
      </c>
      <c r="AG493" s="6" t="s">
        <v>4</v>
      </c>
      <c r="AH493" s="6" t="s">
        <v>4</v>
      </c>
    </row>
    <row r="497" spans="1:5" x14ac:dyDescent="0.2">
      <c r="A497">
        <v>65</v>
      </c>
      <c r="C497">
        <v>1</v>
      </c>
      <c r="D497">
        <v>0</v>
      </c>
      <c r="E49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494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837</v>
      </c>
      <c r="H12" s="1" t="s">
        <v>4</v>
      </c>
      <c r="I12" s="1">
        <v>0</v>
      </c>
      <c r="J12" s="1" t="s">
        <v>4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4</v>
      </c>
      <c r="V12" s="1">
        <v>0</v>
      </c>
      <c r="W12" s="1" t="s">
        <v>4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4</v>
      </c>
      <c r="AC12" s="1" t="s">
        <v>4</v>
      </c>
      <c r="AD12" s="1" t="s">
        <v>4</v>
      </c>
      <c r="AE12" s="1" t="s">
        <v>4</v>
      </c>
      <c r="AF12" s="1" t="s">
        <v>4</v>
      </c>
      <c r="AG12" s="1" t="s">
        <v>4</v>
      </c>
      <c r="AH12" s="1" t="s">
        <v>4</v>
      </c>
      <c r="AI12" s="1" t="s">
        <v>4</v>
      </c>
      <c r="AJ12" s="1" t="s">
        <v>5</v>
      </c>
      <c r="AK12" s="1"/>
      <c r="AL12" s="1" t="s">
        <v>6</v>
      </c>
      <c r="AM12" s="1" t="s">
        <v>4</v>
      </c>
      <c r="AN12" s="1" t="s">
        <v>7</v>
      </c>
      <c r="AO12" s="1"/>
      <c r="AP12" s="1" t="s">
        <v>4</v>
      </c>
      <c r="AQ12" s="1" t="s">
        <v>4</v>
      </c>
      <c r="AR12" s="1" t="s">
        <v>4</v>
      </c>
      <c r="AS12" s="1"/>
      <c r="AT12" s="1"/>
      <c r="AU12" s="1"/>
      <c r="AV12" s="1"/>
      <c r="AW12" s="1"/>
      <c r="AX12" s="1" t="s">
        <v>5</v>
      </c>
      <c r="AY12" s="1" t="s">
        <v>4</v>
      </c>
      <c r="AZ12" s="1" t="s">
        <v>4</v>
      </c>
      <c r="BA12" s="1"/>
      <c r="BB12" s="1"/>
      <c r="BC12" s="1"/>
      <c r="BD12" s="1"/>
      <c r="BE12" s="1"/>
      <c r="BF12" s="1"/>
      <c r="BG12" s="1"/>
      <c r="BH12" s="1" t="s">
        <v>8</v>
      </c>
      <c r="BI12" s="1" t="s">
        <v>9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10</v>
      </c>
      <c r="BZ12" s="1" t="s">
        <v>11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12</v>
      </c>
      <c r="CF12" s="1">
        <v>0</v>
      </c>
      <c r="CG12" s="1">
        <v>0</v>
      </c>
      <c r="CH12" s="1">
        <v>524288</v>
      </c>
      <c r="CI12" s="1" t="s">
        <v>4</v>
      </c>
      <c r="CJ12" s="1" t="s">
        <v>4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27795993</v>
      </c>
      <c r="E14" s="1">
        <v>27796868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4</v>
      </c>
      <c r="D16" s="7" t="s">
        <v>4</v>
      </c>
      <c r="E16" s="8">
        <f>(Source!F415)/1000</f>
        <v>202.99403000000001</v>
      </c>
      <c r="F16" s="8">
        <f>(Source!F416)/1000</f>
        <v>18.439630000000001</v>
      </c>
      <c r="G16" s="8">
        <f>(Source!F407)/1000</f>
        <v>0</v>
      </c>
      <c r="H16" s="8">
        <f>(Source!F417)/1000+(Source!F418)/1000</f>
        <v>9.4238999999999997</v>
      </c>
      <c r="I16" s="8">
        <f>E16+F16+G16+H16</f>
        <v>230.85756000000001</v>
      </c>
      <c r="J16" s="8">
        <f>(Source!F413)/1000</f>
        <v>6.5223399999999998</v>
      </c>
      <c r="T16" s="9">
        <f>(Source!P415)/1000</f>
        <v>1563.05449</v>
      </c>
      <c r="U16" s="9">
        <f>(Source!P416)/1000</f>
        <v>141.9846</v>
      </c>
      <c r="V16" s="9">
        <f>(Source!P407)/1000</f>
        <v>0</v>
      </c>
      <c r="W16" s="9">
        <f>(Source!P417)/1000+(Source!P418)/1000</f>
        <v>103.20997</v>
      </c>
      <c r="X16" s="9">
        <f>T16+U16+V16+W16</f>
        <v>1808.2490600000001</v>
      </c>
      <c r="Y16" s="9">
        <f>(Source!P413)/1000</f>
        <v>65.171199999999999</v>
      </c>
      <c r="AI16" s="7">
        <v>0</v>
      </c>
      <c r="AJ16" s="7">
        <v>1</v>
      </c>
      <c r="AK16" s="7" t="s">
        <v>4</v>
      </c>
      <c r="AL16" s="7" t="s">
        <v>4</v>
      </c>
      <c r="AM16" s="7" t="s">
        <v>4</v>
      </c>
      <c r="AN16" s="7">
        <v>0</v>
      </c>
      <c r="AO16" s="7" t="s">
        <v>4</v>
      </c>
      <c r="AP16" s="7" t="s">
        <v>4</v>
      </c>
      <c r="AT16" s="8">
        <v>220024.72</v>
      </c>
      <c r="AU16" s="8">
        <v>211656.22</v>
      </c>
      <c r="AV16" s="8">
        <v>0</v>
      </c>
      <c r="AW16" s="8">
        <v>0</v>
      </c>
      <c r="AX16" s="8">
        <v>0</v>
      </c>
      <c r="AY16" s="8">
        <v>1846.16</v>
      </c>
      <c r="AZ16" s="8">
        <v>106.75</v>
      </c>
      <c r="BA16" s="8">
        <v>6522.34</v>
      </c>
      <c r="BB16" s="8">
        <v>202994.03</v>
      </c>
      <c r="BC16" s="8">
        <v>18439.63</v>
      </c>
      <c r="BD16" s="8">
        <v>9423.9</v>
      </c>
      <c r="BE16" s="8">
        <v>0</v>
      </c>
      <c r="BF16" s="8">
        <v>657.86086499999988</v>
      </c>
      <c r="BG16" s="8">
        <v>8.8627079999999978</v>
      </c>
      <c r="BH16" s="8">
        <v>0</v>
      </c>
      <c r="BI16" s="8">
        <v>6472.78</v>
      </c>
      <c r="BJ16" s="8">
        <v>4360.0600000000004</v>
      </c>
      <c r="BK16" s="8">
        <v>230857.56</v>
      </c>
      <c r="BR16" s="9">
        <v>1709139.54</v>
      </c>
      <c r="BS16" s="9">
        <v>1629752.98</v>
      </c>
      <c r="BT16" s="9">
        <v>0</v>
      </c>
      <c r="BU16" s="9">
        <v>0</v>
      </c>
      <c r="BV16" s="9">
        <v>0</v>
      </c>
      <c r="BW16" s="9">
        <v>14215.36</v>
      </c>
      <c r="BX16" s="9">
        <v>821.98</v>
      </c>
      <c r="BY16" s="9">
        <v>65171.199999999997</v>
      </c>
      <c r="BZ16" s="9">
        <v>1563054.49</v>
      </c>
      <c r="CA16" s="9">
        <v>141984.6</v>
      </c>
      <c r="CB16" s="9">
        <v>103209.97</v>
      </c>
      <c r="CC16" s="9">
        <v>0</v>
      </c>
      <c r="CD16" s="9">
        <v>657.86086499999988</v>
      </c>
      <c r="CE16" s="9">
        <v>8.8627079999999978</v>
      </c>
      <c r="CF16" s="9">
        <v>0</v>
      </c>
      <c r="CG16" s="9">
        <v>59557.440000000002</v>
      </c>
      <c r="CH16" s="9">
        <v>39552.080000000002</v>
      </c>
      <c r="CI16" s="9">
        <v>1808249.06</v>
      </c>
    </row>
    <row r="18" spans="1:40" x14ac:dyDescent="0.2">
      <c r="A18">
        <v>51</v>
      </c>
      <c r="E18" s="10">
        <f>SUMIF(A16:A17,3,E16:E17)</f>
        <v>202.99403000000001</v>
      </c>
      <c r="F18" s="10">
        <f>SUMIF(A16:A17,3,F16:F17)</f>
        <v>18.439630000000001</v>
      </c>
      <c r="G18" s="10">
        <f>SUMIF(A16:A17,3,G16:G17)</f>
        <v>0</v>
      </c>
      <c r="H18" s="10">
        <f>SUMIF(A16:A17,3,H16:H17)</f>
        <v>9.4238999999999997</v>
      </c>
      <c r="I18" s="10">
        <f>SUMIF(A16:A17,3,I16:I17)</f>
        <v>230.85756000000001</v>
      </c>
      <c r="J18" s="10">
        <f>SUMIF(A16:A17,3,J16:J17)</f>
        <v>6.5223399999999998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1563.05449</v>
      </c>
      <c r="U18" s="3">
        <f>SUMIF(A16:A17,3,U16:U17)</f>
        <v>141.9846</v>
      </c>
      <c r="V18" s="3">
        <f>SUMIF(A16:A17,3,V16:V17)</f>
        <v>0</v>
      </c>
      <c r="W18" s="3">
        <f>SUMIF(A16:A17,3,W16:W17)</f>
        <v>103.20997</v>
      </c>
      <c r="X18" s="3">
        <f>SUMIF(A16:A17,3,X16:X17)</f>
        <v>1808.2490600000001</v>
      </c>
      <c r="Y18" s="3">
        <f>SUMIF(A16:A17,3,Y16:Y17)</f>
        <v>65.171199999999999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220024.72</v>
      </c>
      <c r="G20" s="5" t="s">
        <v>141</v>
      </c>
      <c r="H20" s="5" t="s">
        <v>142</v>
      </c>
      <c r="I20" s="5"/>
      <c r="J20" s="5"/>
      <c r="K20" s="5">
        <v>201</v>
      </c>
      <c r="L20" s="5">
        <v>1</v>
      </c>
      <c r="M20" s="5">
        <v>3</v>
      </c>
      <c r="N20" s="5" t="s">
        <v>4</v>
      </c>
      <c r="O20" s="5">
        <v>2</v>
      </c>
      <c r="P20" s="5">
        <v>1709139.54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211656.22</v>
      </c>
      <c r="G21" s="5" t="s">
        <v>143</v>
      </c>
      <c r="H21" s="5" t="s">
        <v>144</v>
      </c>
      <c r="I21" s="5"/>
      <c r="J21" s="5"/>
      <c r="K21" s="5">
        <v>202</v>
      </c>
      <c r="L21" s="5">
        <v>2</v>
      </c>
      <c r="M21" s="5">
        <v>3</v>
      </c>
      <c r="N21" s="5" t="s">
        <v>4</v>
      </c>
      <c r="O21" s="5">
        <v>2</v>
      </c>
      <c r="P21" s="5">
        <v>1629752.98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145</v>
      </c>
      <c r="H22" s="5" t="s">
        <v>146</v>
      </c>
      <c r="I22" s="5"/>
      <c r="J22" s="5"/>
      <c r="K22" s="5">
        <v>222</v>
      </c>
      <c r="L22" s="5">
        <v>3</v>
      </c>
      <c r="M22" s="5">
        <v>3</v>
      </c>
      <c r="N22" s="5" t="s">
        <v>4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211656.22</v>
      </c>
      <c r="G23" s="5" t="s">
        <v>147</v>
      </c>
      <c r="H23" s="5" t="s">
        <v>148</v>
      </c>
      <c r="I23" s="5"/>
      <c r="J23" s="5"/>
      <c r="K23" s="5">
        <v>225</v>
      </c>
      <c r="L23" s="5">
        <v>4</v>
      </c>
      <c r="M23" s="5">
        <v>3</v>
      </c>
      <c r="N23" s="5" t="s">
        <v>4</v>
      </c>
      <c r="O23" s="5">
        <v>2</v>
      </c>
      <c r="P23" s="5">
        <v>1629752.98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211656.22</v>
      </c>
      <c r="G24" s="5" t="s">
        <v>149</v>
      </c>
      <c r="H24" s="5" t="s">
        <v>150</v>
      </c>
      <c r="I24" s="5"/>
      <c r="J24" s="5"/>
      <c r="K24" s="5">
        <v>226</v>
      </c>
      <c r="L24" s="5">
        <v>5</v>
      </c>
      <c r="M24" s="5">
        <v>3</v>
      </c>
      <c r="N24" s="5" t="s">
        <v>4</v>
      </c>
      <c r="O24" s="5">
        <v>2</v>
      </c>
      <c r="P24" s="5">
        <v>1629752.98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151</v>
      </c>
      <c r="H25" s="5" t="s">
        <v>152</v>
      </c>
      <c r="I25" s="5"/>
      <c r="J25" s="5"/>
      <c r="K25" s="5">
        <v>227</v>
      </c>
      <c r="L25" s="5">
        <v>6</v>
      </c>
      <c r="M25" s="5">
        <v>3</v>
      </c>
      <c r="N25" s="5" t="s">
        <v>4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211656.22</v>
      </c>
      <c r="G26" s="5" t="s">
        <v>153</v>
      </c>
      <c r="H26" s="5" t="s">
        <v>154</v>
      </c>
      <c r="I26" s="5"/>
      <c r="J26" s="5"/>
      <c r="K26" s="5">
        <v>228</v>
      </c>
      <c r="L26" s="5">
        <v>7</v>
      </c>
      <c r="M26" s="5">
        <v>3</v>
      </c>
      <c r="N26" s="5" t="s">
        <v>4</v>
      </c>
      <c r="O26" s="5">
        <v>2</v>
      </c>
      <c r="P26" s="5">
        <v>1629752.98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155</v>
      </c>
      <c r="H27" s="5" t="s">
        <v>156</v>
      </c>
      <c r="I27" s="5"/>
      <c r="J27" s="5"/>
      <c r="K27" s="5">
        <v>216</v>
      </c>
      <c r="L27" s="5">
        <v>8</v>
      </c>
      <c r="M27" s="5">
        <v>3</v>
      </c>
      <c r="N27" s="5" t="s">
        <v>4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157</v>
      </c>
      <c r="H28" s="5" t="s">
        <v>158</v>
      </c>
      <c r="I28" s="5"/>
      <c r="J28" s="5"/>
      <c r="K28" s="5">
        <v>223</v>
      </c>
      <c r="L28" s="5">
        <v>9</v>
      </c>
      <c r="M28" s="5">
        <v>3</v>
      </c>
      <c r="N28" s="5" t="s">
        <v>4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159</v>
      </c>
      <c r="H29" s="5" t="s">
        <v>160</v>
      </c>
      <c r="I29" s="5"/>
      <c r="J29" s="5"/>
      <c r="K29" s="5">
        <v>229</v>
      </c>
      <c r="L29" s="5">
        <v>10</v>
      </c>
      <c r="M29" s="5">
        <v>3</v>
      </c>
      <c r="N29" s="5" t="s">
        <v>4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1846.16</v>
      </c>
      <c r="G30" s="5" t="s">
        <v>161</v>
      </c>
      <c r="H30" s="5" t="s">
        <v>162</v>
      </c>
      <c r="I30" s="5"/>
      <c r="J30" s="5"/>
      <c r="K30" s="5">
        <v>203</v>
      </c>
      <c r="L30" s="5">
        <v>11</v>
      </c>
      <c r="M30" s="5">
        <v>3</v>
      </c>
      <c r="N30" s="5" t="s">
        <v>4</v>
      </c>
      <c r="O30" s="5">
        <v>2</v>
      </c>
      <c r="P30" s="5">
        <v>14215.36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163</v>
      </c>
      <c r="H31" s="5" t="s">
        <v>164</v>
      </c>
      <c r="I31" s="5"/>
      <c r="J31" s="5"/>
      <c r="K31" s="5">
        <v>231</v>
      </c>
      <c r="L31" s="5">
        <v>12</v>
      </c>
      <c r="M31" s="5">
        <v>3</v>
      </c>
      <c r="N31" s="5" t="s">
        <v>4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106.75</v>
      </c>
      <c r="G32" s="5" t="s">
        <v>165</v>
      </c>
      <c r="H32" s="5" t="s">
        <v>166</v>
      </c>
      <c r="I32" s="5"/>
      <c r="J32" s="5"/>
      <c r="K32" s="5">
        <v>204</v>
      </c>
      <c r="L32" s="5">
        <v>13</v>
      </c>
      <c r="M32" s="5">
        <v>3</v>
      </c>
      <c r="N32" s="5" t="s">
        <v>4</v>
      </c>
      <c r="O32" s="5">
        <v>2</v>
      </c>
      <c r="P32" s="5">
        <v>821.98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6522.34</v>
      </c>
      <c r="G33" s="5" t="s">
        <v>167</v>
      </c>
      <c r="H33" s="5" t="s">
        <v>168</v>
      </c>
      <c r="I33" s="5"/>
      <c r="J33" s="5"/>
      <c r="K33" s="5">
        <v>205</v>
      </c>
      <c r="L33" s="5">
        <v>14</v>
      </c>
      <c r="M33" s="5">
        <v>3</v>
      </c>
      <c r="N33" s="5" t="s">
        <v>4</v>
      </c>
      <c r="O33" s="5">
        <v>2</v>
      </c>
      <c r="P33" s="5">
        <v>65171.199999999997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169</v>
      </c>
      <c r="H34" s="5" t="s">
        <v>170</v>
      </c>
      <c r="I34" s="5"/>
      <c r="J34" s="5"/>
      <c r="K34" s="5">
        <v>232</v>
      </c>
      <c r="L34" s="5">
        <v>15</v>
      </c>
      <c r="M34" s="5">
        <v>3</v>
      </c>
      <c r="N34" s="5" t="s">
        <v>4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202994.03</v>
      </c>
      <c r="G35" s="5" t="s">
        <v>171</v>
      </c>
      <c r="H35" s="5" t="s">
        <v>172</v>
      </c>
      <c r="I35" s="5"/>
      <c r="J35" s="5"/>
      <c r="K35" s="5">
        <v>214</v>
      </c>
      <c r="L35" s="5">
        <v>16</v>
      </c>
      <c r="M35" s="5">
        <v>3</v>
      </c>
      <c r="N35" s="5" t="s">
        <v>4</v>
      </c>
      <c r="O35" s="5">
        <v>2</v>
      </c>
      <c r="P35" s="5">
        <v>1563054.49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18439.63</v>
      </c>
      <c r="G36" s="5" t="s">
        <v>173</v>
      </c>
      <c r="H36" s="5" t="s">
        <v>174</v>
      </c>
      <c r="I36" s="5"/>
      <c r="J36" s="5"/>
      <c r="K36" s="5">
        <v>215</v>
      </c>
      <c r="L36" s="5">
        <v>17</v>
      </c>
      <c r="M36" s="5">
        <v>3</v>
      </c>
      <c r="N36" s="5" t="s">
        <v>4</v>
      </c>
      <c r="O36" s="5">
        <v>2</v>
      </c>
      <c r="P36" s="5">
        <v>141984.6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9423.9</v>
      </c>
      <c r="G37" s="5" t="s">
        <v>175</v>
      </c>
      <c r="H37" s="5" t="s">
        <v>176</v>
      </c>
      <c r="I37" s="5"/>
      <c r="J37" s="5"/>
      <c r="K37" s="5">
        <v>217</v>
      </c>
      <c r="L37" s="5">
        <v>18</v>
      </c>
      <c r="M37" s="5">
        <v>3</v>
      </c>
      <c r="N37" s="5" t="s">
        <v>4</v>
      </c>
      <c r="O37" s="5">
        <v>2</v>
      </c>
      <c r="P37" s="5">
        <v>103209.97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177</v>
      </c>
      <c r="H38" s="5" t="s">
        <v>178</v>
      </c>
      <c r="I38" s="5"/>
      <c r="J38" s="5"/>
      <c r="K38" s="5">
        <v>230</v>
      </c>
      <c r="L38" s="5">
        <v>19</v>
      </c>
      <c r="M38" s="5">
        <v>3</v>
      </c>
      <c r="N38" s="5" t="s">
        <v>4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179</v>
      </c>
      <c r="H39" s="5" t="s">
        <v>180</v>
      </c>
      <c r="I39" s="5"/>
      <c r="J39" s="5"/>
      <c r="K39" s="5">
        <v>206</v>
      </c>
      <c r="L39" s="5">
        <v>20</v>
      </c>
      <c r="M39" s="5">
        <v>3</v>
      </c>
      <c r="N39" s="5" t="s">
        <v>4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657.86086499999988</v>
      </c>
      <c r="G40" s="5" t="s">
        <v>181</v>
      </c>
      <c r="H40" s="5" t="s">
        <v>182</v>
      </c>
      <c r="I40" s="5"/>
      <c r="J40" s="5"/>
      <c r="K40" s="5">
        <v>207</v>
      </c>
      <c r="L40" s="5">
        <v>21</v>
      </c>
      <c r="M40" s="5">
        <v>3</v>
      </c>
      <c r="N40" s="5" t="s">
        <v>4</v>
      </c>
      <c r="O40" s="5">
        <v>-1</v>
      </c>
      <c r="P40" s="5">
        <v>657.86086499999988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8.8627079999999978</v>
      </c>
      <c r="G41" s="5" t="s">
        <v>183</v>
      </c>
      <c r="H41" s="5" t="s">
        <v>184</v>
      </c>
      <c r="I41" s="5"/>
      <c r="J41" s="5"/>
      <c r="K41" s="5">
        <v>208</v>
      </c>
      <c r="L41" s="5">
        <v>22</v>
      </c>
      <c r="M41" s="5">
        <v>3</v>
      </c>
      <c r="N41" s="5" t="s">
        <v>4</v>
      </c>
      <c r="O41" s="5">
        <v>-1</v>
      </c>
      <c r="P41" s="5">
        <v>8.8627079999999978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185</v>
      </c>
      <c r="H42" s="5" t="s">
        <v>186</v>
      </c>
      <c r="I42" s="5"/>
      <c r="J42" s="5"/>
      <c r="K42" s="5">
        <v>209</v>
      </c>
      <c r="L42" s="5">
        <v>23</v>
      </c>
      <c r="M42" s="5">
        <v>3</v>
      </c>
      <c r="N42" s="5" t="s">
        <v>4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6472.78</v>
      </c>
      <c r="G43" s="5" t="s">
        <v>187</v>
      </c>
      <c r="H43" s="5" t="s">
        <v>188</v>
      </c>
      <c r="I43" s="5"/>
      <c r="J43" s="5"/>
      <c r="K43" s="5">
        <v>210</v>
      </c>
      <c r="L43" s="5">
        <v>24</v>
      </c>
      <c r="M43" s="5">
        <v>3</v>
      </c>
      <c r="N43" s="5" t="s">
        <v>4</v>
      </c>
      <c r="O43" s="5">
        <v>2</v>
      </c>
      <c r="P43" s="5">
        <v>59557.440000000002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4360.0600000000004</v>
      </c>
      <c r="G44" s="5" t="s">
        <v>189</v>
      </c>
      <c r="H44" s="5" t="s">
        <v>190</v>
      </c>
      <c r="I44" s="5"/>
      <c r="J44" s="5"/>
      <c r="K44" s="5">
        <v>211</v>
      </c>
      <c r="L44" s="5">
        <v>25</v>
      </c>
      <c r="M44" s="5">
        <v>3</v>
      </c>
      <c r="N44" s="5" t="s">
        <v>4</v>
      </c>
      <c r="O44" s="5">
        <v>2</v>
      </c>
      <c r="P44" s="5">
        <v>39552.080000000002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230857.56</v>
      </c>
      <c r="G45" s="5" t="s">
        <v>191</v>
      </c>
      <c r="H45" s="5" t="s">
        <v>192</v>
      </c>
      <c r="I45" s="5"/>
      <c r="J45" s="5"/>
      <c r="K45" s="5">
        <v>224</v>
      </c>
      <c r="L45" s="5">
        <v>26</v>
      </c>
      <c r="M45" s="5">
        <v>3</v>
      </c>
      <c r="N45" s="5" t="s">
        <v>4</v>
      </c>
      <c r="O45" s="5">
        <v>2</v>
      </c>
      <c r="P45" s="5">
        <v>1808249.06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230857.56</v>
      </c>
      <c r="G46" s="5" t="s">
        <v>425</v>
      </c>
      <c r="H46" s="5" t="s">
        <v>192</v>
      </c>
      <c r="I46" s="5"/>
      <c r="J46" s="5"/>
      <c r="K46" s="5">
        <v>212</v>
      </c>
      <c r="L46" s="5">
        <v>27</v>
      </c>
      <c r="M46" s="5">
        <v>0</v>
      </c>
      <c r="N46" s="5" t="s">
        <v>4</v>
      </c>
      <c r="O46" s="5">
        <v>2</v>
      </c>
      <c r="P46" s="5">
        <v>1808249.06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41554.36</v>
      </c>
      <c r="G47" s="5" t="s">
        <v>426</v>
      </c>
      <c r="H47" s="5" t="s">
        <v>427</v>
      </c>
      <c r="I47" s="5"/>
      <c r="J47" s="5"/>
      <c r="K47" s="5">
        <v>212</v>
      </c>
      <c r="L47" s="5">
        <v>28</v>
      </c>
      <c r="M47" s="5">
        <v>0</v>
      </c>
      <c r="N47" s="5" t="s">
        <v>4</v>
      </c>
      <c r="O47" s="5">
        <v>2</v>
      </c>
      <c r="P47" s="5">
        <v>325484.83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272411.92</v>
      </c>
      <c r="G48" s="5" t="s">
        <v>428</v>
      </c>
      <c r="H48" s="5" t="s">
        <v>429</v>
      </c>
      <c r="I48" s="5"/>
      <c r="J48" s="5"/>
      <c r="K48" s="5">
        <v>212</v>
      </c>
      <c r="L48" s="5">
        <v>29</v>
      </c>
      <c r="M48" s="5">
        <v>0</v>
      </c>
      <c r="N48" s="5" t="s">
        <v>4</v>
      </c>
      <c r="O48" s="5">
        <v>2</v>
      </c>
      <c r="P48" s="5">
        <v>2133733.89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491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27795993</v>
      </c>
      <c r="O53" s="4">
        <v>1</v>
      </c>
    </row>
    <row r="54" spans="1:34" x14ac:dyDescent="0.2">
      <c r="A54" s="4">
        <v>75</v>
      </c>
      <c r="B54" s="4" t="s">
        <v>492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27796868</v>
      </c>
      <c r="O54" s="4">
        <v>2</v>
      </c>
    </row>
    <row r="55" spans="1:34" x14ac:dyDescent="0.2">
      <c r="A55" s="6">
        <v>3</v>
      </c>
      <c r="B55" s="6" t="s">
        <v>493</v>
      </c>
      <c r="C55" s="6">
        <v>7.7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18.690000000000001</v>
      </c>
      <c r="L55" s="6">
        <v>1</v>
      </c>
      <c r="M55" s="6">
        <v>7.7</v>
      </c>
      <c r="N55" s="6">
        <v>1</v>
      </c>
      <c r="O55" s="6">
        <v>1</v>
      </c>
      <c r="P55" s="6">
        <v>1</v>
      </c>
      <c r="Q55" s="6">
        <v>18.690000000000001</v>
      </c>
      <c r="R55" s="6">
        <v>1</v>
      </c>
      <c r="S55" s="6" t="s">
        <v>4</v>
      </c>
      <c r="T55" s="6" t="s">
        <v>4</v>
      </c>
      <c r="U55" s="6" t="s">
        <v>4</v>
      </c>
      <c r="V55" s="6" t="s">
        <v>4</v>
      </c>
      <c r="W55" s="6" t="s">
        <v>4</v>
      </c>
      <c r="X55" s="6" t="s">
        <v>4</v>
      </c>
      <c r="Y55" s="6" t="s">
        <v>4</v>
      </c>
      <c r="Z55" s="6" t="s">
        <v>4</v>
      </c>
      <c r="AA55" s="6" t="s">
        <v>4</v>
      </c>
      <c r="AB55" s="6" t="s">
        <v>4</v>
      </c>
      <c r="AC55" s="6" t="s">
        <v>4</v>
      </c>
      <c r="AD55" s="6" t="s">
        <v>4</v>
      </c>
      <c r="AE55" s="6" t="s">
        <v>4</v>
      </c>
      <c r="AF55" s="6" t="s">
        <v>4</v>
      </c>
      <c r="AG55" s="6" t="s">
        <v>4</v>
      </c>
      <c r="AH55" s="6" t="s">
        <v>4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6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27795993</v>
      </c>
      <c r="C1">
        <v>27796884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495</v>
      </c>
      <c r="J1" t="s">
        <v>4</v>
      </c>
      <c r="K1" t="s">
        <v>496</v>
      </c>
      <c r="L1">
        <v>1191</v>
      </c>
      <c r="N1">
        <v>1013</v>
      </c>
      <c r="O1" t="s">
        <v>497</v>
      </c>
      <c r="P1" t="s">
        <v>497</v>
      </c>
      <c r="Q1">
        <v>1</v>
      </c>
      <c r="W1">
        <v>0</v>
      </c>
      <c r="X1">
        <v>-400197608</v>
      </c>
      <c r="Y1">
        <v>10.799999999999999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4</v>
      </c>
      <c r="AT1">
        <v>9</v>
      </c>
      <c r="AU1" t="s">
        <v>21</v>
      </c>
      <c r="AV1">
        <v>1</v>
      </c>
      <c r="AW1">
        <v>2</v>
      </c>
      <c r="AX1">
        <v>27796885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10.799999999999999</v>
      </c>
      <c r="CY1">
        <f>AD1</f>
        <v>8.5299999999999994</v>
      </c>
      <c r="CZ1">
        <f>AH1</f>
        <v>8.5299999999999994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27795993</v>
      </c>
      <c r="C2">
        <v>27796884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498</v>
      </c>
      <c r="J2" t="s">
        <v>4</v>
      </c>
      <c r="K2" t="s">
        <v>499</v>
      </c>
      <c r="L2">
        <v>1191</v>
      </c>
      <c r="N2">
        <v>1013</v>
      </c>
      <c r="O2" t="s">
        <v>497</v>
      </c>
      <c r="P2" t="s">
        <v>497</v>
      </c>
      <c r="Q2">
        <v>1</v>
      </c>
      <c r="W2">
        <v>0</v>
      </c>
      <c r="X2">
        <v>-1417349443</v>
      </c>
      <c r="Y2">
        <v>0.08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4</v>
      </c>
      <c r="AT2">
        <v>0.08</v>
      </c>
      <c r="AU2" t="s">
        <v>4</v>
      </c>
      <c r="AV2">
        <v>2</v>
      </c>
      <c r="AW2">
        <v>2</v>
      </c>
      <c r="AX2">
        <v>27796886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0.08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27795993</v>
      </c>
      <c r="C3">
        <v>27796884</v>
      </c>
      <c r="D3">
        <v>25230220</v>
      </c>
      <c r="E3">
        <v>1</v>
      </c>
      <c r="F3">
        <v>1</v>
      </c>
      <c r="G3">
        <v>1</v>
      </c>
      <c r="H3">
        <v>2</v>
      </c>
      <c r="I3" t="s">
        <v>500</v>
      </c>
      <c r="J3" t="s">
        <v>501</v>
      </c>
      <c r="K3" t="s">
        <v>502</v>
      </c>
      <c r="L3">
        <v>1368</v>
      </c>
      <c r="N3">
        <v>1011</v>
      </c>
      <c r="O3" t="s">
        <v>503</v>
      </c>
      <c r="P3" t="s">
        <v>503</v>
      </c>
      <c r="Q3">
        <v>1</v>
      </c>
      <c r="W3">
        <v>0</v>
      </c>
      <c r="X3">
        <v>-1718674368</v>
      </c>
      <c r="Y3">
        <v>3.5999999999999997E-2</v>
      </c>
      <c r="AA3">
        <v>0</v>
      </c>
      <c r="AB3">
        <v>111.99</v>
      </c>
      <c r="AC3">
        <v>13.5</v>
      </c>
      <c r="AD3">
        <v>0</v>
      </c>
      <c r="AE3">
        <v>0</v>
      </c>
      <c r="AF3">
        <v>111.99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4</v>
      </c>
      <c r="AT3">
        <v>0.03</v>
      </c>
      <c r="AU3" t="s">
        <v>21</v>
      </c>
      <c r="AV3">
        <v>0</v>
      </c>
      <c r="AW3">
        <v>2</v>
      </c>
      <c r="AX3">
        <v>27796887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3.5999999999999997E-2</v>
      </c>
      <c r="CY3">
        <f>AB3</f>
        <v>111.99</v>
      </c>
      <c r="CZ3">
        <f>AF3</f>
        <v>111.99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27795993</v>
      </c>
      <c r="C4">
        <v>27796884</v>
      </c>
      <c r="D4">
        <v>25230400</v>
      </c>
      <c r="E4">
        <v>1</v>
      </c>
      <c r="F4">
        <v>1</v>
      </c>
      <c r="G4">
        <v>1</v>
      </c>
      <c r="H4">
        <v>2</v>
      </c>
      <c r="I4" t="s">
        <v>504</v>
      </c>
      <c r="J4" t="s">
        <v>505</v>
      </c>
      <c r="K4" t="s">
        <v>506</v>
      </c>
      <c r="L4">
        <v>1368</v>
      </c>
      <c r="N4">
        <v>1011</v>
      </c>
      <c r="O4" t="s">
        <v>503</v>
      </c>
      <c r="P4" t="s">
        <v>503</v>
      </c>
      <c r="Q4">
        <v>1</v>
      </c>
      <c r="W4">
        <v>0</v>
      </c>
      <c r="X4">
        <v>1373224040</v>
      </c>
      <c r="Y4">
        <v>2.4839999999999995</v>
      </c>
      <c r="AA4">
        <v>0</v>
      </c>
      <c r="AB4">
        <v>3.12</v>
      </c>
      <c r="AC4">
        <v>0</v>
      </c>
      <c r="AD4">
        <v>0</v>
      </c>
      <c r="AE4">
        <v>0</v>
      </c>
      <c r="AF4">
        <v>3.12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4</v>
      </c>
      <c r="AT4">
        <v>2.0699999999999998</v>
      </c>
      <c r="AU4" t="s">
        <v>21</v>
      </c>
      <c r="AV4">
        <v>0</v>
      </c>
      <c r="AW4">
        <v>2</v>
      </c>
      <c r="AX4">
        <v>27796888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2.4839999999999995</v>
      </c>
      <c r="CY4">
        <f>AB4</f>
        <v>3.12</v>
      </c>
      <c r="CZ4">
        <f>AF4</f>
        <v>3.12</v>
      </c>
      <c r="DA4">
        <f>AJ4</f>
        <v>1</v>
      </c>
      <c r="DB4">
        <v>0</v>
      </c>
    </row>
    <row r="5" spans="1:106" x14ac:dyDescent="0.2">
      <c r="A5">
        <f>ROW(Source!A28)</f>
        <v>28</v>
      </c>
      <c r="B5">
        <v>27795993</v>
      </c>
      <c r="C5">
        <v>27796884</v>
      </c>
      <c r="D5">
        <v>25231607</v>
      </c>
      <c r="E5">
        <v>1</v>
      </c>
      <c r="F5">
        <v>1</v>
      </c>
      <c r="G5">
        <v>1</v>
      </c>
      <c r="H5">
        <v>2</v>
      </c>
      <c r="I5" t="s">
        <v>507</v>
      </c>
      <c r="J5" t="s">
        <v>508</v>
      </c>
      <c r="K5" t="s">
        <v>509</v>
      </c>
      <c r="L5">
        <v>1368</v>
      </c>
      <c r="N5">
        <v>1011</v>
      </c>
      <c r="O5" t="s">
        <v>503</v>
      </c>
      <c r="P5" t="s">
        <v>503</v>
      </c>
      <c r="Q5">
        <v>1</v>
      </c>
      <c r="W5">
        <v>0</v>
      </c>
      <c r="X5">
        <v>1372534845</v>
      </c>
      <c r="Y5">
        <v>0.06</v>
      </c>
      <c r="AA5">
        <v>0</v>
      </c>
      <c r="AB5">
        <v>65.709999999999994</v>
      </c>
      <c r="AC5">
        <v>11.6</v>
      </c>
      <c r="AD5">
        <v>0</v>
      </c>
      <c r="AE5">
        <v>0</v>
      </c>
      <c r="AF5">
        <v>65.709999999999994</v>
      </c>
      <c r="AG5">
        <v>11.6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4</v>
      </c>
      <c r="AT5">
        <v>0.05</v>
      </c>
      <c r="AU5" t="s">
        <v>21</v>
      </c>
      <c r="AV5">
        <v>0</v>
      </c>
      <c r="AW5">
        <v>2</v>
      </c>
      <c r="AX5">
        <v>27796889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0.06</v>
      </c>
      <c r="CY5">
        <f>AB5</f>
        <v>65.709999999999994</v>
      </c>
      <c r="CZ5">
        <f>AF5</f>
        <v>65.709999999999994</v>
      </c>
      <c r="DA5">
        <f>AJ5</f>
        <v>1</v>
      </c>
      <c r="DB5">
        <v>0</v>
      </c>
    </row>
    <row r="6" spans="1:106" x14ac:dyDescent="0.2">
      <c r="A6">
        <f>ROW(Source!A28)</f>
        <v>28</v>
      </c>
      <c r="B6">
        <v>27795993</v>
      </c>
      <c r="C6">
        <v>27796884</v>
      </c>
      <c r="D6">
        <v>0</v>
      </c>
      <c r="E6">
        <v>1</v>
      </c>
      <c r="F6">
        <v>1</v>
      </c>
      <c r="G6">
        <v>1</v>
      </c>
      <c r="H6">
        <v>3</v>
      </c>
      <c r="I6" t="s">
        <v>27</v>
      </c>
      <c r="J6" t="s">
        <v>4</v>
      </c>
      <c r="K6" t="s">
        <v>28</v>
      </c>
      <c r="L6">
        <v>1371</v>
      </c>
      <c r="N6">
        <v>1013</v>
      </c>
      <c r="O6" t="s">
        <v>18</v>
      </c>
      <c r="P6" t="s">
        <v>18</v>
      </c>
      <c r="Q6">
        <v>1</v>
      </c>
      <c r="W6">
        <v>0</v>
      </c>
      <c r="X6">
        <v>-662525012</v>
      </c>
      <c r="Y6">
        <v>1</v>
      </c>
      <c r="AA6">
        <v>21236.79</v>
      </c>
      <c r="AB6">
        <v>0</v>
      </c>
      <c r="AC6">
        <v>0</v>
      </c>
      <c r="AD6">
        <v>0</v>
      </c>
      <c r="AE6">
        <v>21236.79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4</v>
      </c>
      <c r="AT6">
        <v>1</v>
      </c>
      <c r="AU6" t="s">
        <v>4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4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1</v>
      </c>
      <c r="CY6">
        <f>AA6</f>
        <v>21236.79</v>
      </c>
      <c r="CZ6">
        <f>AE6</f>
        <v>21236.79</v>
      </c>
      <c r="DA6">
        <f>AI6</f>
        <v>1</v>
      </c>
      <c r="DB6">
        <v>0</v>
      </c>
    </row>
    <row r="7" spans="1:106" x14ac:dyDescent="0.2">
      <c r="A7">
        <f>ROW(Source!A28)</f>
        <v>28</v>
      </c>
      <c r="B7">
        <v>27795993</v>
      </c>
      <c r="C7">
        <v>27796884</v>
      </c>
      <c r="D7">
        <v>0</v>
      </c>
      <c r="E7">
        <v>1</v>
      </c>
      <c r="F7">
        <v>1</v>
      </c>
      <c r="G7">
        <v>1</v>
      </c>
      <c r="H7">
        <v>3</v>
      </c>
      <c r="I7" t="s">
        <v>27</v>
      </c>
      <c r="J7" t="s">
        <v>4</v>
      </c>
      <c r="K7" t="s">
        <v>34</v>
      </c>
      <c r="L7">
        <v>1035</v>
      </c>
      <c r="N7">
        <v>1013</v>
      </c>
      <c r="O7" t="s">
        <v>35</v>
      </c>
      <c r="P7" t="s">
        <v>35</v>
      </c>
      <c r="Q7">
        <v>1</v>
      </c>
      <c r="W7">
        <v>0</v>
      </c>
      <c r="X7">
        <v>-1247699383</v>
      </c>
      <c r="Y7">
        <v>1</v>
      </c>
      <c r="AA7">
        <v>559.66999999999996</v>
      </c>
      <c r="AB7">
        <v>0</v>
      </c>
      <c r="AC7">
        <v>0</v>
      </c>
      <c r="AD7">
        <v>0</v>
      </c>
      <c r="AE7">
        <v>559.66999999999996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0</v>
      </c>
      <c r="AP7">
        <v>0</v>
      </c>
      <c r="AQ7">
        <v>0</v>
      </c>
      <c r="AR7">
        <v>0</v>
      </c>
      <c r="AS7" t="s">
        <v>4</v>
      </c>
      <c r="AT7">
        <v>1</v>
      </c>
      <c r="AU7" t="s">
        <v>4</v>
      </c>
      <c r="AV7">
        <v>0</v>
      </c>
      <c r="AW7">
        <v>1</v>
      </c>
      <c r="AX7">
        <v>-1</v>
      </c>
      <c r="AY7">
        <v>0</v>
      </c>
      <c r="AZ7">
        <v>0</v>
      </c>
      <c r="BA7" t="s">
        <v>4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1</v>
      </c>
      <c r="CY7">
        <f>AA7</f>
        <v>559.66999999999996</v>
      </c>
      <c r="CZ7">
        <f>AE7</f>
        <v>559.66999999999996</v>
      </c>
      <c r="DA7">
        <f>AI7</f>
        <v>1</v>
      </c>
      <c r="DB7">
        <v>0</v>
      </c>
    </row>
    <row r="8" spans="1:106" x14ac:dyDescent="0.2">
      <c r="A8">
        <f>ROW(Source!A29)</f>
        <v>29</v>
      </c>
      <c r="B8">
        <v>27796868</v>
      </c>
      <c r="C8">
        <v>27796884</v>
      </c>
      <c r="D8">
        <v>25413300</v>
      </c>
      <c r="E8">
        <v>1</v>
      </c>
      <c r="F8">
        <v>1</v>
      </c>
      <c r="G8">
        <v>1</v>
      </c>
      <c r="H8">
        <v>1</v>
      </c>
      <c r="I8" t="s">
        <v>495</v>
      </c>
      <c r="J8" t="s">
        <v>4</v>
      </c>
      <c r="K8" t="s">
        <v>496</v>
      </c>
      <c r="L8">
        <v>1191</v>
      </c>
      <c r="N8">
        <v>1013</v>
      </c>
      <c r="O8" t="s">
        <v>497</v>
      </c>
      <c r="P8" t="s">
        <v>497</v>
      </c>
      <c r="Q8">
        <v>1</v>
      </c>
      <c r="W8">
        <v>0</v>
      </c>
      <c r="X8">
        <v>-400197608</v>
      </c>
      <c r="Y8">
        <v>10.799999999999999</v>
      </c>
      <c r="AA8">
        <v>0</v>
      </c>
      <c r="AB8">
        <v>0</v>
      </c>
      <c r="AC8">
        <v>0</v>
      </c>
      <c r="AD8">
        <v>65.680000000000007</v>
      </c>
      <c r="AE8">
        <v>0</v>
      </c>
      <c r="AF8">
        <v>0</v>
      </c>
      <c r="AG8">
        <v>0</v>
      </c>
      <c r="AH8">
        <v>8.5299999999999994</v>
      </c>
      <c r="AI8">
        <v>1</v>
      </c>
      <c r="AJ8">
        <v>1</v>
      </c>
      <c r="AK8">
        <v>1</v>
      </c>
      <c r="AL8">
        <v>7.7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4</v>
      </c>
      <c r="AT8">
        <v>9</v>
      </c>
      <c r="AU8" t="s">
        <v>21</v>
      </c>
      <c r="AV8">
        <v>1</v>
      </c>
      <c r="AW8">
        <v>2</v>
      </c>
      <c r="AX8">
        <v>27796885</v>
      </c>
      <c r="AY8">
        <v>1</v>
      </c>
      <c r="AZ8">
        <v>0</v>
      </c>
      <c r="BA8">
        <v>7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10.799999999999999</v>
      </c>
      <c r="CY8">
        <f>AD8</f>
        <v>65.680000000000007</v>
      </c>
      <c r="CZ8">
        <f>AH8</f>
        <v>8.5299999999999994</v>
      </c>
      <c r="DA8">
        <f>AL8</f>
        <v>7.7</v>
      </c>
      <c r="DB8">
        <v>0</v>
      </c>
    </row>
    <row r="9" spans="1:106" x14ac:dyDescent="0.2">
      <c r="A9">
        <f>ROW(Source!A29)</f>
        <v>29</v>
      </c>
      <c r="B9">
        <v>27796868</v>
      </c>
      <c r="C9">
        <v>27796884</v>
      </c>
      <c r="D9">
        <v>25412928</v>
      </c>
      <c r="E9">
        <v>1</v>
      </c>
      <c r="F9">
        <v>1</v>
      </c>
      <c r="G9">
        <v>1</v>
      </c>
      <c r="H9">
        <v>1</v>
      </c>
      <c r="I9" t="s">
        <v>498</v>
      </c>
      <c r="J9" t="s">
        <v>4</v>
      </c>
      <c r="K9" t="s">
        <v>499</v>
      </c>
      <c r="L9">
        <v>1191</v>
      </c>
      <c r="N9">
        <v>1013</v>
      </c>
      <c r="O9" t="s">
        <v>497</v>
      </c>
      <c r="P9" t="s">
        <v>497</v>
      </c>
      <c r="Q9">
        <v>1</v>
      </c>
      <c r="W9">
        <v>0</v>
      </c>
      <c r="X9">
        <v>-1417349443</v>
      </c>
      <c r="Y9">
        <v>0.08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7.7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4</v>
      </c>
      <c r="AT9">
        <v>0.08</v>
      </c>
      <c r="AU9" t="s">
        <v>4</v>
      </c>
      <c r="AV9">
        <v>2</v>
      </c>
      <c r="AW9">
        <v>2</v>
      </c>
      <c r="AX9">
        <v>27796886</v>
      </c>
      <c r="AY9">
        <v>1</v>
      </c>
      <c r="AZ9">
        <v>2048</v>
      </c>
      <c r="BA9">
        <v>8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0.08</v>
      </c>
      <c r="CY9">
        <f>AD9</f>
        <v>0</v>
      </c>
      <c r="CZ9">
        <f>AH9</f>
        <v>0</v>
      </c>
      <c r="DA9">
        <f>AL9</f>
        <v>1</v>
      </c>
      <c r="DB9">
        <v>0</v>
      </c>
    </row>
    <row r="10" spans="1:106" x14ac:dyDescent="0.2">
      <c r="A10">
        <f>ROW(Source!A29)</f>
        <v>29</v>
      </c>
      <c r="B10">
        <v>27796868</v>
      </c>
      <c r="C10">
        <v>27796884</v>
      </c>
      <c r="D10">
        <v>25230220</v>
      </c>
      <c r="E10">
        <v>1</v>
      </c>
      <c r="F10">
        <v>1</v>
      </c>
      <c r="G10">
        <v>1</v>
      </c>
      <c r="H10">
        <v>2</v>
      </c>
      <c r="I10" t="s">
        <v>500</v>
      </c>
      <c r="J10" t="s">
        <v>501</v>
      </c>
      <c r="K10" t="s">
        <v>502</v>
      </c>
      <c r="L10">
        <v>1368</v>
      </c>
      <c r="N10">
        <v>1011</v>
      </c>
      <c r="O10" t="s">
        <v>503</v>
      </c>
      <c r="P10" t="s">
        <v>503</v>
      </c>
      <c r="Q10">
        <v>1</v>
      </c>
      <c r="W10">
        <v>0</v>
      </c>
      <c r="X10">
        <v>-1718674368</v>
      </c>
      <c r="Y10">
        <v>3.5999999999999997E-2</v>
      </c>
      <c r="AA10">
        <v>0</v>
      </c>
      <c r="AB10">
        <v>862.32</v>
      </c>
      <c r="AC10">
        <v>13.5</v>
      </c>
      <c r="AD10">
        <v>0</v>
      </c>
      <c r="AE10">
        <v>0</v>
      </c>
      <c r="AF10">
        <v>111.99</v>
      </c>
      <c r="AG10">
        <v>13.5</v>
      </c>
      <c r="AH10">
        <v>0</v>
      </c>
      <c r="AI10">
        <v>1</v>
      </c>
      <c r="AJ10">
        <v>7.7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4</v>
      </c>
      <c r="AT10">
        <v>0.03</v>
      </c>
      <c r="AU10" t="s">
        <v>21</v>
      </c>
      <c r="AV10">
        <v>0</v>
      </c>
      <c r="AW10">
        <v>2</v>
      </c>
      <c r="AX10">
        <v>27796887</v>
      </c>
      <c r="AY10">
        <v>1</v>
      </c>
      <c r="AZ10">
        <v>0</v>
      </c>
      <c r="BA10">
        <v>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3.5999999999999997E-2</v>
      </c>
      <c r="CY10">
        <f>AB10</f>
        <v>862.32</v>
      </c>
      <c r="CZ10">
        <f>AF10</f>
        <v>111.99</v>
      </c>
      <c r="DA10">
        <f>AJ10</f>
        <v>7.7</v>
      </c>
      <c r="DB10">
        <v>0</v>
      </c>
    </row>
    <row r="11" spans="1:106" x14ac:dyDescent="0.2">
      <c r="A11">
        <f>ROW(Source!A29)</f>
        <v>29</v>
      </c>
      <c r="B11">
        <v>27796868</v>
      </c>
      <c r="C11">
        <v>27796884</v>
      </c>
      <c r="D11">
        <v>25230400</v>
      </c>
      <c r="E11">
        <v>1</v>
      </c>
      <c r="F11">
        <v>1</v>
      </c>
      <c r="G11">
        <v>1</v>
      </c>
      <c r="H11">
        <v>2</v>
      </c>
      <c r="I11" t="s">
        <v>504</v>
      </c>
      <c r="J11" t="s">
        <v>505</v>
      </c>
      <c r="K11" t="s">
        <v>506</v>
      </c>
      <c r="L11">
        <v>1368</v>
      </c>
      <c r="N11">
        <v>1011</v>
      </c>
      <c r="O11" t="s">
        <v>503</v>
      </c>
      <c r="P11" t="s">
        <v>503</v>
      </c>
      <c r="Q11">
        <v>1</v>
      </c>
      <c r="W11">
        <v>0</v>
      </c>
      <c r="X11">
        <v>1373224040</v>
      </c>
      <c r="Y11">
        <v>2.4839999999999995</v>
      </c>
      <c r="AA11">
        <v>0</v>
      </c>
      <c r="AB11">
        <v>24.02</v>
      </c>
      <c r="AC11">
        <v>0</v>
      </c>
      <c r="AD11">
        <v>0</v>
      </c>
      <c r="AE11">
        <v>0</v>
      </c>
      <c r="AF11">
        <v>3.12</v>
      </c>
      <c r="AG11">
        <v>0</v>
      </c>
      <c r="AH11">
        <v>0</v>
      </c>
      <c r="AI11">
        <v>1</v>
      </c>
      <c r="AJ11">
        <v>7.7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4</v>
      </c>
      <c r="AT11">
        <v>2.0699999999999998</v>
      </c>
      <c r="AU11" t="s">
        <v>21</v>
      </c>
      <c r="AV11">
        <v>0</v>
      </c>
      <c r="AW11">
        <v>2</v>
      </c>
      <c r="AX11">
        <v>27796888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2.4839999999999995</v>
      </c>
      <c r="CY11">
        <f>AB11</f>
        <v>24.02</v>
      </c>
      <c r="CZ11">
        <f>AF11</f>
        <v>3.12</v>
      </c>
      <c r="DA11">
        <f>AJ11</f>
        <v>7.7</v>
      </c>
      <c r="DB11">
        <v>0</v>
      </c>
    </row>
    <row r="12" spans="1:106" x14ac:dyDescent="0.2">
      <c r="A12">
        <f>ROW(Source!A29)</f>
        <v>29</v>
      </c>
      <c r="B12">
        <v>27796868</v>
      </c>
      <c r="C12">
        <v>27796884</v>
      </c>
      <c r="D12">
        <v>25231607</v>
      </c>
      <c r="E12">
        <v>1</v>
      </c>
      <c r="F12">
        <v>1</v>
      </c>
      <c r="G12">
        <v>1</v>
      </c>
      <c r="H12">
        <v>2</v>
      </c>
      <c r="I12" t="s">
        <v>507</v>
      </c>
      <c r="J12" t="s">
        <v>508</v>
      </c>
      <c r="K12" t="s">
        <v>509</v>
      </c>
      <c r="L12">
        <v>1368</v>
      </c>
      <c r="N12">
        <v>1011</v>
      </c>
      <c r="O12" t="s">
        <v>503</v>
      </c>
      <c r="P12" t="s">
        <v>503</v>
      </c>
      <c r="Q12">
        <v>1</v>
      </c>
      <c r="W12">
        <v>0</v>
      </c>
      <c r="X12">
        <v>1372534845</v>
      </c>
      <c r="Y12">
        <v>0.06</v>
      </c>
      <c r="AA12">
        <v>0</v>
      </c>
      <c r="AB12">
        <v>505.97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7.7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4</v>
      </c>
      <c r="AT12">
        <v>0.05</v>
      </c>
      <c r="AU12" t="s">
        <v>21</v>
      </c>
      <c r="AV12">
        <v>0</v>
      </c>
      <c r="AW12">
        <v>2</v>
      </c>
      <c r="AX12">
        <v>27796889</v>
      </c>
      <c r="AY12">
        <v>1</v>
      </c>
      <c r="AZ12">
        <v>0</v>
      </c>
      <c r="BA12">
        <v>11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0.06</v>
      </c>
      <c r="CY12">
        <f>AB12</f>
        <v>505.97</v>
      </c>
      <c r="CZ12">
        <f>AF12</f>
        <v>65.709999999999994</v>
      </c>
      <c r="DA12">
        <f>AJ12</f>
        <v>7.7</v>
      </c>
      <c r="DB12">
        <v>0</v>
      </c>
    </row>
    <row r="13" spans="1:106" x14ac:dyDescent="0.2">
      <c r="A13">
        <f>ROW(Source!A29)</f>
        <v>29</v>
      </c>
      <c r="B13">
        <v>27796868</v>
      </c>
      <c r="C13">
        <v>27796884</v>
      </c>
      <c r="D13">
        <v>0</v>
      </c>
      <c r="E13">
        <v>1</v>
      </c>
      <c r="F13">
        <v>1</v>
      </c>
      <c r="G13">
        <v>1</v>
      </c>
      <c r="H13">
        <v>3</v>
      </c>
      <c r="I13" t="s">
        <v>27</v>
      </c>
      <c r="J13" t="s">
        <v>4</v>
      </c>
      <c r="K13" t="s">
        <v>28</v>
      </c>
      <c r="L13">
        <v>1371</v>
      </c>
      <c r="N13">
        <v>1013</v>
      </c>
      <c r="O13" t="s">
        <v>18</v>
      </c>
      <c r="P13" t="s">
        <v>18</v>
      </c>
      <c r="Q13">
        <v>1</v>
      </c>
      <c r="W13">
        <v>0</v>
      </c>
      <c r="X13">
        <v>-662525012</v>
      </c>
      <c r="Y13">
        <v>1</v>
      </c>
      <c r="AA13">
        <v>163523.26</v>
      </c>
      <c r="AB13">
        <v>0</v>
      </c>
      <c r="AC13">
        <v>0</v>
      </c>
      <c r="AD13">
        <v>0</v>
      </c>
      <c r="AE13">
        <v>21236.79</v>
      </c>
      <c r="AF13">
        <v>0</v>
      </c>
      <c r="AG13">
        <v>0</v>
      </c>
      <c r="AH13">
        <v>0</v>
      </c>
      <c r="AI13">
        <v>7.7</v>
      </c>
      <c r="AJ13">
        <v>1</v>
      </c>
      <c r="AK13">
        <v>1</v>
      </c>
      <c r="AL13">
        <v>1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4</v>
      </c>
      <c r="AT13">
        <v>1</v>
      </c>
      <c r="AU13" t="s">
        <v>4</v>
      </c>
      <c r="AV13">
        <v>0</v>
      </c>
      <c r="AW13">
        <v>1</v>
      </c>
      <c r="AX13">
        <v>-1</v>
      </c>
      <c r="AY13">
        <v>0</v>
      </c>
      <c r="AZ13">
        <v>0</v>
      </c>
      <c r="BA13" t="s">
        <v>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Y13*Source!I29</f>
        <v>1</v>
      </c>
      <c r="CY13">
        <f>AA13</f>
        <v>163523.26</v>
      </c>
      <c r="CZ13">
        <f>AE13</f>
        <v>21236.79</v>
      </c>
      <c r="DA13">
        <f>AI13</f>
        <v>7.7</v>
      </c>
      <c r="DB13">
        <v>0</v>
      </c>
    </row>
    <row r="14" spans="1:106" x14ac:dyDescent="0.2">
      <c r="A14">
        <f>ROW(Source!A29)</f>
        <v>29</v>
      </c>
      <c r="B14">
        <v>27796868</v>
      </c>
      <c r="C14">
        <v>27796884</v>
      </c>
      <c r="D14">
        <v>0</v>
      </c>
      <c r="E14">
        <v>1</v>
      </c>
      <c r="F14">
        <v>1</v>
      </c>
      <c r="G14">
        <v>1</v>
      </c>
      <c r="H14">
        <v>3</v>
      </c>
      <c r="I14" t="s">
        <v>27</v>
      </c>
      <c r="J14" t="s">
        <v>4</v>
      </c>
      <c r="K14" t="s">
        <v>34</v>
      </c>
      <c r="L14">
        <v>1035</v>
      </c>
      <c r="N14">
        <v>1013</v>
      </c>
      <c r="O14" t="s">
        <v>35</v>
      </c>
      <c r="P14" t="s">
        <v>35</v>
      </c>
      <c r="Q14">
        <v>1</v>
      </c>
      <c r="W14">
        <v>0</v>
      </c>
      <c r="X14">
        <v>-1247699383</v>
      </c>
      <c r="Y14">
        <v>1</v>
      </c>
      <c r="AA14">
        <v>4309.45</v>
      </c>
      <c r="AB14">
        <v>0</v>
      </c>
      <c r="AC14">
        <v>0</v>
      </c>
      <c r="AD14">
        <v>0</v>
      </c>
      <c r="AE14">
        <v>559.66999999999996</v>
      </c>
      <c r="AF14">
        <v>0</v>
      </c>
      <c r="AG14">
        <v>0</v>
      </c>
      <c r="AH14">
        <v>0</v>
      </c>
      <c r="AI14">
        <v>7.7</v>
      </c>
      <c r="AJ14">
        <v>1</v>
      </c>
      <c r="AK14">
        <v>1</v>
      </c>
      <c r="AL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4</v>
      </c>
      <c r="AT14">
        <v>1</v>
      </c>
      <c r="AU14" t="s">
        <v>4</v>
      </c>
      <c r="AV14">
        <v>0</v>
      </c>
      <c r="AW14">
        <v>1</v>
      </c>
      <c r="AX14">
        <v>-1</v>
      </c>
      <c r="AY14">
        <v>0</v>
      </c>
      <c r="AZ14">
        <v>0</v>
      </c>
      <c r="BA14" t="s">
        <v>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Y14*Source!I29</f>
        <v>1</v>
      </c>
      <c r="CY14">
        <f>AA14</f>
        <v>4309.45</v>
      </c>
      <c r="CZ14">
        <f>AE14</f>
        <v>559.66999999999996</v>
      </c>
      <c r="DA14">
        <f>AI14</f>
        <v>7.7</v>
      </c>
      <c r="DB14">
        <v>0</v>
      </c>
    </row>
    <row r="15" spans="1:106" x14ac:dyDescent="0.2">
      <c r="A15">
        <f>ROW(Source!A34)</f>
        <v>34</v>
      </c>
      <c r="B15">
        <v>27795993</v>
      </c>
      <c r="C15">
        <v>27796899</v>
      </c>
      <c r="D15">
        <v>25418547</v>
      </c>
      <c r="E15">
        <v>1</v>
      </c>
      <c r="F15">
        <v>1</v>
      </c>
      <c r="G15">
        <v>1</v>
      </c>
      <c r="H15">
        <v>1</v>
      </c>
      <c r="I15" t="s">
        <v>510</v>
      </c>
      <c r="J15" t="s">
        <v>4</v>
      </c>
      <c r="K15" t="s">
        <v>511</v>
      </c>
      <c r="L15">
        <v>1191</v>
      </c>
      <c r="N15">
        <v>1013</v>
      </c>
      <c r="O15" t="s">
        <v>497</v>
      </c>
      <c r="P15" t="s">
        <v>497</v>
      </c>
      <c r="Q15">
        <v>1</v>
      </c>
      <c r="W15">
        <v>0</v>
      </c>
      <c r="X15">
        <v>-784637506</v>
      </c>
      <c r="Y15">
        <v>6.8999999999999995</v>
      </c>
      <c r="AA15">
        <v>0</v>
      </c>
      <c r="AB15">
        <v>0</v>
      </c>
      <c r="AC15">
        <v>0</v>
      </c>
      <c r="AD15">
        <v>8.74</v>
      </c>
      <c r="AE15">
        <v>0</v>
      </c>
      <c r="AF15">
        <v>0</v>
      </c>
      <c r="AG15">
        <v>0</v>
      </c>
      <c r="AH15">
        <v>8.74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4</v>
      </c>
      <c r="AT15">
        <v>5.75</v>
      </c>
      <c r="AU15" t="s">
        <v>21</v>
      </c>
      <c r="AV15">
        <v>1</v>
      </c>
      <c r="AW15">
        <v>2</v>
      </c>
      <c r="AX15">
        <v>27796902</v>
      </c>
      <c r="AY15">
        <v>1</v>
      </c>
      <c r="AZ15">
        <v>0</v>
      </c>
      <c r="BA15">
        <v>13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13.868999999999998</v>
      </c>
      <c r="CY15">
        <f>AD15</f>
        <v>8.74</v>
      </c>
      <c r="CZ15">
        <f>AH15</f>
        <v>8.74</v>
      </c>
      <c r="DA15">
        <f>AL15</f>
        <v>1</v>
      </c>
      <c r="DB15">
        <v>0</v>
      </c>
    </row>
    <row r="16" spans="1:106" x14ac:dyDescent="0.2">
      <c r="A16">
        <f>ROW(Source!A34)</f>
        <v>34</v>
      </c>
      <c r="B16">
        <v>27795993</v>
      </c>
      <c r="C16">
        <v>27796899</v>
      </c>
      <c r="D16">
        <v>25412928</v>
      </c>
      <c r="E16">
        <v>1</v>
      </c>
      <c r="F16">
        <v>1</v>
      </c>
      <c r="G16">
        <v>1</v>
      </c>
      <c r="H16">
        <v>1</v>
      </c>
      <c r="I16" t="s">
        <v>498</v>
      </c>
      <c r="J16" t="s">
        <v>4</v>
      </c>
      <c r="K16" t="s">
        <v>499</v>
      </c>
      <c r="L16">
        <v>1191</v>
      </c>
      <c r="N16">
        <v>1013</v>
      </c>
      <c r="O16" t="s">
        <v>497</v>
      </c>
      <c r="P16" t="s">
        <v>497</v>
      </c>
      <c r="Q16">
        <v>1</v>
      </c>
      <c r="W16">
        <v>0</v>
      </c>
      <c r="X16">
        <v>-1417349443</v>
      </c>
      <c r="Y16">
        <v>0.01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4</v>
      </c>
      <c r="AT16">
        <v>0.01</v>
      </c>
      <c r="AU16" t="s">
        <v>4</v>
      </c>
      <c r="AV16">
        <v>2</v>
      </c>
      <c r="AW16">
        <v>2</v>
      </c>
      <c r="AX16">
        <v>27796903</v>
      </c>
      <c r="AY16">
        <v>1</v>
      </c>
      <c r="AZ16">
        <v>2048</v>
      </c>
      <c r="BA16">
        <v>14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2.01E-2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">
      <c r="A17">
        <f>ROW(Source!A34)</f>
        <v>34</v>
      </c>
      <c r="B17">
        <v>27795993</v>
      </c>
      <c r="C17">
        <v>27796899</v>
      </c>
      <c r="D17">
        <v>25231607</v>
      </c>
      <c r="E17">
        <v>1</v>
      </c>
      <c r="F17">
        <v>1</v>
      </c>
      <c r="G17">
        <v>1</v>
      </c>
      <c r="H17">
        <v>2</v>
      </c>
      <c r="I17" t="s">
        <v>507</v>
      </c>
      <c r="J17" t="s">
        <v>508</v>
      </c>
      <c r="K17" t="s">
        <v>509</v>
      </c>
      <c r="L17">
        <v>1368</v>
      </c>
      <c r="N17">
        <v>1011</v>
      </c>
      <c r="O17" t="s">
        <v>503</v>
      </c>
      <c r="P17" t="s">
        <v>503</v>
      </c>
      <c r="Q17">
        <v>1</v>
      </c>
      <c r="W17">
        <v>0</v>
      </c>
      <c r="X17">
        <v>1372534845</v>
      </c>
      <c r="Y17">
        <v>1.2E-2</v>
      </c>
      <c r="AA17">
        <v>0</v>
      </c>
      <c r="AB17">
        <v>65.709999999999994</v>
      </c>
      <c r="AC17">
        <v>11.6</v>
      </c>
      <c r="AD17">
        <v>0</v>
      </c>
      <c r="AE17">
        <v>0</v>
      </c>
      <c r="AF17">
        <v>65.709999999999994</v>
      </c>
      <c r="AG17">
        <v>11.6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4</v>
      </c>
      <c r="AT17">
        <v>0.01</v>
      </c>
      <c r="AU17" t="s">
        <v>21</v>
      </c>
      <c r="AV17">
        <v>0</v>
      </c>
      <c r="AW17">
        <v>2</v>
      </c>
      <c r="AX17">
        <v>27796904</v>
      </c>
      <c r="AY17">
        <v>1</v>
      </c>
      <c r="AZ17">
        <v>0</v>
      </c>
      <c r="BA17">
        <v>15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2.4119999999999999E-2</v>
      </c>
      <c r="CY17">
        <f>AB17</f>
        <v>65.709999999999994</v>
      </c>
      <c r="CZ17">
        <f>AF17</f>
        <v>65.709999999999994</v>
      </c>
      <c r="DA17">
        <f>AJ17</f>
        <v>1</v>
      </c>
      <c r="DB17">
        <v>0</v>
      </c>
    </row>
    <row r="18" spans="1:106" x14ac:dyDescent="0.2">
      <c r="A18">
        <f>ROW(Source!A34)</f>
        <v>34</v>
      </c>
      <c r="B18">
        <v>27795993</v>
      </c>
      <c r="C18">
        <v>27796899</v>
      </c>
      <c r="D18">
        <v>25152615</v>
      </c>
      <c r="E18">
        <v>1</v>
      </c>
      <c r="F18">
        <v>1</v>
      </c>
      <c r="G18">
        <v>1</v>
      </c>
      <c r="H18">
        <v>3</v>
      </c>
      <c r="I18" t="s">
        <v>512</v>
      </c>
      <c r="J18" t="s">
        <v>513</v>
      </c>
      <c r="K18" t="s">
        <v>514</v>
      </c>
      <c r="L18">
        <v>1348</v>
      </c>
      <c r="N18">
        <v>1009</v>
      </c>
      <c r="O18" t="s">
        <v>119</v>
      </c>
      <c r="P18" t="s">
        <v>119</v>
      </c>
      <c r="Q18">
        <v>1000</v>
      </c>
      <c r="W18">
        <v>0</v>
      </c>
      <c r="X18">
        <v>-437906794</v>
      </c>
      <c r="Y18">
        <v>2.0000000000000001E-4</v>
      </c>
      <c r="AA18">
        <v>9040.01</v>
      </c>
      <c r="AB18">
        <v>0</v>
      </c>
      <c r="AC18">
        <v>0</v>
      </c>
      <c r="AD18">
        <v>0</v>
      </c>
      <c r="AE18">
        <v>9040.01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4</v>
      </c>
      <c r="AT18">
        <v>2.0000000000000001E-4</v>
      </c>
      <c r="AU18" t="s">
        <v>4</v>
      </c>
      <c r="AV18">
        <v>0</v>
      </c>
      <c r="AW18">
        <v>2</v>
      </c>
      <c r="AX18">
        <v>27796905</v>
      </c>
      <c r="AY18">
        <v>1</v>
      </c>
      <c r="AZ18">
        <v>0</v>
      </c>
      <c r="BA18">
        <v>16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4.0199999999999996E-4</v>
      </c>
      <c r="CY18">
        <f>AA18</f>
        <v>9040.01</v>
      </c>
      <c r="CZ18">
        <f>AE18</f>
        <v>9040.01</v>
      </c>
      <c r="DA18">
        <f>AI18</f>
        <v>1</v>
      </c>
      <c r="DB18">
        <v>0</v>
      </c>
    </row>
    <row r="19" spans="1:106" x14ac:dyDescent="0.2">
      <c r="A19">
        <f>ROW(Source!A34)</f>
        <v>34</v>
      </c>
      <c r="B19">
        <v>27795993</v>
      </c>
      <c r="C19">
        <v>27796899</v>
      </c>
      <c r="D19">
        <v>25153497</v>
      </c>
      <c r="E19">
        <v>1</v>
      </c>
      <c r="F19">
        <v>1</v>
      </c>
      <c r="G19">
        <v>1</v>
      </c>
      <c r="H19">
        <v>3</v>
      </c>
      <c r="I19" t="s">
        <v>515</v>
      </c>
      <c r="J19" t="s">
        <v>516</v>
      </c>
      <c r="K19" t="s">
        <v>517</v>
      </c>
      <c r="L19">
        <v>1346</v>
      </c>
      <c r="N19">
        <v>1009</v>
      </c>
      <c r="O19" t="s">
        <v>139</v>
      </c>
      <c r="P19" t="s">
        <v>139</v>
      </c>
      <c r="Q19">
        <v>1</v>
      </c>
      <c r="W19">
        <v>0</v>
      </c>
      <c r="X19">
        <v>-731615568</v>
      </c>
      <c r="Y19">
        <v>0.08</v>
      </c>
      <c r="AA19">
        <v>23.09</v>
      </c>
      <c r="AB19">
        <v>0</v>
      </c>
      <c r="AC19">
        <v>0</v>
      </c>
      <c r="AD19">
        <v>0</v>
      </c>
      <c r="AE19">
        <v>23.09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4</v>
      </c>
      <c r="AT19">
        <v>0.08</v>
      </c>
      <c r="AU19" t="s">
        <v>4</v>
      </c>
      <c r="AV19">
        <v>0</v>
      </c>
      <c r="AW19">
        <v>2</v>
      </c>
      <c r="AX19">
        <v>27796906</v>
      </c>
      <c r="AY19">
        <v>1</v>
      </c>
      <c r="AZ19">
        <v>0</v>
      </c>
      <c r="BA19">
        <v>17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0.1608</v>
      </c>
      <c r="CY19">
        <f>AA19</f>
        <v>23.09</v>
      </c>
      <c r="CZ19">
        <f>AE19</f>
        <v>23.09</v>
      </c>
      <c r="DA19">
        <f>AI19</f>
        <v>1</v>
      </c>
      <c r="DB19">
        <v>0</v>
      </c>
    </row>
    <row r="20" spans="1:106" x14ac:dyDescent="0.2">
      <c r="A20">
        <f>ROW(Source!A34)</f>
        <v>34</v>
      </c>
      <c r="B20">
        <v>27795993</v>
      </c>
      <c r="C20">
        <v>27796899</v>
      </c>
      <c r="D20">
        <v>0</v>
      </c>
      <c r="E20">
        <v>1</v>
      </c>
      <c r="F20">
        <v>1</v>
      </c>
      <c r="G20">
        <v>1</v>
      </c>
      <c r="H20">
        <v>3</v>
      </c>
      <c r="I20" t="s">
        <v>27</v>
      </c>
      <c r="J20" t="s">
        <v>4</v>
      </c>
      <c r="K20" t="s">
        <v>43</v>
      </c>
      <c r="L20">
        <v>1371</v>
      </c>
      <c r="N20">
        <v>1013</v>
      </c>
      <c r="O20" t="s">
        <v>18</v>
      </c>
      <c r="P20" t="s">
        <v>18</v>
      </c>
      <c r="Q20">
        <v>1</v>
      </c>
      <c r="W20">
        <v>0</v>
      </c>
      <c r="X20">
        <v>-1161653191</v>
      </c>
      <c r="Y20">
        <v>0.49751243781094534</v>
      </c>
      <c r="AA20">
        <v>1139.0999999999999</v>
      </c>
      <c r="AB20">
        <v>0</v>
      </c>
      <c r="AC20">
        <v>0</v>
      </c>
      <c r="AD20">
        <v>0</v>
      </c>
      <c r="AE20">
        <v>1139.0999999999999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4</v>
      </c>
      <c r="AT20">
        <v>0.49751243781094534</v>
      </c>
      <c r="AU20" t="s">
        <v>4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1</v>
      </c>
      <c r="CY20">
        <f>AA20</f>
        <v>1139.0999999999999</v>
      </c>
      <c r="CZ20">
        <f>AE20</f>
        <v>1139.0999999999999</v>
      </c>
      <c r="DA20">
        <f>AI20</f>
        <v>1</v>
      </c>
      <c r="DB20">
        <v>0</v>
      </c>
    </row>
    <row r="21" spans="1:106" x14ac:dyDescent="0.2">
      <c r="A21">
        <f>ROW(Source!A35)</f>
        <v>35</v>
      </c>
      <c r="B21">
        <v>27796868</v>
      </c>
      <c r="C21">
        <v>27796899</v>
      </c>
      <c r="D21">
        <v>25418547</v>
      </c>
      <c r="E21">
        <v>1</v>
      </c>
      <c r="F21">
        <v>1</v>
      </c>
      <c r="G21">
        <v>1</v>
      </c>
      <c r="H21">
        <v>1</v>
      </c>
      <c r="I21" t="s">
        <v>510</v>
      </c>
      <c r="J21" t="s">
        <v>4</v>
      </c>
      <c r="K21" t="s">
        <v>511</v>
      </c>
      <c r="L21">
        <v>1191</v>
      </c>
      <c r="N21">
        <v>1013</v>
      </c>
      <c r="O21" t="s">
        <v>497</v>
      </c>
      <c r="P21" t="s">
        <v>497</v>
      </c>
      <c r="Q21">
        <v>1</v>
      </c>
      <c r="W21">
        <v>0</v>
      </c>
      <c r="X21">
        <v>-784637506</v>
      </c>
      <c r="Y21">
        <v>6.8999999999999995</v>
      </c>
      <c r="AA21">
        <v>0</v>
      </c>
      <c r="AB21">
        <v>0</v>
      </c>
      <c r="AC21">
        <v>0</v>
      </c>
      <c r="AD21">
        <v>67.3</v>
      </c>
      <c r="AE21">
        <v>0</v>
      </c>
      <c r="AF21">
        <v>0</v>
      </c>
      <c r="AG21">
        <v>0</v>
      </c>
      <c r="AH21">
        <v>8.74</v>
      </c>
      <c r="AI21">
        <v>1</v>
      </c>
      <c r="AJ21">
        <v>1</v>
      </c>
      <c r="AK21">
        <v>1</v>
      </c>
      <c r="AL21">
        <v>7.7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4</v>
      </c>
      <c r="AT21">
        <v>5.75</v>
      </c>
      <c r="AU21" t="s">
        <v>21</v>
      </c>
      <c r="AV21">
        <v>1</v>
      </c>
      <c r="AW21">
        <v>2</v>
      </c>
      <c r="AX21">
        <v>27796902</v>
      </c>
      <c r="AY21">
        <v>1</v>
      </c>
      <c r="AZ21">
        <v>0</v>
      </c>
      <c r="BA21">
        <v>19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Y21*Source!I35</f>
        <v>13.868999999999998</v>
      </c>
      <c r="CY21">
        <f>AD21</f>
        <v>67.3</v>
      </c>
      <c r="CZ21">
        <f>AH21</f>
        <v>8.74</v>
      </c>
      <c r="DA21">
        <f>AL21</f>
        <v>7.7</v>
      </c>
      <c r="DB21">
        <v>0</v>
      </c>
    </row>
    <row r="22" spans="1:106" x14ac:dyDescent="0.2">
      <c r="A22">
        <f>ROW(Source!A35)</f>
        <v>35</v>
      </c>
      <c r="B22">
        <v>27796868</v>
      </c>
      <c r="C22">
        <v>27796899</v>
      </c>
      <c r="D22">
        <v>25412928</v>
      </c>
      <c r="E22">
        <v>1</v>
      </c>
      <c r="F22">
        <v>1</v>
      </c>
      <c r="G22">
        <v>1</v>
      </c>
      <c r="H22">
        <v>1</v>
      </c>
      <c r="I22" t="s">
        <v>498</v>
      </c>
      <c r="J22" t="s">
        <v>4</v>
      </c>
      <c r="K22" t="s">
        <v>499</v>
      </c>
      <c r="L22">
        <v>1191</v>
      </c>
      <c r="N22">
        <v>1013</v>
      </c>
      <c r="O22" t="s">
        <v>497</v>
      </c>
      <c r="P22" t="s">
        <v>497</v>
      </c>
      <c r="Q22">
        <v>1</v>
      </c>
      <c r="W22">
        <v>0</v>
      </c>
      <c r="X22">
        <v>-1417349443</v>
      </c>
      <c r="Y22">
        <v>0.01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7.7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4</v>
      </c>
      <c r="AT22">
        <v>0.01</v>
      </c>
      <c r="AU22" t="s">
        <v>4</v>
      </c>
      <c r="AV22">
        <v>2</v>
      </c>
      <c r="AW22">
        <v>2</v>
      </c>
      <c r="AX22">
        <v>27796903</v>
      </c>
      <c r="AY22">
        <v>1</v>
      </c>
      <c r="AZ22">
        <v>2048</v>
      </c>
      <c r="BA22">
        <v>20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Y22*Source!I35</f>
        <v>2.01E-2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">
      <c r="A23">
        <f>ROW(Source!A35)</f>
        <v>35</v>
      </c>
      <c r="B23">
        <v>27796868</v>
      </c>
      <c r="C23">
        <v>27796899</v>
      </c>
      <c r="D23">
        <v>25231607</v>
      </c>
      <c r="E23">
        <v>1</v>
      </c>
      <c r="F23">
        <v>1</v>
      </c>
      <c r="G23">
        <v>1</v>
      </c>
      <c r="H23">
        <v>2</v>
      </c>
      <c r="I23" t="s">
        <v>507</v>
      </c>
      <c r="J23" t="s">
        <v>508</v>
      </c>
      <c r="K23" t="s">
        <v>509</v>
      </c>
      <c r="L23">
        <v>1368</v>
      </c>
      <c r="N23">
        <v>1011</v>
      </c>
      <c r="O23" t="s">
        <v>503</v>
      </c>
      <c r="P23" t="s">
        <v>503</v>
      </c>
      <c r="Q23">
        <v>1</v>
      </c>
      <c r="W23">
        <v>0</v>
      </c>
      <c r="X23">
        <v>1372534845</v>
      </c>
      <c r="Y23">
        <v>1.2E-2</v>
      </c>
      <c r="AA23">
        <v>0</v>
      </c>
      <c r="AB23">
        <v>505.97</v>
      </c>
      <c r="AC23">
        <v>11.6</v>
      </c>
      <c r="AD23">
        <v>0</v>
      </c>
      <c r="AE23">
        <v>0</v>
      </c>
      <c r="AF23">
        <v>65.709999999999994</v>
      </c>
      <c r="AG23">
        <v>11.6</v>
      </c>
      <c r="AH23">
        <v>0</v>
      </c>
      <c r="AI23">
        <v>1</v>
      </c>
      <c r="AJ23">
        <v>7.7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4</v>
      </c>
      <c r="AT23">
        <v>0.01</v>
      </c>
      <c r="AU23" t="s">
        <v>21</v>
      </c>
      <c r="AV23">
        <v>0</v>
      </c>
      <c r="AW23">
        <v>2</v>
      </c>
      <c r="AX23">
        <v>27796904</v>
      </c>
      <c r="AY23">
        <v>1</v>
      </c>
      <c r="AZ23">
        <v>0</v>
      </c>
      <c r="BA23">
        <v>21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2.4119999999999999E-2</v>
      </c>
      <c r="CY23">
        <f>AB23</f>
        <v>505.97</v>
      </c>
      <c r="CZ23">
        <f>AF23</f>
        <v>65.709999999999994</v>
      </c>
      <c r="DA23">
        <f>AJ23</f>
        <v>7.7</v>
      </c>
      <c r="DB23">
        <v>0</v>
      </c>
    </row>
    <row r="24" spans="1:106" x14ac:dyDescent="0.2">
      <c r="A24">
        <f>ROW(Source!A35)</f>
        <v>35</v>
      </c>
      <c r="B24">
        <v>27796868</v>
      </c>
      <c r="C24">
        <v>27796899</v>
      </c>
      <c r="D24">
        <v>25152615</v>
      </c>
      <c r="E24">
        <v>1</v>
      </c>
      <c r="F24">
        <v>1</v>
      </c>
      <c r="G24">
        <v>1</v>
      </c>
      <c r="H24">
        <v>3</v>
      </c>
      <c r="I24" t="s">
        <v>512</v>
      </c>
      <c r="J24" t="s">
        <v>513</v>
      </c>
      <c r="K24" t="s">
        <v>514</v>
      </c>
      <c r="L24">
        <v>1348</v>
      </c>
      <c r="N24">
        <v>1009</v>
      </c>
      <c r="O24" t="s">
        <v>119</v>
      </c>
      <c r="P24" t="s">
        <v>119</v>
      </c>
      <c r="Q24">
        <v>1000</v>
      </c>
      <c r="W24">
        <v>0</v>
      </c>
      <c r="X24">
        <v>-437906794</v>
      </c>
      <c r="Y24">
        <v>2.0000000000000001E-4</v>
      </c>
      <c r="AA24">
        <v>69608.08</v>
      </c>
      <c r="AB24">
        <v>0</v>
      </c>
      <c r="AC24">
        <v>0</v>
      </c>
      <c r="AD24">
        <v>0</v>
      </c>
      <c r="AE24">
        <v>9040.01</v>
      </c>
      <c r="AF24">
        <v>0</v>
      </c>
      <c r="AG24">
        <v>0</v>
      </c>
      <c r="AH24">
        <v>0</v>
      </c>
      <c r="AI24">
        <v>7.7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4</v>
      </c>
      <c r="AT24">
        <v>2.0000000000000001E-4</v>
      </c>
      <c r="AU24" t="s">
        <v>4</v>
      </c>
      <c r="AV24">
        <v>0</v>
      </c>
      <c r="AW24">
        <v>2</v>
      </c>
      <c r="AX24">
        <v>27796905</v>
      </c>
      <c r="AY24">
        <v>1</v>
      </c>
      <c r="AZ24">
        <v>0</v>
      </c>
      <c r="BA24">
        <v>22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4.0199999999999996E-4</v>
      </c>
      <c r="CY24">
        <f>AA24</f>
        <v>69608.08</v>
      </c>
      <c r="CZ24">
        <f>AE24</f>
        <v>9040.01</v>
      </c>
      <c r="DA24">
        <f>AI24</f>
        <v>7.7</v>
      </c>
      <c r="DB24">
        <v>0</v>
      </c>
    </row>
    <row r="25" spans="1:106" x14ac:dyDescent="0.2">
      <c r="A25">
        <f>ROW(Source!A35)</f>
        <v>35</v>
      </c>
      <c r="B25">
        <v>27796868</v>
      </c>
      <c r="C25">
        <v>27796899</v>
      </c>
      <c r="D25">
        <v>25153497</v>
      </c>
      <c r="E25">
        <v>1</v>
      </c>
      <c r="F25">
        <v>1</v>
      </c>
      <c r="G25">
        <v>1</v>
      </c>
      <c r="H25">
        <v>3</v>
      </c>
      <c r="I25" t="s">
        <v>515</v>
      </c>
      <c r="J25" t="s">
        <v>516</v>
      </c>
      <c r="K25" t="s">
        <v>517</v>
      </c>
      <c r="L25">
        <v>1346</v>
      </c>
      <c r="N25">
        <v>1009</v>
      </c>
      <c r="O25" t="s">
        <v>139</v>
      </c>
      <c r="P25" t="s">
        <v>139</v>
      </c>
      <c r="Q25">
        <v>1</v>
      </c>
      <c r="W25">
        <v>0</v>
      </c>
      <c r="X25">
        <v>-731615568</v>
      </c>
      <c r="Y25">
        <v>0.08</v>
      </c>
      <c r="AA25">
        <v>177.79</v>
      </c>
      <c r="AB25">
        <v>0</v>
      </c>
      <c r="AC25">
        <v>0</v>
      </c>
      <c r="AD25">
        <v>0</v>
      </c>
      <c r="AE25">
        <v>23.09</v>
      </c>
      <c r="AF25">
        <v>0</v>
      </c>
      <c r="AG25">
        <v>0</v>
      </c>
      <c r="AH25">
        <v>0</v>
      </c>
      <c r="AI25">
        <v>7.7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4</v>
      </c>
      <c r="AT25">
        <v>0.08</v>
      </c>
      <c r="AU25" t="s">
        <v>4</v>
      </c>
      <c r="AV25">
        <v>0</v>
      </c>
      <c r="AW25">
        <v>2</v>
      </c>
      <c r="AX25">
        <v>27796906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0.1608</v>
      </c>
      <c r="CY25">
        <f>AA25</f>
        <v>177.79</v>
      </c>
      <c r="CZ25">
        <f>AE25</f>
        <v>23.09</v>
      </c>
      <c r="DA25">
        <f>AI25</f>
        <v>7.7</v>
      </c>
      <c r="DB25">
        <v>0</v>
      </c>
    </row>
    <row r="26" spans="1:106" x14ac:dyDescent="0.2">
      <c r="A26">
        <f>ROW(Source!A35)</f>
        <v>35</v>
      </c>
      <c r="B26">
        <v>27796868</v>
      </c>
      <c r="C26">
        <v>27796899</v>
      </c>
      <c r="D26">
        <v>0</v>
      </c>
      <c r="E26">
        <v>1</v>
      </c>
      <c r="F26">
        <v>1</v>
      </c>
      <c r="G26">
        <v>1</v>
      </c>
      <c r="H26">
        <v>3</v>
      </c>
      <c r="I26" t="s">
        <v>27</v>
      </c>
      <c r="J26" t="s">
        <v>4</v>
      </c>
      <c r="K26" t="s">
        <v>43</v>
      </c>
      <c r="L26">
        <v>1371</v>
      </c>
      <c r="N26">
        <v>1013</v>
      </c>
      <c r="O26" t="s">
        <v>18</v>
      </c>
      <c r="P26" t="s">
        <v>18</v>
      </c>
      <c r="Q26">
        <v>1</v>
      </c>
      <c r="W26">
        <v>0</v>
      </c>
      <c r="X26">
        <v>-1161653191</v>
      </c>
      <c r="Y26">
        <v>0.49751243781094534</v>
      </c>
      <c r="AA26">
        <v>8771.06</v>
      </c>
      <c r="AB26">
        <v>0</v>
      </c>
      <c r="AC26">
        <v>0</v>
      </c>
      <c r="AD26">
        <v>0</v>
      </c>
      <c r="AE26">
        <v>1139.0999999999999</v>
      </c>
      <c r="AF26">
        <v>0</v>
      </c>
      <c r="AG26">
        <v>0</v>
      </c>
      <c r="AH26">
        <v>0</v>
      </c>
      <c r="AI26">
        <v>7.7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4</v>
      </c>
      <c r="AT26">
        <v>0.49751243781094534</v>
      </c>
      <c r="AU26" t="s">
        <v>4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1</v>
      </c>
      <c r="CY26">
        <f>AA26</f>
        <v>8771.06</v>
      </c>
      <c r="CZ26">
        <f>AE26</f>
        <v>1139.0999999999999</v>
      </c>
      <c r="DA26">
        <f>AI26</f>
        <v>7.7</v>
      </c>
      <c r="DB26">
        <v>0</v>
      </c>
    </row>
    <row r="27" spans="1:106" x14ac:dyDescent="0.2">
      <c r="A27">
        <f>ROW(Source!A38)</f>
        <v>38</v>
      </c>
      <c r="B27">
        <v>27795993</v>
      </c>
      <c r="C27">
        <v>27796911</v>
      </c>
      <c r="D27">
        <v>25418142</v>
      </c>
      <c r="E27">
        <v>1</v>
      </c>
      <c r="F27">
        <v>1</v>
      </c>
      <c r="G27">
        <v>1</v>
      </c>
      <c r="H27">
        <v>1</v>
      </c>
      <c r="I27" t="s">
        <v>518</v>
      </c>
      <c r="J27" t="s">
        <v>4</v>
      </c>
      <c r="K27" t="s">
        <v>519</v>
      </c>
      <c r="L27">
        <v>1191</v>
      </c>
      <c r="N27">
        <v>1013</v>
      </c>
      <c r="O27" t="s">
        <v>497</v>
      </c>
      <c r="P27" t="s">
        <v>497</v>
      </c>
      <c r="Q27">
        <v>1</v>
      </c>
      <c r="W27">
        <v>0</v>
      </c>
      <c r="X27">
        <v>-814890593</v>
      </c>
      <c r="Y27">
        <v>4.0919999999999996</v>
      </c>
      <c r="AA27">
        <v>0</v>
      </c>
      <c r="AB27">
        <v>0</v>
      </c>
      <c r="AC27">
        <v>0</v>
      </c>
      <c r="AD27">
        <v>8.9700000000000006</v>
      </c>
      <c r="AE27">
        <v>0</v>
      </c>
      <c r="AF27">
        <v>0</v>
      </c>
      <c r="AG27">
        <v>0</v>
      </c>
      <c r="AH27">
        <v>8.9700000000000006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4</v>
      </c>
      <c r="AT27">
        <v>3.41</v>
      </c>
      <c r="AU27" t="s">
        <v>21</v>
      </c>
      <c r="AV27">
        <v>1</v>
      </c>
      <c r="AW27">
        <v>2</v>
      </c>
      <c r="AX27">
        <v>27796912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4.0919999999999996</v>
      </c>
      <c r="CY27">
        <f>AD27</f>
        <v>8.9700000000000006</v>
      </c>
      <c r="CZ27">
        <f>AH27</f>
        <v>8.9700000000000006</v>
      </c>
      <c r="DA27">
        <f>AL27</f>
        <v>1</v>
      </c>
      <c r="DB27">
        <v>0</v>
      </c>
    </row>
    <row r="28" spans="1:106" x14ac:dyDescent="0.2">
      <c r="A28">
        <f>ROW(Source!A38)</f>
        <v>38</v>
      </c>
      <c r="B28">
        <v>27795993</v>
      </c>
      <c r="C28">
        <v>27796911</v>
      </c>
      <c r="D28">
        <v>25412928</v>
      </c>
      <c r="E28">
        <v>1</v>
      </c>
      <c r="F28">
        <v>1</v>
      </c>
      <c r="G28">
        <v>1</v>
      </c>
      <c r="H28">
        <v>1</v>
      </c>
      <c r="I28" t="s">
        <v>498</v>
      </c>
      <c r="J28" t="s">
        <v>4</v>
      </c>
      <c r="K28" t="s">
        <v>499</v>
      </c>
      <c r="L28">
        <v>1191</v>
      </c>
      <c r="N28">
        <v>1013</v>
      </c>
      <c r="O28" t="s">
        <v>497</v>
      </c>
      <c r="P28" t="s">
        <v>497</v>
      </c>
      <c r="Q28">
        <v>1</v>
      </c>
      <c r="W28">
        <v>0</v>
      </c>
      <c r="X28">
        <v>-1417349443</v>
      </c>
      <c r="Y28">
        <v>0.03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4</v>
      </c>
      <c r="AT28">
        <v>0.03</v>
      </c>
      <c r="AU28" t="s">
        <v>4</v>
      </c>
      <c r="AV28">
        <v>2</v>
      </c>
      <c r="AW28">
        <v>2</v>
      </c>
      <c r="AX28">
        <v>27796913</v>
      </c>
      <c r="AY28">
        <v>1</v>
      </c>
      <c r="AZ28">
        <v>2048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0.03</v>
      </c>
      <c r="CY28">
        <f>AD28</f>
        <v>0</v>
      </c>
      <c r="CZ28">
        <f>AH28</f>
        <v>0</v>
      </c>
      <c r="DA28">
        <f>AL28</f>
        <v>1</v>
      </c>
      <c r="DB28">
        <v>0</v>
      </c>
    </row>
    <row r="29" spans="1:106" x14ac:dyDescent="0.2">
      <c r="A29">
        <f>ROW(Source!A38)</f>
        <v>38</v>
      </c>
      <c r="B29">
        <v>27795993</v>
      </c>
      <c r="C29">
        <v>27796911</v>
      </c>
      <c r="D29">
        <v>25230220</v>
      </c>
      <c r="E29">
        <v>1</v>
      </c>
      <c r="F29">
        <v>1</v>
      </c>
      <c r="G29">
        <v>1</v>
      </c>
      <c r="H29">
        <v>2</v>
      </c>
      <c r="I29" t="s">
        <v>500</v>
      </c>
      <c r="J29" t="s">
        <v>501</v>
      </c>
      <c r="K29" t="s">
        <v>502</v>
      </c>
      <c r="L29">
        <v>1368</v>
      </c>
      <c r="N29">
        <v>1011</v>
      </c>
      <c r="O29" t="s">
        <v>503</v>
      </c>
      <c r="P29" t="s">
        <v>503</v>
      </c>
      <c r="Q29">
        <v>1</v>
      </c>
      <c r="W29">
        <v>0</v>
      </c>
      <c r="X29">
        <v>-1718674368</v>
      </c>
      <c r="Y29">
        <v>1.2E-2</v>
      </c>
      <c r="AA29">
        <v>0</v>
      </c>
      <c r="AB29">
        <v>111.99</v>
      </c>
      <c r="AC29">
        <v>13.5</v>
      </c>
      <c r="AD29">
        <v>0</v>
      </c>
      <c r="AE29">
        <v>0</v>
      </c>
      <c r="AF29">
        <v>111.99</v>
      </c>
      <c r="AG29">
        <v>13.5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4</v>
      </c>
      <c r="AT29">
        <v>0.01</v>
      </c>
      <c r="AU29" t="s">
        <v>21</v>
      </c>
      <c r="AV29">
        <v>0</v>
      </c>
      <c r="AW29">
        <v>2</v>
      </c>
      <c r="AX29">
        <v>27796914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1.2E-2</v>
      </c>
      <c r="CY29">
        <f>AB29</f>
        <v>111.99</v>
      </c>
      <c r="CZ29">
        <f>AF29</f>
        <v>111.99</v>
      </c>
      <c r="DA29">
        <f>AJ29</f>
        <v>1</v>
      </c>
      <c r="DB29">
        <v>0</v>
      </c>
    </row>
    <row r="30" spans="1:106" x14ac:dyDescent="0.2">
      <c r="A30">
        <f>ROW(Source!A38)</f>
        <v>38</v>
      </c>
      <c r="B30">
        <v>27795993</v>
      </c>
      <c r="C30">
        <v>27796911</v>
      </c>
      <c r="D30">
        <v>25230400</v>
      </c>
      <c r="E30">
        <v>1</v>
      </c>
      <c r="F30">
        <v>1</v>
      </c>
      <c r="G30">
        <v>1</v>
      </c>
      <c r="H30">
        <v>2</v>
      </c>
      <c r="I30" t="s">
        <v>504</v>
      </c>
      <c r="J30" t="s">
        <v>505</v>
      </c>
      <c r="K30" t="s">
        <v>506</v>
      </c>
      <c r="L30">
        <v>1368</v>
      </c>
      <c r="N30">
        <v>1011</v>
      </c>
      <c r="O30" t="s">
        <v>503</v>
      </c>
      <c r="P30" t="s">
        <v>503</v>
      </c>
      <c r="Q30">
        <v>1</v>
      </c>
      <c r="W30">
        <v>0</v>
      </c>
      <c r="X30">
        <v>1373224040</v>
      </c>
      <c r="Y30">
        <v>0.81600000000000006</v>
      </c>
      <c r="AA30">
        <v>0</v>
      </c>
      <c r="AB30">
        <v>3.12</v>
      </c>
      <c r="AC30">
        <v>0</v>
      </c>
      <c r="AD30">
        <v>0</v>
      </c>
      <c r="AE30">
        <v>0</v>
      </c>
      <c r="AF30">
        <v>3.12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4</v>
      </c>
      <c r="AT30">
        <v>0.68</v>
      </c>
      <c r="AU30" t="s">
        <v>21</v>
      </c>
      <c r="AV30">
        <v>0</v>
      </c>
      <c r="AW30">
        <v>2</v>
      </c>
      <c r="AX30">
        <v>27796915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0.81600000000000006</v>
      </c>
      <c r="CY30">
        <f>AB30</f>
        <v>3.12</v>
      </c>
      <c r="CZ30">
        <f>AF30</f>
        <v>3.12</v>
      </c>
      <c r="DA30">
        <f>AJ30</f>
        <v>1</v>
      </c>
      <c r="DB30">
        <v>0</v>
      </c>
    </row>
    <row r="31" spans="1:106" x14ac:dyDescent="0.2">
      <c r="A31">
        <f>ROW(Source!A38)</f>
        <v>38</v>
      </c>
      <c r="B31">
        <v>27795993</v>
      </c>
      <c r="C31">
        <v>27796911</v>
      </c>
      <c r="D31">
        <v>25231607</v>
      </c>
      <c r="E31">
        <v>1</v>
      </c>
      <c r="F31">
        <v>1</v>
      </c>
      <c r="G31">
        <v>1</v>
      </c>
      <c r="H31">
        <v>2</v>
      </c>
      <c r="I31" t="s">
        <v>507</v>
      </c>
      <c r="J31" t="s">
        <v>508</v>
      </c>
      <c r="K31" t="s">
        <v>509</v>
      </c>
      <c r="L31">
        <v>1368</v>
      </c>
      <c r="N31">
        <v>1011</v>
      </c>
      <c r="O31" t="s">
        <v>503</v>
      </c>
      <c r="P31" t="s">
        <v>503</v>
      </c>
      <c r="Q31">
        <v>1</v>
      </c>
      <c r="W31">
        <v>0</v>
      </c>
      <c r="X31">
        <v>1372534845</v>
      </c>
      <c r="Y31">
        <v>2.4E-2</v>
      </c>
      <c r="AA31">
        <v>0</v>
      </c>
      <c r="AB31">
        <v>65.709999999999994</v>
      </c>
      <c r="AC31">
        <v>11.6</v>
      </c>
      <c r="AD31">
        <v>0</v>
      </c>
      <c r="AE31">
        <v>0</v>
      </c>
      <c r="AF31">
        <v>65.709999999999994</v>
      </c>
      <c r="AG31">
        <v>11.6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4</v>
      </c>
      <c r="AT31">
        <v>0.02</v>
      </c>
      <c r="AU31" t="s">
        <v>21</v>
      </c>
      <c r="AV31">
        <v>0</v>
      </c>
      <c r="AW31">
        <v>2</v>
      </c>
      <c r="AX31">
        <v>27796916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2.4E-2</v>
      </c>
      <c r="CY31">
        <f>AB31</f>
        <v>65.709999999999994</v>
      </c>
      <c r="CZ31">
        <f>AF31</f>
        <v>65.709999999999994</v>
      </c>
      <c r="DA31">
        <f>AJ31</f>
        <v>1</v>
      </c>
      <c r="DB31">
        <v>0</v>
      </c>
    </row>
    <row r="32" spans="1:106" x14ac:dyDescent="0.2">
      <c r="A32">
        <f>ROW(Source!A38)</f>
        <v>38</v>
      </c>
      <c r="B32">
        <v>27795993</v>
      </c>
      <c r="C32">
        <v>27796911</v>
      </c>
      <c r="D32">
        <v>25152615</v>
      </c>
      <c r="E32">
        <v>1</v>
      </c>
      <c r="F32">
        <v>1</v>
      </c>
      <c r="G32">
        <v>1</v>
      </c>
      <c r="H32">
        <v>3</v>
      </c>
      <c r="I32" t="s">
        <v>512</v>
      </c>
      <c r="J32" t="s">
        <v>513</v>
      </c>
      <c r="K32" t="s">
        <v>514</v>
      </c>
      <c r="L32">
        <v>1348</v>
      </c>
      <c r="N32">
        <v>1009</v>
      </c>
      <c r="O32" t="s">
        <v>119</v>
      </c>
      <c r="P32" t="s">
        <v>119</v>
      </c>
      <c r="Q32">
        <v>1000</v>
      </c>
      <c r="W32">
        <v>0</v>
      </c>
      <c r="X32">
        <v>-437906794</v>
      </c>
      <c r="Y32">
        <v>5.0000000000000001E-4</v>
      </c>
      <c r="AA32">
        <v>9040.01</v>
      </c>
      <c r="AB32">
        <v>0</v>
      </c>
      <c r="AC32">
        <v>0</v>
      </c>
      <c r="AD32">
        <v>0</v>
      </c>
      <c r="AE32">
        <v>9040.01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4</v>
      </c>
      <c r="AT32">
        <v>5.0000000000000001E-4</v>
      </c>
      <c r="AU32" t="s">
        <v>4</v>
      </c>
      <c r="AV32">
        <v>0</v>
      </c>
      <c r="AW32">
        <v>2</v>
      </c>
      <c r="AX32">
        <v>27796917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Y32*Source!I38</f>
        <v>5.0000000000000001E-4</v>
      </c>
      <c r="CY32">
        <f>AA32</f>
        <v>9040.01</v>
      </c>
      <c r="CZ32">
        <f>AE32</f>
        <v>9040.01</v>
      </c>
      <c r="DA32">
        <f>AI32</f>
        <v>1</v>
      </c>
      <c r="DB32">
        <v>0</v>
      </c>
    </row>
    <row r="33" spans="1:106" x14ac:dyDescent="0.2">
      <c r="A33">
        <f>ROW(Source!A38)</f>
        <v>38</v>
      </c>
      <c r="B33">
        <v>27795993</v>
      </c>
      <c r="C33">
        <v>27796911</v>
      </c>
      <c r="D33">
        <v>25153497</v>
      </c>
      <c r="E33">
        <v>1</v>
      </c>
      <c r="F33">
        <v>1</v>
      </c>
      <c r="G33">
        <v>1</v>
      </c>
      <c r="H33">
        <v>3</v>
      </c>
      <c r="I33" t="s">
        <v>515</v>
      </c>
      <c r="J33" t="s">
        <v>516</v>
      </c>
      <c r="K33" t="s">
        <v>517</v>
      </c>
      <c r="L33">
        <v>1346</v>
      </c>
      <c r="N33">
        <v>1009</v>
      </c>
      <c r="O33" t="s">
        <v>139</v>
      </c>
      <c r="P33" t="s">
        <v>139</v>
      </c>
      <c r="Q33">
        <v>1</v>
      </c>
      <c r="W33">
        <v>0</v>
      </c>
      <c r="X33">
        <v>-731615568</v>
      </c>
      <c r="Y33">
        <v>0.92</v>
      </c>
      <c r="AA33">
        <v>23.09</v>
      </c>
      <c r="AB33">
        <v>0</v>
      </c>
      <c r="AC33">
        <v>0</v>
      </c>
      <c r="AD33">
        <v>0</v>
      </c>
      <c r="AE33">
        <v>23.09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4</v>
      </c>
      <c r="AT33">
        <v>0.92</v>
      </c>
      <c r="AU33" t="s">
        <v>4</v>
      </c>
      <c r="AV33">
        <v>0</v>
      </c>
      <c r="AW33">
        <v>2</v>
      </c>
      <c r="AX33">
        <v>27796918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Y33*Source!I38</f>
        <v>0.92</v>
      </c>
      <c r="CY33">
        <f>AA33</f>
        <v>23.09</v>
      </c>
      <c r="CZ33">
        <f>AE33</f>
        <v>23.09</v>
      </c>
      <c r="DA33">
        <f>AI33</f>
        <v>1</v>
      </c>
      <c r="DB33">
        <v>0</v>
      </c>
    </row>
    <row r="34" spans="1:106" x14ac:dyDescent="0.2">
      <c r="A34">
        <f>ROW(Source!A38)</f>
        <v>38</v>
      </c>
      <c r="B34">
        <v>27795993</v>
      </c>
      <c r="C34">
        <v>27796911</v>
      </c>
      <c r="D34">
        <v>0</v>
      </c>
      <c r="E34">
        <v>1</v>
      </c>
      <c r="F34">
        <v>1</v>
      </c>
      <c r="G34">
        <v>1</v>
      </c>
      <c r="H34">
        <v>3</v>
      </c>
      <c r="I34" t="s">
        <v>27</v>
      </c>
      <c r="J34" t="s">
        <v>4</v>
      </c>
      <c r="K34" t="s">
        <v>52</v>
      </c>
      <c r="L34">
        <v>1371</v>
      </c>
      <c r="N34">
        <v>1013</v>
      </c>
      <c r="O34" t="s">
        <v>18</v>
      </c>
      <c r="P34" t="s">
        <v>18</v>
      </c>
      <c r="Q34">
        <v>1</v>
      </c>
      <c r="W34">
        <v>0</v>
      </c>
      <c r="X34">
        <v>-2019111836</v>
      </c>
      <c r="Y34">
        <v>1</v>
      </c>
      <c r="AA34">
        <v>524.65</v>
      </c>
      <c r="AB34">
        <v>0</v>
      </c>
      <c r="AC34">
        <v>0</v>
      </c>
      <c r="AD34">
        <v>0</v>
      </c>
      <c r="AE34">
        <v>524.65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4</v>
      </c>
      <c r="AT34">
        <v>1</v>
      </c>
      <c r="AU34" t="s">
        <v>4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Y34*Source!I38</f>
        <v>1</v>
      </c>
      <c r="CY34">
        <f>AA34</f>
        <v>524.65</v>
      </c>
      <c r="CZ34">
        <f>AE34</f>
        <v>524.65</v>
      </c>
      <c r="DA34">
        <f>AI34</f>
        <v>1</v>
      </c>
      <c r="DB34">
        <v>0</v>
      </c>
    </row>
    <row r="35" spans="1:106" x14ac:dyDescent="0.2">
      <c r="A35">
        <f>ROW(Source!A38)</f>
        <v>38</v>
      </c>
      <c r="B35">
        <v>27795993</v>
      </c>
      <c r="C35">
        <v>27796911</v>
      </c>
      <c r="D35">
        <v>0</v>
      </c>
      <c r="E35">
        <v>1</v>
      </c>
      <c r="F35">
        <v>1</v>
      </c>
      <c r="G35">
        <v>1</v>
      </c>
      <c r="H35">
        <v>3</v>
      </c>
      <c r="I35" t="s">
        <v>27</v>
      </c>
      <c r="J35" t="s">
        <v>4</v>
      </c>
      <c r="K35" t="s">
        <v>55</v>
      </c>
      <c r="L35">
        <v>1035</v>
      </c>
      <c r="N35">
        <v>1013</v>
      </c>
      <c r="O35" t="s">
        <v>35</v>
      </c>
      <c r="P35" t="s">
        <v>35</v>
      </c>
      <c r="Q35">
        <v>1</v>
      </c>
      <c r="W35">
        <v>0</v>
      </c>
      <c r="X35">
        <v>96706656</v>
      </c>
      <c r="Y35">
        <v>1</v>
      </c>
      <c r="AA35">
        <v>369.68</v>
      </c>
      <c r="AB35">
        <v>0</v>
      </c>
      <c r="AC35">
        <v>0</v>
      </c>
      <c r="AD35">
        <v>0</v>
      </c>
      <c r="AE35">
        <v>369.68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4</v>
      </c>
      <c r="AT35">
        <v>1</v>
      </c>
      <c r="AU35" t="s">
        <v>4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Y35*Source!I38</f>
        <v>1</v>
      </c>
      <c r="CY35">
        <f>AA35</f>
        <v>369.68</v>
      </c>
      <c r="CZ35">
        <f>AE35</f>
        <v>369.68</v>
      </c>
      <c r="DA35">
        <f>AI35</f>
        <v>1</v>
      </c>
      <c r="DB35">
        <v>0</v>
      </c>
    </row>
    <row r="36" spans="1:106" x14ac:dyDescent="0.2">
      <c r="A36">
        <f>ROW(Source!A39)</f>
        <v>39</v>
      </c>
      <c r="B36">
        <v>27796868</v>
      </c>
      <c r="C36">
        <v>27796911</v>
      </c>
      <c r="D36">
        <v>25418142</v>
      </c>
      <c r="E36">
        <v>1</v>
      </c>
      <c r="F36">
        <v>1</v>
      </c>
      <c r="G36">
        <v>1</v>
      </c>
      <c r="H36">
        <v>1</v>
      </c>
      <c r="I36" t="s">
        <v>518</v>
      </c>
      <c r="J36" t="s">
        <v>4</v>
      </c>
      <c r="K36" t="s">
        <v>519</v>
      </c>
      <c r="L36">
        <v>1191</v>
      </c>
      <c r="N36">
        <v>1013</v>
      </c>
      <c r="O36" t="s">
        <v>497</v>
      </c>
      <c r="P36" t="s">
        <v>497</v>
      </c>
      <c r="Q36">
        <v>1</v>
      </c>
      <c r="W36">
        <v>0</v>
      </c>
      <c r="X36">
        <v>-814890593</v>
      </c>
      <c r="Y36">
        <v>4.0919999999999996</v>
      </c>
      <c r="AA36">
        <v>0</v>
      </c>
      <c r="AB36">
        <v>0</v>
      </c>
      <c r="AC36">
        <v>0</v>
      </c>
      <c r="AD36">
        <v>69.069999999999993</v>
      </c>
      <c r="AE36">
        <v>0</v>
      </c>
      <c r="AF36">
        <v>0</v>
      </c>
      <c r="AG36">
        <v>0</v>
      </c>
      <c r="AH36">
        <v>8.9700000000000006</v>
      </c>
      <c r="AI36">
        <v>1</v>
      </c>
      <c r="AJ36">
        <v>1</v>
      </c>
      <c r="AK36">
        <v>1</v>
      </c>
      <c r="AL36">
        <v>7.7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4</v>
      </c>
      <c r="AT36">
        <v>3.41</v>
      </c>
      <c r="AU36" t="s">
        <v>21</v>
      </c>
      <c r="AV36">
        <v>1</v>
      </c>
      <c r="AW36">
        <v>2</v>
      </c>
      <c r="AX36">
        <v>27796912</v>
      </c>
      <c r="AY36">
        <v>1</v>
      </c>
      <c r="AZ36">
        <v>0</v>
      </c>
      <c r="BA36">
        <v>33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4.0919999999999996</v>
      </c>
      <c r="CY36">
        <f>AD36</f>
        <v>69.069999999999993</v>
      </c>
      <c r="CZ36">
        <f>AH36</f>
        <v>8.9700000000000006</v>
      </c>
      <c r="DA36">
        <f>AL36</f>
        <v>7.7</v>
      </c>
      <c r="DB36">
        <v>0</v>
      </c>
    </row>
    <row r="37" spans="1:106" x14ac:dyDescent="0.2">
      <c r="A37">
        <f>ROW(Source!A39)</f>
        <v>39</v>
      </c>
      <c r="B37">
        <v>27796868</v>
      </c>
      <c r="C37">
        <v>27796911</v>
      </c>
      <c r="D37">
        <v>25412928</v>
      </c>
      <c r="E37">
        <v>1</v>
      </c>
      <c r="F37">
        <v>1</v>
      </c>
      <c r="G37">
        <v>1</v>
      </c>
      <c r="H37">
        <v>1</v>
      </c>
      <c r="I37" t="s">
        <v>498</v>
      </c>
      <c r="J37" t="s">
        <v>4</v>
      </c>
      <c r="K37" t="s">
        <v>499</v>
      </c>
      <c r="L37">
        <v>1191</v>
      </c>
      <c r="N37">
        <v>1013</v>
      </c>
      <c r="O37" t="s">
        <v>497</v>
      </c>
      <c r="P37" t="s">
        <v>497</v>
      </c>
      <c r="Q37">
        <v>1</v>
      </c>
      <c r="W37">
        <v>0</v>
      </c>
      <c r="X37">
        <v>-1417349443</v>
      </c>
      <c r="Y37">
        <v>0.03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7.7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4</v>
      </c>
      <c r="AT37">
        <v>0.03</v>
      </c>
      <c r="AU37" t="s">
        <v>4</v>
      </c>
      <c r="AV37">
        <v>2</v>
      </c>
      <c r="AW37">
        <v>2</v>
      </c>
      <c r="AX37">
        <v>27796913</v>
      </c>
      <c r="AY37">
        <v>1</v>
      </c>
      <c r="AZ37">
        <v>2048</v>
      </c>
      <c r="BA37">
        <v>34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0.03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ROW(Source!A39)</f>
        <v>39</v>
      </c>
      <c r="B38">
        <v>27796868</v>
      </c>
      <c r="C38">
        <v>27796911</v>
      </c>
      <c r="D38">
        <v>25230220</v>
      </c>
      <c r="E38">
        <v>1</v>
      </c>
      <c r="F38">
        <v>1</v>
      </c>
      <c r="G38">
        <v>1</v>
      </c>
      <c r="H38">
        <v>2</v>
      </c>
      <c r="I38" t="s">
        <v>500</v>
      </c>
      <c r="J38" t="s">
        <v>501</v>
      </c>
      <c r="K38" t="s">
        <v>502</v>
      </c>
      <c r="L38">
        <v>1368</v>
      </c>
      <c r="N38">
        <v>1011</v>
      </c>
      <c r="O38" t="s">
        <v>503</v>
      </c>
      <c r="P38" t="s">
        <v>503</v>
      </c>
      <c r="Q38">
        <v>1</v>
      </c>
      <c r="W38">
        <v>0</v>
      </c>
      <c r="X38">
        <v>-1718674368</v>
      </c>
      <c r="Y38">
        <v>1.2E-2</v>
      </c>
      <c r="AA38">
        <v>0</v>
      </c>
      <c r="AB38">
        <v>862.32</v>
      </c>
      <c r="AC38">
        <v>13.5</v>
      </c>
      <c r="AD38">
        <v>0</v>
      </c>
      <c r="AE38">
        <v>0</v>
      </c>
      <c r="AF38">
        <v>111.99</v>
      </c>
      <c r="AG38">
        <v>13.5</v>
      </c>
      <c r="AH38">
        <v>0</v>
      </c>
      <c r="AI38">
        <v>1</v>
      </c>
      <c r="AJ38">
        <v>7.7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4</v>
      </c>
      <c r="AT38">
        <v>0.01</v>
      </c>
      <c r="AU38" t="s">
        <v>21</v>
      </c>
      <c r="AV38">
        <v>0</v>
      </c>
      <c r="AW38">
        <v>2</v>
      </c>
      <c r="AX38">
        <v>27796914</v>
      </c>
      <c r="AY38">
        <v>1</v>
      </c>
      <c r="AZ38">
        <v>0</v>
      </c>
      <c r="BA38">
        <v>35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1.2E-2</v>
      </c>
      <c r="CY38">
        <f>AB38</f>
        <v>862.32</v>
      </c>
      <c r="CZ38">
        <f>AF38</f>
        <v>111.99</v>
      </c>
      <c r="DA38">
        <f>AJ38</f>
        <v>7.7</v>
      </c>
      <c r="DB38">
        <v>0</v>
      </c>
    </row>
    <row r="39" spans="1:106" x14ac:dyDescent="0.2">
      <c r="A39">
        <f>ROW(Source!A39)</f>
        <v>39</v>
      </c>
      <c r="B39">
        <v>27796868</v>
      </c>
      <c r="C39">
        <v>27796911</v>
      </c>
      <c r="D39">
        <v>25230400</v>
      </c>
      <c r="E39">
        <v>1</v>
      </c>
      <c r="F39">
        <v>1</v>
      </c>
      <c r="G39">
        <v>1</v>
      </c>
      <c r="H39">
        <v>2</v>
      </c>
      <c r="I39" t="s">
        <v>504</v>
      </c>
      <c r="J39" t="s">
        <v>505</v>
      </c>
      <c r="K39" t="s">
        <v>506</v>
      </c>
      <c r="L39">
        <v>1368</v>
      </c>
      <c r="N39">
        <v>1011</v>
      </c>
      <c r="O39" t="s">
        <v>503</v>
      </c>
      <c r="P39" t="s">
        <v>503</v>
      </c>
      <c r="Q39">
        <v>1</v>
      </c>
      <c r="W39">
        <v>0</v>
      </c>
      <c r="X39">
        <v>1373224040</v>
      </c>
      <c r="Y39">
        <v>0.81600000000000006</v>
      </c>
      <c r="AA39">
        <v>0</v>
      </c>
      <c r="AB39">
        <v>24.02</v>
      </c>
      <c r="AC39">
        <v>0</v>
      </c>
      <c r="AD39">
        <v>0</v>
      </c>
      <c r="AE39">
        <v>0</v>
      </c>
      <c r="AF39">
        <v>3.12</v>
      </c>
      <c r="AG39">
        <v>0</v>
      </c>
      <c r="AH39">
        <v>0</v>
      </c>
      <c r="AI39">
        <v>1</v>
      </c>
      <c r="AJ39">
        <v>7.7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4</v>
      </c>
      <c r="AT39">
        <v>0.68</v>
      </c>
      <c r="AU39" t="s">
        <v>21</v>
      </c>
      <c r="AV39">
        <v>0</v>
      </c>
      <c r="AW39">
        <v>2</v>
      </c>
      <c r="AX39">
        <v>27796915</v>
      </c>
      <c r="AY39">
        <v>1</v>
      </c>
      <c r="AZ39">
        <v>0</v>
      </c>
      <c r="BA39">
        <v>36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0.81600000000000006</v>
      </c>
      <c r="CY39">
        <f>AB39</f>
        <v>24.02</v>
      </c>
      <c r="CZ39">
        <f>AF39</f>
        <v>3.12</v>
      </c>
      <c r="DA39">
        <f>AJ39</f>
        <v>7.7</v>
      </c>
      <c r="DB39">
        <v>0</v>
      </c>
    </row>
    <row r="40" spans="1:106" x14ac:dyDescent="0.2">
      <c r="A40">
        <f>ROW(Source!A39)</f>
        <v>39</v>
      </c>
      <c r="B40">
        <v>27796868</v>
      </c>
      <c r="C40">
        <v>27796911</v>
      </c>
      <c r="D40">
        <v>25231607</v>
      </c>
      <c r="E40">
        <v>1</v>
      </c>
      <c r="F40">
        <v>1</v>
      </c>
      <c r="G40">
        <v>1</v>
      </c>
      <c r="H40">
        <v>2</v>
      </c>
      <c r="I40" t="s">
        <v>507</v>
      </c>
      <c r="J40" t="s">
        <v>508</v>
      </c>
      <c r="K40" t="s">
        <v>509</v>
      </c>
      <c r="L40">
        <v>1368</v>
      </c>
      <c r="N40">
        <v>1011</v>
      </c>
      <c r="O40" t="s">
        <v>503</v>
      </c>
      <c r="P40" t="s">
        <v>503</v>
      </c>
      <c r="Q40">
        <v>1</v>
      </c>
      <c r="W40">
        <v>0</v>
      </c>
      <c r="X40">
        <v>1372534845</v>
      </c>
      <c r="Y40">
        <v>2.4E-2</v>
      </c>
      <c r="AA40">
        <v>0</v>
      </c>
      <c r="AB40">
        <v>505.97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7.7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4</v>
      </c>
      <c r="AT40">
        <v>0.02</v>
      </c>
      <c r="AU40" t="s">
        <v>21</v>
      </c>
      <c r="AV40">
        <v>0</v>
      </c>
      <c r="AW40">
        <v>2</v>
      </c>
      <c r="AX40">
        <v>27796916</v>
      </c>
      <c r="AY40">
        <v>1</v>
      </c>
      <c r="AZ40">
        <v>0</v>
      </c>
      <c r="BA40">
        <v>37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2.4E-2</v>
      </c>
      <c r="CY40">
        <f>AB40</f>
        <v>505.97</v>
      </c>
      <c r="CZ40">
        <f>AF40</f>
        <v>65.709999999999994</v>
      </c>
      <c r="DA40">
        <f>AJ40</f>
        <v>7.7</v>
      </c>
      <c r="DB40">
        <v>0</v>
      </c>
    </row>
    <row r="41" spans="1:106" x14ac:dyDescent="0.2">
      <c r="A41">
        <f>ROW(Source!A39)</f>
        <v>39</v>
      </c>
      <c r="B41">
        <v>27796868</v>
      </c>
      <c r="C41">
        <v>27796911</v>
      </c>
      <c r="D41">
        <v>25152615</v>
      </c>
      <c r="E41">
        <v>1</v>
      </c>
      <c r="F41">
        <v>1</v>
      </c>
      <c r="G41">
        <v>1</v>
      </c>
      <c r="H41">
        <v>3</v>
      </c>
      <c r="I41" t="s">
        <v>512</v>
      </c>
      <c r="J41" t="s">
        <v>513</v>
      </c>
      <c r="K41" t="s">
        <v>514</v>
      </c>
      <c r="L41">
        <v>1348</v>
      </c>
      <c r="N41">
        <v>1009</v>
      </c>
      <c r="O41" t="s">
        <v>119</v>
      </c>
      <c r="P41" t="s">
        <v>119</v>
      </c>
      <c r="Q41">
        <v>1000</v>
      </c>
      <c r="W41">
        <v>0</v>
      </c>
      <c r="X41">
        <v>-437906794</v>
      </c>
      <c r="Y41">
        <v>5.0000000000000001E-4</v>
      </c>
      <c r="AA41">
        <v>69608.08</v>
      </c>
      <c r="AB41">
        <v>0</v>
      </c>
      <c r="AC41">
        <v>0</v>
      </c>
      <c r="AD41">
        <v>0</v>
      </c>
      <c r="AE41">
        <v>9040.01</v>
      </c>
      <c r="AF41">
        <v>0</v>
      </c>
      <c r="AG41">
        <v>0</v>
      </c>
      <c r="AH41">
        <v>0</v>
      </c>
      <c r="AI41">
        <v>7.7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4</v>
      </c>
      <c r="AT41">
        <v>5.0000000000000001E-4</v>
      </c>
      <c r="AU41" t="s">
        <v>4</v>
      </c>
      <c r="AV41">
        <v>0</v>
      </c>
      <c r="AW41">
        <v>2</v>
      </c>
      <c r="AX41">
        <v>27796917</v>
      </c>
      <c r="AY41">
        <v>1</v>
      </c>
      <c r="AZ41">
        <v>0</v>
      </c>
      <c r="BA41">
        <v>38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5.0000000000000001E-4</v>
      </c>
      <c r="CY41">
        <f>AA41</f>
        <v>69608.08</v>
      </c>
      <c r="CZ41">
        <f>AE41</f>
        <v>9040.01</v>
      </c>
      <c r="DA41">
        <f>AI41</f>
        <v>7.7</v>
      </c>
      <c r="DB41">
        <v>0</v>
      </c>
    </row>
    <row r="42" spans="1:106" x14ac:dyDescent="0.2">
      <c r="A42">
        <f>ROW(Source!A39)</f>
        <v>39</v>
      </c>
      <c r="B42">
        <v>27796868</v>
      </c>
      <c r="C42">
        <v>27796911</v>
      </c>
      <c r="D42">
        <v>25153497</v>
      </c>
      <c r="E42">
        <v>1</v>
      </c>
      <c r="F42">
        <v>1</v>
      </c>
      <c r="G42">
        <v>1</v>
      </c>
      <c r="H42">
        <v>3</v>
      </c>
      <c r="I42" t="s">
        <v>515</v>
      </c>
      <c r="J42" t="s">
        <v>516</v>
      </c>
      <c r="K42" t="s">
        <v>517</v>
      </c>
      <c r="L42">
        <v>1346</v>
      </c>
      <c r="N42">
        <v>1009</v>
      </c>
      <c r="O42" t="s">
        <v>139</v>
      </c>
      <c r="P42" t="s">
        <v>139</v>
      </c>
      <c r="Q42">
        <v>1</v>
      </c>
      <c r="W42">
        <v>0</v>
      </c>
      <c r="X42">
        <v>-731615568</v>
      </c>
      <c r="Y42">
        <v>0.92</v>
      </c>
      <c r="AA42">
        <v>177.79</v>
      </c>
      <c r="AB42">
        <v>0</v>
      </c>
      <c r="AC42">
        <v>0</v>
      </c>
      <c r="AD42">
        <v>0</v>
      </c>
      <c r="AE42">
        <v>23.09</v>
      </c>
      <c r="AF42">
        <v>0</v>
      </c>
      <c r="AG42">
        <v>0</v>
      </c>
      <c r="AH42">
        <v>0</v>
      </c>
      <c r="AI42">
        <v>7.7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4</v>
      </c>
      <c r="AT42">
        <v>0.92</v>
      </c>
      <c r="AU42" t="s">
        <v>4</v>
      </c>
      <c r="AV42">
        <v>0</v>
      </c>
      <c r="AW42">
        <v>2</v>
      </c>
      <c r="AX42">
        <v>27796918</v>
      </c>
      <c r="AY42">
        <v>1</v>
      </c>
      <c r="AZ42">
        <v>0</v>
      </c>
      <c r="BA42">
        <v>39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0.92</v>
      </c>
      <c r="CY42">
        <f>AA42</f>
        <v>177.79</v>
      </c>
      <c r="CZ42">
        <f>AE42</f>
        <v>23.09</v>
      </c>
      <c r="DA42">
        <f>AI42</f>
        <v>7.7</v>
      </c>
      <c r="DB42">
        <v>0</v>
      </c>
    </row>
    <row r="43" spans="1:106" x14ac:dyDescent="0.2">
      <c r="A43">
        <f>ROW(Source!A39)</f>
        <v>39</v>
      </c>
      <c r="B43">
        <v>27796868</v>
      </c>
      <c r="C43">
        <v>27796911</v>
      </c>
      <c r="D43">
        <v>0</v>
      </c>
      <c r="E43">
        <v>1</v>
      </c>
      <c r="F43">
        <v>1</v>
      </c>
      <c r="G43">
        <v>1</v>
      </c>
      <c r="H43">
        <v>3</v>
      </c>
      <c r="I43" t="s">
        <v>27</v>
      </c>
      <c r="J43" t="s">
        <v>4</v>
      </c>
      <c r="K43" t="s">
        <v>52</v>
      </c>
      <c r="L43">
        <v>1371</v>
      </c>
      <c r="N43">
        <v>1013</v>
      </c>
      <c r="O43" t="s">
        <v>18</v>
      </c>
      <c r="P43" t="s">
        <v>18</v>
      </c>
      <c r="Q43">
        <v>1</v>
      </c>
      <c r="W43">
        <v>0</v>
      </c>
      <c r="X43">
        <v>-2019111836</v>
      </c>
      <c r="Y43">
        <v>1</v>
      </c>
      <c r="AA43">
        <v>4039.83</v>
      </c>
      <c r="AB43">
        <v>0</v>
      </c>
      <c r="AC43">
        <v>0</v>
      </c>
      <c r="AD43">
        <v>0</v>
      </c>
      <c r="AE43">
        <v>524.65</v>
      </c>
      <c r="AF43">
        <v>0</v>
      </c>
      <c r="AG43">
        <v>0</v>
      </c>
      <c r="AH43">
        <v>0</v>
      </c>
      <c r="AI43">
        <v>7.7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4</v>
      </c>
      <c r="AT43">
        <v>1</v>
      </c>
      <c r="AU43" t="s">
        <v>4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Y43*Source!I39</f>
        <v>1</v>
      </c>
      <c r="CY43">
        <f>AA43</f>
        <v>4039.83</v>
      </c>
      <c r="CZ43">
        <f>AE43</f>
        <v>524.65</v>
      </c>
      <c r="DA43">
        <f>AI43</f>
        <v>7.7</v>
      </c>
      <c r="DB43">
        <v>0</v>
      </c>
    </row>
    <row r="44" spans="1:106" x14ac:dyDescent="0.2">
      <c r="A44">
        <f>ROW(Source!A39)</f>
        <v>39</v>
      </c>
      <c r="B44">
        <v>27796868</v>
      </c>
      <c r="C44">
        <v>27796911</v>
      </c>
      <c r="D44">
        <v>0</v>
      </c>
      <c r="E44">
        <v>1</v>
      </c>
      <c r="F44">
        <v>1</v>
      </c>
      <c r="G44">
        <v>1</v>
      </c>
      <c r="H44">
        <v>3</v>
      </c>
      <c r="I44" t="s">
        <v>27</v>
      </c>
      <c r="J44" t="s">
        <v>4</v>
      </c>
      <c r="K44" t="s">
        <v>55</v>
      </c>
      <c r="L44">
        <v>1035</v>
      </c>
      <c r="N44">
        <v>1013</v>
      </c>
      <c r="O44" t="s">
        <v>35</v>
      </c>
      <c r="P44" t="s">
        <v>35</v>
      </c>
      <c r="Q44">
        <v>1</v>
      </c>
      <c r="W44">
        <v>0</v>
      </c>
      <c r="X44">
        <v>96706656</v>
      </c>
      <c r="Y44">
        <v>1</v>
      </c>
      <c r="AA44">
        <v>2846.57</v>
      </c>
      <c r="AB44">
        <v>0</v>
      </c>
      <c r="AC44">
        <v>0</v>
      </c>
      <c r="AD44">
        <v>0</v>
      </c>
      <c r="AE44">
        <v>369.68</v>
      </c>
      <c r="AF44">
        <v>0</v>
      </c>
      <c r="AG44">
        <v>0</v>
      </c>
      <c r="AH44">
        <v>0</v>
      </c>
      <c r="AI44">
        <v>7.7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4</v>
      </c>
      <c r="AT44">
        <v>1</v>
      </c>
      <c r="AU44" t="s">
        <v>4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Y44*Source!I39</f>
        <v>1</v>
      </c>
      <c r="CY44">
        <f>AA44</f>
        <v>2846.57</v>
      </c>
      <c r="CZ44">
        <f>AE44</f>
        <v>369.68</v>
      </c>
      <c r="DA44">
        <f>AI44</f>
        <v>7.7</v>
      </c>
      <c r="DB44">
        <v>0</v>
      </c>
    </row>
    <row r="45" spans="1:106" x14ac:dyDescent="0.2">
      <c r="A45">
        <f>ROW(Source!A44)</f>
        <v>44</v>
      </c>
      <c r="B45">
        <v>27795993</v>
      </c>
      <c r="C45">
        <v>27796933</v>
      </c>
      <c r="D45">
        <v>25419089</v>
      </c>
      <c r="E45">
        <v>1</v>
      </c>
      <c r="F45">
        <v>1</v>
      </c>
      <c r="G45">
        <v>1</v>
      </c>
      <c r="H45">
        <v>1</v>
      </c>
      <c r="I45" t="s">
        <v>520</v>
      </c>
      <c r="J45" t="s">
        <v>4</v>
      </c>
      <c r="K45" t="s">
        <v>521</v>
      </c>
      <c r="L45">
        <v>1191</v>
      </c>
      <c r="N45">
        <v>1013</v>
      </c>
      <c r="O45" t="s">
        <v>497</v>
      </c>
      <c r="P45" t="s">
        <v>497</v>
      </c>
      <c r="Q45">
        <v>1</v>
      </c>
      <c r="W45">
        <v>0</v>
      </c>
      <c r="X45">
        <v>1069510174</v>
      </c>
      <c r="Y45">
        <v>17.52</v>
      </c>
      <c r="AA45">
        <v>0</v>
      </c>
      <c r="AB45">
        <v>0</v>
      </c>
      <c r="AC45">
        <v>0</v>
      </c>
      <c r="AD45">
        <v>9.6199999999999992</v>
      </c>
      <c r="AE45">
        <v>0</v>
      </c>
      <c r="AF45">
        <v>0</v>
      </c>
      <c r="AG45">
        <v>0</v>
      </c>
      <c r="AH45">
        <v>9.6199999999999992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4</v>
      </c>
      <c r="AT45">
        <v>14.6</v>
      </c>
      <c r="AU45" t="s">
        <v>21</v>
      </c>
      <c r="AV45">
        <v>1</v>
      </c>
      <c r="AW45">
        <v>2</v>
      </c>
      <c r="AX45">
        <v>27796936</v>
      </c>
      <c r="AY45">
        <v>1</v>
      </c>
      <c r="AZ45">
        <v>0</v>
      </c>
      <c r="BA45">
        <v>41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17.52</v>
      </c>
      <c r="CY45">
        <f>AD45</f>
        <v>9.6199999999999992</v>
      </c>
      <c r="CZ45">
        <f>AH45</f>
        <v>9.6199999999999992</v>
      </c>
      <c r="DA45">
        <f>AL45</f>
        <v>1</v>
      </c>
      <c r="DB45">
        <v>0</v>
      </c>
    </row>
    <row r="46" spans="1:106" x14ac:dyDescent="0.2">
      <c r="A46">
        <f>ROW(Source!A44)</f>
        <v>44</v>
      </c>
      <c r="B46">
        <v>27795993</v>
      </c>
      <c r="C46">
        <v>27796933</v>
      </c>
      <c r="D46">
        <v>25412928</v>
      </c>
      <c r="E46">
        <v>1</v>
      </c>
      <c r="F46">
        <v>1</v>
      </c>
      <c r="G46">
        <v>1</v>
      </c>
      <c r="H46">
        <v>1</v>
      </c>
      <c r="I46" t="s">
        <v>498</v>
      </c>
      <c r="J46" t="s">
        <v>4</v>
      </c>
      <c r="K46" t="s">
        <v>499</v>
      </c>
      <c r="L46">
        <v>1191</v>
      </c>
      <c r="N46">
        <v>1013</v>
      </c>
      <c r="O46" t="s">
        <v>497</v>
      </c>
      <c r="P46" t="s">
        <v>497</v>
      </c>
      <c r="Q46">
        <v>1</v>
      </c>
      <c r="W46">
        <v>0</v>
      </c>
      <c r="X46">
        <v>-1417349443</v>
      </c>
      <c r="Y46">
        <v>1.6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4</v>
      </c>
      <c r="AT46">
        <v>1.6</v>
      </c>
      <c r="AU46" t="s">
        <v>4</v>
      </c>
      <c r="AV46">
        <v>2</v>
      </c>
      <c r="AW46">
        <v>2</v>
      </c>
      <c r="AX46">
        <v>27796937</v>
      </c>
      <c r="AY46">
        <v>1</v>
      </c>
      <c r="AZ46">
        <v>2048</v>
      </c>
      <c r="BA46">
        <v>42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Y46*Source!I44</f>
        <v>1.6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ROW(Source!A44)</f>
        <v>44</v>
      </c>
      <c r="B47">
        <v>27795993</v>
      </c>
      <c r="C47">
        <v>27796933</v>
      </c>
      <c r="D47">
        <v>25230220</v>
      </c>
      <c r="E47">
        <v>1</v>
      </c>
      <c r="F47">
        <v>1</v>
      </c>
      <c r="G47">
        <v>1</v>
      </c>
      <c r="H47">
        <v>2</v>
      </c>
      <c r="I47" t="s">
        <v>500</v>
      </c>
      <c r="J47" t="s">
        <v>501</v>
      </c>
      <c r="K47" t="s">
        <v>502</v>
      </c>
      <c r="L47">
        <v>1368</v>
      </c>
      <c r="N47">
        <v>1011</v>
      </c>
      <c r="O47" t="s">
        <v>503</v>
      </c>
      <c r="P47" t="s">
        <v>503</v>
      </c>
      <c r="Q47">
        <v>1</v>
      </c>
      <c r="W47">
        <v>0</v>
      </c>
      <c r="X47">
        <v>-1718674368</v>
      </c>
      <c r="Y47">
        <v>0.96</v>
      </c>
      <c r="AA47">
        <v>0</v>
      </c>
      <c r="AB47">
        <v>111.99</v>
      </c>
      <c r="AC47">
        <v>13.5</v>
      </c>
      <c r="AD47">
        <v>0</v>
      </c>
      <c r="AE47">
        <v>0</v>
      </c>
      <c r="AF47">
        <v>111.99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4</v>
      </c>
      <c r="AT47">
        <v>0.8</v>
      </c>
      <c r="AU47" t="s">
        <v>21</v>
      </c>
      <c r="AV47">
        <v>0</v>
      </c>
      <c r="AW47">
        <v>2</v>
      </c>
      <c r="AX47">
        <v>27796938</v>
      </c>
      <c r="AY47">
        <v>1</v>
      </c>
      <c r="AZ47">
        <v>0</v>
      </c>
      <c r="BA47">
        <v>43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Y47*Source!I44</f>
        <v>0.96</v>
      </c>
      <c r="CY47">
        <f>AB47</f>
        <v>111.99</v>
      </c>
      <c r="CZ47">
        <f>AF47</f>
        <v>111.99</v>
      </c>
      <c r="DA47">
        <f>AJ47</f>
        <v>1</v>
      </c>
      <c r="DB47">
        <v>0</v>
      </c>
    </row>
    <row r="48" spans="1:106" x14ac:dyDescent="0.2">
      <c r="A48">
        <f>ROW(Source!A44)</f>
        <v>44</v>
      </c>
      <c r="B48">
        <v>27795993</v>
      </c>
      <c r="C48">
        <v>27796933</v>
      </c>
      <c r="D48">
        <v>25231607</v>
      </c>
      <c r="E48">
        <v>1</v>
      </c>
      <c r="F48">
        <v>1</v>
      </c>
      <c r="G48">
        <v>1</v>
      </c>
      <c r="H48">
        <v>2</v>
      </c>
      <c r="I48" t="s">
        <v>507</v>
      </c>
      <c r="J48" t="s">
        <v>508</v>
      </c>
      <c r="K48" t="s">
        <v>509</v>
      </c>
      <c r="L48">
        <v>1368</v>
      </c>
      <c r="N48">
        <v>1011</v>
      </c>
      <c r="O48" t="s">
        <v>503</v>
      </c>
      <c r="P48" t="s">
        <v>503</v>
      </c>
      <c r="Q48">
        <v>1</v>
      </c>
      <c r="W48">
        <v>0</v>
      </c>
      <c r="X48">
        <v>1372534845</v>
      </c>
      <c r="Y48">
        <v>0.96</v>
      </c>
      <c r="AA48">
        <v>0</v>
      </c>
      <c r="AB48">
        <v>65.709999999999994</v>
      </c>
      <c r="AC48">
        <v>11.6</v>
      </c>
      <c r="AD48">
        <v>0</v>
      </c>
      <c r="AE48">
        <v>0</v>
      </c>
      <c r="AF48">
        <v>65.709999999999994</v>
      </c>
      <c r="AG48">
        <v>11.6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4</v>
      </c>
      <c r="AT48">
        <v>0.8</v>
      </c>
      <c r="AU48" t="s">
        <v>21</v>
      </c>
      <c r="AV48">
        <v>0</v>
      </c>
      <c r="AW48">
        <v>2</v>
      </c>
      <c r="AX48">
        <v>27796939</v>
      </c>
      <c r="AY48">
        <v>1</v>
      </c>
      <c r="AZ48">
        <v>0</v>
      </c>
      <c r="BA48">
        <v>44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Y48*Source!I44</f>
        <v>0.96</v>
      </c>
      <c r="CY48">
        <f>AB48</f>
        <v>65.709999999999994</v>
      </c>
      <c r="CZ48">
        <f>AF48</f>
        <v>65.709999999999994</v>
      </c>
      <c r="DA48">
        <f>AJ48</f>
        <v>1</v>
      </c>
      <c r="DB48">
        <v>0</v>
      </c>
    </row>
    <row r="49" spans="1:106" x14ac:dyDescent="0.2">
      <c r="A49">
        <f>ROW(Source!A44)</f>
        <v>44</v>
      </c>
      <c r="B49">
        <v>27795993</v>
      </c>
      <c r="C49">
        <v>27796933</v>
      </c>
      <c r="D49">
        <v>25150275</v>
      </c>
      <c r="E49">
        <v>1</v>
      </c>
      <c r="F49">
        <v>1</v>
      </c>
      <c r="G49">
        <v>1</v>
      </c>
      <c r="H49">
        <v>3</v>
      </c>
      <c r="I49" t="s">
        <v>522</v>
      </c>
      <c r="J49" t="s">
        <v>523</v>
      </c>
      <c r="K49" t="s">
        <v>524</v>
      </c>
      <c r="L49">
        <v>1308</v>
      </c>
      <c r="N49">
        <v>1003</v>
      </c>
      <c r="O49" t="s">
        <v>246</v>
      </c>
      <c r="P49" t="s">
        <v>246</v>
      </c>
      <c r="Q49">
        <v>100</v>
      </c>
      <c r="W49">
        <v>0</v>
      </c>
      <c r="X49">
        <v>568244124</v>
      </c>
      <c r="Y49">
        <v>4.7999999999999996E-3</v>
      </c>
      <c r="AA49">
        <v>120</v>
      </c>
      <c r="AB49">
        <v>0</v>
      </c>
      <c r="AC49">
        <v>0</v>
      </c>
      <c r="AD49">
        <v>0</v>
      </c>
      <c r="AE49">
        <v>120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4</v>
      </c>
      <c r="AT49">
        <v>4.7999999999999996E-3</v>
      </c>
      <c r="AU49" t="s">
        <v>4</v>
      </c>
      <c r="AV49">
        <v>0</v>
      </c>
      <c r="AW49">
        <v>2</v>
      </c>
      <c r="AX49">
        <v>27796940</v>
      </c>
      <c r="AY49">
        <v>1</v>
      </c>
      <c r="AZ49">
        <v>0</v>
      </c>
      <c r="BA49">
        <v>45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Y49*Source!I44</f>
        <v>4.7999999999999996E-3</v>
      </c>
      <c r="CY49">
        <f t="shared" ref="CY49:CY55" si="0">AA49</f>
        <v>120</v>
      </c>
      <c r="CZ49">
        <f t="shared" ref="CZ49:CZ55" si="1">AE49</f>
        <v>120</v>
      </c>
      <c r="DA49">
        <f t="shared" ref="DA49:DA55" si="2">AI49</f>
        <v>1</v>
      </c>
      <c r="DB49">
        <v>0</v>
      </c>
    </row>
    <row r="50" spans="1:106" x14ac:dyDescent="0.2">
      <c r="A50">
        <f>ROW(Source!A44)</f>
        <v>44</v>
      </c>
      <c r="B50">
        <v>27795993</v>
      </c>
      <c r="C50">
        <v>27796933</v>
      </c>
      <c r="D50">
        <v>25152616</v>
      </c>
      <c r="E50">
        <v>1</v>
      </c>
      <c r="F50">
        <v>1</v>
      </c>
      <c r="G50">
        <v>1</v>
      </c>
      <c r="H50">
        <v>3</v>
      </c>
      <c r="I50" t="s">
        <v>525</v>
      </c>
      <c r="J50" t="s">
        <v>526</v>
      </c>
      <c r="K50" t="s">
        <v>514</v>
      </c>
      <c r="L50">
        <v>1346</v>
      </c>
      <c r="N50">
        <v>1009</v>
      </c>
      <c r="O50" t="s">
        <v>139</v>
      </c>
      <c r="P50" t="s">
        <v>139</v>
      </c>
      <c r="Q50">
        <v>1</v>
      </c>
      <c r="W50">
        <v>0</v>
      </c>
      <c r="X50">
        <v>103900845</v>
      </c>
      <c r="Y50">
        <v>0.77</v>
      </c>
      <c r="AA50">
        <v>9.0399999999999991</v>
      </c>
      <c r="AB50">
        <v>0</v>
      </c>
      <c r="AC50">
        <v>0</v>
      </c>
      <c r="AD50">
        <v>0</v>
      </c>
      <c r="AE50">
        <v>9.0399999999999991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4</v>
      </c>
      <c r="AT50">
        <v>0.77</v>
      </c>
      <c r="AU50" t="s">
        <v>4</v>
      </c>
      <c r="AV50">
        <v>0</v>
      </c>
      <c r="AW50">
        <v>2</v>
      </c>
      <c r="AX50">
        <v>27796941</v>
      </c>
      <c r="AY50">
        <v>1</v>
      </c>
      <c r="AZ50">
        <v>0</v>
      </c>
      <c r="BA50">
        <v>46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Y50*Source!I44</f>
        <v>0.77</v>
      </c>
      <c r="CY50">
        <f t="shared" si="0"/>
        <v>9.0399999999999991</v>
      </c>
      <c r="CZ50">
        <f t="shared" si="1"/>
        <v>9.0399999999999991</v>
      </c>
      <c r="DA50">
        <f t="shared" si="2"/>
        <v>1</v>
      </c>
      <c r="DB50">
        <v>0</v>
      </c>
    </row>
    <row r="51" spans="1:106" x14ac:dyDescent="0.2">
      <c r="A51">
        <f>ROW(Source!A44)</f>
        <v>44</v>
      </c>
      <c r="B51">
        <v>27795993</v>
      </c>
      <c r="C51">
        <v>27796933</v>
      </c>
      <c r="D51">
        <v>25200071</v>
      </c>
      <c r="E51">
        <v>1</v>
      </c>
      <c r="F51">
        <v>1</v>
      </c>
      <c r="G51">
        <v>1</v>
      </c>
      <c r="H51">
        <v>3</v>
      </c>
      <c r="I51" t="s">
        <v>527</v>
      </c>
      <c r="J51" t="s">
        <v>528</v>
      </c>
      <c r="K51" t="s">
        <v>529</v>
      </c>
      <c r="L51">
        <v>1358</v>
      </c>
      <c r="N51">
        <v>1010</v>
      </c>
      <c r="O51" t="s">
        <v>355</v>
      </c>
      <c r="P51" t="s">
        <v>355</v>
      </c>
      <c r="Q51">
        <v>10</v>
      </c>
      <c r="W51">
        <v>0</v>
      </c>
      <c r="X51">
        <v>1386890308</v>
      </c>
      <c r="Y51">
        <v>0.1</v>
      </c>
      <c r="AA51">
        <v>39</v>
      </c>
      <c r="AB51">
        <v>0</v>
      </c>
      <c r="AC51">
        <v>0</v>
      </c>
      <c r="AD51">
        <v>0</v>
      </c>
      <c r="AE51">
        <v>39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4</v>
      </c>
      <c r="AT51">
        <v>0.1</v>
      </c>
      <c r="AU51" t="s">
        <v>4</v>
      </c>
      <c r="AV51">
        <v>0</v>
      </c>
      <c r="AW51">
        <v>2</v>
      </c>
      <c r="AX51">
        <v>27796942</v>
      </c>
      <c r="AY51">
        <v>1</v>
      </c>
      <c r="AZ51">
        <v>0</v>
      </c>
      <c r="BA51">
        <v>47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Y51*Source!I44</f>
        <v>0.1</v>
      </c>
      <c r="CY51">
        <f t="shared" si="0"/>
        <v>39</v>
      </c>
      <c r="CZ51">
        <f t="shared" si="1"/>
        <v>39</v>
      </c>
      <c r="DA51">
        <f t="shared" si="2"/>
        <v>1</v>
      </c>
      <c r="DB51">
        <v>0</v>
      </c>
    </row>
    <row r="52" spans="1:106" x14ac:dyDescent="0.2">
      <c r="A52">
        <f>ROW(Source!A44)</f>
        <v>44</v>
      </c>
      <c r="B52">
        <v>27795993</v>
      </c>
      <c r="C52">
        <v>27796933</v>
      </c>
      <c r="D52">
        <v>25201922</v>
      </c>
      <c r="E52">
        <v>1</v>
      </c>
      <c r="F52">
        <v>1</v>
      </c>
      <c r="G52">
        <v>1</v>
      </c>
      <c r="H52">
        <v>3</v>
      </c>
      <c r="I52" t="s">
        <v>530</v>
      </c>
      <c r="J52" t="s">
        <v>531</v>
      </c>
      <c r="K52" t="s">
        <v>532</v>
      </c>
      <c r="L52">
        <v>1355</v>
      </c>
      <c r="N52">
        <v>1010</v>
      </c>
      <c r="O52" t="s">
        <v>303</v>
      </c>
      <c r="P52" t="s">
        <v>303</v>
      </c>
      <c r="Q52">
        <v>100</v>
      </c>
      <c r="W52">
        <v>0</v>
      </c>
      <c r="X52">
        <v>-1637093530</v>
      </c>
      <c r="Y52">
        <v>2.0400000000000001E-2</v>
      </c>
      <c r="AA52">
        <v>3986</v>
      </c>
      <c r="AB52">
        <v>0</v>
      </c>
      <c r="AC52">
        <v>0</v>
      </c>
      <c r="AD52">
        <v>0</v>
      </c>
      <c r="AE52">
        <v>3986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4</v>
      </c>
      <c r="AT52">
        <v>2.0400000000000001E-2</v>
      </c>
      <c r="AU52" t="s">
        <v>4</v>
      </c>
      <c r="AV52">
        <v>0</v>
      </c>
      <c r="AW52">
        <v>2</v>
      </c>
      <c r="AX52">
        <v>27796943</v>
      </c>
      <c r="AY52">
        <v>1</v>
      </c>
      <c r="AZ52">
        <v>0</v>
      </c>
      <c r="BA52">
        <v>48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Y52*Source!I44</f>
        <v>2.0400000000000001E-2</v>
      </c>
      <c r="CY52">
        <f t="shared" si="0"/>
        <v>3986</v>
      </c>
      <c r="CZ52">
        <f t="shared" si="1"/>
        <v>3986</v>
      </c>
      <c r="DA52">
        <f t="shared" si="2"/>
        <v>1</v>
      </c>
      <c r="DB52">
        <v>0</v>
      </c>
    </row>
    <row r="53" spans="1:106" x14ac:dyDescent="0.2">
      <c r="A53">
        <f>ROW(Source!A44)</f>
        <v>44</v>
      </c>
      <c r="B53">
        <v>27795993</v>
      </c>
      <c r="C53">
        <v>27796933</v>
      </c>
      <c r="D53">
        <v>25215894</v>
      </c>
      <c r="E53">
        <v>1</v>
      </c>
      <c r="F53">
        <v>1</v>
      </c>
      <c r="G53">
        <v>1</v>
      </c>
      <c r="H53">
        <v>3</v>
      </c>
      <c r="I53" t="s">
        <v>533</v>
      </c>
      <c r="J53" t="s">
        <v>534</v>
      </c>
      <c r="K53" t="s">
        <v>535</v>
      </c>
      <c r="L53">
        <v>1346</v>
      </c>
      <c r="N53">
        <v>1009</v>
      </c>
      <c r="O53" t="s">
        <v>139</v>
      </c>
      <c r="P53" t="s">
        <v>139</v>
      </c>
      <c r="Q53">
        <v>1</v>
      </c>
      <c r="W53">
        <v>0</v>
      </c>
      <c r="X53">
        <v>1907110972</v>
      </c>
      <c r="Y53">
        <v>1.6E-2</v>
      </c>
      <c r="AA53">
        <v>41.7</v>
      </c>
      <c r="AB53">
        <v>0</v>
      </c>
      <c r="AC53">
        <v>0</v>
      </c>
      <c r="AD53">
        <v>0</v>
      </c>
      <c r="AE53">
        <v>41.7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4</v>
      </c>
      <c r="AT53">
        <v>1.6E-2</v>
      </c>
      <c r="AU53" t="s">
        <v>4</v>
      </c>
      <c r="AV53">
        <v>0</v>
      </c>
      <c r="AW53">
        <v>2</v>
      </c>
      <c r="AX53">
        <v>27796944</v>
      </c>
      <c r="AY53">
        <v>1</v>
      </c>
      <c r="AZ53">
        <v>0</v>
      </c>
      <c r="BA53">
        <v>49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Y53*Source!I44</f>
        <v>1.6E-2</v>
      </c>
      <c r="CY53">
        <f t="shared" si="0"/>
        <v>41.7</v>
      </c>
      <c r="CZ53">
        <f t="shared" si="1"/>
        <v>41.7</v>
      </c>
      <c r="DA53">
        <f t="shared" si="2"/>
        <v>1</v>
      </c>
      <c r="DB53">
        <v>0</v>
      </c>
    </row>
    <row r="54" spans="1:106" x14ac:dyDescent="0.2">
      <c r="A54">
        <f>ROW(Source!A44)</f>
        <v>44</v>
      </c>
      <c r="B54">
        <v>27795993</v>
      </c>
      <c r="C54">
        <v>27796933</v>
      </c>
      <c r="D54">
        <v>25147235</v>
      </c>
      <c r="E54">
        <v>17</v>
      </c>
      <c r="F54">
        <v>1</v>
      </c>
      <c r="G54">
        <v>1</v>
      </c>
      <c r="H54">
        <v>3</v>
      </c>
      <c r="I54" t="s">
        <v>536</v>
      </c>
      <c r="J54" t="s">
        <v>4</v>
      </c>
      <c r="K54" t="s">
        <v>537</v>
      </c>
      <c r="L54">
        <v>1374</v>
      </c>
      <c r="N54">
        <v>1013</v>
      </c>
      <c r="O54" t="s">
        <v>538</v>
      </c>
      <c r="P54" t="s">
        <v>538</v>
      </c>
      <c r="Q54">
        <v>1</v>
      </c>
      <c r="W54">
        <v>0</v>
      </c>
      <c r="X54">
        <v>-1731369543</v>
      </c>
      <c r="Y54">
        <v>2.81</v>
      </c>
      <c r="AA54">
        <v>1</v>
      </c>
      <c r="AB54">
        <v>0</v>
      </c>
      <c r="AC54">
        <v>0</v>
      </c>
      <c r="AD54">
        <v>0</v>
      </c>
      <c r="AE54">
        <v>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4</v>
      </c>
      <c r="AT54">
        <v>2.81</v>
      </c>
      <c r="AU54" t="s">
        <v>4</v>
      </c>
      <c r="AV54">
        <v>0</v>
      </c>
      <c r="AW54">
        <v>2</v>
      </c>
      <c r="AX54">
        <v>27796945</v>
      </c>
      <c r="AY54">
        <v>1</v>
      </c>
      <c r="AZ54">
        <v>0</v>
      </c>
      <c r="BA54">
        <v>50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Y54*Source!I44</f>
        <v>2.81</v>
      </c>
      <c r="CY54">
        <f t="shared" si="0"/>
        <v>1</v>
      </c>
      <c r="CZ54">
        <f t="shared" si="1"/>
        <v>1</v>
      </c>
      <c r="DA54">
        <f t="shared" si="2"/>
        <v>1</v>
      </c>
      <c r="DB54">
        <v>0</v>
      </c>
    </row>
    <row r="55" spans="1:106" x14ac:dyDescent="0.2">
      <c r="A55">
        <f>ROW(Source!A44)</f>
        <v>44</v>
      </c>
      <c r="B55">
        <v>27795993</v>
      </c>
      <c r="C55">
        <v>27796933</v>
      </c>
      <c r="D55">
        <v>0</v>
      </c>
      <c r="E55">
        <v>1</v>
      </c>
      <c r="F55">
        <v>1</v>
      </c>
      <c r="G55">
        <v>1</v>
      </c>
      <c r="H55">
        <v>3</v>
      </c>
      <c r="I55" t="s">
        <v>27</v>
      </c>
      <c r="J55" t="s">
        <v>4</v>
      </c>
      <c r="K55" t="s">
        <v>68</v>
      </c>
      <c r="L55">
        <v>1371</v>
      </c>
      <c r="N55">
        <v>1013</v>
      </c>
      <c r="O55" t="s">
        <v>18</v>
      </c>
      <c r="P55" t="s">
        <v>18</v>
      </c>
      <c r="Q55">
        <v>1</v>
      </c>
      <c r="W55">
        <v>0</v>
      </c>
      <c r="X55">
        <v>-1442760405</v>
      </c>
      <c r="Y55">
        <v>1</v>
      </c>
      <c r="AA55">
        <v>8601.16</v>
      </c>
      <c r="AB55">
        <v>0</v>
      </c>
      <c r="AC55">
        <v>0</v>
      </c>
      <c r="AD55">
        <v>0</v>
      </c>
      <c r="AE55">
        <v>8601.16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4</v>
      </c>
      <c r="AT55">
        <v>1</v>
      </c>
      <c r="AU55" t="s">
        <v>4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Y55*Source!I44</f>
        <v>1</v>
      </c>
      <c r="CY55">
        <f t="shared" si="0"/>
        <v>8601.16</v>
      </c>
      <c r="CZ55">
        <f t="shared" si="1"/>
        <v>8601.16</v>
      </c>
      <c r="DA55">
        <f t="shared" si="2"/>
        <v>1</v>
      </c>
      <c r="DB55">
        <v>0</v>
      </c>
    </row>
    <row r="56" spans="1:106" x14ac:dyDescent="0.2">
      <c r="A56">
        <f>ROW(Source!A45)</f>
        <v>45</v>
      </c>
      <c r="B56">
        <v>27796868</v>
      </c>
      <c r="C56">
        <v>27796933</v>
      </c>
      <c r="D56">
        <v>25419089</v>
      </c>
      <c r="E56">
        <v>1</v>
      </c>
      <c r="F56">
        <v>1</v>
      </c>
      <c r="G56">
        <v>1</v>
      </c>
      <c r="H56">
        <v>1</v>
      </c>
      <c r="I56" t="s">
        <v>520</v>
      </c>
      <c r="J56" t="s">
        <v>4</v>
      </c>
      <c r="K56" t="s">
        <v>521</v>
      </c>
      <c r="L56">
        <v>1191</v>
      </c>
      <c r="N56">
        <v>1013</v>
      </c>
      <c r="O56" t="s">
        <v>497</v>
      </c>
      <c r="P56" t="s">
        <v>497</v>
      </c>
      <c r="Q56">
        <v>1</v>
      </c>
      <c r="W56">
        <v>0</v>
      </c>
      <c r="X56">
        <v>1069510174</v>
      </c>
      <c r="Y56">
        <v>17.52</v>
      </c>
      <c r="AA56">
        <v>0</v>
      </c>
      <c r="AB56">
        <v>0</v>
      </c>
      <c r="AC56">
        <v>0</v>
      </c>
      <c r="AD56">
        <v>74.069999999999993</v>
      </c>
      <c r="AE56">
        <v>0</v>
      </c>
      <c r="AF56">
        <v>0</v>
      </c>
      <c r="AG56">
        <v>0</v>
      </c>
      <c r="AH56">
        <v>9.6199999999999992</v>
      </c>
      <c r="AI56">
        <v>1</v>
      </c>
      <c r="AJ56">
        <v>1</v>
      </c>
      <c r="AK56">
        <v>1</v>
      </c>
      <c r="AL56">
        <v>7.7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4</v>
      </c>
      <c r="AT56">
        <v>14.6</v>
      </c>
      <c r="AU56" t="s">
        <v>21</v>
      </c>
      <c r="AV56">
        <v>1</v>
      </c>
      <c r="AW56">
        <v>2</v>
      </c>
      <c r="AX56">
        <v>27796936</v>
      </c>
      <c r="AY56">
        <v>1</v>
      </c>
      <c r="AZ56">
        <v>0</v>
      </c>
      <c r="BA56">
        <v>51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17.52</v>
      </c>
      <c r="CY56">
        <f>AD56</f>
        <v>74.069999999999993</v>
      </c>
      <c r="CZ56">
        <f>AH56</f>
        <v>9.6199999999999992</v>
      </c>
      <c r="DA56">
        <f>AL56</f>
        <v>7.7</v>
      </c>
      <c r="DB56">
        <v>0</v>
      </c>
    </row>
    <row r="57" spans="1:106" x14ac:dyDescent="0.2">
      <c r="A57">
        <f>ROW(Source!A45)</f>
        <v>45</v>
      </c>
      <c r="B57">
        <v>27796868</v>
      </c>
      <c r="C57">
        <v>27796933</v>
      </c>
      <c r="D57">
        <v>25412928</v>
      </c>
      <c r="E57">
        <v>1</v>
      </c>
      <c r="F57">
        <v>1</v>
      </c>
      <c r="G57">
        <v>1</v>
      </c>
      <c r="H57">
        <v>1</v>
      </c>
      <c r="I57" t="s">
        <v>498</v>
      </c>
      <c r="J57" t="s">
        <v>4</v>
      </c>
      <c r="K57" t="s">
        <v>499</v>
      </c>
      <c r="L57">
        <v>1191</v>
      </c>
      <c r="N57">
        <v>1013</v>
      </c>
      <c r="O57" t="s">
        <v>497</v>
      </c>
      <c r="P57" t="s">
        <v>497</v>
      </c>
      <c r="Q57">
        <v>1</v>
      </c>
      <c r="W57">
        <v>0</v>
      </c>
      <c r="X57">
        <v>-1417349443</v>
      </c>
      <c r="Y57">
        <v>1.6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7.7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4</v>
      </c>
      <c r="AT57">
        <v>1.6</v>
      </c>
      <c r="AU57" t="s">
        <v>4</v>
      </c>
      <c r="AV57">
        <v>2</v>
      </c>
      <c r="AW57">
        <v>2</v>
      </c>
      <c r="AX57">
        <v>27796937</v>
      </c>
      <c r="AY57">
        <v>1</v>
      </c>
      <c r="AZ57">
        <v>2048</v>
      </c>
      <c r="BA57">
        <v>52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1.6</v>
      </c>
      <c r="CY57">
        <f>AD57</f>
        <v>0</v>
      </c>
      <c r="CZ57">
        <f>AH57</f>
        <v>0</v>
      </c>
      <c r="DA57">
        <f>AL57</f>
        <v>1</v>
      </c>
      <c r="DB57">
        <v>0</v>
      </c>
    </row>
    <row r="58" spans="1:106" x14ac:dyDescent="0.2">
      <c r="A58">
        <f>ROW(Source!A45)</f>
        <v>45</v>
      </c>
      <c r="B58">
        <v>27796868</v>
      </c>
      <c r="C58">
        <v>27796933</v>
      </c>
      <c r="D58">
        <v>25230220</v>
      </c>
      <c r="E58">
        <v>1</v>
      </c>
      <c r="F58">
        <v>1</v>
      </c>
      <c r="G58">
        <v>1</v>
      </c>
      <c r="H58">
        <v>2</v>
      </c>
      <c r="I58" t="s">
        <v>500</v>
      </c>
      <c r="J58" t="s">
        <v>501</v>
      </c>
      <c r="K58" t="s">
        <v>502</v>
      </c>
      <c r="L58">
        <v>1368</v>
      </c>
      <c r="N58">
        <v>1011</v>
      </c>
      <c r="O58" t="s">
        <v>503</v>
      </c>
      <c r="P58" t="s">
        <v>503</v>
      </c>
      <c r="Q58">
        <v>1</v>
      </c>
      <c r="W58">
        <v>0</v>
      </c>
      <c r="X58">
        <v>-1718674368</v>
      </c>
      <c r="Y58">
        <v>0.96</v>
      </c>
      <c r="AA58">
        <v>0</v>
      </c>
      <c r="AB58">
        <v>862.32</v>
      </c>
      <c r="AC58">
        <v>13.5</v>
      </c>
      <c r="AD58">
        <v>0</v>
      </c>
      <c r="AE58">
        <v>0</v>
      </c>
      <c r="AF58">
        <v>111.99</v>
      </c>
      <c r="AG58">
        <v>13.5</v>
      </c>
      <c r="AH58">
        <v>0</v>
      </c>
      <c r="AI58">
        <v>1</v>
      </c>
      <c r="AJ58">
        <v>7.7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4</v>
      </c>
      <c r="AT58">
        <v>0.8</v>
      </c>
      <c r="AU58" t="s">
        <v>21</v>
      </c>
      <c r="AV58">
        <v>0</v>
      </c>
      <c r="AW58">
        <v>2</v>
      </c>
      <c r="AX58">
        <v>27796938</v>
      </c>
      <c r="AY58">
        <v>1</v>
      </c>
      <c r="AZ58">
        <v>0</v>
      </c>
      <c r="BA58">
        <v>53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0.96</v>
      </c>
      <c r="CY58">
        <f>AB58</f>
        <v>862.32</v>
      </c>
      <c r="CZ58">
        <f>AF58</f>
        <v>111.99</v>
      </c>
      <c r="DA58">
        <f>AJ58</f>
        <v>7.7</v>
      </c>
      <c r="DB58">
        <v>0</v>
      </c>
    </row>
    <row r="59" spans="1:106" x14ac:dyDescent="0.2">
      <c r="A59">
        <f>ROW(Source!A45)</f>
        <v>45</v>
      </c>
      <c r="B59">
        <v>27796868</v>
      </c>
      <c r="C59">
        <v>27796933</v>
      </c>
      <c r="D59">
        <v>25231607</v>
      </c>
      <c r="E59">
        <v>1</v>
      </c>
      <c r="F59">
        <v>1</v>
      </c>
      <c r="G59">
        <v>1</v>
      </c>
      <c r="H59">
        <v>2</v>
      </c>
      <c r="I59" t="s">
        <v>507</v>
      </c>
      <c r="J59" t="s">
        <v>508</v>
      </c>
      <c r="K59" t="s">
        <v>509</v>
      </c>
      <c r="L59">
        <v>1368</v>
      </c>
      <c r="N59">
        <v>1011</v>
      </c>
      <c r="O59" t="s">
        <v>503</v>
      </c>
      <c r="P59" t="s">
        <v>503</v>
      </c>
      <c r="Q59">
        <v>1</v>
      </c>
      <c r="W59">
        <v>0</v>
      </c>
      <c r="X59">
        <v>1372534845</v>
      </c>
      <c r="Y59">
        <v>0.96</v>
      </c>
      <c r="AA59">
        <v>0</v>
      </c>
      <c r="AB59">
        <v>505.97</v>
      </c>
      <c r="AC59">
        <v>11.6</v>
      </c>
      <c r="AD59">
        <v>0</v>
      </c>
      <c r="AE59">
        <v>0</v>
      </c>
      <c r="AF59">
        <v>65.709999999999994</v>
      </c>
      <c r="AG59">
        <v>11.6</v>
      </c>
      <c r="AH59">
        <v>0</v>
      </c>
      <c r="AI59">
        <v>1</v>
      </c>
      <c r="AJ59">
        <v>7.7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4</v>
      </c>
      <c r="AT59">
        <v>0.8</v>
      </c>
      <c r="AU59" t="s">
        <v>21</v>
      </c>
      <c r="AV59">
        <v>0</v>
      </c>
      <c r="AW59">
        <v>2</v>
      </c>
      <c r="AX59">
        <v>27796939</v>
      </c>
      <c r="AY59">
        <v>1</v>
      </c>
      <c r="AZ59">
        <v>0</v>
      </c>
      <c r="BA59">
        <v>54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0.96</v>
      </c>
      <c r="CY59">
        <f>AB59</f>
        <v>505.97</v>
      </c>
      <c r="CZ59">
        <f>AF59</f>
        <v>65.709999999999994</v>
      </c>
      <c r="DA59">
        <f>AJ59</f>
        <v>7.7</v>
      </c>
      <c r="DB59">
        <v>0</v>
      </c>
    </row>
    <row r="60" spans="1:106" x14ac:dyDescent="0.2">
      <c r="A60">
        <f>ROW(Source!A45)</f>
        <v>45</v>
      </c>
      <c r="B60">
        <v>27796868</v>
      </c>
      <c r="C60">
        <v>27796933</v>
      </c>
      <c r="D60">
        <v>25150275</v>
      </c>
      <c r="E60">
        <v>1</v>
      </c>
      <c r="F60">
        <v>1</v>
      </c>
      <c r="G60">
        <v>1</v>
      </c>
      <c r="H60">
        <v>3</v>
      </c>
      <c r="I60" t="s">
        <v>522</v>
      </c>
      <c r="J60" t="s">
        <v>523</v>
      </c>
      <c r="K60" t="s">
        <v>524</v>
      </c>
      <c r="L60">
        <v>1308</v>
      </c>
      <c r="N60">
        <v>1003</v>
      </c>
      <c r="O60" t="s">
        <v>246</v>
      </c>
      <c r="P60" t="s">
        <v>246</v>
      </c>
      <c r="Q60">
        <v>100</v>
      </c>
      <c r="W60">
        <v>0</v>
      </c>
      <c r="X60">
        <v>568244124</v>
      </c>
      <c r="Y60">
        <v>4.7999999999999996E-3</v>
      </c>
      <c r="AA60">
        <v>924</v>
      </c>
      <c r="AB60">
        <v>0</v>
      </c>
      <c r="AC60">
        <v>0</v>
      </c>
      <c r="AD60">
        <v>0</v>
      </c>
      <c r="AE60">
        <v>120</v>
      </c>
      <c r="AF60">
        <v>0</v>
      </c>
      <c r="AG60">
        <v>0</v>
      </c>
      <c r="AH60">
        <v>0</v>
      </c>
      <c r="AI60">
        <v>7.7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4</v>
      </c>
      <c r="AT60">
        <v>4.7999999999999996E-3</v>
      </c>
      <c r="AU60" t="s">
        <v>4</v>
      </c>
      <c r="AV60">
        <v>0</v>
      </c>
      <c r="AW60">
        <v>2</v>
      </c>
      <c r="AX60">
        <v>27796940</v>
      </c>
      <c r="AY60">
        <v>1</v>
      </c>
      <c r="AZ60">
        <v>0</v>
      </c>
      <c r="BA60">
        <v>55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Y60*Source!I45</f>
        <v>4.7999999999999996E-3</v>
      </c>
      <c r="CY60">
        <f t="shared" ref="CY60:CY66" si="3">AA60</f>
        <v>924</v>
      </c>
      <c r="CZ60">
        <f t="shared" ref="CZ60:CZ66" si="4">AE60</f>
        <v>120</v>
      </c>
      <c r="DA60">
        <f t="shared" ref="DA60:DA66" si="5">AI60</f>
        <v>7.7</v>
      </c>
      <c r="DB60">
        <v>0</v>
      </c>
    </row>
    <row r="61" spans="1:106" x14ac:dyDescent="0.2">
      <c r="A61">
        <f>ROW(Source!A45)</f>
        <v>45</v>
      </c>
      <c r="B61">
        <v>27796868</v>
      </c>
      <c r="C61">
        <v>27796933</v>
      </c>
      <c r="D61">
        <v>25152616</v>
      </c>
      <c r="E61">
        <v>1</v>
      </c>
      <c r="F61">
        <v>1</v>
      </c>
      <c r="G61">
        <v>1</v>
      </c>
      <c r="H61">
        <v>3</v>
      </c>
      <c r="I61" t="s">
        <v>525</v>
      </c>
      <c r="J61" t="s">
        <v>526</v>
      </c>
      <c r="K61" t="s">
        <v>514</v>
      </c>
      <c r="L61">
        <v>1346</v>
      </c>
      <c r="N61">
        <v>1009</v>
      </c>
      <c r="O61" t="s">
        <v>139</v>
      </c>
      <c r="P61" t="s">
        <v>139</v>
      </c>
      <c r="Q61">
        <v>1</v>
      </c>
      <c r="W61">
        <v>0</v>
      </c>
      <c r="X61">
        <v>103900845</v>
      </c>
      <c r="Y61">
        <v>0.77</v>
      </c>
      <c r="AA61">
        <v>69.61</v>
      </c>
      <c r="AB61">
        <v>0</v>
      </c>
      <c r="AC61">
        <v>0</v>
      </c>
      <c r="AD61">
        <v>0</v>
      </c>
      <c r="AE61">
        <v>9.0399999999999991</v>
      </c>
      <c r="AF61">
        <v>0</v>
      </c>
      <c r="AG61">
        <v>0</v>
      </c>
      <c r="AH61">
        <v>0</v>
      </c>
      <c r="AI61">
        <v>7.7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4</v>
      </c>
      <c r="AT61">
        <v>0.77</v>
      </c>
      <c r="AU61" t="s">
        <v>4</v>
      </c>
      <c r="AV61">
        <v>0</v>
      </c>
      <c r="AW61">
        <v>2</v>
      </c>
      <c r="AX61">
        <v>27796941</v>
      </c>
      <c r="AY61">
        <v>1</v>
      </c>
      <c r="AZ61">
        <v>0</v>
      </c>
      <c r="BA61">
        <v>56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Y61*Source!I45</f>
        <v>0.77</v>
      </c>
      <c r="CY61">
        <f t="shared" si="3"/>
        <v>69.61</v>
      </c>
      <c r="CZ61">
        <f t="shared" si="4"/>
        <v>9.0399999999999991</v>
      </c>
      <c r="DA61">
        <f t="shared" si="5"/>
        <v>7.7</v>
      </c>
      <c r="DB61">
        <v>0</v>
      </c>
    </row>
    <row r="62" spans="1:106" x14ac:dyDescent="0.2">
      <c r="A62">
        <f>ROW(Source!A45)</f>
        <v>45</v>
      </c>
      <c r="B62">
        <v>27796868</v>
      </c>
      <c r="C62">
        <v>27796933</v>
      </c>
      <c r="D62">
        <v>25200071</v>
      </c>
      <c r="E62">
        <v>1</v>
      </c>
      <c r="F62">
        <v>1</v>
      </c>
      <c r="G62">
        <v>1</v>
      </c>
      <c r="H62">
        <v>3</v>
      </c>
      <c r="I62" t="s">
        <v>527</v>
      </c>
      <c r="J62" t="s">
        <v>528</v>
      </c>
      <c r="K62" t="s">
        <v>529</v>
      </c>
      <c r="L62">
        <v>1358</v>
      </c>
      <c r="N62">
        <v>1010</v>
      </c>
      <c r="O62" t="s">
        <v>355</v>
      </c>
      <c r="P62" t="s">
        <v>355</v>
      </c>
      <c r="Q62">
        <v>10</v>
      </c>
      <c r="W62">
        <v>0</v>
      </c>
      <c r="X62">
        <v>1386890308</v>
      </c>
      <c r="Y62">
        <v>0.1</v>
      </c>
      <c r="AA62">
        <v>300.3</v>
      </c>
      <c r="AB62">
        <v>0</v>
      </c>
      <c r="AC62">
        <v>0</v>
      </c>
      <c r="AD62">
        <v>0</v>
      </c>
      <c r="AE62">
        <v>39</v>
      </c>
      <c r="AF62">
        <v>0</v>
      </c>
      <c r="AG62">
        <v>0</v>
      </c>
      <c r="AH62">
        <v>0</v>
      </c>
      <c r="AI62">
        <v>7.7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4</v>
      </c>
      <c r="AT62">
        <v>0.1</v>
      </c>
      <c r="AU62" t="s">
        <v>4</v>
      </c>
      <c r="AV62">
        <v>0</v>
      </c>
      <c r="AW62">
        <v>2</v>
      </c>
      <c r="AX62">
        <v>27796942</v>
      </c>
      <c r="AY62">
        <v>1</v>
      </c>
      <c r="AZ62">
        <v>0</v>
      </c>
      <c r="BA62">
        <v>57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Y62*Source!I45</f>
        <v>0.1</v>
      </c>
      <c r="CY62">
        <f t="shared" si="3"/>
        <v>300.3</v>
      </c>
      <c r="CZ62">
        <f t="shared" si="4"/>
        <v>39</v>
      </c>
      <c r="DA62">
        <f t="shared" si="5"/>
        <v>7.7</v>
      </c>
      <c r="DB62">
        <v>0</v>
      </c>
    </row>
    <row r="63" spans="1:106" x14ac:dyDescent="0.2">
      <c r="A63">
        <f>ROW(Source!A45)</f>
        <v>45</v>
      </c>
      <c r="B63">
        <v>27796868</v>
      </c>
      <c r="C63">
        <v>27796933</v>
      </c>
      <c r="D63">
        <v>25201922</v>
      </c>
      <c r="E63">
        <v>1</v>
      </c>
      <c r="F63">
        <v>1</v>
      </c>
      <c r="G63">
        <v>1</v>
      </c>
      <c r="H63">
        <v>3</v>
      </c>
      <c r="I63" t="s">
        <v>530</v>
      </c>
      <c r="J63" t="s">
        <v>531</v>
      </c>
      <c r="K63" t="s">
        <v>532</v>
      </c>
      <c r="L63">
        <v>1355</v>
      </c>
      <c r="N63">
        <v>1010</v>
      </c>
      <c r="O63" t="s">
        <v>303</v>
      </c>
      <c r="P63" t="s">
        <v>303</v>
      </c>
      <c r="Q63">
        <v>100</v>
      </c>
      <c r="W63">
        <v>0</v>
      </c>
      <c r="X63">
        <v>-1637093530</v>
      </c>
      <c r="Y63">
        <v>2.0400000000000001E-2</v>
      </c>
      <c r="AA63">
        <v>30692.2</v>
      </c>
      <c r="AB63">
        <v>0</v>
      </c>
      <c r="AC63">
        <v>0</v>
      </c>
      <c r="AD63">
        <v>0</v>
      </c>
      <c r="AE63">
        <v>3986</v>
      </c>
      <c r="AF63">
        <v>0</v>
      </c>
      <c r="AG63">
        <v>0</v>
      </c>
      <c r="AH63">
        <v>0</v>
      </c>
      <c r="AI63">
        <v>7.7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4</v>
      </c>
      <c r="AT63">
        <v>2.0400000000000001E-2</v>
      </c>
      <c r="AU63" t="s">
        <v>4</v>
      </c>
      <c r="AV63">
        <v>0</v>
      </c>
      <c r="AW63">
        <v>2</v>
      </c>
      <c r="AX63">
        <v>27796943</v>
      </c>
      <c r="AY63">
        <v>1</v>
      </c>
      <c r="AZ63">
        <v>0</v>
      </c>
      <c r="BA63">
        <v>58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Y63*Source!I45</f>
        <v>2.0400000000000001E-2</v>
      </c>
      <c r="CY63">
        <f t="shared" si="3"/>
        <v>30692.2</v>
      </c>
      <c r="CZ63">
        <f t="shared" si="4"/>
        <v>3986</v>
      </c>
      <c r="DA63">
        <f t="shared" si="5"/>
        <v>7.7</v>
      </c>
      <c r="DB63">
        <v>0</v>
      </c>
    </row>
    <row r="64" spans="1:106" x14ac:dyDescent="0.2">
      <c r="A64">
        <f>ROW(Source!A45)</f>
        <v>45</v>
      </c>
      <c r="B64">
        <v>27796868</v>
      </c>
      <c r="C64">
        <v>27796933</v>
      </c>
      <c r="D64">
        <v>25215894</v>
      </c>
      <c r="E64">
        <v>1</v>
      </c>
      <c r="F64">
        <v>1</v>
      </c>
      <c r="G64">
        <v>1</v>
      </c>
      <c r="H64">
        <v>3</v>
      </c>
      <c r="I64" t="s">
        <v>533</v>
      </c>
      <c r="J64" t="s">
        <v>534</v>
      </c>
      <c r="K64" t="s">
        <v>535</v>
      </c>
      <c r="L64">
        <v>1346</v>
      </c>
      <c r="N64">
        <v>1009</v>
      </c>
      <c r="O64" t="s">
        <v>139</v>
      </c>
      <c r="P64" t="s">
        <v>139</v>
      </c>
      <c r="Q64">
        <v>1</v>
      </c>
      <c r="W64">
        <v>0</v>
      </c>
      <c r="X64">
        <v>1907110972</v>
      </c>
      <c r="Y64">
        <v>1.6E-2</v>
      </c>
      <c r="AA64">
        <v>321.08999999999997</v>
      </c>
      <c r="AB64">
        <v>0</v>
      </c>
      <c r="AC64">
        <v>0</v>
      </c>
      <c r="AD64">
        <v>0</v>
      </c>
      <c r="AE64">
        <v>41.7</v>
      </c>
      <c r="AF64">
        <v>0</v>
      </c>
      <c r="AG64">
        <v>0</v>
      </c>
      <c r="AH64">
        <v>0</v>
      </c>
      <c r="AI64">
        <v>7.7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4</v>
      </c>
      <c r="AT64">
        <v>1.6E-2</v>
      </c>
      <c r="AU64" t="s">
        <v>4</v>
      </c>
      <c r="AV64">
        <v>0</v>
      </c>
      <c r="AW64">
        <v>2</v>
      </c>
      <c r="AX64">
        <v>27796944</v>
      </c>
      <c r="AY64">
        <v>1</v>
      </c>
      <c r="AZ64">
        <v>0</v>
      </c>
      <c r="BA64">
        <v>59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Y64*Source!I45</f>
        <v>1.6E-2</v>
      </c>
      <c r="CY64">
        <f t="shared" si="3"/>
        <v>321.08999999999997</v>
      </c>
      <c r="CZ64">
        <f t="shared" si="4"/>
        <v>41.7</v>
      </c>
      <c r="DA64">
        <f t="shared" si="5"/>
        <v>7.7</v>
      </c>
      <c r="DB64">
        <v>0</v>
      </c>
    </row>
    <row r="65" spans="1:106" x14ac:dyDescent="0.2">
      <c r="A65">
        <f>ROW(Source!A45)</f>
        <v>45</v>
      </c>
      <c r="B65">
        <v>27796868</v>
      </c>
      <c r="C65">
        <v>27796933</v>
      </c>
      <c r="D65">
        <v>25147235</v>
      </c>
      <c r="E65">
        <v>17</v>
      </c>
      <c r="F65">
        <v>1</v>
      </c>
      <c r="G65">
        <v>1</v>
      </c>
      <c r="H65">
        <v>3</v>
      </c>
      <c r="I65" t="s">
        <v>536</v>
      </c>
      <c r="J65" t="s">
        <v>4</v>
      </c>
      <c r="K65" t="s">
        <v>537</v>
      </c>
      <c r="L65">
        <v>1374</v>
      </c>
      <c r="N65">
        <v>1013</v>
      </c>
      <c r="O65" t="s">
        <v>538</v>
      </c>
      <c r="P65" t="s">
        <v>538</v>
      </c>
      <c r="Q65">
        <v>1</v>
      </c>
      <c r="W65">
        <v>0</v>
      </c>
      <c r="X65">
        <v>-1731369543</v>
      </c>
      <c r="Y65">
        <v>2.81</v>
      </c>
      <c r="AA65">
        <v>1</v>
      </c>
      <c r="AB65">
        <v>0</v>
      </c>
      <c r="AC65">
        <v>0</v>
      </c>
      <c r="AD65">
        <v>0</v>
      </c>
      <c r="AE65">
        <v>1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4</v>
      </c>
      <c r="AT65">
        <v>2.81</v>
      </c>
      <c r="AU65" t="s">
        <v>4</v>
      </c>
      <c r="AV65">
        <v>0</v>
      </c>
      <c r="AW65">
        <v>2</v>
      </c>
      <c r="AX65">
        <v>27796945</v>
      </c>
      <c r="AY65">
        <v>1</v>
      </c>
      <c r="AZ65">
        <v>0</v>
      </c>
      <c r="BA65">
        <v>60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Y65*Source!I45</f>
        <v>2.81</v>
      </c>
      <c r="CY65">
        <f t="shared" si="3"/>
        <v>1</v>
      </c>
      <c r="CZ65">
        <f t="shared" si="4"/>
        <v>1</v>
      </c>
      <c r="DA65">
        <f t="shared" si="5"/>
        <v>1</v>
      </c>
      <c r="DB65">
        <v>0</v>
      </c>
    </row>
    <row r="66" spans="1:106" x14ac:dyDescent="0.2">
      <c r="A66">
        <f>ROW(Source!A45)</f>
        <v>45</v>
      </c>
      <c r="B66">
        <v>27796868</v>
      </c>
      <c r="C66">
        <v>27796933</v>
      </c>
      <c r="D66">
        <v>0</v>
      </c>
      <c r="E66">
        <v>1</v>
      </c>
      <c r="F66">
        <v>1</v>
      </c>
      <c r="G66">
        <v>1</v>
      </c>
      <c r="H66">
        <v>3</v>
      </c>
      <c r="I66" t="s">
        <v>27</v>
      </c>
      <c r="J66" t="s">
        <v>4</v>
      </c>
      <c r="K66" t="s">
        <v>68</v>
      </c>
      <c r="L66">
        <v>1371</v>
      </c>
      <c r="N66">
        <v>1013</v>
      </c>
      <c r="O66" t="s">
        <v>18</v>
      </c>
      <c r="P66" t="s">
        <v>18</v>
      </c>
      <c r="Q66">
        <v>1</v>
      </c>
      <c r="W66">
        <v>0</v>
      </c>
      <c r="X66">
        <v>-1442760405</v>
      </c>
      <c r="Y66">
        <v>1</v>
      </c>
      <c r="AA66">
        <v>66228.94</v>
      </c>
      <c r="AB66">
        <v>0</v>
      </c>
      <c r="AC66">
        <v>0</v>
      </c>
      <c r="AD66">
        <v>0</v>
      </c>
      <c r="AE66">
        <v>8601.16</v>
      </c>
      <c r="AF66">
        <v>0</v>
      </c>
      <c r="AG66">
        <v>0</v>
      </c>
      <c r="AH66">
        <v>0</v>
      </c>
      <c r="AI66">
        <v>7.7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4</v>
      </c>
      <c r="AT66">
        <v>1</v>
      </c>
      <c r="AU66" t="s">
        <v>4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4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Y66*Source!I45</f>
        <v>1</v>
      </c>
      <c r="CY66">
        <f t="shared" si="3"/>
        <v>66228.94</v>
      </c>
      <c r="CZ66">
        <f t="shared" si="4"/>
        <v>8601.16</v>
      </c>
      <c r="DA66">
        <f t="shared" si="5"/>
        <v>7.7</v>
      </c>
      <c r="DB66">
        <v>0</v>
      </c>
    </row>
    <row r="67" spans="1:106" x14ac:dyDescent="0.2">
      <c r="A67">
        <f>ROW(Source!A48)</f>
        <v>48</v>
      </c>
      <c r="B67">
        <v>27795993</v>
      </c>
      <c r="C67">
        <v>27796948</v>
      </c>
      <c r="D67">
        <v>25461299</v>
      </c>
      <c r="E67">
        <v>1</v>
      </c>
      <c r="F67">
        <v>1</v>
      </c>
      <c r="G67">
        <v>1</v>
      </c>
      <c r="H67">
        <v>1</v>
      </c>
      <c r="I67" t="s">
        <v>539</v>
      </c>
      <c r="J67" t="s">
        <v>4</v>
      </c>
      <c r="K67" t="s">
        <v>540</v>
      </c>
      <c r="L67">
        <v>1191</v>
      </c>
      <c r="N67">
        <v>1013</v>
      </c>
      <c r="O67" t="s">
        <v>497</v>
      </c>
      <c r="P67" t="s">
        <v>497</v>
      </c>
      <c r="Q67">
        <v>1</v>
      </c>
      <c r="W67">
        <v>0</v>
      </c>
      <c r="X67">
        <v>1446053411</v>
      </c>
      <c r="Y67">
        <v>12.12</v>
      </c>
      <c r="AA67">
        <v>0</v>
      </c>
      <c r="AB67">
        <v>0</v>
      </c>
      <c r="AC67">
        <v>0</v>
      </c>
      <c r="AD67">
        <v>11.09</v>
      </c>
      <c r="AE67">
        <v>0</v>
      </c>
      <c r="AF67">
        <v>0</v>
      </c>
      <c r="AG67">
        <v>0</v>
      </c>
      <c r="AH67">
        <v>11.09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4</v>
      </c>
      <c r="AT67">
        <v>10.1</v>
      </c>
      <c r="AU67" t="s">
        <v>21</v>
      </c>
      <c r="AV67">
        <v>1</v>
      </c>
      <c r="AW67">
        <v>2</v>
      </c>
      <c r="AX67">
        <v>27796949</v>
      </c>
      <c r="AY67">
        <v>1</v>
      </c>
      <c r="AZ67">
        <v>0</v>
      </c>
      <c r="BA67">
        <v>61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Y67*Source!I48</f>
        <v>12.12</v>
      </c>
      <c r="CY67">
        <f>AD67</f>
        <v>11.09</v>
      </c>
      <c r="CZ67">
        <f>AH67</f>
        <v>11.09</v>
      </c>
      <c r="DA67">
        <f>AL67</f>
        <v>1</v>
      </c>
      <c r="DB67">
        <v>0</v>
      </c>
    </row>
    <row r="68" spans="1:106" x14ac:dyDescent="0.2">
      <c r="A68">
        <f>ROW(Source!A48)</f>
        <v>48</v>
      </c>
      <c r="B68">
        <v>27795993</v>
      </c>
      <c r="C68">
        <v>27796948</v>
      </c>
      <c r="D68">
        <v>25412928</v>
      </c>
      <c r="E68">
        <v>1</v>
      </c>
      <c r="F68">
        <v>1</v>
      </c>
      <c r="G68">
        <v>1</v>
      </c>
      <c r="H68">
        <v>1</v>
      </c>
      <c r="I68" t="s">
        <v>498</v>
      </c>
      <c r="J68" t="s">
        <v>4</v>
      </c>
      <c r="K68" t="s">
        <v>499</v>
      </c>
      <c r="L68">
        <v>1191</v>
      </c>
      <c r="N68">
        <v>1013</v>
      </c>
      <c r="O68" t="s">
        <v>497</v>
      </c>
      <c r="P68" t="s">
        <v>497</v>
      </c>
      <c r="Q68">
        <v>1</v>
      </c>
      <c r="W68">
        <v>0</v>
      </c>
      <c r="X68">
        <v>-1417349443</v>
      </c>
      <c r="Y68">
        <v>0.44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4</v>
      </c>
      <c r="AT68">
        <v>0.44</v>
      </c>
      <c r="AU68" t="s">
        <v>4</v>
      </c>
      <c r="AV68">
        <v>2</v>
      </c>
      <c r="AW68">
        <v>2</v>
      </c>
      <c r="AX68">
        <v>27796950</v>
      </c>
      <c r="AY68">
        <v>1</v>
      </c>
      <c r="AZ68">
        <v>2048</v>
      </c>
      <c r="BA68">
        <v>62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Y68*Source!I48</f>
        <v>0.44</v>
      </c>
      <c r="CY68">
        <f>AD68</f>
        <v>0</v>
      </c>
      <c r="CZ68">
        <f>AH68</f>
        <v>0</v>
      </c>
      <c r="DA68">
        <f>AL68</f>
        <v>1</v>
      </c>
      <c r="DB68">
        <v>0</v>
      </c>
    </row>
    <row r="69" spans="1:106" x14ac:dyDescent="0.2">
      <c r="A69">
        <f>ROW(Source!A48)</f>
        <v>48</v>
      </c>
      <c r="B69">
        <v>27795993</v>
      </c>
      <c r="C69">
        <v>27796948</v>
      </c>
      <c r="D69">
        <v>25230445</v>
      </c>
      <c r="E69">
        <v>1</v>
      </c>
      <c r="F69">
        <v>1</v>
      </c>
      <c r="G69">
        <v>1</v>
      </c>
      <c r="H69">
        <v>2</v>
      </c>
      <c r="I69" t="s">
        <v>541</v>
      </c>
      <c r="J69" t="s">
        <v>542</v>
      </c>
      <c r="K69" t="s">
        <v>543</v>
      </c>
      <c r="L69">
        <v>1368</v>
      </c>
      <c r="N69">
        <v>1011</v>
      </c>
      <c r="O69" t="s">
        <v>503</v>
      </c>
      <c r="P69" t="s">
        <v>503</v>
      </c>
      <c r="Q69">
        <v>1</v>
      </c>
      <c r="W69">
        <v>0</v>
      </c>
      <c r="X69">
        <v>1225731627</v>
      </c>
      <c r="Y69">
        <v>0.52800000000000002</v>
      </c>
      <c r="AA69">
        <v>0</v>
      </c>
      <c r="AB69">
        <v>89.99</v>
      </c>
      <c r="AC69">
        <v>10.06</v>
      </c>
      <c r="AD69">
        <v>0</v>
      </c>
      <c r="AE69">
        <v>0</v>
      </c>
      <c r="AF69">
        <v>89.99</v>
      </c>
      <c r="AG69">
        <v>10.06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4</v>
      </c>
      <c r="AT69">
        <v>0.44</v>
      </c>
      <c r="AU69" t="s">
        <v>21</v>
      </c>
      <c r="AV69">
        <v>0</v>
      </c>
      <c r="AW69">
        <v>2</v>
      </c>
      <c r="AX69">
        <v>27796951</v>
      </c>
      <c r="AY69">
        <v>1</v>
      </c>
      <c r="AZ69">
        <v>0</v>
      </c>
      <c r="BA69">
        <v>63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Y69*Source!I48</f>
        <v>0.52800000000000002</v>
      </c>
      <c r="CY69">
        <f>AB69</f>
        <v>89.99</v>
      </c>
      <c r="CZ69">
        <f>AF69</f>
        <v>89.99</v>
      </c>
      <c r="DA69">
        <f>AJ69</f>
        <v>1</v>
      </c>
      <c r="DB69">
        <v>0</v>
      </c>
    </row>
    <row r="70" spans="1:106" x14ac:dyDescent="0.2">
      <c r="A70">
        <f>ROW(Source!A48)</f>
        <v>48</v>
      </c>
      <c r="B70">
        <v>27795993</v>
      </c>
      <c r="C70">
        <v>27796948</v>
      </c>
      <c r="D70">
        <v>25148593</v>
      </c>
      <c r="E70">
        <v>1</v>
      </c>
      <c r="F70">
        <v>1</v>
      </c>
      <c r="G70">
        <v>1</v>
      </c>
      <c r="H70">
        <v>3</v>
      </c>
      <c r="I70" t="s">
        <v>544</v>
      </c>
      <c r="J70" t="s">
        <v>545</v>
      </c>
      <c r="K70" t="s">
        <v>546</v>
      </c>
      <c r="L70">
        <v>1346</v>
      </c>
      <c r="N70">
        <v>1009</v>
      </c>
      <c r="O70" t="s">
        <v>139</v>
      </c>
      <c r="P70" t="s">
        <v>139</v>
      </c>
      <c r="Q70">
        <v>1</v>
      </c>
      <c r="W70">
        <v>0</v>
      </c>
      <c r="X70">
        <v>1559187994</v>
      </c>
      <c r="Y70">
        <v>0.01</v>
      </c>
      <c r="AA70">
        <v>27.74</v>
      </c>
      <c r="AB70">
        <v>0</v>
      </c>
      <c r="AC70">
        <v>0</v>
      </c>
      <c r="AD70">
        <v>0</v>
      </c>
      <c r="AE70">
        <v>27.74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4</v>
      </c>
      <c r="AT70">
        <v>0.01</v>
      </c>
      <c r="AU70" t="s">
        <v>4</v>
      </c>
      <c r="AV70">
        <v>0</v>
      </c>
      <c r="AW70">
        <v>2</v>
      </c>
      <c r="AX70">
        <v>27796952</v>
      </c>
      <c r="AY70">
        <v>1</v>
      </c>
      <c r="AZ70">
        <v>0</v>
      </c>
      <c r="BA70">
        <v>64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Y70*Source!I48</f>
        <v>0.01</v>
      </c>
      <c r="CY70">
        <f t="shared" ref="CY70:CY83" si="6">AA70</f>
        <v>27.74</v>
      </c>
      <c r="CZ70">
        <f t="shared" ref="CZ70:CZ83" si="7">AE70</f>
        <v>27.74</v>
      </c>
      <c r="DA70">
        <f t="shared" ref="DA70:DA83" si="8">AI70</f>
        <v>1</v>
      </c>
      <c r="DB70">
        <v>0</v>
      </c>
    </row>
    <row r="71" spans="1:106" x14ac:dyDescent="0.2">
      <c r="A71">
        <f>ROW(Source!A48)</f>
        <v>48</v>
      </c>
      <c r="B71">
        <v>27795993</v>
      </c>
      <c r="C71">
        <v>27796948</v>
      </c>
      <c r="D71">
        <v>25150264</v>
      </c>
      <c r="E71">
        <v>1</v>
      </c>
      <c r="F71">
        <v>1</v>
      </c>
      <c r="G71">
        <v>1</v>
      </c>
      <c r="H71">
        <v>3</v>
      </c>
      <c r="I71" t="s">
        <v>547</v>
      </c>
      <c r="J71" t="s">
        <v>548</v>
      </c>
      <c r="K71" t="s">
        <v>549</v>
      </c>
      <c r="L71">
        <v>1346</v>
      </c>
      <c r="N71">
        <v>1009</v>
      </c>
      <c r="O71" t="s">
        <v>139</v>
      </c>
      <c r="P71" t="s">
        <v>139</v>
      </c>
      <c r="Q71">
        <v>1</v>
      </c>
      <c r="W71">
        <v>0</v>
      </c>
      <c r="X71">
        <v>-2124370092</v>
      </c>
      <c r="Y71">
        <v>0.02</v>
      </c>
      <c r="AA71">
        <v>91.29</v>
      </c>
      <c r="AB71">
        <v>0</v>
      </c>
      <c r="AC71">
        <v>0</v>
      </c>
      <c r="AD71">
        <v>0</v>
      </c>
      <c r="AE71">
        <v>91.29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4</v>
      </c>
      <c r="AT71">
        <v>0.02</v>
      </c>
      <c r="AU71" t="s">
        <v>4</v>
      </c>
      <c r="AV71">
        <v>0</v>
      </c>
      <c r="AW71">
        <v>2</v>
      </c>
      <c r="AX71">
        <v>27796953</v>
      </c>
      <c r="AY71">
        <v>1</v>
      </c>
      <c r="AZ71">
        <v>0</v>
      </c>
      <c r="BA71">
        <v>65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0.02</v>
      </c>
      <c r="CY71">
        <f t="shared" si="6"/>
        <v>91.29</v>
      </c>
      <c r="CZ71">
        <f t="shared" si="7"/>
        <v>91.29</v>
      </c>
      <c r="DA71">
        <f t="shared" si="8"/>
        <v>1</v>
      </c>
      <c r="DB71">
        <v>0</v>
      </c>
    </row>
    <row r="72" spans="1:106" x14ac:dyDescent="0.2">
      <c r="A72">
        <f>ROW(Source!A48)</f>
        <v>48</v>
      </c>
      <c r="B72">
        <v>27795993</v>
      </c>
      <c r="C72">
        <v>27796948</v>
      </c>
      <c r="D72">
        <v>25152616</v>
      </c>
      <c r="E72">
        <v>1</v>
      </c>
      <c r="F72">
        <v>1</v>
      </c>
      <c r="G72">
        <v>1</v>
      </c>
      <c r="H72">
        <v>3</v>
      </c>
      <c r="I72" t="s">
        <v>525</v>
      </c>
      <c r="J72" t="s">
        <v>526</v>
      </c>
      <c r="K72" t="s">
        <v>514</v>
      </c>
      <c r="L72">
        <v>1346</v>
      </c>
      <c r="N72">
        <v>1009</v>
      </c>
      <c r="O72" t="s">
        <v>139</v>
      </c>
      <c r="P72" t="s">
        <v>139</v>
      </c>
      <c r="Q72">
        <v>1</v>
      </c>
      <c r="W72">
        <v>0</v>
      </c>
      <c r="X72">
        <v>103900845</v>
      </c>
      <c r="Y72">
        <v>0.3</v>
      </c>
      <c r="AA72">
        <v>9.0399999999999991</v>
      </c>
      <c r="AB72">
        <v>0</v>
      </c>
      <c r="AC72">
        <v>0</v>
      </c>
      <c r="AD72">
        <v>0</v>
      </c>
      <c r="AE72">
        <v>9.0399999999999991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4</v>
      </c>
      <c r="AT72">
        <v>0.3</v>
      </c>
      <c r="AU72" t="s">
        <v>4</v>
      </c>
      <c r="AV72">
        <v>0</v>
      </c>
      <c r="AW72">
        <v>2</v>
      </c>
      <c r="AX72">
        <v>27796954</v>
      </c>
      <c r="AY72">
        <v>1</v>
      </c>
      <c r="AZ72">
        <v>0</v>
      </c>
      <c r="BA72">
        <v>66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0.3</v>
      </c>
      <c r="CY72">
        <f t="shared" si="6"/>
        <v>9.0399999999999991</v>
      </c>
      <c r="CZ72">
        <f t="shared" si="7"/>
        <v>9.0399999999999991</v>
      </c>
      <c r="DA72">
        <f t="shared" si="8"/>
        <v>1</v>
      </c>
      <c r="DB72">
        <v>0</v>
      </c>
    </row>
    <row r="73" spans="1:106" x14ac:dyDescent="0.2">
      <c r="A73">
        <f>ROW(Source!A48)</f>
        <v>48</v>
      </c>
      <c r="B73">
        <v>27795993</v>
      </c>
      <c r="C73">
        <v>27796948</v>
      </c>
      <c r="D73">
        <v>25152746</v>
      </c>
      <c r="E73">
        <v>1</v>
      </c>
      <c r="F73">
        <v>1</v>
      </c>
      <c r="G73">
        <v>1</v>
      </c>
      <c r="H73">
        <v>3</v>
      </c>
      <c r="I73" t="s">
        <v>550</v>
      </c>
      <c r="J73" t="s">
        <v>551</v>
      </c>
      <c r="K73" t="s">
        <v>552</v>
      </c>
      <c r="L73">
        <v>1355</v>
      </c>
      <c r="N73">
        <v>1010</v>
      </c>
      <c r="O73" t="s">
        <v>303</v>
      </c>
      <c r="P73" t="s">
        <v>303</v>
      </c>
      <c r="Q73">
        <v>100</v>
      </c>
      <c r="W73">
        <v>0</v>
      </c>
      <c r="X73">
        <v>-66531260</v>
      </c>
      <c r="Y73">
        <v>0.1</v>
      </c>
      <c r="AA73">
        <v>83</v>
      </c>
      <c r="AB73">
        <v>0</v>
      </c>
      <c r="AC73">
        <v>0</v>
      </c>
      <c r="AD73">
        <v>0</v>
      </c>
      <c r="AE73">
        <v>83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4</v>
      </c>
      <c r="AT73">
        <v>0.1</v>
      </c>
      <c r="AU73" t="s">
        <v>4</v>
      </c>
      <c r="AV73">
        <v>0</v>
      </c>
      <c r="AW73">
        <v>2</v>
      </c>
      <c r="AX73">
        <v>27796955</v>
      </c>
      <c r="AY73">
        <v>1</v>
      </c>
      <c r="AZ73">
        <v>0</v>
      </c>
      <c r="BA73">
        <v>67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0.1</v>
      </c>
      <c r="CY73">
        <f t="shared" si="6"/>
        <v>83</v>
      </c>
      <c r="CZ73">
        <f t="shared" si="7"/>
        <v>83</v>
      </c>
      <c r="DA73">
        <f t="shared" si="8"/>
        <v>1</v>
      </c>
      <c r="DB73">
        <v>0</v>
      </c>
    </row>
    <row r="74" spans="1:106" x14ac:dyDescent="0.2">
      <c r="A74">
        <f>ROW(Source!A48)</f>
        <v>48</v>
      </c>
      <c r="B74">
        <v>27795993</v>
      </c>
      <c r="C74">
        <v>27796948</v>
      </c>
      <c r="D74">
        <v>25154653</v>
      </c>
      <c r="E74">
        <v>1</v>
      </c>
      <c r="F74">
        <v>1</v>
      </c>
      <c r="G74">
        <v>1</v>
      </c>
      <c r="H74">
        <v>3</v>
      </c>
      <c r="I74" t="s">
        <v>553</v>
      </c>
      <c r="J74" t="s">
        <v>554</v>
      </c>
      <c r="K74" t="s">
        <v>555</v>
      </c>
      <c r="L74">
        <v>1348</v>
      </c>
      <c r="N74">
        <v>1009</v>
      </c>
      <c r="O74" t="s">
        <v>119</v>
      </c>
      <c r="P74" t="s">
        <v>119</v>
      </c>
      <c r="Q74">
        <v>1000</v>
      </c>
      <c r="W74">
        <v>0</v>
      </c>
      <c r="X74">
        <v>-1421715385</v>
      </c>
      <c r="Y74">
        <v>2.9999999999999997E-4</v>
      </c>
      <c r="AA74">
        <v>729.98</v>
      </c>
      <c r="AB74">
        <v>0</v>
      </c>
      <c r="AC74">
        <v>0</v>
      </c>
      <c r="AD74">
        <v>0</v>
      </c>
      <c r="AE74">
        <v>729.98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4</v>
      </c>
      <c r="AT74">
        <v>2.9999999999999997E-4</v>
      </c>
      <c r="AU74" t="s">
        <v>4</v>
      </c>
      <c r="AV74">
        <v>0</v>
      </c>
      <c r="AW74">
        <v>2</v>
      </c>
      <c r="AX74">
        <v>27796956</v>
      </c>
      <c r="AY74">
        <v>1</v>
      </c>
      <c r="AZ74">
        <v>0</v>
      </c>
      <c r="BA74">
        <v>68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Y74*Source!I48</f>
        <v>2.9999999999999997E-4</v>
      </c>
      <c r="CY74">
        <f t="shared" si="6"/>
        <v>729.98</v>
      </c>
      <c r="CZ74">
        <f t="shared" si="7"/>
        <v>729.98</v>
      </c>
      <c r="DA74">
        <f t="shared" si="8"/>
        <v>1</v>
      </c>
      <c r="DB74">
        <v>0</v>
      </c>
    </row>
    <row r="75" spans="1:106" x14ac:dyDescent="0.2">
      <c r="A75">
        <f>ROW(Source!A48)</f>
        <v>48</v>
      </c>
      <c r="B75">
        <v>27795993</v>
      </c>
      <c r="C75">
        <v>27796948</v>
      </c>
      <c r="D75">
        <v>25177369</v>
      </c>
      <c r="E75">
        <v>1</v>
      </c>
      <c r="F75">
        <v>1</v>
      </c>
      <c r="G75">
        <v>1</v>
      </c>
      <c r="H75">
        <v>3</v>
      </c>
      <c r="I75" t="s">
        <v>556</v>
      </c>
      <c r="J75" t="s">
        <v>557</v>
      </c>
      <c r="K75" t="s">
        <v>558</v>
      </c>
      <c r="L75">
        <v>1348</v>
      </c>
      <c r="N75">
        <v>1009</v>
      </c>
      <c r="O75" t="s">
        <v>119</v>
      </c>
      <c r="P75" t="s">
        <v>119</v>
      </c>
      <c r="Q75">
        <v>1000</v>
      </c>
      <c r="W75">
        <v>0</v>
      </c>
      <c r="X75">
        <v>-62883330</v>
      </c>
      <c r="Y75">
        <v>1E-4</v>
      </c>
      <c r="AA75">
        <v>37517</v>
      </c>
      <c r="AB75">
        <v>0</v>
      </c>
      <c r="AC75">
        <v>0</v>
      </c>
      <c r="AD75">
        <v>0</v>
      </c>
      <c r="AE75">
        <v>37517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4</v>
      </c>
      <c r="AT75">
        <v>1E-4</v>
      </c>
      <c r="AU75" t="s">
        <v>4</v>
      </c>
      <c r="AV75">
        <v>0</v>
      </c>
      <c r="AW75">
        <v>2</v>
      </c>
      <c r="AX75">
        <v>27796957</v>
      </c>
      <c r="AY75">
        <v>1</v>
      </c>
      <c r="AZ75">
        <v>0</v>
      </c>
      <c r="BA75">
        <v>69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Y75*Source!I48</f>
        <v>1E-4</v>
      </c>
      <c r="CY75">
        <f t="shared" si="6"/>
        <v>37517</v>
      </c>
      <c r="CZ75">
        <f t="shared" si="7"/>
        <v>37517</v>
      </c>
      <c r="DA75">
        <f t="shared" si="8"/>
        <v>1</v>
      </c>
      <c r="DB75">
        <v>0</v>
      </c>
    </row>
    <row r="76" spans="1:106" x14ac:dyDescent="0.2">
      <c r="A76">
        <f>ROW(Source!A48)</f>
        <v>48</v>
      </c>
      <c r="B76">
        <v>27795993</v>
      </c>
      <c r="C76">
        <v>27796948</v>
      </c>
      <c r="D76">
        <v>25177689</v>
      </c>
      <c r="E76">
        <v>1</v>
      </c>
      <c r="F76">
        <v>1</v>
      </c>
      <c r="G76">
        <v>1</v>
      </c>
      <c r="H76">
        <v>3</v>
      </c>
      <c r="I76" t="s">
        <v>559</v>
      </c>
      <c r="J76" t="s">
        <v>560</v>
      </c>
      <c r="K76" t="s">
        <v>561</v>
      </c>
      <c r="L76">
        <v>1346</v>
      </c>
      <c r="N76">
        <v>1009</v>
      </c>
      <c r="O76" t="s">
        <v>139</v>
      </c>
      <c r="P76" t="s">
        <v>139</v>
      </c>
      <c r="Q76">
        <v>1</v>
      </c>
      <c r="W76">
        <v>0</v>
      </c>
      <c r="X76">
        <v>-1726842289</v>
      </c>
      <c r="Y76">
        <v>0.06</v>
      </c>
      <c r="AA76">
        <v>65.75</v>
      </c>
      <c r="AB76">
        <v>0</v>
      </c>
      <c r="AC76">
        <v>0</v>
      </c>
      <c r="AD76">
        <v>0</v>
      </c>
      <c r="AE76">
        <v>65.75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4</v>
      </c>
      <c r="AT76">
        <v>0.06</v>
      </c>
      <c r="AU76" t="s">
        <v>4</v>
      </c>
      <c r="AV76">
        <v>0</v>
      </c>
      <c r="AW76">
        <v>2</v>
      </c>
      <c r="AX76">
        <v>27796958</v>
      </c>
      <c r="AY76">
        <v>1</v>
      </c>
      <c r="AZ76">
        <v>0</v>
      </c>
      <c r="BA76">
        <v>70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Y76*Source!I48</f>
        <v>0.06</v>
      </c>
      <c r="CY76">
        <f t="shared" si="6"/>
        <v>65.75</v>
      </c>
      <c r="CZ76">
        <f t="shared" si="7"/>
        <v>65.75</v>
      </c>
      <c r="DA76">
        <f t="shared" si="8"/>
        <v>1</v>
      </c>
      <c r="DB76">
        <v>0</v>
      </c>
    </row>
    <row r="77" spans="1:106" x14ac:dyDescent="0.2">
      <c r="A77">
        <f>ROW(Source!A48)</f>
        <v>48</v>
      </c>
      <c r="B77">
        <v>27795993</v>
      </c>
      <c r="C77">
        <v>27796948</v>
      </c>
      <c r="D77">
        <v>25185935</v>
      </c>
      <c r="E77">
        <v>1</v>
      </c>
      <c r="F77">
        <v>1</v>
      </c>
      <c r="G77">
        <v>1</v>
      </c>
      <c r="H77">
        <v>3</v>
      </c>
      <c r="I77" t="s">
        <v>562</v>
      </c>
      <c r="J77" t="s">
        <v>563</v>
      </c>
      <c r="K77" t="s">
        <v>564</v>
      </c>
      <c r="L77">
        <v>1348</v>
      </c>
      <c r="N77">
        <v>1009</v>
      </c>
      <c r="O77" t="s">
        <v>119</v>
      </c>
      <c r="P77" t="s">
        <v>119</v>
      </c>
      <c r="Q77">
        <v>1000</v>
      </c>
      <c r="W77">
        <v>0</v>
      </c>
      <c r="X77">
        <v>108915477</v>
      </c>
      <c r="Y77">
        <v>2.0000000000000002E-5</v>
      </c>
      <c r="AA77">
        <v>15481</v>
      </c>
      <c r="AB77">
        <v>0</v>
      </c>
      <c r="AC77">
        <v>0</v>
      </c>
      <c r="AD77">
        <v>0</v>
      </c>
      <c r="AE77">
        <v>15481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4</v>
      </c>
      <c r="AT77">
        <v>2.0000000000000002E-5</v>
      </c>
      <c r="AU77" t="s">
        <v>4</v>
      </c>
      <c r="AV77">
        <v>0</v>
      </c>
      <c r="AW77">
        <v>2</v>
      </c>
      <c r="AX77">
        <v>27796959</v>
      </c>
      <c r="AY77">
        <v>1</v>
      </c>
      <c r="AZ77">
        <v>0</v>
      </c>
      <c r="BA77">
        <v>71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Y77*Source!I48</f>
        <v>2.0000000000000002E-5</v>
      </c>
      <c r="CY77">
        <f t="shared" si="6"/>
        <v>15481</v>
      </c>
      <c r="CZ77">
        <f t="shared" si="7"/>
        <v>15481</v>
      </c>
      <c r="DA77">
        <f t="shared" si="8"/>
        <v>1</v>
      </c>
      <c r="DB77">
        <v>0</v>
      </c>
    </row>
    <row r="78" spans="1:106" x14ac:dyDescent="0.2">
      <c r="A78">
        <f>ROW(Source!A48)</f>
        <v>48</v>
      </c>
      <c r="B78">
        <v>27795993</v>
      </c>
      <c r="C78">
        <v>27796948</v>
      </c>
      <c r="D78">
        <v>25186612</v>
      </c>
      <c r="E78">
        <v>1</v>
      </c>
      <c r="F78">
        <v>1</v>
      </c>
      <c r="G78">
        <v>1</v>
      </c>
      <c r="H78">
        <v>3</v>
      </c>
      <c r="I78" t="s">
        <v>565</v>
      </c>
      <c r="J78" t="s">
        <v>566</v>
      </c>
      <c r="K78" t="s">
        <v>567</v>
      </c>
      <c r="L78">
        <v>1346</v>
      </c>
      <c r="N78">
        <v>1009</v>
      </c>
      <c r="O78" t="s">
        <v>139</v>
      </c>
      <c r="P78" t="s">
        <v>139</v>
      </c>
      <c r="Q78">
        <v>1</v>
      </c>
      <c r="W78">
        <v>0</v>
      </c>
      <c r="X78">
        <v>-1274984028</v>
      </c>
      <c r="Y78">
        <v>0.03</v>
      </c>
      <c r="AA78">
        <v>35.630000000000003</v>
      </c>
      <c r="AB78">
        <v>0</v>
      </c>
      <c r="AC78">
        <v>0</v>
      </c>
      <c r="AD78">
        <v>0</v>
      </c>
      <c r="AE78">
        <v>35.630000000000003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4</v>
      </c>
      <c r="AT78">
        <v>0.03</v>
      </c>
      <c r="AU78" t="s">
        <v>4</v>
      </c>
      <c r="AV78">
        <v>0</v>
      </c>
      <c r="AW78">
        <v>2</v>
      </c>
      <c r="AX78">
        <v>27796960</v>
      </c>
      <c r="AY78">
        <v>1</v>
      </c>
      <c r="AZ78">
        <v>0</v>
      </c>
      <c r="BA78">
        <v>72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Y78*Source!I48</f>
        <v>0.03</v>
      </c>
      <c r="CY78">
        <f t="shared" si="6"/>
        <v>35.630000000000003</v>
      </c>
      <c r="CZ78">
        <f t="shared" si="7"/>
        <v>35.630000000000003</v>
      </c>
      <c r="DA78">
        <f t="shared" si="8"/>
        <v>1</v>
      </c>
      <c r="DB78">
        <v>0</v>
      </c>
    </row>
    <row r="79" spans="1:106" x14ac:dyDescent="0.2">
      <c r="A79">
        <f>ROW(Source!A48)</f>
        <v>48</v>
      </c>
      <c r="B79">
        <v>27795993</v>
      </c>
      <c r="C79">
        <v>27796948</v>
      </c>
      <c r="D79">
        <v>25201940</v>
      </c>
      <c r="E79">
        <v>1</v>
      </c>
      <c r="F79">
        <v>1</v>
      </c>
      <c r="G79">
        <v>1</v>
      </c>
      <c r="H79">
        <v>3</v>
      </c>
      <c r="I79" t="s">
        <v>568</v>
      </c>
      <c r="J79" t="s">
        <v>569</v>
      </c>
      <c r="K79" t="s">
        <v>570</v>
      </c>
      <c r="L79">
        <v>1355</v>
      </c>
      <c r="N79">
        <v>1010</v>
      </c>
      <c r="O79" t="s">
        <v>303</v>
      </c>
      <c r="P79" t="s">
        <v>303</v>
      </c>
      <c r="Q79">
        <v>100</v>
      </c>
      <c r="W79">
        <v>0</v>
      </c>
      <c r="X79">
        <v>-720208681</v>
      </c>
      <c r="Y79">
        <v>0.1</v>
      </c>
      <c r="AA79">
        <v>203</v>
      </c>
      <c r="AB79">
        <v>0</v>
      </c>
      <c r="AC79">
        <v>0</v>
      </c>
      <c r="AD79">
        <v>0</v>
      </c>
      <c r="AE79">
        <v>203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4</v>
      </c>
      <c r="AT79">
        <v>0.1</v>
      </c>
      <c r="AU79" t="s">
        <v>4</v>
      </c>
      <c r="AV79">
        <v>0</v>
      </c>
      <c r="AW79">
        <v>2</v>
      </c>
      <c r="AX79">
        <v>27796961</v>
      </c>
      <c r="AY79">
        <v>1</v>
      </c>
      <c r="AZ79">
        <v>0</v>
      </c>
      <c r="BA79">
        <v>73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Y79*Source!I48</f>
        <v>0.1</v>
      </c>
      <c r="CY79">
        <f t="shared" si="6"/>
        <v>203</v>
      </c>
      <c r="CZ79">
        <f t="shared" si="7"/>
        <v>203</v>
      </c>
      <c r="DA79">
        <f t="shared" si="8"/>
        <v>1</v>
      </c>
      <c r="DB79">
        <v>0</v>
      </c>
    </row>
    <row r="80" spans="1:106" x14ac:dyDescent="0.2">
      <c r="A80">
        <f>ROW(Source!A48)</f>
        <v>48</v>
      </c>
      <c r="B80">
        <v>27795993</v>
      </c>
      <c r="C80">
        <v>27796948</v>
      </c>
      <c r="D80">
        <v>25208682</v>
      </c>
      <c r="E80">
        <v>1</v>
      </c>
      <c r="F80">
        <v>1</v>
      </c>
      <c r="G80">
        <v>1</v>
      </c>
      <c r="H80">
        <v>3</v>
      </c>
      <c r="I80" t="s">
        <v>571</v>
      </c>
      <c r="J80" t="s">
        <v>572</v>
      </c>
      <c r="K80" t="s">
        <v>573</v>
      </c>
      <c r="L80">
        <v>1346</v>
      </c>
      <c r="N80">
        <v>1009</v>
      </c>
      <c r="O80" t="s">
        <v>139</v>
      </c>
      <c r="P80" t="s">
        <v>139</v>
      </c>
      <c r="Q80">
        <v>1</v>
      </c>
      <c r="W80">
        <v>0</v>
      </c>
      <c r="X80">
        <v>768311580</v>
      </c>
      <c r="Y80">
        <v>0.02</v>
      </c>
      <c r="AA80">
        <v>15.37</v>
      </c>
      <c r="AB80">
        <v>0</v>
      </c>
      <c r="AC80">
        <v>0</v>
      </c>
      <c r="AD80">
        <v>0</v>
      </c>
      <c r="AE80">
        <v>15.37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4</v>
      </c>
      <c r="AT80">
        <v>0.02</v>
      </c>
      <c r="AU80" t="s">
        <v>4</v>
      </c>
      <c r="AV80">
        <v>0</v>
      </c>
      <c r="AW80">
        <v>2</v>
      </c>
      <c r="AX80">
        <v>27796962</v>
      </c>
      <c r="AY80">
        <v>1</v>
      </c>
      <c r="AZ80">
        <v>0</v>
      </c>
      <c r="BA80">
        <v>74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Y80*Source!I48</f>
        <v>0.02</v>
      </c>
      <c r="CY80">
        <f t="shared" si="6"/>
        <v>15.37</v>
      </c>
      <c r="CZ80">
        <f t="shared" si="7"/>
        <v>15.37</v>
      </c>
      <c r="DA80">
        <f t="shared" si="8"/>
        <v>1</v>
      </c>
      <c r="DB80">
        <v>0</v>
      </c>
    </row>
    <row r="81" spans="1:106" x14ac:dyDescent="0.2">
      <c r="A81">
        <f>ROW(Source!A48)</f>
        <v>48</v>
      </c>
      <c r="B81">
        <v>27795993</v>
      </c>
      <c r="C81">
        <v>27796948</v>
      </c>
      <c r="D81">
        <v>25215897</v>
      </c>
      <c r="E81">
        <v>1</v>
      </c>
      <c r="F81">
        <v>1</v>
      </c>
      <c r="G81">
        <v>1</v>
      </c>
      <c r="H81">
        <v>3</v>
      </c>
      <c r="I81" t="s">
        <v>574</v>
      </c>
      <c r="J81" t="s">
        <v>575</v>
      </c>
      <c r="K81" t="s">
        <v>576</v>
      </c>
      <c r="L81">
        <v>1346</v>
      </c>
      <c r="N81">
        <v>1009</v>
      </c>
      <c r="O81" t="s">
        <v>139</v>
      </c>
      <c r="P81" t="s">
        <v>139</v>
      </c>
      <c r="Q81">
        <v>1</v>
      </c>
      <c r="W81">
        <v>0</v>
      </c>
      <c r="X81">
        <v>65989290</v>
      </c>
      <c r="Y81">
        <v>0.08</v>
      </c>
      <c r="AA81">
        <v>38.340000000000003</v>
      </c>
      <c r="AB81">
        <v>0</v>
      </c>
      <c r="AC81">
        <v>0</v>
      </c>
      <c r="AD81">
        <v>0</v>
      </c>
      <c r="AE81">
        <v>38.340000000000003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4</v>
      </c>
      <c r="AT81">
        <v>0.08</v>
      </c>
      <c r="AU81" t="s">
        <v>4</v>
      </c>
      <c r="AV81">
        <v>0</v>
      </c>
      <c r="AW81">
        <v>2</v>
      </c>
      <c r="AX81">
        <v>27796963</v>
      </c>
      <c r="AY81">
        <v>1</v>
      </c>
      <c r="AZ81">
        <v>0</v>
      </c>
      <c r="BA81">
        <v>75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Y81*Source!I48</f>
        <v>0.08</v>
      </c>
      <c r="CY81">
        <f t="shared" si="6"/>
        <v>38.340000000000003</v>
      </c>
      <c r="CZ81">
        <f t="shared" si="7"/>
        <v>38.340000000000003</v>
      </c>
      <c r="DA81">
        <f t="shared" si="8"/>
        <v>1</v>
      </c>
      <c r="DB81">
        <v>0</v>
      </c>
    </row>
    <row r="82" spans="1:106" x14ac:dyDescent="0.2">
      <c r="A82">
        <f>ROW(Source!A48)</f>
        <v>48</v>
      </c>
      <c r="B82">
        <v>27795993</v>
      </c>
      <c r="C82">
        <v>27796948</v>
      </c>
      <c r="D82">
        <v>25147235</v>
      </c>
      <c r="E82">
        <v>17</v>
      </c>
      <c r="F82">
        <v>1</v>
      </c>
      <c r="G82">
        <v>1</v>
      </c>
      <c r="H82">
        <v>3</v>
      </c>
      <c r="I82" t="s">
        <v>536</v>
      </c>
      <c r="J82" t="s">
        <v>4</v>
      </c>
      <c r="K82" t="s">
        <v>537</v>
      </c>
      <c r="L82">
        <v>1374</v>
      </c>
      <c r="N82">
        <v>1013</v>
      </c>
      <c r="O82" t="s">
        <v>538</v>
      </c>
      <c r="P82" t="s">
        <v>538</v>
      </c>
      <c r="Q82">
        <v>1</v>
      </c>
      <c r="W82">
        <v>0</v>
      </c>
      <c r="X82">
        <v>-1731369543</v>
      </c>
      <c r="Y82">
        <v>2.2400000000000002</v>
      </c>
      <c r="AA82">
        <v>1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4</v>
      </c>
      <c r="AT82">
        <v>2.2400000000000002</v>
      </c>
      <c r="AU82" t="s">
        <v>4</v>
      </c>
      <c r="AV82">
        <v>0</v>
      </c>
      <c r="AW82">
        <v>2</v>
      </c>
      <c r="AX82">
        <v>27796965</v>
      </c>
      <c r="AY82">
        <v>1</v>
      </c>
      <c r="AZ82">
        <v>0</v>
      </c>
      <c r="BA82">
        <v>77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Y82*Source!I48</f>
        <v>2.2400000000000002</v>
      </c>
      <c r="CY82">
        <f t="shared" si="6"/>
        <v>1</v>
      </c>
      <c r="CZ82">
        <f t="shared" si="7"/>
        <v>1</v>
      </c>
      <c r="DA82">
        <f t="shared" si="8"/>
        <v>1</v>
      </c>
      <c r="DB82">
        <v>0</v>
      </c>
    </row>
    <row r="83" spans="1:106" x14ac:dyDescent="0.2">
      <c r="A83">
        <f>ROW(Source!A48)</f>
        <v>48</v>
      </c>
      <c r="B83">
        <v>27795993</v>
      </c>
      <c r="C83">
        <v>27796948</v>
      </c>
      <c r="D83">
        <v>0</v>
      </c>
      <c r="E83">
        <v>1</v>
      </c>
      <c r="F83">
        <v>1</v>
      </c>
      <c r="G83">
        <v>1</v>
      </c>
      <c r="H83">
        <v>3</v>
      </c>
      <c r="I83" t="s">
        <v>27</v>
      </c>
      <c r="J83" t="s">
        <v>4</v>
      </c>
      <c r="K83" t="s">
        <v>77</v>
      </c>
      <c r="L83">
        <v>1371</v>
      </c>
      <c r="N83">
        <v>1013</v>
      </c>
      <c r="O83" t="s">
        <v>18</v>
      </c>
      <c r="P83" t="s">
        <v>18</v>
      </c>
      <c r="Q83">
        <v>1</v>
      </c>
      <c r="W83">
        <v>0</v>
      </c>
      <c r="X83">
        <v>-2106615000</v>
      </c>
      <c r="Y83">
        <v>1</v>
      </c>
      <c r="AA83">
        <v>19894.150000000001</v>
      </c>
      <c r="AB83">
        <v>0</v>
      </c>
      <c r="AC83">
        <v>0</v>
      </c>
      <c r="AD83">
        <v>0</v>
      </c>
      <c r="AE83">
        <v>19894.150000000001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 t="s">
        <v>4</v>
      </c>
      <c r="AT83">
        <v>1</v>
      </c>
      <c r="AU83" t="s">
        <v>4</v>
      </c>
      <c r="AV83">
        <v>0</v>
      </c>
      <c r="AW83">
        <v>1</v>
      </c>
      <c r="AX83">
        <v>-1</v>
      </c>
      <c r="AY83">
        <v>0</v>
      </c>
      <c r="AZ83">
        <v>0</v>
      </c>
      <c r="BA83" t="s">
        <v>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Y83*Source!I48</f>
        <v>1</v>
      </c>
      <c r="CY83">
        <f t="shared" si="6"/>
        <v>19894.150000000001</v>
      </c>
      <c r="CZ83">
        <f t="shared" si="7"/>
        <v>19894.150000000001</v>
      </c>
      <c r="DA83">
        <f t="shared" si="8"/>
        <v>1</v>
      </c>
      <c r="DB83">
        <v>0</v>
      </c>
    </row>
    <row r="84" spans="1:106" x14ac:dyDescent="0.2">
      <c r="A84">
        <f>ROW(Source!A49)</f>
        <v>49</v>
      </c>
      <c r="B84">
        <v>27796868</v>
      </c>
      <c r="C84">
        <v>27796948</v>
      </c>
      <c r="D84">
        <v>25461299</v>
      </c>
      <c r="E84">
        <v>1</v>
      </c>
      <c r="F84">
        <v>1</v>
      </c>
      <c r="G84">
        <v>1</v>
      </c>
      <c r="H84">
        <v>1</v>
      </c>
      <c r="I84" t="s">
        <v>539</v>
      </c>
      <c r="J84" t="s">
        <v>4</v>
      </c>
      <c r="K84" t="s">
        <v>540</v>
      </c>
      <c r="L84">
        <v>1191</v>
      </c>
      <c r="N84">
        <v>1013</v>
      </c>
      <c r="O84" t="s">
        <v>497</v>
      </c>
      <c r="P84" t="s">
        <v>497</v>
      </c>
      <c r="Q84">
        <v>1</v>
      </c>
      <c r="W84">
        <v>0</v>
      </c>
      <c r="X84">
        <v>1446053411</v>
      </c>
      <c r="Y84">
        <v>12.12</v>
      </c>
      <c r="AA84">
        <v>0</v>
      </c>
      <c r="AB84">
        <v>0</v>
      </c>
      <c r="AC84">
        <v>0</v>
      </c>
      <c r="AD84">
        <v>85.39</v>
      </c>
      <c r="AE84">
        <v>0</v>
      </c>
      <c r="AF84">
        <v>0</v>
      </c>
      <c r="AG84">
        <v>0</v>
      </c>
      <c r="AH84">
        <v>11.09</v>
      </c>
      <c r="AI84">
        <v>1</v>
      </c>
      <c r="AJ84">
        <v>1</v>
      </c>
      <c r="AK84">
        <v>1</v>
      </c>
      <c r="AL84">
        <v>7.7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4</v>
      </c>
      <c r="AT84">
        <v>10.1</v>
      </c>
      <c r="AU84" t="s">
        <v>21</v>
      </c>
      <c r="AV84">
        <v>1</v>
      </c>
      <c r="AW84">
        <v>2</v>
      </c>
      <c r="AX84">
        <v>27796949</v>
      </c>
      <c r="AY84">
        <v>1</v>
      </c>
      <c r="AZ84">
        <v>0</v>
      </c>
      <c r="BA84">
        <v>78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Y84*Source!I49</f>
        <v>12.12</v>
      </c>
      <c r="CY84">
        <f>AD84</f>
        <v>85.39</v>
      </c>
      <c r="CZ84">
        <f>AH84</f>
        <v>11.09</v>
      </c>
      <c r="DA84">
        <f>AL84</f>
        <v>7.7</v>
      </c>
      <c r="DB84">
        <v>0</v>
      </c>
    </row>
    <row r="85" spans="1:106" x14ac:dyDescent="0.2">
      <c r="A85">
        <f>ROW(Source!A49)</f>
        <v>49</v>
      </c>
      <c r="B85">
        <v>27796868</v>
      </c>
      <c r="C85">
        <v>27796948</v>
      </c>
      <c r="D85">
        <v>25412928</v>
      </c>
      <c r="E85">
        <v>1</v>
      </c>
      <c r="F85">
        <v>1</v>
      </c>
      <c r="G85">
        <v>1</v>
      </c>
      <c r="H85">
        <v>1</v>
      </c>
      <c r="I85" t="s">
        <v>498</v>
      </c>
      <c r="J85" t="s">
        <v>4</v>
      </c>
      <c r="K85" t="s">
        <v>499</v>
      </c>
      <c r="L85">
        <v>1191</v>
      </c>
      <c r="N85">
        <v>1013</v>
      </c>
      <c r="O85" t="s">
        <v>497</v>
      </c>
      <c r="P85" t="s">
        <v>497</v>
      </c>
      <c r="Q85">
        <v>1</v>
      </c>
      <c r="W85">
        <v>0</v>
      </c>
      <c r="X85">
        <v>-1417349443</v>
      </c>
      <c r="Y85">
        <v>0.44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7.7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4</v>
      </c>
      <c r="AT85">
        <v>0.44</v>
      </c>
      <c r="AU85" t="s">
        <v>4</v>
      </c>
      <c r="AV85">
        <v>2</v>
      </c>
      <c r="AW85">
        <v>2</v>
      </c>
      <c r="AX85">
        <v>27796950</v>
      </c>
      <c r="AY85">
        <v>1</v>
      </c>
      <c r="AZ85">
        <v>2048</v>
      </c>
      <c r="BA85">
        <v>79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Y85*Source!I49</f>
        <v>0.44</v>
      </c>
      <c r="CY85">
        <f>AD85</f>
        <v>0</v>
      </c>
      <c r="CZ85">
        <f>AH85</f>
        <v>0</v>
      </c>
      <c r="DA85">
        <f>AL85</f>
        <v>1</v>
      </c>
      <c r="DB85">
        <v>0</v>
      </c>
    </row>
    <row r="86" spans="1:106" x14ac:dyDescent="0.2">
      <c r="A86">
        <f>ROW(Source!A49)</f>
        <v>49</v>
      </c>
      <c r="B86">
        <v>27796868</v>
      </c>
      <c r="C86">
        <v>27796948</v>
      </c>
      <c r="D86">
        <v>25230445</v>
      </c>
      <c r="E86">
        <v>1</v>
      </c>
      <c r="F86">
        <v>1</v>
      </c>
      <c r="G86">
        <v>1</v>
      </c>
      <c r="H86">
        <v>2</v>
      </c>
      <c r="I86" t="s">
        <v>541</v>
      </c>
      <c r="J86" t="s">
        <v>542</v>
      </c>
      <c r="K86" t="s">
        <v>543</v>
      </c>
      <c r="L86">
        <v>1368</v>
      </c>
      <c r="N86">
        <v>1011</v>
      </c>
      <c r="O86" t="s">
        <v>503</v>
      </c>
      <c r="P86" t="s">
        <v>503</v>
      </c>
      <c r="Q86">
        <v>1</v>
      </c>
      <c r="W86">
        <v>0</v>
      </c>
      <c r="X86">
        <v>1225731627</v>
      </c>
      <c r="Y86">
        <v>0.52800000000000002</v>
      </c>
      <c r="AA86">
        <v>0</v>
      </c>
      <c r="AB86">
        <v>692.92</v>
      </c>
      <c r="AC86">
        <v>10.06</v>
      </c>
      <c r="AD86">
        <v>0</v>
      </c>
      <c r="AE86">
        <v>0</v>
      </c>
      <c r="AF86">
        <v>89.99</v>
      </c>
      <c r="AG86">
        <v>10.06</v>
      </c>
      <c r="AH86">
        <v>0</v>
      </c>
      <c r="AI86">
        <v>1</v>
      </c>
      <c r="AJ86">
        <v>7.7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4</v>
      </c>
      <c r="AT86">
        <v>0.44</v>
      </c>
      <c r="AU86" t="s">
        <v>21</v>
      </c>
      <c r="AV86">
        <v>0</v>
      </c>
      <c r="AW86">
        <v>2</v>
      </c>
      <c r="AX86">
        <v>27796951</v>
      </c>
      <c r="AY86">
        <v>1</v>
      </c>
      <c r="AZ86">
        <v>0</v>
      </c>
      <c r="BA86">
        <v>80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Y86*Source!I49</f>
        <v>0.52800000000000002</v>
      </c>
      <c r="CY86">
        <f>AB86</f>
        <v>692.92</v>
      </c>
      <c r="CZ86">
        <f>AF86</f>
        <v>89.99</v>
      </c>
      <c r="DA86">
        <f>AJ86</f>
        <v>7.7</v>
      </c>
      <c r="DB86">
        <v>0</v>
      </c>
    </row>
    <row r="87" spans="1:106" x14ac:dyDescent="0.2">
      <c r="A87">
        <f>ROW(Source!A49)</f>
        <v>49</v>
      </c>
      <c r="B87">
        <v>27796868</v>
      </c>
      <c r="C87">
        <v>27796948</v>
      </c>
      <c r="D87">
        <v>25148593</v>
      </c>
      <c r="E87">
        <v>1</v>
      </c>
      <c r="F87">
        <v>1</v>
      </c>
      <c r="G87">
        <v>1</v>
      </c>
      <c r="H87">
        <v>3</v>
      </c>
      <c r="I87" t="s">
        <v>544</v>
      </c>
      <c r="J87" t="s">
        <v>545</v>
      </c>
      <c r="K87" t="s">
        <v>546</v>
      </c>
      <c r="L87">
        <v>1346</v>
      </c>
      <c r="N87">
        <v>1009</v>
      </c>
      <c r="O87" t="s">
        <v>139</v>
      </c>
      <c r="P87" t="s">
        <v>139</v>
      </c>
      <c r="Q87">
        <v>1</v>
      </c>
      <c r="W87">
        <v>0</v>
      </c>
      <c r="X87">
        <v>1559187994</v>
      </c>
      <c r="Y87">
        <v>0.01</v>
      </c>
      <c r="AA87">
        <v>213.6</v>
      </c>
      <c r="AB87">
        <v>0</v>
      </c>
      <c r="AC87">
        <v>0</v>
      </c>
      <c r="AD87">
        <v>0</v>
      </c>
      <c r="AE87">
        <v>27.74</v>
      </c>
      <c r="AF87">
        <v>0</v>
      </c>
      <c r="AG87">
        <v>0</v>
      </c>
      <c r="AH87">
        <v>0</v>
      </c>
      <c r="AI87">
        <v>7.7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4</v>
      </c>
      <c r="AT87">
        <v>0.01</v>
      </c>
      <c r="AU87" t="s">
        <v>4</v>
      </c>
      <c r="AV87">
        <v>0</v>
      </c>
      <c r="AW87">
        <v>2</v>
      </c>
      <c r="AX87">
        <v>27796952</v>
      </c>
      <c r="AY87">
        <v>1</v>
      </c>
      <c r="AZ87">
        <v>0</v>
      </c>
      <c r="BA87">
        <v>81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Y87*Source!I49</f>
        <v>0.01</v>
      </c>
      <c r="CY87">
        <f t="shared" ref="CY87:CY100" si="9">AA87</f>
        <v>213.6</v>
      </c>
      <c r="CZ87">
        <f t="shared" ref="CZ87:CZ100" si="10">AE87</f>
        <v>27.74</v>
      </c>
      <c r="DA87">
        <f t="shared" ref="DA87:DA100" si="11">AI87</f>
        <v>7.7</v>
      </c>
      <c r="DB87">
        <v>0</v>
      </c>
    </row>
    <row r="88" spans="1:106" x14ac:dyDescent="0.2">
      <c r="A88">
        <f>ROW(Source!A49)</f>
        <v>49</v>
      </c>
      <c r="B88">
        <v>27796868</v>
      </c>
      <c r="C88">
        <v>27796948</v>
      </c>
      <c r="D88">
        <v>25150264</v>
      </c>
      <c r="E88">
        <v>1</v>
      </c>
      <c r="F88">
        <v>1</v>
      </c>
      <c r="G88">
        <v>1</v>
      </c>
      <c r="H88">
        <v>3</v>
      </c>
      <c r="I88" t="s">
        <v>547</v>
      </c>
      <c r="J88" t="s">
        <v>548</v>
      </c>
      <c r="K88" t="s">
        <v>549</v>
      </c>
      <c r="L88">
        <v>1346</v>
      </c>
      <c r="N88">
        <v>1009</v>
      </c>
      <c r="O88" t="s">
        <v>139</v>
      </c>
      <c r="P88" t="s">
        <v>139</v>
      </c>
      <c r="Q88">
        <v>1</v>
      </c>
      <c r="W88">
        <v>0</v>
      </c>
      <c r="X88">
        <v>-2124370092</v>
      </c>
      <c r="Y88">
        <v>0.02</v>
      </c>
      <c r="AA88">
        <v>702.93</v>
      </c>
      <c r="AB88">
        <v>0</v>
      </c>
      <c r="AC88">
        <v>0</v>
      </c>
      <c r="AD88">
        <v>0</v>
      </c>
      <c r="AE88">
        <v>91.29</v>
      </c>
      <c r="AF88">
        <v>0</v>
      </c>
      <c r="AG88">
        <v>0</v>
      </c>
      <c r="AH88">
        <v>0</v>
      </c>
      <c r="AI88">
        <v>7.7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4</v>
      </c>
      <c r="AT88">
        <v>0.02</v>
      </c>
      <c r="AU88" t="s">
        <v>4</v>
      </c>
      <c r="AV88">
        <v>0</v>
      </c>
      <c r="AW88">
        <v>2</v>
      </c>
      <c r="AX88">
        <v>27796953</v>
      </c>
      <c r="AY88">
        <v>1</v>
      </c>
      <c r="AZ88">
        <v>0</v>
      </c>
      <c r="BA88">
        <v>82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Y88*Source!I49</f>
        <v>0.02</v>
      </c>
      <c r="CY88">
        <f t="shared" si="9"/>
        <v>702.93</v>
      </c>
      <c r="CZ88">
        <f t="shared" si="10"/>
        <v>91.29</v>
      </c>
      <c r="DA88">
        <f t="shared" si="11"/>
        <v>7.7</v>
      </c>
      <c r="DB88">
        <v>0</v>
      </c>
    </row>
    <row r="89" spans="1:106" x14ac:dyDescent="0.2">
      <c r="A89">
        <f>ROW(Source!A49)</f>
        <v>49</v>
      </c>
      <c r="B89">
        <v>27796868</v>
      </c>
      <c r="C89">
        <v>27796948</v>
      </c>
      <c r="D89">
        <v>25152616</v>
      </c>
      <c r="E89">
        <v>1</v>
      </c>
      <c r="F89">
        <v>1</v>
      </c>
      <c r="G89">
        <v>1</v>
      </c>
      <c r="H89">
        <v>3</v>
      </c>
      <c r="I89" t="s">
        <v>525</v>
      </c>
      <c r="J89" t="s">
        <v>526</v>
      </c>
      <c r="K89" t="s">
        <v>514</v>
      </c>
      <c r="L89">
        <v>1346</v>
      </c>
      <c r="N89">
        <v>1009</v>
      </c>
      <c r="O89" t="s">
        <v>139</v>
      </c>
      <c r="P89" t="s">
        <v>139</v>
      </c>
      <c r="Q89">
        <v>1</v>
      </c>
      <c r="W89">
        <v>0</v>
      </c>
      <c r="X89">
        <v>103900845</v>
      </c>
      <c r="Y89">
        <v>0.3</v>
      </c>
      <c r="AA89">
        <v>69.61</v>
      </c>
      <c r="AB89">
        <v>0</v>
      </c>
      <c r="AC89">
        <v>0</v>
      </c>
      <c r="AD89">
        <v>0</v>
      </c>
      <c r="AE89">
        <v>9.0399999999999991</v>
      </c>
      <c r="AF89">
        <v>0</v>
      </c>
      <c r="AG89">
        <v>0</v>
      </c>
      <c r="AH89">
        <v>0</v>
      </c>
      <c r="AI89">
        <v>7.7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4</v>
      </c>
      <c r="AT89">
        <v>0.3</v>
      </c>
      <c r="AU89" t="s">
        <v>4</v>
      </c>
      <c r="AV89">
        <v>0</v>
      </c>
      <c r="AW89">
        <v>2</v>
      </c>
      <c r="AX89">
        <v>27796954</v>
      </c>
      <c r="AY89">
        <v>1</v>
      </c>
      <c r="AZ89">
        <v>0</v>
      </c>
      <c r="BA89">
        <v>83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Y89*Source!I49</f>
        <v>0.3</v>
      </c>
      <c r="CY89">
        <f t="shared" si="9"/>
        <v>69.61</v>
      </c>
      <c r="CZ89">
        <f t="shared" si="10"/>
        <v>9.0399999999999991</v>
      </c>
      <c r="DA89">
        <f t="shared" si="11"/>
        <v>7.7</v>
      </c>
      <c r="DB89">
        <v>0</v>
      </c>
    </row>
    <row r="90" spans="1:106" x14ac:dyDescent="0.2">
      <c r="A90">
        <f>ROW(Source!A49)</f>
        <v>49</v>
      </c>
      <c r="B90">
        <v>27796868</v>
      </c>
      <c r="C90">
        <v>27796948</v>
      </c>
      <c r="D90">
        <v>25152746</v>
      </c>
      <c r="E90">
        <v>1</v>
      </c>
      <c r="F90">
        <v>1</v>
      </c>
      <c r="G90">
        <v>1</v>
      </c>
      <c r="H90">
        <v>3</v>
      </c>
      <c r="I90" t="s">
        <v>550</v>
      </c>
      <c r="J90" t="s">
        <v>551</v>
      </c>
      <c r="K90" t="s">
        <v>552</v>
      </c>
      <c r="L90">
        <v>1355</v>
      </c>
      <c r="N90">
        <v>1010</v>
      </c>
      <c r="O90" t="s">
        <v>303</v>
      </c>
      <c r="P90" t="s">
        <v>303</v>
      </c>
      <c r="Q90">
        <v>100</v>
      </c>
      <c r="W90">
        <v>0</v>
      </c>
      <c r="X90">
        <v>-66531260</v>
      </c>
      <c r="Y90">
        <v>0.1</v>
      </c>
      <c r="AA90">
        <v>639.1</v>
      </c>
      <c r="AB90">
        <v>0</v>
      </c>
      <c r="AC90">
        <v>0</v>
      </c>
      <c r="AD90">
        <v>0</v>
      </c>
      <c r="AE90">
        <v>83</v>
      </c>
      <c r="AF90">
        <v>0</v>
      </c>
      <c r="AG90">
        <v>0</v>
      </c>
      <c r="AH90">
        <v>0</v>
      </c>
      <c r="AI90">
        <v>7.7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4</v>
      </c>
      <c r="AT90">
        <v>0.1</v>
      </c>
      <c r="AU90" t="s">
        <v>4</v>
      </c>
      <c r="AV90">
        <v>0</v>
      </c>
      <c r="AW90">
        <v>2</v>
      </c>
      <c r="AX90">
        <v>27796955</v>
      </c>
      <c r="AY90">
        <v>1</v>
      </c>
      <c r="AZ90">
        <v>0</v>
      </c>
      <c r="BA90">
        <v>84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Y90*Source!I49</f>
        <v>0.1</v>
      </c>
      <c r="CY90">
        <f t="shared" si="9"/>
        <v>639.1</v>
      </c>
      <c r="CZ90">
        <f t="shared" si="10"/>
        <v>83</v>
      </c>
      <c r="DA90">
        <f t="shared" si="11"/>
        <v>7.7</v>
      </c>
      <c r="DB90">
        <v>0</v>
      </c>
    </row>
    <row r="91" spans="1:106" x14ac:dyDescent="0.2">
      <c r="A91">
        <f>ROW(Source!A49)</f>
        <v>49</v>
      </c>
      <c r="B91">
        <v>27796868</v>
      </c>
      <c r="C91">
        <v>27796948</v>
      </c>
      <c r="D91">
        <v>25154653</v>
      </c>
      <c r="E91">
        <v>1</v>
      </c>
      <c r="F91">
        <v>1</v>
      </c>
      <c r="G91">
        <v>1</v>
      </c>
      <c r="H91">
        <v>3</v>
      </c>
      <c r="I91" t="s">
        <v>553</v>
      </c>
      <c r="J91" t="s">
        <v>554</v>
      </c>
      <c r="K91" t="s">
        <v>555</v>
      </c>
      <c r="L91">
        <v>1348</v>
      </c>
      <c r="N91">
        <v>1009</v>
      </c>
      <c r="O91" t="s">
        <v>119</v>
      </c>
      <c r="P91" t="s">
        <v>119</v>
      </c>
      <c r="Q91">
        <v>1000</v>
      </c>
      <c r="W91">
        <v>0</v>
      </c>
      <c r="X91">
        <v>-1421715385</v>
      </c>
      <c r="Y91">
        <v>2.9999999999999997E-4</v>
      </c>
      <c r="AA91">
        <v>5620.85</v>
      </c>
      <c r="AB91">
        <v>0</v>
      </c>
      <c r="AC91">
        <v>0</v>
      </c>
      <c r="AD91">
        <v>0</v>
      </c>
      <c r="AE91">
        <v>729.98</v>
      </c>
      <c r="AF91">
        <v>0</v>
      </c>
      <c r="AG91">
        <v>0</v>
      </c>
      <c r="AH91">
        <v>0</v>
      </c>
      <c r="AI91">
        <v>7.7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4</v>
      </c>
      <c r="AT91">
        <v>2.9999999999999997E-4</v>
      </c>
      <c r="AU91" t="s">
        <v>4</v>
      </c>
      <c r="AV91">
        <v>0</v>
      </c>
      <c r="AW91">
        <v>2</v>
      </c>
      <c r="AX91">
        <v>27796956</v>
      </c>
      <c r="AY91">
        <v>1</v>
      </c>
      <c r="AZ91">
        <v>0</v>
      </c>
      <c r="BA91">
        <v>85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Y91*Source!I49</f>
        <v>2.9999999999999997E-4</v>
      </c>
      <c r="CY91">
        <f t="shared" si="9"/>
        <v>5620.85</v>
      </c>
      <c r="CZ91">
        <f t="shared" si="10"/>
        <v>729.98</v>
      </c>
      <c r="DA91">
        <f t="shared" si="11"/>
        <v>7.7</v>
      </c>
      <c r="DB91">
        <v>0</v>
      </c>
    </row>
    <row r="92" spans="1:106" x14ac:dyDescent="0.2">
      <c r="A92">
        <f>ROW(Source!A49)</f>
        <v>49</v>
      </c>
      <c r="B92">
        <v>27796868</v>
      </c>
      <c r="C92">
        <v>27796948</v>
      </c>
      <c r="D92">
        <v>25177369</v>
      </c>
      <c r="E92">
        <v>1</v>
      </c>
      <c r="F92">
        <v>1</v>
      </c>
      <c r="G92">
        <v>1</v>
      </c>
      <c r="H92">
        <v>3</v>
      </c>
      <c r="I92" t="s">
        <v>556</v>
      </c>
      <c r="J92" t="s">
        <v>557</v>
      </c>
      <c r="K92" t="s">
        <v>558</v>
      </c>
      <c r="L92">
        <v>1348</v>
      </c>
      <c r="N92">
        <v>1009</v>
      </c>
      <c r="O92" t="s">
        <v>119</v>
      </c>
      <c r="P92" t="s">
        <v>119</v>
      </c>
      <c r="Q92">
        <v>1000</v>
      </c>
      <c r="W92">
        <v>0</v>
      </c>
      <c r="X92">
        <v>-62883330</v>
      </c>
      <c r="Y92">
        <v>1E-4</v>
      </c>
      <c r="AA92">
        <v>288880.90000000002</v>
      </c>
      <c r="AB92">
        <v>0</v>
      </c>
      <c r="AC92">
        <v>0</v>
      </c>
      <c r="AD92">
        <v>0</v>
      </c>
      <c r="AE92">
        <v>37517</v>
      </c>
      <c r="AF92">
        <v>0</v>
      </c>
      <c r="AG92">
        <v>0</v>
      </c>
      <c r="AH92">
        <v>0</v>
      </c>
      <c r="AI92">
        <v>7.7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4</v>
      </c>
      <c r="AT92">
        <v>1E-4</v>
      </c>
      <c r="AU92" t="s">
        <v>4</v>
      </c>
      <c r="AV92">
        <v>0</v>
      </c>
      <c r="AW92">
        <v>2</v>
      </c>
      <c r="AX92">
        <v>27796957</v>
      </c>
      <c r="AY92">
        <v>1</v>
      </c>
      <c r="AZ92">
        <v>0</v>
      </c>
      <c r="BA92">
        <v>86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Y92*Source!I49</f>
        <v>1E-4</v>
      </c>
      <c r="CY92">
        <f t="shared" si="9"/>
        <v>288880.90000000002</v>
      </c>
      <c r="CZ92">
        <f t="shared" si="10"/>
        <v>37517</v>
      </c>
      <c r="DA92">
        <f t="shared" si="11"/>
        <v>7.7</v>
      </c>
      <c r="DB92">
        <v>0</v>
      </c>
    </row>
    <row r="93" spans="1:106" x14ac:dyDescent="0.2">
      <c r="A93">
        <f>ROW(Source!A49)</f>
        <v>49</v>
      </c>
      <c r="B93">
        <v>27796868</v>
      </c>
      <c r="C93">
        <v>27796948</v>
      </c>
      <c r="D93">
        <v>25177689</v>
      </c>
      <c r="E93">
        <v>1</v>
      </c>
      <c r="F93">
        <v>1</v>
      </c>
      <c r="G93">
        <v>1</v>
      </c>
      <c r="H93">
        <v>3</v>
      </c>
      <c r="I93" t="s">
        <v>559</v>
      </c>
      <c r="J93" t="s">
        <v>560</v>
      </c>
      <c r="K93" t="s">
        <v>561</v>
      </c>
      <c r="L93">
        <v>1346</v>
      </c>
      <c r="N93">
        <v>1009</v>
      </c>
      <c r="O93" t="s">
        <v>139</v>
      </c>
      <c r="P93" t="s">
        <v>139</v>
      </c>
      <c r="Q93">
        <v>1</v>
      </c>
      <c r="W93">
        <v>0</v>
      </c>
      <c r="X93">
        <v>-1726842289</v>
      </c>
      <c r="Y93">
        <v>0.06</v>
      </c>
      <c r="AA93">
        <v>506.28</v>
      </c>
      <c r="AB93">
        <v>0</v>
      </c>
      <c r="AC93">
        <v>0</v>
      </c>
      <c r="AD93">
        <v>0</v>
      </c>
      <c r="AE93">
        <v>65.75</v>
      </c>
      <c r="AF93">
        <v>0</v>
      </c>
      <c r="AG93">
        <v>0</v>
      </c>
      <c r="AH93">
        <v>0</v>
      </c>
      <c r="AI93">
        <v>7.7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4</v>
      </c>
      <c r="AT93">
        <v>0.06</v>
      </c>
      <c r="AU93" t="s">
        <v>4</v>
      </c>
      <c r="AV93">
        <v>0</v>
      </c>
      <c r="AW93">
        <v>2</v>
      </c>
      <c r="AX93">
        <v>27796958</v>
      </c>
      <c r="AY93">
        <v>1</v>
      </c>
      <c r="AZ93">
        <v>0</v>
      </c>
      <c r="BA93">
        <v>87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Y93*Source!I49</f>
        <v>0.06</v>
      </c>
      <c r="CY93">
        <f t="shared" si="9"/>
        <v>506.28</v>
      </c>
      <c r="CZ93">
        <f t="shared" si="10"/>
        <v>65.75</v>
      </c>
      <c r="DA93">
        <f t="shared" si="11"/>
        <v>7.7</v>
      </c>
      <c r="DB93">
        <v>0</v>
      </c>
    </row>
    <row r="94" spans="1:106" x14ac:dyDescent="0.2">
      <c r="A94">
        <f>ROW(Source!A49)</f>
        <v>49</v>
      </c>
      <c r="B94">
        <v>27796868</v>
      </c>
      <c r="C94">
        <v>27796948</v>
      </c>
      <c r="D94">
        <v>25185935</v>
      </c>
      <c r="E94">
        <v>1</v>
      </c>
      <c r="F94">
        <v>1</v>
      </c>
      <c r="G94">
        <v>1</v>
      </c>
      <c r="H94">
        <v>3</v>
      </c>
      <c r="I94" t="s">
        <v>562</v>
      </c>
      <c r="J94" t="s">
        <v>563</v>
      </c>
      <c r="K94" t="s">
        <v>564</v>
      </c>
      <c r="L94">
        <v>1348</v>
      </c>
      <c r="N94">
        <v>1009</v>
      </c>
      <c r="O94" t="s">
        <v>119</v>
      </c>
      <c r="P94" t="s">
        <v>119</v>
      </c>
      <c r="Q94">
        <v>1000</v>
      </c>
      <c r="W94">
        <v>0</v>
      </c>
      <c r="X94">
        <v>108915477</v>
      </c>
      <c r="Y94">
        <v>2.0000000000000002E-5</v>
      </c>
      <c r="AA94">
        <v>119203.7</v>
      </c>
      <c r="AB94">
        <v>0</v>
      </c>
      <c r="AC94">
        <v>0</v>
      </c>
      <c r="AD94">
        <v>0</v>
      </c>
      <c r="AE94">
        <v>15481</v>
      </c>
      <c r="AF94">
        <v>0</v>
      </c>
      <c r="AG94">
        <v>0</v>
      </c>
      <c r="AH94">
        <v>0</v>
      </c>
      <c r="AI94">
        <v>7.7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4</v>
      </c>
      <c r="AT94">
        <v>2.0000000000000002E-5</v>
      </c>
      <c r="AU94" t="s">
        <v>4</v>
      </c>
      <c r="AV94">
        <v>0</v>
      </c>
      <c r="AW94">
        <v>2</v>
      </c>
      <c r="AX94">
        <v>27796959</v>
      </c>
      <c r="AY94">
        <v>1</v>
      </c>
      <c r="AZ94">
        <v>0</v>
      </c>
      <c r="BA94">
        <v>88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Y94*Source!I49</f>
        <v>2.0000000000000002E-5</v>
      </c>
      <c r="CY94">
        <f t="shared" si="9"/>
        <v>119203.7</v>
      </c>
      <c r="CZ94">
        <f t="shared" si="10"/>
        <v>15481</v>
      </c>
      <c r="DA94">
        <f t="shared" si="11"/>
        <v>7.7</v>
      </c>
      <c r="DB94">
        <v>0</v>
      </c>
    </row>
    <row r="95" spans="1:106" x14ac:dyDescent="0.2">
      <c r="A95">
        <f>ROW(Source!A49)</f>
        <v>49</v>
      </c>
      <c r="B95">
        <v>27796868</v>
      </c>
      <c r="C95">
        <v>27796948</v>
      </c>
      <c r="D95">
        <v>25186612</v>
      </c>
      <c r="E95">
        <v>1</v>
      </c>
      <c r="F95">
        <v>1</v>
      </c>
      <c r="G95">
        <v>1</v>
      </c>
      <c r="H95">
        <v>3</v>
      </c>
      <c r="I95" t="s">
        <v>565</v>
      </c>
      <c r="J95" t="s">
        <v>566</v>
      </c>
      <c r="K95" t="s">
        <v>567</v>
      </c>
      <c r="L95">
        <v>1346</v>
      </c>
      <c r="N95">
        <v>1009</v>
      </c>
      <c r="O95" t="s">
        <v>139</v>
      </c>
      <c r="P95" t="s">
        <v>139</v>
      </c>
      <c r="Q95">
        <v>1</v>
      </c>
      <c r="W95">
        <v>0</v>
      </c>
      <c r="X95">
        <v>-1274984028</v>
      </c>
      <c r="Y95">
        <v>0.03</v>
      </c>
      <c r="AA95">
        <v>274.35000000000002</v>
      </c>
      <c r="AB95">
        <v>0</v>
      </c>
      <c r="AC95">
        <v>0</v>
      </c>
      <c r="AD95">
        <v>0</v>
      </c>
      <c r="AE95">
        <v>35.630000000000003</v>
      </c>
      <c r="AF95">
        <v>0</v>
      </c>
      <c r="AG95">
        <v>0</v>
      </c>
      <c r="AH95">
        <v>0</v>
      </c>
      <c r="AI95">
        <v>7.7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4</v>
      </c>
      <c r="AT95">
        <v>0.03</v>
      </c>
      <c r="AU95" t="s">
        <v>4</v>
      </c>
      <c r="AV95">
        <v>0</v>
      </c>
      <c r="AW95">
        <v>2</v>
      </c>
      <c r="AX95">
        <v>27796960</v>
      </c>
      <c r="AY95">
        <v>1</v>
      </c>
      <c r="AZ95">
        <v>0</v>
      </c>
      <c r="BA95">
        <v>89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Y95*Source!I49</f>
        <v>0.03</v>
      </c>
      <c r="CY95">
        <f t="shared" si="9"/>
        <v>274.35000000000002</v>
      </c>
      <c r="CZ95">
        <f t="shared" si="10"/>
        <v>35.630000000000003</v>
      </c>
      <c r="DA95">
        <f t="shared" si="11"/>
        <v>7.7</v>
      </c>
      <c r="DB95">
        <v>0</v>
      </c>
    </row>
    <row r="96" spans="1:106" x14ac:dyDescent="0.2">
      <c r="A96">
        <f>ROW(Source!A49)</f>
        <v>49</v>
      </c>
      <c r="B96">
        <v>27796868</v>
      </c>
      <c r="C96">
        <v>27796948</v>
      </c>
      <c r="D96">
        <v>25201940</v>
      </c>
      <c r="E96">
        <v>1</v>
      </c>
      <c r="F96">
        <v>1</v>
      </c>
      <c r="G96">
        <v>1</v>
      </c>
      <c r="H96">
        <v>3</v>
      </c>
      <c r="I96" t="s">
        <v>568</v>
      </c>
      <c r="J96" t="s">
        <v>569</v>
      </c>
      <c r="K96" t="s">
        <v>570</v>
      </c>
      <c r="L96">
        <v>1355</v>
      </c>
      <c r="N96">
        <v>1010</v>
      </c>
      <c r="O96" t="s">
        <v>303</v>
      </c>
      <c r="P96" t="s">
        <v>303</v>
      </c>
      <c r="Q96">
        <v>100</v>
      </c>
      <c r="W96">
        <v>0</v>
      </c>
      <c r="X96">
        <v>-720208681</v>
      </c>
      <c r="Y96">
        <v>0.1</v>
      </c>
      <c r="AA96">
        <v>1563.1</v>
      </c>
      <c r="AB96">
        <v>0</v>
      </c>
      <c r="AC96">
        <v>0</v>
      </c>
      <c r="AD96">
        <v>0</v>
      </c>
      <c r="AE96">
        <v>203</v>
      </c>
      <c r="AF96">
        <v>0</v>
      </c>
      <c r="AG96">
        <v>0</v>
      </c>
      <c r="AH96">
        <v>0</v>
      </c>
      <c r="AI96">
        <v>7.7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4</v>
      </c>
      <c r="AT96">
        <v>0.1</v>
      </c>
      <c r="AU96" t="s">
        <v>4</v>
      </c>
      <c r="AV96">
        <v>0</v>
      </c>
      <c r="AW96">
        <v>2</v>
      </c>
      <c r="AX96">
        <v>27796961</v>
      </c>
      <c r="AY96">
        <v>1</v>
      </c>
      <c r="AZ96">
        <v>0</v>
      </c>
      <c r="BA96">
        <v>90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Y96*Source!I49</f>
        <v>0.1</v>
      </c>
      <c r="CY96">
        <f t="shared" si="9"/>
        <v>1563.1</v>
      </c>
      <c r="CZ96">
        <f t="shared" si="10"/>
        <v>203</v>
      </c>
      <c r="DA96">
        <f t="shared" si="11"/>
        <v>7.7</v>
      </c>
      <c r="DB96">
        <v>0</v>
      </c>
    </row>
    <row r="97" spans="1:106" x14ac:dyDescent="0.2">
      <c r="A97">
        <f>ROW(Source!A49)</f>
        <v>49</v>
      </c>
      <c r="B97">
        <v>27796868</v>
      </c>
      <c r="C97">
        <v>27796948</v>
      </c>
      <c r="D97">
        <v>25208682</v>
      </c>
      <c r="E97">
        <v>1</v>
      </c>
      <c r="F97">
        <v>1</v>
      </c>
      <c r="G97">
        <v>1</v>
      </c>
      <c r="H97">
        <v>3</v>
      </c>
      <c r="I97" t="s">
        <v>571</v>
      </c>
      <c r="J97" t="s">
        <v>572</v>
      </c>
      <c r="K97" t="s">
        <v>573</v>
      </c>
      <c r="L97">
        <v>1346</v>
      </c>
      <c r="N97">
        <v>1009</v>
      </c>
      <c r="O97" t="s">
        <v>139</v>
      </c>
      <c r="P97" t="s">
        <v>139</v>
      </c>
      <c r="Q97">
        <v>1</v>
      </c>
      <c r="W97">
        <v>0</v>
      </c>
      <c r="X97">
        <v>768311580</v>
      </c>
      <c r="Y97">
        <v>0.02</v>
      </c>
      <c r="AA97">
        <v>118.35</v>
      </c>
      <c r="AB97">
        <v>0</v>
      </c>
      <c r="AC97">
        <v>0</v>
      </c>
      <c r="AD97">
        <v>0</v>
      </c>
      <c r="AE97">
        <v>15.37</v>
      </c>
      <c r="AF97">
        <v>0</v>
      </c>
      <c r="AG97">
        <v>0</v>
      </c>
      <c r="AH97">
        <v>0</v>
      </c>
      <c r="AI97">
        <v>7.7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4</v>
      </c>
      <c r="AT97">
        <v>0.02</v>
      </c>
      <c r="AU97" t="s">
        <v>4</v>
      </c>
      <c r="AV97">
        <v>0</v>
      </c>
      <c r="AW97">
        <v>2</v>
      </c>
      <c r="AX97">
        <v>27796962</v>
      </c>
      <c r="AY97">
        <v>1</v>
      </c>
      <c r="AZ97">
        <v>0</v>
      </c>
      <c r="BA97">
        <v>91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Y97*Source!I49</f>
        <v>0.02</v>
      </c>
      <c r="CY97">
        <f t="shared" si="9"/>
        <v>118.35</v>
      </c>
      <c r="CZ97">
        <f t="shared" si="10"/>
        <v>15.37</v>
      </c>
      <c r="DA97">
        <f t="shared" si="11"/>
        <v>7.7</v>
      </c>
      <c r="DB97">
        <v>0</v>
      </c>
    </row>
    <row r="98" spans="1:106" x14ac:dyDescent="0.2">
      <c r="A98">
        <f>ROW(Source!A49)</f>
        <v>49</v>
      </c>
      <c r="B98">
        <v>27796868</v>
      </c>
      <c r="C98">
        <v>27796948</v>
      </c>
      <c r="D98">
        <v>25215897</v>
      </c>
      <c r="E98">
        <v>1</v>
      </c>
      <c r="F98">
        <v>1</v>
      </c>
      <c r="G98">
        <v>1</v>
      </c>
      <c r="H98">
        <v>3</v>
      </c>
      <c r="I98" t="s">
        <v>574</v>
      </c>
      <c r="J98" t="s">
        <v>575</v>
      </c>
      <c r="K98" t="s">
        <v>576</v>
      </c>
      <c r="L98">
        <v>1346</v>
      </c>
      <c r="N98">
        <v>1009</v>
      </c>
      <c r="O98" t="s">
        <v>139</v>
      </c>
      <c r="P98" t="s">
        <v>139</v>
      </c>
      <c r="Q98">
        <v>1</v>
      </c>
      <c r="W98">
        <v>0</v>
      </c>
      <c r="X98">
        <v>65989290</v>
      </c>
      <c r="Y98">
        <v>0.08</v>
      </c>
      <c r="AA98">
        <v>295.22000000000003</v>
      </c>
      <c r="AB98">
        <v>0</v>
      </c>
      <c r="AC98">
        <v>0</v>
      </c>
      <c r="AD98">
        <v>0</v>
      </c>
      <c r="AE98">
        <v>38.340000000000003</v>
      </c>
      <c r="AF98">
        <v>0</v>
      </c>
      <c r="AG98">
        <v>0</v>
      </c>
      <c r="AH98">
        <v>0</v>
      </c>
      <c r="AI98">
        <v>7.7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4</v>
      </c>
      <c r="AT98">
        <v>0.08</v>
      </c>
      <c r="AU98" t="s">
        <v>4</v>
      </c>
      <c r="AV98">
        <v>0</v>
      </c>
      <c r="AW98">
        <v>2</v>
      </c>
      <c r="AX98">
        <v>27796963</v>
      </c>
      <c r="AY98">
        <v>1</v>
      </c>
      <c r="AZ98">
        <v>0</v>
      </c>
      <c r="BA98">
        <v>92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Y98*Source!I49</f>
        <v>0.08</v>
      </c>
      <c r="CY98">
        <f t="shared" si="9"/>
        <v>295.22000000000003</v>
      </c>
      <c r="CZ98">
        <f t="shared" si="10"/>
        <v>38.340000000000003</v>
      </c>
      <c r="DA98">
        <f t="shared" si="11"/>
        <v>7.7</v>
      </c>
      <c r="DB98">
        <v>0</v>
      </c>
    </row>
    <row r="99" spans="1:106" x14ac:dyDescent="0.2">
      <c r="A99">
        <f>ROW(Source!A49)</f>
        <v>49</v>
      </c>
      <c r="B99">
        <v>27796868</v>
      </c>
      <c r="C99">
        <v>27796948</v>
      </c>
      <c r="D99">
        <v>25147235</v>
      </c>
      <c r="E99">
        <v>17</v>
      </c>
      <c r="F99">
        <v>1</v>
      </c>
      <c r="G99">
        <v>1</v>
      </c>
      <c r="H99">
        <v>3</v>
      </c>
      <c r="I99" t="s">
        <v>536</v>
      </c>
      <c r="J99" t="s">
        <v>4</v>
      </c>
      <c r="K99" t="s">
        <v>537</v>
      </c>
      <c r="L99">
        <v>1374</v>
      </c>
      <c r="N99">
        <v>1013</v>
      </c>
      <c r="O99" t="s">
        <v>538</v>
      </c>
      <c r="P99" t="s">
        <v>538</v>
      </c>
      <c r="Q99">
        <v>1</v>
      </c>
      <c r="W99">
        <v>0</v>
      </c>
      <c r="X99">
        <v>-1731369543</v>
      </c>
      <c r="Y99">
        <v>2.2400000000000002</v>
      </c>
      <c r="AA99">
        <v>1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4</v>
      </c>
      <c r="AT99">
        <v>2.2400000000000002</v>
      </c>
      <c r="AU99" t="s">
        <v>4</v>
      </c>
      <c r="AV99">
        <v>0</v>
      </c>
      <c r="AW99">
        <v>2</v>
      </c>
      <c r="AX99">
        <v>27796965</v>
      </c>
      <c r="AY99">
        <v>1</v>
      </c>
      <c r="AZ99">
        <v>0</v>
      </c>
      <c r="BA99">
        <v>94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Y99*Source!I49</f>
        <v>2.2400000000000002</v>
      </c>
      <c r="CY99">
        <f t="shared" si="9"/>
        <v>1</v>
      </c>
      <c r="CZ99">
        <f t="shared" si="10"/>
        <v>1</v>
      </c>
      <c r="DA99">
        <f t="shared" si="11"/>
        <v>1</v>
      </c>
      <c r="DB99">
        <v>0</v>
      </c>
    </row>
    <row r="100" spans="1:106" x14ac:dyDescent="0.2">
      <c r="A100">
        <f>ROW(Source!A49)</f>
        <v>49</v>
      </c>
      <c r="B100">
        <v>27796868</v>
      </c>
      <c r="C100">
        <v>27796948</v>
      </c>
      <c r="D100">
        <v>0</v>
      </c>
      <c r="E100">
        <v>1</v>
      </c>
      <c r="F100">
        <v>1</v>
      </c>
      <c r="G100">
        <v>1</v>
      </c>
      <c r="H100">
        <v>3</v>
      </c>
      <c r="I100" t="s">
        <v>27</v>
      </c>
      <c r="J100" t="s">
        <v>4</v>
      </c>
      <c r="K100" t="s">
        <v>77</v>
      </c>
      <c r="L100">
        <v>1371</v>
      </c>
      <c r="N100">
        <v>1013</v>
      </c>
      <c r="O100" t="s">
        <v>18</v>
      </c>
      <c r="P100" t="s">
        <v>18</v>
      </c>
      <c r="Q100">
        <v>1</v>
      </c>
      <c r="W100">
        <v>0</v>
      </c>
      <c r="X100">
        <v>-2106615000</v>
      </c>
      <c r="Y100">
        <v>1</v>
      </c>
      <c r="AA100">
        <v>153184.95999999999</v>
      </c>
      <c r="AB100">
        <v>0</v>
      </c>
      <c r="AC100">
        <v>0</v>
      </c>
      <c r="AD100">
        <v>0</v>
      </c>
      <c r="AE100">
        <v>19894.150000000001</v>
      </c>
      <c r="AF100">
        <v>0</v>
      </c>
      <c r="AG100">
        <v>0</v>
      </c>
      <c r="AH100">
        <v>0</v>
      </c>
      <c r="AI100">
        <v>7.7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4</v>
      </c>
      <c r="AT100">
        <v>1</v>
      </c>
      <c r="AU100" t="s">
        <v>4</v>
      </c>
      <c r="AV100">
        <v>0</v>
      </c>
      <c r="AW100">
        <v>1</v>
      </c>
      <c r="AX100">
        <v>-1</v>
      </c>
      <c r="AY100">
        <v>0</v>
      </c>
      <c r="AZ100">
        <v>0</v>
      </c>
      <c r="BA100" t="s">
        <v>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Y100*Source!I49</f>
        <v>1</v>
      </c>
      <c r="CY100">
        <f t="shared" si="9"/>
        <v>153184.95999999999</v>
      </c>
      <c r="CZ100">
        <f t="shared" si="10"/>
        <v>19894.150000000001</v>
      </c>
      <c r="DA100">
        <f t="shared" si="11"/>
        <v>7.7</v>
      </c>
      <c r="DB100">
        <v>0</v>
      </c>
    </row>
    <row r="101" spans="1:106" x14ac:dyDescent="0.2">
      <c r="A101">
        <f>ROW(Source!A52)</f>
        <v>52</v>
      </c>
      <c r="B101">
        <v>27795993</v>
      </c>
      <c r="C101">
        <v>27796187</v>
      </c>
      <c r="D101">
        <v>25418547</v>
      </c>
      <c r="E101">
        <v>1</v>
      </c>
      <c r="F101">
        <v>1</v>
      </c>
      <c r="G101">
        <v>1</v>
      </c>
      <c r="H101">
        <v>1</v>
      </c>
      <c r="I101" t="s">
        <v>510</v>
      </c>
      <c r="J101" t="s">
        <v>4</v>
      </c>
      <c r="K101" t="s">
        <v>511</v>
      </c>
      <c r="L101">
        <v>1191</v>
      </c>
      <c r="N101">
        <v>1013</v>
      </c>
      <c r="O101" t="s">
        <v>497</v>
      </c>
      <c r="P101" t="s">
        <v>497</v>
      </c>
      <c r="Q101">
        <v>1</v>
      </c>
      <c r="W101">
        <v>0</v>
      </c>
      <c r="X101">
        <v>-784637506</v>
      </c>
      <c r="Y101">
        <v>7.14</v>
      </c>
      <c r="AA101">
        <v>0</v>
      </c>
      <c r="AB101">
        <v>0</v>
      </c>
      <c r="AC101">
        <v>0</v>
      </c>
      <c r="AD101">
        <v>8.74</v>
      </c>
      <c r="AE101">
        <v>0</v>
      </c>
      <c r="AF101">
        <v>0</v>
      </c>
      <c r="AG101">
        <v>0</v>
      </c>
      <c r="AH101">
        <v>8.74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4</v>
      </c>
      <c r="AT101">
        <v>5.95</v>
      </c>
      <c r="AU101" t="s">
        <v>21</v>
      </c>
      <c r="AV101">
        <v>1</v>
      </c>
      <c r="AW101">
        <v>2</v>
      </c>
      <c r="AX101">
        <v>27796969</v>
      </c>
      <c r="AY101">
        <v>1</v>
      </c>
      <c r="AZ101">
        <v>0</v>
      </c>
      <c r="BA101">
        <v>95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14.28</v>
      </c>
      <c r="CY101">
        <f>AD101</f>
        <v>8.74</v>
      </c>
      <c r="CZ101">
        <f>AH101</f>
        <v>8.74</v>
      </c>
      <c r="DA101">
        <f>AL101</f>
        <v>1</v>
      </c>
      <c r="DB101">
        <v>0</v>
      </c>
    </row>
    <row r="102" spans="1:106" x14ac:dyDescent="0.2">
      <c r="A102">
        <f>ROW(Source!A52)</f>
        <v>52</v>
      </c>
      <c r="B102">
        <v>27795993</v>
      </c>
      <c r="C102">
        <v>27796187</v>
      </c>
      <c r="D102">
        <v>25412928</v>
      </c>
      <c r="E102">
        <v>1</v>
      </c>
      <c r="F102">
        <v>1</v>
      </c>
      <c r="G102">
        <v>1</v>
      </c>
      <c r="H102">
        <v>1</v>
      </c>
      <c r="I102" t="s">
        <v>498</v>
      </c>
      <c r="J102" t="s">
        <v>4</v>
      </c>
      <c r="K102" t="s">
        <v>499</v>
      </c>
      <c r="L102">
        <v>1191</v>
      </c>
      <c r="N102">
        <v>1013</v>
      </c>
      <c r="O102" t="s">
        <v>497</v>
      </c>
      <c r="P102" t="s">
        <v>497</v>
      </c>
      <c r="Q102">
        <v>1</v>
      </c>
      <c r="W102">
        <v>0</v>
      </c>
      <c r="X102">
        <v>-1417349443</v>
      </c>
      <c r="Y102">
        <v>0.04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4</v>
      </c>
      <c r="AT102">
        <v>0.04</v>
      </c>
      <c r="AU102" t="s">
        <v>4</v>
      </c>
      <c r="AV102">
        <v>2</v>
      </c>
      <c r="AW102">
        <v>2</v>
      </c>
      <c r="AX102">
        <v>27796970</v>
      </c>
      <c r="AY102">
        <v>1</v>
      </c>
      <c r="AZ102">
        <v>2048</v>
      </c>
      <c r="BA102">
        <v>96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Y102*Source!I52</f>
        <v>0.08</v>
      </c>
      <c r="CY102">
        <f>AD102</f>
        <v>0</v>
      </c>
      <c r="CZ102">
        <f>AH102</f>
        <v>0</v>
      </c>
      <c r="DA102">
        <f>AL102</f>
        <v>1</v>
      </c>
      <c r="DB102">
        <v>0</v>
      </c>
    </row>
    <row r="103" spans="1:106" x14ac:dyDescent="0.2">
      <c r="A103">
        <f>ROW(Source!A52)</f>
        <v>52</v>
      </c>
      <c r="B103">
        <v>27795993</v>
      </c>
      <c r="C103">
        <v>27796187</v>
      </c>
      <c r="D103">
        <v>25230220</v>
      </c>
      <c r="E103">
        <v>1</v>
      </c>
      <c r="F103">
        <v>1</v>
      </c>
      <c r="G103">
        <v>1</v>
      </c>
      <c r="H103">
        <v>2</v>
      </c>
      <c r="I103" t="s">
        <v>500</v>
      </c>
      <c r="J103" t="s">
        <v>501</v>
      </c>
      <c r="K103" t="s">
        <v>502</v>
      </c>
      <c r="L103">
        <v>1368</v>
      </c>
      <c r="N103">
        <v>1011</v>
      </c>
      <c r="O103" t="s">
        <v>503</v>
      </c>
      <c r="P103" t="s">
        <v>503</v>
      </c>
      <c r="Q103">
        <v>1</v>
      </c>
      <c r="W103">
        <v>0</v>
      </c>
      <c r="X103">
        <v>-1718674368</v>
      </c>
      <c r="Y103">
        <v>1.2E-2</v>
      </c>
      <c r="AA103">
        <v>0</v>
      </c>
      <c r="AB103">
        <v>111.99</v>
      </c>
      <c r="AC103">
        <v>13.5</v>
      </c>
      <c r="AD103">
        <v>0</v>
      </c>
      <c r="AE103">
        <v>0</v>
      </c>
      <c r="AF103">
        <v>111.99</v>
      </c>
      <c r="AG103">
        <v>13.5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4</v>
      </c>
      <c r="AT103">
        <v>0.01</v>
      </c>
      <c r="AU103" t="s">
        <v>21</v>
      </c>
      <c r="AV103">
        <v>0</v>
      </c>
      <c r="AW103">
        <v>2</v>
      </c>
      <c r="AX103">
        <v>27796971</v>
      </c>
      <c r="AY103">
        <v>1</v>
      </c>
      <c r="AZ103">
        <v>0</v>
      </c>
      <c r="BA103">
        <v>97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Y103*Source!I52</f>
        <v>2.4E-2</v>
      </c>
      <c r="CY103">
        <f>AB103</f>
        <v>111.99</v>
      </c>
      <c r="CZ103">
        <f>AF103</f>
        <v>111.99</v>
      </c>
      <c r="DA103">
        <f>AJ103</f>
        <v>1</v>
      </c>
      <c r="DB103">
        <v>0</v>
      </c>
    </row>
    <row r="104" spans="1:106" x14ac:dyDescent="0.2">
      <c r="A104">
        <f>ROW(Source!A52)</f>
        <v>52</v>
      </c>
      <c r="B104">
        <v>27795993</v>
      </c>
      <c r="C104">
        <v>27796187</v>
      </c>
      <c r="D104">
        <v>25230400</v>
      </c>
      <c r="E104">
        <v>1</v>
      </c>
      <c r="F104">
        <v>1</v>
      </c>
      <c r="G104">
        <v>1</v>
      </c>
      <c r="H104">
        <v>2</v>
      </c>
      <c r="I104" t="s">
        <v>504</v>
      </c>
      <c r="J104" t="s">
        <v>505</v>
      </c>
      <c r="K104" t="s">
        <v>506</v>
      </c>
      <c r="L104">
        <v>1368</v>
      </c>
      <c r="N104">
        <v>1011</v>
      </c>
      <c r="O104" t="s">
        <v>503</v>
      </c>
      <c r="P104" t="s">
        <v>503</v>
      </c>
      <c r="Q104">
        <v>1</v>
      </c>
      <c r="W104">
        <v>0</v>
      </c>
      <c r="X104">
        <v>1373224040</v>
      </c>
      <c r="Y104">
        <v>1.6320000000000001</v>
      </c>
      <c r="AA104">
        <v>0</v>
      </c>
      <c r="AB104">
        <v>3.12</v>
      </c>
      <c r="AC104">
        <v>0</v>
      </c>
      <c r="AD104">
        <v>0</v>
      </c>
      <c r="AE104">
        <v>0</v>
      </c>
      <c r="AF104">
        <v>3.12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4</v>
      </c>
      <c r="AT104">
        <v>1.36</v>
      </c>
      <c r="AU104" t="s">
        <v>21</v>
      </c>
      <c r="AV104">
        <v>0</v>
      </c>
      <c r="AW104">
        <v>2</v>
      </c>
      <c r="AX104">
        <v>27796972</v>
      </c>
      <c r="AY104">
        <v>1</v>
      </c>
      <c r="AZ104">
        <v>0</v>
      </c>
      <c r="BA104">
        <v>98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Y104*Source!I52</f>
        <v>3.2640000000000002</v>
      </c>
      <c r="CY104">
        <f>AB104</f>
        <v>3.12</v>
      </c>
      <c r="CZ104">
        <f>AF104</f>
        <v>3.12</v>
      </c>
      <c r="DA104">
        <f>AJ104</f>
        <v>1</v>
      </c>
      <c r="DB104">
        <v>0</v>
      </c>
    </row>
    <row r="105" spans="1:106" x14ac:dyDescent="0.2">
      <c r="A105">
        <f>ROW(Source!A52)</f>
        <v>52</v>
      </c>
      <c r="B105">
        <v>27795993</v>
      </c>
      <c r="C105">
        <v>27796187</v>
      </c>
      <c r="D105">
        <v>25231607</v>
      </c>
      <c r="E105">
        <v>1</v>
      </c>
      <c r="F105">
        <v>1</v>
      </c>
      <c r="G105">
        <v>1</v>
      </c>
      <c r="H105">
        <v>2</v>
      </c>
      <c r="I105" t="s">
        <v>507</v>
      </c>
      <c r="J105" t="s">
        <v>508</v>
      </c>
      <c r="K105" t="s">
        <v>509</v>
      </c>
      <c r="L105">
        <v>1368</v>
      </c>
      <c r="N105">
        <v>1011</v>
      </c>
      <c r="O105" t="s">
        <v>503</v>
      </c>
      <c r="P105" t="s">
        <v>503</v>
      </c>
      <c r="Q105">
        <v>1</v>
      </c>
      <c r="W105">
        <v>0</v>
      </c>
      <c r="X105">
        <v>1372534845</v>
      </c>
      <c r="Y105">
        <v>3.5999999999999997E-2</v>
      </c>
      <c r="AA105">
        <v>0</v>
      </c>
      <c r="AB105">
        <v>65.709999999999994</v>
      </c>
      <c r="AC105">
        <v>11.6</v>
      </c>
      <c r="AD105">
        <v>0</v>
      </c>
      <c r="AE105">
        <v>0</v>
      </c>
      <c r="AF105">
        <v>65.709999999999994</v>
      </c>
      <c r="AG105">
        <v>11.6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4</v>
      </c>
      <c r="AT105">
        <v>0.03</v>
      </c>
      <c r="AU105" t="s">
        <v>21</v>
      </c>
      <c r="AV105">
        <v>0</v>
      </c>
      <c r="AW105">
        <v>2</v>
      </c>
      <c r="AX105">
        <v>27796973</v>
      </c>
      <c r="AY105">
        <v>1</v>
      </c>
      <c r="AZ105">
        <v>0</v>
      </c>
      <c r="BA105">
        <v>99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Y105*Source!I52</f>
        <v>7.1999999999999995E-2</v>
      </c>
      <c r="CY105">
        <f>AB105</f>
        <v>65.709999999999994</v>
      </c>
      <c r="CZ105">
        <f>AF105</f>
        <v>65.709999999999994</v>
      </c>
      <c r="DA105">
        <f>AJ105</f>
        <v>1</v>
      </c>
      <c r="DB105">
        <v>0</v>
      </c>
    </row>
    <row r="106" spans="1:106" x14ac:dyDescent="0.2">
      <c r="A106">
        <f>ROW(Source!A52)</f>
        <v>52</v>
      </c>
      <c r="B106">
        <v>27795993</v>
      </c>
      <c r="C106">
        <v>27796187</v>
      </c>
      <c r="D106">
        <v>25147846</v>
      </c>
      <c r="E106">
        <v>1</v>
      </c>
      <c r="F106">
        <v>1</v>
      </c>
      <c r="G106">
        <v>1</v>
      </c>
      <c r="H106">
        <v>3</v>
      </c>
      <c r="I106" t="s">
        <v>577</v>
      </c>
      <c r="J106" t="s">
        <v>578</v>
      </c>
      <c r="K106" t="s">
        <v>579</v>
      </c>
      <c r="L106">
        <v>1348</v>
      </c>
      <c r="N106">
        <v>1009</v>
      </c>
      <c r="O106" t="s">
        <v>119</v>
      </c>
      <c r="P106" t="s">
        <v>119</v>
      </c>
      <c r="Q106">
        <v>1000</v>
      </c>
      <c r="W106">
        <v>0</v>
      </c>
      <c r="X106">
        <v>731670393</v>
      </c>
      <c r="Y106">
        <v>2.9999999999999997E-4</v>
      </c>
      <c r="AA106">
        <v>26499</v>
      </c>
      <c r="AB106">
        <v>0</v>
      </c>
      <c r="AC106">
        <v>0</v>
      </c>
      <c r="AD106">
        <v>0</v>
      </c>
      <c r="AE106">
        <v>26499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4</v>
      </c>
      <c r="AT106">
        <v>2.9999999999999997E-4</v>
      </c>
      <c r="AU106" t="s">
        <v>4</v>
      </c>
      <c r="AV106">
        <v>0</v>
      </c>
      <c r="AW106">
        <v>2</v>
      </c>
      <c r="AX106">
        <v>27796974</v>
      </c>
      <c r="AY106">
        <v>1</v>
      </c>
      <c r="AZ106">
        <v>0</v>
      </c>
      <c r="BA106">
        <v>100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Y106*Source!I52</f>
        <v>5.9999999999999995E-4</v>
      </c>
      <c r="CY106">
        <f>AA106</f>
        <v>26499</v>
      </c>
      <c r="CZ106">
        <f>AE106</f>
        <v>26499</v>
      </c>
      <c r="DA106">
        <f>AI106</f>
        <v>1</v>
      </c>
      <c r="DB106">
        <v>0</v>
      </c>
    </row>
    <row r="107" spans="1:106" x14ac:dyDescent="0.2">
      <c r="A107">
        <f>ROW(Source!A52)</f>
        <v>52</v>
      </c>
      <c r="B107">
        <v>27795993</v>
      </c>
      <c r="C107">
        <v>27796187</v>
      </c>
      <c r="D107">
        <v>25152615</v>
      </c>
      <c r="E107">
        <v>1</v>
      </c>
      <c r="F107">
        <v>1</v>
      </c>
      <c r="G107">
        <v>1</v>
      </c>
      <c r="H107">
        <v>3</v>
      </c>
      <c r="I107" t="s">
        <v>512</v>
      </c>
      <c r="J107" t="s">
        <v>513</v>
      </c>
      <c r="K107" t="s">
        <v>514</v>
      </c>
      <c r="L107">
        <v>1348</v>
      </c>
      <c r="N107">
        <v>1009</v>
      </c>
      <c r="O107" t="s">
        <v>119</v>
      </c>
      <c r="P107" t="s">
        <v>119</v>
      </c>
      <c r="Q107">
        <v>1000</v>
      </c>
      <c r="W107">
        <v>0</v>
      </c>
      <c r="X107">
        <v>-437906794</v>
      </c>
      <c r="Y107">
        <v>8.0000000000000004E-4</v>
      </c>
      <c r="AA107">
        <v>9040.01</v>
      </c>
      <c r="AB107">
        <v>0</v>
      </c>
      <c r="AC107">
        <v>0</v>
      </c>
      <c r="AD107">
        <v>0</v>
      </c>
      <c r="AE107">
        <v>9040.01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4</v>
      </c>
      <c r="AT107">
        <v>8.0000000000000004E-4</v>
      </c>
      <c r="AU107" t="s">
        <v>4</v>
      </c>
      <c r="AV107">
        <v>0</v>
      </c>
      <c r="AW107">
        <v>2</v>
      </c>
      <c r="AX107">
        <v>27796975</v>
      </c>
      <c r="AY107">
        <v>1</v>
      </c>
      <c r="AZ107">
        <v>0</v>
      </c>
      <c r="BA107">
        <v>101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Y107*Source!I52</f>
        <v>1.6000000000000001E-3</v>
      </c>
      <c r="CY107">
        <f>AA107</f>
        <v>9040.01</v>
      </c>
      <c r="CZ107">
        <f>AE107</f>
        <v>9040.01</v>
      </c>
      <c r="DA107">
        <f>AI107</f>
        <v>1</v>
      </c>
      <c r="DB107">
        <v>0</v>
      </c>
    </row>
    <row r="108" spans="1:106" x14ac:dyDescent="0.2">
      <c r="A108">
        <f>ROW(Source!A52)</f>
        <v>52</v>
      </c>
      <c r="B108">
        <v>27795993</v>
      </c>
      <c r="C108">
        <v>27796187</v>
      </c>
      <c r="D108">
        <v>25153497</v>
      </c>
      <c r="E108">
        <v>1</v>
      </c>
      <c r="F108">
        <v>1</v>
      </c>
      <c r="G108">
        <v>1</v>
      </c>
      <c r="H108">
        <v>3</v>
      </c>
      <c r="I108" t="s">
        <v>515</v>
      </c>
      <c r="J108" t="s">
        <v>516</v>
      </c>
      <c r="K108" t="s">
        <v>517</v>
      </c>
      <c r="L108">
        <v>1346</v>
      </c>
      <c r="N108">
        <v>1009</v>
      </c>
      <c r="O108" t="s">
        <v>139</v>
      </c>
      <c r="P108" t="s">
        <v>139</v>
      </c>
      <c r="Q108">
        <v>1</v>
      </c>
      <c r="W108">
        <v>0</v>
      </c>
      <c r="X108">
        <v>-731615568</v>
      </c>
      <c r="Y108">
        <v>0.43</v>
      </c>
      <c r="AA108">
        <v>23.09</v>
      </c>
      <c r="AB108">
        <v>0</v>
      </c>
      <c r="AC108">
        <v>0</v>
      </c>
      <c r="AD108">
        <v>0</v>
      </c>
      <c r="AE108">
        <v>23.09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4</v>
      </c>
      <c r="AT108">
        <v>0.43</v>
      </c>
      <c r="AU108" t="s">
        <v>4</v>
      </c>
      <c r="AV108">
        <v>0</v>
      </c>
      <c r="AW108">
        <v>2</v>
      </c>
      <c r="AX108">
        <v>27796976</v>
      </c>
      <c r="AY108">
        <v>1</v>
      </c>
      <c r="AZ108">
        <v>0</v>
      </c>
      <c r="BA108">
        <v>102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Y108*Source!I52</f>
        <v>0.86</v>
      </c>
      <c r="CY108">
        <f>AA108</f>
        <v>23.09</v>
      </c>
      <c r="CZ108">
        <f>AE108</f>
        <v>23.09</v>
      </c>
      <c r="DA108">
        <f>AI108</f>
        <v>1</v>
      </c>
      <c r="DB108">
        <v>0</v>
      </c>
    </row>
    <row r="109" spans="1:106" x14ac:dyDescent="0.2">
      <c r="A109">
        <f>ROW(Source!A52)</f>
        <v>52</v>
      </c>
      <c r="B109">
        <v>27795993</v>
      </c>
      <c r="C109">
        <v>27796187</v>
      </c>
      <c r="D109">
        <v>25210233</v>
      </c>
      <c r="E109">
        <v>1</v>
      </c>
      <c r="F109">
        <v>1</v>
      </c>
      <c r="G109">
        <v>1</v>
      </c>
      <c r="H109">
        <v>3</v>
      </c>
      <c r="I109" t="s">
        <v>580</v>
      </c>
      <c r="J109" t="s">
        <v>581</v>
      </c>
      <c r="K109" t="s">
        <v>582</v>
      </c>
      <c r="L109">
        <v>1301</v>
      </c>
      <c r="N109">
        <v>1003</v>
      </c>
      <c r="O109" t="s">
        <v>298</v>
      </c>
      <c r="P109" t="s">
        <v>298</v>
      </c>
      <c r="Q109">
        <v>1</v>
      </c>
      <c r="W109">
        <v>0</v>
      </c>
      <c r="X109">
        <v>2069285701</v>
      </c>
      <c r="Y109">
        <v>0.39</v>
      </c>
      <c r="AA109">
        <v>15.33</v>
      </c>
      <c r="AB109">
        <v>0</v>
      </c>
      <c r="AC109">
        <v>0</v>
      </c>
      <c r="AD109">
        <v>0</v>
      </c>
      <c r="AE109">
        <v>15.33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4</v>
      </c>
      <c r="AT109">
        <v>0.39</v>
      </c>
      <c r="AU109" t="s">
        <v>4</v>
      </c>
      <c r="AV109">
        <v>0</v>
      </c>
      <c r="AW109">
        <v>2</v>
      </c>
      <c r="AX109">
        <v>27796980</v>
      </c>
      <c r="AY109">
        <v>1</v>
      </c>
      <c r="AZ109">
        <v>0</v>
      </c>
      <c r="BA109">
        <v>106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Y109*Source!I52</f>
        <v>0.78</v>
      </c>
      <c r="CY109">
        <f>AA109</f>
        <v>15.33</v>
      </c>
      <c r="CZ109">
        <f>AE109</f>
        <v>15.33</v>
      </c>
      <c r="DA109">
        <f>AI109</f>
        <v>1</v>
      </c>
      <c r="DB109">
        <v>0</v>
      </c>
    </row>
    <row r="110" spans="1:106" x14ac:dyDescent="0.2">
      <c r="A110">
        <f>ROW(Source!A52)</f>
        <v>52</v>
      </c>
      <c r="B110">
        <v>27795993</v>
      </c>
      <c r="C110">
        <v>27796187</v>
      </c>
      <c r="D110">
        <v>0</v>
      </c>
      <c r="E110">
        <v>1</v>
      </c>
      <c r="F110">
        <v>1</v>
      </c>
      <c r="G110">
        <v>1</v>
      </c>
      <c r="H110">
        <v>3</v>
      </c>
      <c r="I110" t="s">
        <v>27</v>
      </c>
      <c r="J110" t="s">
        <v>4</v>
      </c>
      <c r="K110" t="s">
        <v>84</v>
      </c>
      <c r="L110">
        <v>1371</v>
      </c>
      <c r="N110">
        <v>1013</v>
      </c>
      <c r="O110" t="s">
        <v>18</v>
      </c>
      <c r="P110" t="s">
        <v>18</v>
      </c>
      <c r="Q110">
        <v>1</v>
      </c>
      <c r="W110">
        <v>0</v>
      </c>
      <c r="X110">
        <v>-1481260767</v>
      </c>
      <c r="Y110">
        <v>1</v>
      </c>
      <c r="AA110">
        <v>2051.35</v>
      </c>
      <c r="AB110">
        <v>0</v>
      </c>
      <c r="AC110">
        <v>0</v>
      </c>
      <c r="AD110">
        <v>0</v>
      </c>
      <c r="AE110">
        <v>2051.35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4</v>
      </c>
      <c r="AT110">
        <v>1</v>
      </c>
      <c r="AU110" t="s">
        <v>4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Y110*Source!I52</f>
        <v>2</v>
      </c>
      <c r="CY110">
        <f>AA110</f>
        <v>2051.35</v>
      </c>
      <c r="CZ110">
        <f>AE110</f>
        <v>2051.35</v>
      </c>
      <c r="DA110">
        <f>AI110</f>
        <v>1</v>
      </c>
      <c r="DB110">
        <v>0</v>
      </c>
    </row>
    <row r="111" spans="1:106" x14ac:dyDescent="0.2">
      <c r="A111">
        <f>ROW(Source!A53)</f>
        <v>53</v>
      </c>
      <c r="B111">
        <v>27796868</v>
      </c>
      <c r="C111">
        <v>27796187</v>
      </c>
      <c r="D111">
        <v>25418547</v>
      </c>
      <c r="E111">
        <v>1</v>
      </c>
      <c r="F111">
        <v>1</v>
      </c>
      <c r="G111">
        <v>1</v>
      </c>
      <c r="H111">
        <v>1</v>
      </c>
      <c r="I111" t="s">
        <v>510</v>
      </c>
      <c r="J111" t="s">
        <v>4</v>
      </c>
      <c r="K111" t="s">
        <v>511</v>
      </c>
      <c r="L111">
        <v>1191</v>
      </c>
      <c r="N111">
        <v>1013</v>
      </c>
      <c r="O111" t="s">
        <v>497</v>
      </c>
      <c r="P111" t="s">
        <v>497</v>
      </c>
      <c r="Q111">
        <v>1</v>
      </c>
      <c r="W111">
        <v>0</v>
      </c>
      <c r="X111">
        <v>-784637506</v>
      </c>
      <c r="Y111">
        <v>7.14</v>
      </c>
      <c r="AA111">
        <v>0</v>
      </c>
      <c r="AB111">
        <v>0</v>
      </c>
      <c r="AC111">
        <v>0</v>
      </c>
      <c r="AD111">
        <v>67.3</v>
      </c>
      <c r="AE111">
        <v>0</v>
      </c>
      <c r="AF111">
        <v>0</v>
      </c>
      <c r="AG111">
        <v>0</v>
      </c>
      <c r="AH111">
        <v>8.74</v>
      </c>
      <c r="AI111">
        <v>1</v>
      </c>
      <c r="AJ111">
        <v>1</v>
      </c>
      <c r="AK111">
        <v>1</v>
      </c>
      <c r="AL111">
        <v>7.7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4</v>
      </c>
      <c r="AT111">
        <v>5.95</v>
      </c>
      <c r="AU111" t="s">
        <v>21</v>
      </c>
      <c r="AV111">
        <v>1</v>
      </c>
      <c r="AW111">
        <v>2</v>
      </c>
      <c r="AX111">
        <v>27796969</v>
      </c>
      <c r="AY111">
        <v>1</v>
      </c>
      <c r="AZ111">
        <v>0</v>
      </c>
      <c r="BA111">
        <v>107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Y111*Source!I53</f>
        <v>14.28</v>
      </c>
      <c r="CY111">
        <f>AD111</f>
        <v>67.3</v>
      </c>
      <c r="CZ111">
        <f>AH111</f>
        <v>8.74</v>
      </c>
      <c r="DA111">
        <f>AL111</f>
        <v>7.7</v>
      </c>
      <c r="DB111">
        <v>0</v>
      </c>
    </row>
    <row r="112" spans="1:106" x14ac:dyDescent="0.2">
      <c r="A112">
        <f>ROW(Source!A53)</f>
        <v>53</v>
      </c>
      <c r="B112">
        <v>27796868</v>
      </c>
      <c r="C112">
        <v>27796187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498</v>
      </c>
      <c r="J112" t="s">
        <v>4</v>
      </c>
      <c r="K112" t="s">
        <v>499</v>
      </c>
      <c r="L112">
        <v>1191</v>
      </c>
      <c r="N112">
        <v>1013</v>
      </c>
      <c r="O112" t="s">
        <v>497</v>
      </c>
      <c r="P112" t="s">
        <v>497</v>
      </c>
      <c r="Q112">
        <v>1</v>
      </c>
      <c r="W112">
        <v>0</v>
      </c>
      <c r="X112">
        <v>-1417349443</v>
      </c>
      <c r="Y112">
        <v>0.04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7.7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4</v>
      </c>
      <c r="AT112">
        <v>0.04</v>
      </c>
      <c r="AU112" t="s">
        <v>4</v>
      </c>
      <c r="AV112">
        <v>2</v>
      </c>
      <c r="AW112">
        <v>2</v>
      </c>
      <c r="AX112">
        <v>27796970</v>
      </c>
      <c r="AY112">
        <v>1</v>
      </c>
      <c r="AZ112">
        <v>2048</v>
      </c>
      <c r="BA112">
        <v>108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Y112*Source!I53</f>
        <v>0.08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ROW(Source!A53)</f>
        <v>53</v>
      </c>
      <c r="B113">
        <v>27796868</v>
      </c>
      <c r="C113">
        <v>27796187</v>
      </c>
      <c r="D113">
        <v>25230220</v>
      </c>
      <c r="E113">
        <v>1</v>
      </c>
      <c r="F113">
        <v>1</v>
      </c>
      <c r="G113">
        <v>1</v>
      </c>
      <c r="H113">
        <v>2</v>
      </c>
      <c r="I113" t="s">
        <v>500</v>
      </c>
      <c r="J113" t="s">
        <v>501</v>
      </c>
      <c r="K113" t="s">
        <v>502</v>
      </c>
      <c r="L113">
        <v>1368</v>
      </c>
      <c r="N113">
        <v>1011</v>
      </c>
      <c r="O113" t="s">
        <v>503</v>
      </c>
      <c r="P113" t="s">
        <v>503</v>
      </c>
      <c r="Q113">
        <v>1</v>
      </c>
      <c r="W113">
        <v>0</v>
      </c>
      <c r="X113">
        <v>-1718674368</v>
      </c>
      <c r="Y113">
        <v>1.2E-2</v>
      </c>
      <c r="AA113">
        <v>0</v>
      </c>
      <c r="AB113">
        <v>862.32</v>
      </c>
      <c r="AC113">
        <v>13.5</v>
      </c>
      <c r="AD113">
        <v>0</v>
      </c>
      <c r="AE113">
        <v>0</v>
      </c>
      <c r="AF113">
        <v>111.99</v>
      </c>
      <c r="AG113">
        <v>13.5</v>
      </c>
      <c r="AH113">
        <v>0</v>
      </c>
      <c r="AI113">
        <v>1</v>
      </c>
      <c r="AJ113">
        <v>7.7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4</v>
      </c>
      <c r="AT113">
        <v>0.01</v>
      </c>
      <c r="AU113" t="s">
        <v>21</v>
      </c>
      <c r="AV113">
        <v>0</v>
      </c>
      <c r="AW113">
        <v>2</v>
      </c>
      <c r="AX113">
        <v>27796971</v>
      </c>
      <c r="AY113">
        <v>1</v>
      </c>
      <c r="AZ113">
        <v>0</v>
      </c>
      <c r="BA113">
        <v>109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Y113*Source!I53</f>
        <v>2.4E-2</v>
      </c>
      <c r="CY113">
        <f>AB113</f>
        <v>862.32</v>
      </c>
      <c r="CZ113">
        <f>AF113</f>
        <v>111.99</v>
      </c>
      <c r="DA113">
        <f>AJ113</f>
        <v>7.7</v>
      </c>
      <c r="DB113">
        <v>0</v>
      </c>
    </row>
    <row r="114" spans="1:106" x14ac:dyDescent="0.2">
      <c r="A114">
        <f>ROW(Source!A53)</f>
        <v>53</v>
      </c>
      <c r="B114">
        <v>27796868</v>
      </c>
      <c r="C114">
        <v>27796187</v>
      </c>
      <c r="D114">
        <v>25230400</v>
      </c>
      <c r="E114">
        <v>1</v>
      </c>
      <c r="F114">
        <v>1</v>
      </c>
      <c r="G114">
        <v>1</v>
      </c>
      <c r="H114">
        <v>2</v>
      </c>
      <c r="I114" t="s">
        <v>504</v>
      </c>
      <c r="J114" t="s">
        <v>505</v>
      </c>
      <c r="K114" t="s">
        <v>506</v>
      </c>
      <c r="L114">
        <v>1368</v>
      </c>
      <c r="N114">
        <v>1011</v>
      </c>
      <c r="O114" t="s">
        <v>503</v>
      </c>
      <c r="P114" t="s">
        <v>503</v>
      </c>
      <c r="Q114">
        <v>1</v>
      </c>
      <c r="W114">
        <v>0</v>
      </c>
      <c r="X114">
        <v>1373224040</v>
      </c>
      <c r="Y114">
        <v>1.6320000000000001</v>
      </c>
      <c r="AA114">
        <v>0</v>
      </c>
      <c r="AB114">
        <v>24.02</v>
      </c>
      <c r="AC114">
        <v>0</v>
      </c>
      <c r="AD114">
        <v>0</v>
      </c>
      <c r="AE114">
        <v>0</v>
      </c>
      <c r="AF114">
        <v>3.12</v>
      </c>
      <c r="AG114">
        <v>0</v>
      </c>
      <c r="AH114">
        <v>0</v>
      </c>
      <c r="AI114">
        <v>1</v>
      </c>
      <c r="AJ114">
        <v>7.7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4</v>
      </c>
      <c r="AT114">
        <v>1.36</v>
      </c>
      <c r="AU114" t="s">
        <v>21</v>
      </c>
      <c r="AV114">
        <v>0</v>
      </c>
      <c r="AW114">
        <v>2</v>
      </c>
      <c r="AX114">
        <v>27796972</v>
      </c>
      <c r="AY114">
        <v>1</v>
      </c>
      <c r="AZ114">
        <v>0</v>
      </c>
      <c r="BA114">
        <v>110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Y114*Source!I53</f>
        <v>3.2640000000000002</v>
      </c>
      <c r="CY114">
        <f>AB114</f>
        <v>24.02</v>
      </c>
      <c r="CZ114">
        <f>AF114</f>
        <v>3.12</v>
      </c>
      <c r="DA114">
        <f>AJ114</f>
        <v>7.7</v>
      </c>
      <c r="DB114">
        <v>0</v>
      </c>
    </row>
    <row r="115" spans="1:106" x14ac:dyDescent="0.2">
      <c r="A115">
        <f>ROW(Source!A53)</f>
        <v>53</v>
      </c>
      <c r="B115">
        <v>27796868</v>
      </c>
      <c r="C115">
        <v>27796187</v>
      </c>
      <c r="D115">
        <v>25231607</v>
      </c>
      <c r="E115">
        <v>1</v>
      </c>
      <c r="F115">
        <v>1</v>
      </c>
      <c r="G115">
        <v>1</v>
      </c>
      <c r="H115">
        <v>2</v>
      </c>
      <c r="I115" t="s">
        <v>507</v>
      </c>
      <c r="J115" t="s">
        <v>508</v>
      </c>
      <c r="K115" t="s">
        <v>509</v>
      </c>
      <c r="L115">
        <v>1368</v>
      </c>
      <c r="N115">
        <v>1011</v>
      </c>
      <c r="O115" t="s">
        <v>503</v>
      </c>
      <c r="P115" t="s">
        <v>503</v>
      </c>
      <c r="Q115">
        <v>1</v>
      </c>
      <c r="W115">
        <v>0</v>
      </c>
      <c r="X115">
        <v>1372534845</v>
      </c>
      <c r="Y115">
        <v>3.5999999999999997E-2</v>
      </c>
      <c r="AA115">
        <v>0</v>
      </c>
      <c r="AB115">
        <v>505.97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7.7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4</v>
      </c>
      <c r="AT115">
        <v>0.03</v>
      </c>
      <c r="AU115" t="s">
        <v>21</v>
      </c>
      <c r="AV115">
        <v>0</v>
      </c>
      <c r="AW115">
        <v>2</v>
      </c>
      <c r="AX115">
        <v>27796973</v>
      </c>
      <c r="AY115">
        <v>1</v>
      </c>
      <c r="AZ115">
        <v>0</v>
      </c>
      <c r="BA115">
        <v>111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Y115*Source!I53</f>
        <v>7.1999999999999995E-2</v>
      </c>
      <c r="CY115">
        <f>AB115</f>
        <v>505.97</v>
      </c>
      <c r="CZ115">
        <f>AF115</f>
        <v>65.709999999999994</v>
      </c>
      <c r="DA115">
        <f>AJ115</f>
        <v>7.7</v>
      </c>
      <c r="DB115">
        <v>0</v>
      </c>
    </row>
    <row r="116" spans="1:106" x14ac:dyDescent="0.2">
      <c r="A116">
        <f>ROW(Source!A53)</f>
        <v>53</v>
      </c>
      <c r="B116">
        <v>27796868</v>
      </c>
      <c r="C116">
        <v>27796187</v>
      </c>
      <c r="D116">
        <v>25147846</v>
      </c>
      <c r="E116">
        <v>1</v>
      </c>
      <c r="F116">
        <v>1</v>
      </c>
      <c r="G116">
        <v>1</v>
      </c>
      <c r="H116">
        <v>3</v>
      </c>
      <c r="I116" t="s">
        <v>577</v>
      </c>
      <c r="J116" t="s">
        <v>578</v>
      </c>
      <c r="K116" t="s">
        <v>579</v>
      </c>
      <c r="L116">
        <v>1348</v>
      </c>
      <c r="N116">
        <v>1009</v>
      </c>
      <c r="O116" t="s">
        <v>119</v>
      </c>
      <c r="P116" t="s">
        <v>119</v>
      </c>
      <c r="Q116">
        <v>1000</v>
      </c>
      <c r="W116">
        <v>0</v>
      </c>
      <c r="X116">
        <v>731670393</v>
      </c>
      <c r="Y116">
        <v>2.9999999999999997E-4</v>
      </c>
      <c r="AA116">
        <v>204042.3</v>
      </c>
      <c r="AB116">
        <v>0</v>
      </c>
      <c r="AC116">
        <v>0</v>
      </c>
      <c r="AD116">
        <v>0</v>
      </c>
      <c r="AE116">
        <v>26499</v>
      </c>
      <c r="AF116">
        <v>0</v>
      </c>
      <c r="AG116">
        <v>0</v>
      </c>
      <c r="AH116">
        <v>0</v>
      </c>
      <c r="AI116">
        <v>7.7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4</v>
      </c>
      <c r="AT116">
        <v>2.9999999999999997E-4</v>
      </c>
      <c r="AU116" t="s">
        <v>4</v>
      </c>
      <c r="AV116">
        <v>0</v>
      </c>
      <c r="AW116">
        <v>2</v>
      </c>
      <c r="AX116">
        <v>27796974</v>
      </c>
      <c r="AY116">
        <v>1</v>
      </c>
      <c r="AZ116">
        <v>0</v>
      </c>
      <c r="BA116">
        <v>112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Y116*Source!I53</f>
        <v>5.9999999999999995E-4</v>
      </c>
      <c r="CY116">
        <f>AA116</f>
        <v>204042.3</v>
      </c>
      <c r="CZ116">
        <f>AE116</f>
        <v>26499</v>
      </c>
      <c r="DA116">
        <f>AI116</f>
        <v>7.7</v>
      </c>
      <c r="DB116">
        <v>0</v>
      </c>
    </row>
    <row r="117" spans="1:106" x14ac:dyDescent="0.2">
      <c r="A117">
        <f>ROW(Source!A53)</f>
        <v>53</v>
      </c>
      <c r="B117">
        <v>27796868</v>
      </c>
      <c r="C117">
        <v>27796187</v>
      </c>
      <c r="D117">
        <v>25152615</v>
      </c>
      <c r="E117">
        <v>1</v>
      </c>
      <c r="F117">
        <v>1</v>
      </c>
      <c r="G117">
        <v>1</v>
      </c>
      <c r="H117">
        <v>3</v>
      </c>
      <c r="I117" t="s">
        <v>512</v>
      </c>
      <c r="J117" t="s">
        <v>513</v>
      </c>
      <c r="K117" t="s">
        <v>514</v>
      </c>
      <c r="L117">
        <v>1348</v>
      </c>
      <c r="N117">
        <v>1009</v>
      </c>
      <c r="O117" t="s">
        <v>119</v>
      </c>
      <c r="P117" t="s">
        <v>119</v>
      </c>
      <c r="Q117">
        <v>1000</v>
      </c>
      <c r="W117">
        <v>0</v>
      </c>
      <c r="X117">
        <v>-437906794</v>
      </c>
      <c r="Y117">
        <v>8.0000000000000004E-4</v>
      </c>
      <c r="AA117">
        <v>69608.08</v>
      </c>
      <c r="AB117">
        <v>0</v>
      </c>
      <c r="AC117">
        <v>0</v>
      </c>
      <c r="AD117">
        <v>0</v>
      </c>
      <c r="AE117">
        <v>9040.01</v>
      </c>
      <c r="AF117">
        <v>0</v>
      </c>
      <c r="AG117">
        <v>0</v>
      </c>
      <c r="AH117">
        <v>0</v>
      </c>
      <c r="AI117">
        <v>7.7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4</v>
      </c>
      <c r="AT117">
        <v>8.0000000000000004E-4</v>
      </c>
      <c r="AU117" t="s">
        <v>4</v>
      </c>
      <c r="AV117">
        <v>0</v>
      </c>
      <c r="AW117">
        <v>2</v>
      </c>
      <c r="AX117">
        <v>27796975</v>
      </c>
      <c r="AY117">
        <v>1</v>
      </c>
      <c r="AZ117">
        <v>0</v>
      </c>
      <c r="BA117">
        <v>113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Y117*Source!I53</f>
        <v>1.6000000000000001E-3</v>
      </c>
      <c r="CY117">
        <f>AA117</f>
        <v>69608.08</v>
      </c>
      <c r="CZ117">
        <f>AE117</f>
        <v>9040.01</v>
      </c>
      <c r="DA117">
        <f>AI117</f>
        <v>7.7</v>
      </c>
      <c r="DB117">
        <v>0</v>
      </c>
    </row>
    <row r="118" spans="1:106" x14ac:dyDescent="0.2">
      <c r="A118">
        <f>ROW(Source!A53)</f>
        <v>53</v>
      </c>
      <c r="B118">
        <v>27796868</v>
      </c>
      <c r="C118">
        <v>27796187</v>
      </c>
      <c r="D118">
        <v>25153497</v>
      </c>
      <c r="E118">
        <v>1</v>
      </c>
      <c r="F118">
        <v>1</v>
      </c>
      <c r="G118">
        <v>1</v>
      </c>
      <c r="H118">
        <v>3</v>
      </c>
      <c r="I118" t="s">
        <v>515</v>
      </c>
      <c r="J118" t="s">
        <v>516</v>
      </c>
      <c r="K118" t="s">
        <v>517</v>
      </c>
      <c r="L118">
        <v>1346</v>
      </c>
      <c r="N118">
        <v>1009</v>
      </c>
      <c r="O118" t="s">
        <v>139</v>
      </c>
      <c r="P118" t="s">
        <v>139</v>
      </c>
      <c r="Q118">
        <v>1</v>
      </c>
      <c r="W118">
        <v>0</v>
      </c>
      <c r="X118">
        <v>-731615568</v>
      </c>
      <c r="Y118">
        <v>0.43</v>
      </c>
      <c r="AA118">
        <v>177.79</v>
      </c>
      <c r="AB118">
        <v>0</v>
      </c>
      <c r="AC118">
        <v>0</v>
      </c>
      <c r="AD118">
        <v>0</v>
      </c>
      <c r="AE118">
        <v>23.09</v>
      </c>
      <c r="AF118">
        <v>0</v>
      </c>
      <c r="AG118">
        <v>0</v>
      </c>
      <c r="AH118">
        <v>0</v>
      </c>
      <c r="AI118">
        <v>7.7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4</v>
      </c>
      <c r="AT118">
        <v>0.43</v>
      </c>
      <c r="AU118" t="s">
        <v>4</v>
      </c>
      <c r="AV118">
        <v>0</v>
      </c>
      <c r="AW118">
        <v>2</v>
      </c>
      <c r="AX118">
        <v>27796976</v>
      </c>
      <c r="AY118">
        <v>1</v>
      </c>
      <c r="AZ118">
        <v>0</v>
      </c>
      <c r="BA118">
        <v>114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Y118*Source!I53</f>
        <v>0.86</v>
      </c>
      <c r="CY118">
        <f>AA118</f>
        <v>177.79</v>
      </c>
      <c r="CZ118">
        <f>AE118</f>
        <v>23.09</v>
      </c>
      <c r="DA118">
        <f>AI118</f>
        <v>7.7</v>
      </c>
      <c r="DB118">
        <v>0</v>
      </c>
    </row>
    <row r="119" spans="1:106" x14ac:dyDescent="0.2">
      <c r="A119">
        <f>ROW(Source!A53)</f>
        <v>53</v>
      </c>
      <c r="B119">
        <v>27796868</v>
      </c>
      <c r="C119">
        <v>27796187</v>
      </c>
      <c r="D119">
        <v>25210233</v>
      </c>
      <c r="E119">
        <v>1</v>
      </c>
      <c r="F119">
        <v>1</v>
      </c>
      <c r="G119">
        <v>1</v>
      </c>
      <c r="H119">
        <v>3</v>
      </c>
      <c r="I119" t="s">
        <v>580</v>
      </c>
      <c r="J119" t="s">
        <v>581</v>
      </c>
      <c r="K119" t="s">
        <v>582</v>
      </c>
      <c r="L119">
        <v>1301</v>
      </c>
      <c r="N119">
        <v>1003</v>
      </c>
      <c r="O119" t="s">
        <v>298</v>
      </c>
      <c r="P119" t="s">
        <v>298</v>
      </c>
      <c r="Q119">
        <v>1</v>
      </c>
      <c r="W119">
        <v>0</v>
      </c>
      <c r="X119">
        <v>2069285701</v>
      </c>
      <c r="Y119">
        <v>0.39</v>
      </c>
      <c r="AA119">
        <v>118.04</v>
      </c>
      <c r="AB119">
        <v>0</v>
      </c>
      <c r="AC119">
        <v>0</v>
      </c>
      <c r="AD119">
        <v>0</v>
      </c>
      <c r="AE119">
        <v>15.33</v>
      </c>
      <c r="AF119">
        <v>0</v>
      </c>
      <c r="AG119">
        <v>0</v>
      </c>
      <c r="AH119">
        <v>0</v>
      </c>
      <c r="AI119">
        <v>7.7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4</v>
      </c>
      <c r="AT119">
        <v>0.39</v>
      </c>
      <c r="AU119" t="s">
        <v>4</v>
      </c>
      <c r="AV119">
        <v>0</v>
      </c>
      <c r="AW119">
        <v>2</v>
      </c>
      <c r="AX119">
        <v>27796980</v>
      </c>
      <c r="AY119">
        <v>1</v>
      </c>
      <c r="AZ119">
        <v>0</v>
      </c>
      <c r="BA119">
        <v>118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Y119*Source!I53</f>
        <v>0.78</v>
      </c>
      <c r="CY119">
        <f>AA119</f>
        <v>118.04</v>
      </c>
      <c r="CZ119">
        <f>AE119</f>
        <v>15.33</v>
      </c>
      <c r="DA119">
        <f>AI119</f>
        <v>7.7</v>
      </c>
      <c r="DB119">
        <v>0</v>
      </c>
    </row>
    <row r="120" spans="1:106" x14ac:dyDescent="0.2">
      <c r="A120">
        <f>ROW(Source!A53)</f>
        <v>53</v>
      </c>
      <c r="B120">
        <v>27796868</v>
      </c>
      <c r="C120">
        <v>27796187</v>
      </c>
      <c r="D120">
        <v>0</v>
      </c>
      <c r="E120">
        <v>1</v>
      </c>
      <c r="F120">
        <v>1</v>
      </c>
      <c r="G120">
        <v>1</v>
      </c>
      <c r="H120">
        <v>3</v>
      </c>
      <c r="I120" t="s">
        <v>27</v>
      </c>
      <c r="J120" t="s">
        <v>4</v>
      </c>
      <c r="K120" t="s">
        <v>84</v>
      </c>
      <c r="L120">
        <v>1371</v>
      </c>
      <c r="N120">
        <v>1013</v>
      </c>
      <c r="O120" t="s">
        <v>18</v>
      </c>
      <c r="P120" t="s">
        <v>18</v>
      </c>
      <c r="Q120">
        <v>1</v>
      </c>
      <c r="W120">
        <v>0</v>
      </c>
      <c r="X120">
        <v>-1481260767</v>
      </c>
      <c r="Y120">
        <v>1</v>
      </c>
      <c r="AA120">
        <v>15795.38</v>
      </c>
      <c r="AB120">
        <v>0</v>
      </c>
      <c r="AC120">
        <v>0</v>
      </c>
      <c r="AD120">
        <v>0</v>
      </c>
      <c r="AE120">
        <v>2051.35</v>
      </c>
      <c r="AF120">
        <v>0</v>
      </c>
      <c r="AG120">
        <v>0</v>
      </c>
      <c r="AH120">
        <v>0</v>
      </c>
      <c r="AI120">
        <v>7.7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4</v>
      </c>
      <c r="AT120">
        <v>1</v>
      </c>
      <c r="AU120" t="s">
        <v>4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Y120*Source!I53</f>
        <v>2</v>
      </c>
      <c r="CY120">
        <f>AA120</f>
        <v>15795.38</v>
      </c>
      <c r="CZ120">
        <f>AE120</f>
        <v>2051.35</v>
      </c>
      <c r="DA120">
        <f>AI120</f>
        <v>7.7</v>
      </c>
      <c r="DB120">
        <v>0</v>
      </c>
    </row>
    <row r="121" spans="1:106" x14ac:dyDescent="0.2">
      <c r="A121">
        <f>ROW(Source!A56)</f>
        <v>56</v>
      </c>
      <c r="B121">
        <v>27795993</v>
      </c>
      <c r="C121">
        <v>27796986</v>
      </c>
      <c r="D121">
        <v>25418547</v>
      </c>
      <c r="E121">
        <v>1</v>
      </c>
      <c r="F121">
        <v>1</v>
      </c>
      <c r="G121">
        <v>1</v>
      </c>
      <c r="H121">
        <v>1</v>
      </c>
      <c r="I121" t="s">
        <v>510</v>
      </c>
      <c r="J121" t="s">
        <v>4</v>
      </c>
      <c r="K121" t="s">
        <v>511</v>
      </c>
      <c r="L121">
        <v>1191</v>
      </c>
      <c r="N121">
        <v>1013</v>
      </c>
      <c r="O121" t="s">
        <v>497</v>
      </c>
      <c r="P121" t="s">
        <v>497</v>
      </c>
      <c r="Q121">
        <v>1</v>
      </c>
      <c r="W121">
        <v>0</v>
      </c>
      <c r="X121">
        <v>-784637506</v>
      </c>
      <c r="Y121">
        <v>120.072</v>
      </c>
      <c r="AA121">
        <v>0</v>
      </c>
      <c r="AB121">
        <v>0</v>
      </c>
      <c r="AC121">
        <v>0</v>
      </c>
      <c r="AD121">
        <v>8.74</v>
      </c>
      <c r="AE121">
        <v>0</v>
      </c>
      <c r="AF121">
        <v>0</v>
      </c>
      <c r="AG121">
        <v>0</v>
      </c>
      <c r="AH121">
        <v>8.74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4</v>
      </c>
      <c r="AT121">
        <v>100.06</v>
      </c>
      <c r="AU121" t="s">
        <v>21</v>
      </c>
      <c r="AV121">
        <v>1</v>
      </c>
      <c r="AW121">
        <v>2</v>
      </c>
      <c r="AX121">
        <v>27796987</v>
      </c>
      <c r="AY121">
        <v>1</v>
      </c>
      <c r="AZ121">
        <v>0</v>
      </c>
      <c r="BA121">
        <v>119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Y121*Source!I56</f>
        <v>5.4032400000000003</v>
      </c>
      <c r="CY121">
        <f>AD121</f>
        <v>8.74</v>
      </c>
      <c r="CZ121">
        <f>AH121</f>
        <v>8.74</v>
      </c>
      <c r="DA121">
        <f>AL121</f>
        <v>1</v>
      </c>
      <c r="DB121">
        <v>0</v>
      </c>
    </row>
    <row r="122" spans="1:106" x14ac:dyDescent="0.2">
      <c r="A122">
        <f>ROW(Source!A56)</f>
        <v>56</v>
      </c>
      <c r="B122">
        <v>27795993</v>
      </c>
      <c r="C122">
        <v>27796986</v>
      </c>
      <c r="D122">
        <v>25412928</v>
      </c>
      <c r="E122">
        <v>1</v>
      </c>
      <c r="F122">
        <v>1</v>
      </c>
      <c r="G122">
        <v>1</v>
      </c>
      <c r="H122">
        <v>1</v>
      </c>
      <c r="I122" t="s">
        <v>498</v>
      </c>
      <c r="J122" t="s">
        <v>4</v>
      </c>
      <c r="K122" t="s">
        <v>499</v>
      </c>
      <c r="L122">
        <v>1191</v>
      </c>
      <c r="N122">
        <v>1013</v>
      </c>
      <c r="O122" t="s">
        <v>497</v>
      </c>
      <c r="P122" t="s">
        <v>497</v>
      </c>
      <c r="Q122">
        <v>1</v>
      </c>
      <c r="W122">
        <v>0</v>
      </c>
      <c r="X122">
        <v>-1417349443</v>
      </c>
      <c r="Y122">
        <v>0.71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4</v>
      </c>
      <c r="AT122">
        <v>0.71</v>
      </c>
      <c r="AU122" t="s">
        <v>4</v>
      </c>
      <c r="AV122">
        <v>2</v>
      </c>
      <c r="AW122">
        <v>2</v>
      </c>
      <c r="AX122">
        <v>27796988</v>
      </c>
      <c r="AY122">
        <v>1</v>
      </c>
      <c r="AZ122">
        <v>2048</v>
      </c>
      <c r="BA122">
        <v>120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Y122*Source!I56</f>
        <v>3.1949999999999999E-2</v>
      </c>
      <c r="CY122">
        <f>AD122</f>
        <v>0</v>
      </c>
      <c r="CZ122">
        <f>AH122</f>
        <v>0</v>
      </c>
      <c r="DA122">
        <f>AL122</f>
        <v>1</v>
      </c>
      <c r="DB122">
        <v>0</v>
      </c>
    </row>
    <row r="123" spans="1:106" x14ac:dyDescent="0.2">
      <c r="A123">
        <f>ROW(Source!A56)</f>
        <v>56</v>
      </c>
      <c r="B123">
        <v>27795993</v>
      </c>
      <c r="C123">
        <v>27796986</v>
      </c>
      <c r="D123">
        <v>25230220</v>
      </c>
      <c r="E123">
        <v>1</v>
      </c>
      <c r="F123">
        <v>1</v>
      </c>
      <c r="G123">
        <v>1</v>
      </c>
      <c r="H123">
        <v>2</v>
      </c>
      <c r="I123" t="s">
        <v>500</v>
      </c>
      <c r="J123" t="s">
        <v>501</v>
      </c>
      <c r="K123" t="s">
        <v>502</v>
      </c>
      <c r="L123">
        <v>1368</v>
      </c>
      <c r="N123">
        <v>1011</v>
      </c>
      <c r="O123" t="s">
        <v>503</v>
      </c>
      <c r="P123" t="s">
        <v>503</v>
      </c>
      <c r="Q123">
        <v>1</v>
      </c>
      <c r="W123">
        <v>0</v>
      </c>
      <c r="X123">
        <v>-1718674368</v>
      </c>
      <c r="Y123">
        <v>0.33600000000000002</v>
      </c>
      <c r="AA123">
        <v>0</v>
      </c>
      <c r="AB123">
        <v>111.99</v>
      </c>
      <c r="AC123">
        <v>13.5</v>
      </c>
      <c r="AD123">
        <v>0</v>
      </c>
      <c r="AE123">
        <v>0</v>
      </c>
      <c r="AF123">
        <v>111.99</v>
      </c>
      <c r="AG123">
        <v>13.5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4</v>
      </c>
      <c r="AT123">
        <v>0.28000000000000003</v>
      </c>
      <c r="AU123" t="s">
        <v>21</v>
      </c>
      <c r="AV123">
        <v>0</v>
      </c>
      <c r="AW123">
        <v>2</v>
      </c>
      <c r="AX123">
        <v>27796989</v>
      </c>
      <c r="AY123">
        <v>1</v>
      </c>
      <c r="AZ123">
        <v>0</v>
      </c>
      <c r="BA123">
        <v>121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Y123*Source!I56</f>
        <v>1.512E-2</v>
      </c>
      <c r="CY123">
        <f>AB123</f>
        <v>111.99</v>
      </c>
      <c r="CZ123">
        <f>AF123</f>
        <v>111.99</v>
      </c>
      <c r="DA123">
        <f>AJ123</f>
        <v>1</v>
      </c>
      <c r="DB123">
        <v>0</v>
      </c>
    </row>
    <row r="124" spans="1:106" x14ac:dyDescent="0.2">
      <c r="A124">
        <f>ROW(Source!A56)</f>
        <v>56</v>
      </c>
      <c r="B124">
        <v>27795993</v>
      </c>
      <c r="C124">
        <v>27796986</v>
      </c>
      <c r="D124">
        <v>25230400</v>
      </c>
      <c r="E124">
        <v>1</v>
      </c>
      <c r="F124">
        <v>1</v>
      </c>
      <c r="G124">
        <v>1</v>
      </c>
      <c r="H124">
        <v>2</v>
      </c>
      <c r="I124" t="s">
        <v>504</v>
      </c>
      <c r="J124" t="s">
        <v>505</v>
      </c>
      <c r="K124" t="s">
        <v>506</v>
      </c>
      <c r="L124">
        <v>1368</v>
      </c>
      <c r="N124">
        <v>1011</v>
      </c>
      <c r="O124" t="s">
        <v>503</v>
      </c>
      <c r="P124" t="s">
        <v>503</v>
      </c>
      <c r="Q124">
        <v>1</v>
      </c>
      <c r="W124">
        <v>0</v>
      </c>
      <c r="X124">
        <v>1373224040</v>
      </c>
      <c r="Y124">
        <v>12.06</v>
      </c>
      <c r="AA124">
        <v>0</v>
      </c>
      <c r="AB124">
        <v>3.12</v>
      </c>
      <c r="AC124">
        <v>0</v>
      </c>
      <c r="AD124">
        <v>0</v>
      </c>
      <c r="AE124">
        <v>0</v>
      </c>
      <c r="AF124">
        <v>3.12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4</v>
      </c>
      <c r="AT124">
        <v>10.050000000000001</v>
      </c>
      <c r="AU124" t="s">
        <v>21</v>
      </c>
      <c r="AV124">
        <v>0</v>
      </c>
      <c r="AW124">
        <v>2</v>
      </c>
      <c r="AX124">
        <v>27796990</v>
      </c>
      <c r="AY124">
        <v>1</v>
      </c>
      <c r="AZ124">
        <v>0</v>
      </c>
      <c r="BA124">
        <v>122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Y124*Source!I56</f>
        <v>0.54269999999999996</v>
      </c>
      <c r="CY124">
        <f>AB124</f>
        <v>3.12</v>
      </c>
      <c r="CZ124">
        <f>AF124</f>
        <v>3.12</v>
      </c>
      <c r="DA124">
        <f>AJ124</f>
        <v>1</v>
      </c>
      <c r="DB124">
        <v>0</v>
      </c>
    </row>
    <row r="125" spans="1:106" x14ac:dyDescent="0.2">
      <c r="A125">
        <f>ROW(Source!A56)</f>
        <v>56</v>
      </c>
      <c r="B125">
        <v>27795993</v>
      </c>
      <c r="C125">
        <v>27796986</v>
      </c>
      <c r="D125">
        <v>25230413</v>
      </c>
      <c r="E125">
        <v>1</v>
      </c>
      <c r="F125">
        <v>1</v>
      </c>
      <c r="G125">
        <v>1</v>
      </c>
      <c r="H125">
        <v>2</v>
      </c>
      <c r="I125" t="s">
        <v>583</v>
      </c>
      <c r="J125" t="s">
        <v>584</v>
      </c>
      <c r="K125" t="s">
        <v>585</v>
      </c>
      <c r="L125">
        <v>1368</v>
      </c>
      <c r="N125">
        <v>1011</v>
      </c>
      <c r="O125" t="s">
        <v>503</v>
      </c>
      <c r="P125" t="s">
        <v>503</v>
      </c>
      <c r="Q125">
        <v>1</v>
      </c>
      <c r="W125">
        <v>0</v>
      </c>
      <c r="X125">
        <v>-1985289705</v>
      </c>
      <c r="Y125">
        <v>0.24</v>
      </c>
      <c r="AA125">
        <v>0</v>
      </c>
      <c r="AB125">
        <v>6.66</v>
      </c>
      <c r="AC125">
        <v>0</v>
      </c>
      <c r="AD125">
        <v>0</v>
      </c>
      <c r="AE125">
        <v>0</v>
      </c>
      <c r="AF125">
        <v>6.66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4</v>
      </c>
      <c r="AT125">
        <v>0.2</v>
      </c>
      <c r="AU125" t="s">
        <v>21</v>
      </c>
      <c r="AV125">
        <v>0</v>
      </c>
      <c r="AW125">
        <v>2</v>
      </c>
      <c r="AX125">
        <v>27796991</v>
      </c>
      <c r="AY125">
        <v>1</v>
      </c>
      <c r="AZ125">
        <v>0</v>
      </c>
      <c r="BA125">
        <v>123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Y125*Source!I56</f>
        <v>1.0799999999999999E-2</v>
      </c>
      <c r="CY125">
        <f>AB125</f>
        <v>6.66</v>
      </c>
      <c r="CZ125">
        <f>AF125</f>
        <v>6.66</v>
      </c>
      <c r="DA125">
        <f>AJ125</f>
        <v>1</v>
      </c>
      <c r="DB125">
        <v>0</v>
      </c>
    </row>
    <row r="126" spans="1:106" x14ac:dyDescent="0.2">
      <c r="A126">
        <f>ROW(Source!A56)</f>
        <v>56</v>
      </c>
      <c r="B126">
        <v>27795993</v>
      </c>
      <c r="C126">
        <v>27796986</v>
      </c>
      <c r="D126">
        <v>25231607</v>
      </c>
      <c r="E126">
        <v>1</v>
      </c>
      <c r="F126">
        <v>1</v>
      </c>
      <c r="G126">
        <v>1</v>
      </c>
      <c r="H126">
        <v>2</v>
      </c>
      <c r="I126" t="s">
        <v>507</v>
      </c>
      <c r="J126" t="s">
        <v>508</v>
      </c>
      <c r="K126" t="s">
        <v>509</v>
      </c>
      <c r="L126">
        <v>1368</v>
      </c>
      <c r="N126">
        <v>1011</v>
      </c>
      <c r="O126" t="s">
        <v>503</v>
      </c>
      <c r="P126" t="s">
        <v>503</v>
      </c>
      <c r="Q126">
        <v>1</v>
      </c>
      <c r="W126">
        <v>0</v>
      </c>
      <c r="X126">
        <v>1372534845</v>
      </c>
      <c r="Y126">
        <v>0.51600000000000001</v>
      </c>
      <c r="AA126">
        <v>0</v>
      </c>
      <c r="AB126">
        <v>65.709999999999994</v>
      </c>
      <c r="AC126">
        <v>11.6</v>
      </c>
      <c r="AD126">
        <v>0</v>
      </c>
      <c r="AE126">
        <v>0</v>
      </c>
      <c r="AF126">
        <v>65.709999999999994</v>
      </c>
      <c r="AG126">
        <v>11.6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4</v>
      </c>
      <c r="AT126">
        <v>0.43</v>
      </c>
      <c r="AU126" t="s">
        <v>21</v>
      </c>
      <c r="AV126">
        <v>0</v>
      </c>
      <c r="AW126">
        <v>2</v>
      </c>
      <c r="AX126">
        <v>27796992</v>
      </c>
      <c r="AY126">
        <v>1</v>
      </c>
      <c r="AZ126">
        <v>0</v>
      </c>
      <c r="BA126">
        <v>124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Y126*Source!I56</f>
        <v>2.3220000000000001E-2</v>
      </c>
      <c r="CY126">
        <f>AB126</f>
        <v>65.709999999999994</v>
      </c>
      <c r="CZ126">
        <f>AF126</f>
        <v>65.709999999999994</v>
      </c>
      <c r="DA126">
        <f>AJ126</f>
        <v>1</v>
      </c>
      <c r="DB126">
        <v>0</v>
      </c>
    </row>
    <row r="127" spans="1:106" x14ac:dyDescent="0.2">
      <c r="A127">
        <f>ROW(Source!A56)</f>
        <v>56</v>
      </c>
      <c r="B127">
        <v>27795993</v>
      </c>
      <c r="C127">
        <v>27796986</v>
      </c>
      <c r="D127">
        <v>25231911</v>
      </c>
      <c r="E127">
        <v>1</v>
      </c>
      <c r="F127">
        <v>1</v>
      </c>
      <c r="G127">
        <v>1</v>
      </c>
      <c r="H127">
        <v>2</v>
      </c>
      <c r="I127" t="s">
        <v>586</v>
      </c>
      <c r="J127" t="s">
        <v>587</v>
      </c>
      <c r="K127" t="s">
        <v>588</v>
      </c>
      <c r="L127">
        <v>1368</v>
      </c>
      <c r="N127">
        <v>1011</v>
      </c>
      <c r="O127" t="s">
        <v>503</v>
      </c>
      <c r="P127" t="s">
        <v>503</v>
      </c>
      <c r="Q127">
        <v>1</v>
      </c>
      <c r="W127">
        <v>0</v>
      </c>
      <c r="X127">
        <v>-353815937</v>
      </c>
      <c r="Y127">
        <v>1.5720000000000001</v>
      </c>
      <c r="AA127">
        <v>0</v>
      </c>
      <c r="AB127">
        <v>8.1</v>
      </c>
      <c r="AC127">
        <v>0</v>
      </c>
      <c r="AD127">
        <v>0</v>
      </c>
      <c r="AE127">
        <v>0</v>
      </c>
      <c r="AF127">
        <v>8.1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4</v>
      </c>
      <c r="AT127">
        <v>1.31</v>
      </c>
      <c r="AU127" t="s">
        <v>21</v>
      </c>
      <c r="AV127">
        <v>0</v>
      </c>
      <c r="AW127">
        <v>2</v>
      </c>
      <c r="AX127">
        <v>27796993</v>
      </c>
      <c r="AY127">
        <v>1</v>
      </c>
      <c r="AZ127">
        <v>0</v>
      </c>
      <c r="BA127">
        <v>125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Y127*Source!I56</f>
        <v>7.0739999999999997E-2</v>
      </c>
      <c r="CY127">
        <f>AB127</f>
        <v>8.1</v>
      </c>
      <c r="CZ127">
        <f>AF127</f>
        <v>8.1</v>
      </c>
      <c r="DA127">
        <f>AJ127</f>
        <v>1</v>
      </c>
      <c r="DB127">
        <v>0</v>
      </c>
    </row>
    <row r="128" spans="1:106" x14ac:dyDescent="0.2">
      <c r="A128">
        <f>ROW(Source!A56)</f>
        <v>56</v>
      </c>
      <c r="B128">
        <v>27795993</v>
      </c>
      <c r="C128">
        <v>27796986</v>
      </c>
      <c r="D128">
        <v>25150242</v>
      </c>
      <c r="E128">
        <v>1</v>
      </c>
      <c r="F128">
        <v>1</v>
      </c>
      <c r="G128">
        <v>1</v>
      </c>
      <c r="H128">
        <v>3</v>
      </c>
      <c r="I128" t="s">
        <v>589</v>
      </c>
      <c r="J128" t="s">
        <v>590</v>
      </c>
      <c r="K128" t="s">
        <v>591</v>
      </c>
      <c r="L128">
        <v>1346</v>
      </c>
      <c r="N128">
        <v>1009</v>
      </c>
      <c r="O128" t="s">
        <v>139</v>
      </c>
      <c r="P128" t="s">
        <v>139</v>
      </c>
      <c r="Q128">
        <v>1</v>
      </c>
      <c r="W128">
        <v>0</v>
      </c>
      <c r="X128">
        <v>1730218770</v>
      </c>
      <c r="Y128">
        <v>7.08</v>
      </c>
      <c r="AA128">
        <v>39.020000000000003</v>
      </c>
      <c r="AB128">
        <v>0</v>
      </c>
      <c r="AC128">
        <v>0</v>
      </c>
      <c r="AD128">
        <v>0</v>
      </c>
      <c r="AE128">
        <v>39.020000000000003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4</v>
      </c>
      <c r="AT128">
        <v>7.08</v>
      </c>
      <c r="AU128" t="s">
        <v>4</v>
      </c>
      <c r="AV128">
        <v>0</v>
      </c>
      <c r="AW128">
        <v>2</v>
      </c>
      <c r="AX128">
        <v>27796994</v>
      </c>
      <c r="AY128">
        <v>1</v>
      </c>
      <c r="AZ128">
        <v>0</v>
      </c>
      <c r="BA128">
        <v>126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Y128*Source!I56</f>
        <v>0.31859999999999999</v>
      </c>
      <c r="CY128">
        <f>AA128</f>
        <v>39.020000000000003</v>
      </c>
      <c r="CZ128">
        <f>AE128</f>
        <v>39.020000000000003</v>
      </c>
      <c r="DA128">
        <f>AI128</f>
        <v>1</v>
      </c>
      <c r="DB128">
        <v>0</v>
      </c>
    </row>
    <row r="129" spans="1:106" x14ac:dyDescent="0.2">
      <c r="A129">
        <f>ROW(Source!A56)</f>
        <v>56</v>
      </c>
      <c r="B129">
        <v>27795993</v>
      </c>
      <c r="C129">
        <v>27796986</v>
      </c>
      <c r="D129">
        <v>25151438</v>
      </c>
      <c r="E129">
        <v>1</v>
      </c>
      <c r="F129">
        <v>1</v>
      </c>
      <c r="G129">
        <v>1</v>
      </c>
      <c r="H129">
        <v>3</v>
      </c>
      <c r="I129" t="s">
        <v>592</v>
      </c>
      <c r="J129" t="s">
        <v>593</v>
      </c>
      <c r="K129" t="s">
        <v>594</v>
      </c>
      <c r="L129">
        <v>1348</v>
      </c>
      <c r="N129">
        <v>1009</v>
      </c>
      <c r="O129" t="s">
        <v>119</v>
      </c>
      <c r="P129" t="s">
        <v>119</v>
      </c>
      <c r="Q129">
        <v>1000</v>
      </c>
      <c r="W129">
        <v>0</v>
      </c>
      <c r="X129">
        <v>-1068056325</v>
      </c>
      <c r="Y129">
        <v>3.3E-4</v>
      </c>
      <c r="AA129">
        <v>10362</v>
      </c>
      <c r="AB129">
        <v>0</v>
      </c>
      <c r="AC129">
        <v>0</v>
      </c>
      <c r="AD129">
        <v>0</v>
      </c>
      <c r="AE129">
        <v>10362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4</v>
      </c>
      <c r="AT129">
        <v>3.3E-4</v>
      </c>
      <c r="AU129" t="s">
        <v>4</v>
      </c>
      <c r="AV129">
        <v>0</v>
      </c>
      <c r="AW129">
        <v>2</v>
      </c>
      <c r="AX129">
        <v>27796995</v>
      </c>
      <c r="AY129">
        <v>1</v>
      </c>
      <c r="AZ129">
        <v>0</v>
      </c>
      <c r="BA129">
        <v>127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Y129*Source!I56</f>
        <v>1.485E-5</v>
      </c>
      <c r="CY129">
        <f>AA129</f>
        <v>10362</v>
      </c>
      <c r="CZ129">
        <f>AE129</f>
        <v>10362</v>
      </c>
      <c r="DA129">
        <f>AI129</f>
        <v>1</v>
      </c>
      <c r="DB129">
        <v>0</v>
      </c>
    </row>
    <row r="130" spans="1:106" x14ac:dyDescent="0.2">
      <c r="A130">
        <f>ROW(Source!A56)</f>
        <v>56</v>
      </c>
      <c r="B130">
        <v>27795993</v>
      </c>
      <c r="C130">
        <v>27796986</v>
      </c>
      <c r="D130">
        <v>25152615</v>
      </c>
      <c r="E130">
        <v>1</v>
      </c>
      <c r="F130">
        <v>1</v>
      </c>
      <c r="G130">
        <v>1</v>
      </c>
      <c r="H130">
        <v>3</v>
      </c>
      <c r="I130" t="s">
        <v>512</v>
      </c>
      <c r="J130" t="s">
        <v>513</v>
      </c>
      <c r="K130" t="s">
        <v>514</v>
      </c>
      <c r="L130">
        <v>1348</v>
      </c>
      <c r="N130">
        <v>1009</v>
      </c>
      <c r="O130" t="s">
        <v>119</v>
      </c>
      <c r="P130" t="s">
        <v>119</v>
      </c>
      <c r="Q130">
        <v>1000</v>
      </c>
      <c r="W130">
        <v>0</v>
      </c>
      <c r="X130">
        <v>-437906794</v>
      </c>
      <c r="Y130">
        <v>8.0000000000000002E-3</v>
      </c>
      <c r="AA130">
        <v>9040.01</v>
      </c>
      <c r="AB130">
        <v>0</v>
      </c>
      <c r="AC130">
        <v>0</v>
      </c>
      <c r="AD130">
        <v>0</v>
      </c>
      <c r="AE130">
        <v>9040.01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4</v>
      </c>
      <c r="AT130">
        <v>8.0000000000000002E-3</v>
      </c>
      <c r="AU130" t="s">
        <v>4</v>
      </c>
      <c r="AV130">
        <v>0</v>
      </c>
      <c r="AW130">
        <v>2</v>
      </c>
      <c r="AX130">
        <v>27796996</v>
      </c>
      <c r="AY130">
        <v>1</v>
      </c>
      <c r="AZ130">
        <v>0</v>
      </c>
      <c r="BA130">
        <v>128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Y130*Source!I56</f>
        <v>3.5999999999999997E-4</v>
      </c>
      <c r="CY130">
        <f>AA130</f>
        <v>9040.01</v>
      </c>
      <c r="CZ130">
        <f>AE130</f>
        <v>9040.01</v>
      </c>
      <c r="DA130">
        <f>AI130</f>
        <v>1</v>
      </c>
      <c r="DB130">
        <v>0</v>
      </c>
    </row>
    <row r="131" spans="1:106" x14ac:dyDescent="0.2">
      <c r="A131">
        <f>ROW(Source!A56)</f>
        <v>56</v>
      </c>
      <c r="B131">
        <v>27795993</v>
      </c>
      <c r="C131">
        <v>27796986</v>
      </c>
      <c r="D131">
        <v>25153497</v>
      </c>
      <c r="E131">
        <v>1</v>
      </c>
      <c r="F131">
        <v>1</v>
      </c>
      <c r="G131">
        <v>1</v>
      </c>
      <c r="H131">
        <v>3</v>
      </c>
      <c r="I131" t="s">
        <v>515</v>
      </c>
      <c r="J131" t="s">
        <v>516</v>
      </c>
      <c r="K131" t="s">
        <v>517</v>
      </c>
      <c r="L131">
        <v>1346</v>
      </c>
      <c r="N131">
        <v>1009</v>
      </c>
      <c r="O131" t="s">
        <v>139</v>
      </c>
      <c r="P131" t="s">
        <v>139</v>
      </c>
      <c r="Q131">
        <v>1</v>
      </c>
      <c r="W131">
        <v>0</v>
      </c>
      <c r="X131">
        <v>-731615568</v>
      </c>
      <c r="Y131">
        <v>9.91</v>
      </c>
      <c r="AA131">
        <v>23.09</v>
      </c>
      <c r="AB131">
        <v>0</v>
      </c>
      <c r="AC131">
        <v>0</v>
      </c>
      <c r="AD131">
        <v>0</v>
      </c>
      <c r="AE131">
        <v>23.09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4</v>
      </c>
      <c r="AT131">
        <v>9.91</v>
      </c>
      <c r="AU131" t="s">
        <v>4</v>
      </c>
      <c r="AV131">
        <v>0</v>
      </c>
      <c r="AW131">
        <v>2</v>
      </c>
      <c r="AX131">
        <v>27796997</v>
      </c>
      <c r="AY131">
        <v>1</v>
      </c>
      <c r="AZ131">
        <v>0</v>
      </c>
      <c r="BA131">
        <v>129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Y131*Source!I56</f>
        <v>0.44595000000000001</v>
      </c>
      <c r="CY131">
        <f>AA131</f>
        <v>23.09</v>
      </c>
      <c r="CZ131">
        <f>AE131</f>
        <v>23.09</v>
      </c>
      <c r="DA131">
        <f>AI131</f>
        <v>1</v>
      </c>
      <c r="DB131">
        <v>0</v>
      </c>
    </row>
    <row r="132" spans="1:106" x14ac:dyDescent="0.2">
      <c r="A132">
        <f>ROW(Source!A56)</f>
        <v>56</v>
      </c>
      <c r="B132">
        <v>27795993</v>
      </c>
      <c r="C132">
        <v>27796986</v>
      </c>
      <c r="D132">
        <v>25196364</v>
      </c>
      <c r="E132">
        <v>1</v>
      </c>
      <c r="F132">
        <v>1</v>
      </c>
      <c r="G132">
        <v>1</v>
      </c>
      <c r="H132">
        <v>3</v>
      </c>
      <c r="I132" t="s">
        <v>92</v>
      </c>
      <c r="J132" t="s">
        <v>94</v>
      </c>
      <c r="K132" t="s">
        <v>93</v>
      </c>
      <c r="L132">
        <v>1327</v>
      </c>
      <c r="N132">
        <v>1005</v>
      </c>
      <c r="O132" t="s">
        <v>40</v>
      </c>
      <c r="P132" t="s">
        <v>40</v>
      </c>
      <c r="Q132">
        <v>1</v>
      </c>
      <c r="W132">
        <v>0</v>
      </c>
      <c r="X132">
        <v>-834182631</v>
      </c>
      <c r="Y132">
        <v>100</v>
      </c>
      <c r="AA132">
        <v>109.09</v>
      </c>
      <c r="AB132">
        <v>0</v>
      </c>
      <c r="AC132">
        <v>0</v>
      </c>
      <c r="AD132">
        <v>0</v>
      </c>
      <c r="AE132">
        <v>109.09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1</v>
      </c>
      <c r="AQ132">
        <v>0</v>
      </c>
      <c r="AR132">
        <v>0</v>
      </c>
      <c r="AS132" t="s">
        <v>4</v>
      </c>
      <c r="AT132">
        <v>100</v>
      </c>
      <c r="AU132" t="s">
        <v>4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Y132*Source!I56</f>
        <v>4.5</v>
      </c>
      <c r="CY132">
        <f>AA132</f>
        <v>109.09</v>
      </c>
      <c r="CZ132">
        <f>AE132</f>
        <v>109.09</v>
      </c>
      <c r="DA132">
        <f>AI132</f>
        <v>1</v>
      </c>
      <c r="DB132">
        <v>0</v>
      </c>
    </row>
    <row r="133" spans="1:106" x14ac:dyDescent="0.2">
      <c r="A133">
        <f>ROW(Source!A57)</f>
        <v>57</v>
      </c>
      <c r="B133">
        <v>27796868</v>
      </c>
      <c r="C133">
        <v>27796986</v>
      </c>
      <c r="D133">
        <v>25418547</v>
      </c>
      <c r="E133">
        <v>1</v>
      </c>
      <c r="F133">
        <v>1</v>
      </c>
      <c r="G133">
        <v>1</v>
      </c>
      <c r="H133">
        <v>1</v>
      </c>
      <c r="I133" t="s">
        <v>510</v>
      </c>
      <c r="J133" t="s">
        <v>4</v>
      </c>
      <c r="K133" t="s">
        <v>511</v>
      </c>
      <c r="L133">
        <v>1191</v>
      </c>
      <c r="N133">
        <v>1013</v>
      </c>
      <c r="O133" t="s">
        <v>497</v>
      </c>
      <c r="P133" t="s">
        <v>497</v>
      </c>
      <c r="Q133">
        <v>1</v>
      </c>
      <c r="W133">
        <v>0</v>
      </c>
      <c r="X133">
        <v>-784637506</v>
      </c>
      <c r="Y133">
        <v>120.072</v>
      </c>
      <c r="AA133">
        <v>0</v>
      </c>
      <c r="AB133">
        <v>0</v>
      </c>
      <c r="AC133">
        <v>0</v>
      </c>
      <c r="AD133">
        <v>67.3</v>
      </c>
      <c r="AE133">
        <v>0</v>
      </c>
      <c r="AF133">
        <v>0</v>
      </c>
      <c r="AG133">
        <v>0</v>
      </c>
      <c r="AH133">
        <v>8.74</v>
      </c>
      <c r="AI133">
        <v>1</v>
      </c>
      <c r="AJ133">
        <v>1</v>
      </c>
      <c r="AK133">
        <v>1</v>
      </c>
      <c r="AL133">
        <v>7.7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4</v>
      </c>
      <c r="AT133">
        <v>100.06</v>
      </c>
      <c r="AU133" t="s">
        <v>21</v>
      </c>
      <c r="AV133">
        <v>1</v>
      </c>
      <c r="AW133">
        <v>2</v>
      </c>
      <c r="AX133">
        <v>27796987</v>
      </c>
      <c r="AY133">
        <v>1</v>
      </c>
      <c r="AZ133">
        <v>0</v>
      </c>
      <c r="BA133">
        <v>135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Y133*Source!I57</f>
        <v>5.4032400000000003</v>
      </c>
      <c r="CY133">
        <f>AD133</f>
        <v>67.3</v>
      </c>
      <c r="CZ133">
        <f>AH133</f>
        <v>8.74</v>
      </c>
      <c r="DA133">
        <f>AL133</f>
        <v>7.7</v>
      </c>
      <c r="DB133">
        <v>0</v>
      </c>
    </row>
    <row r="134" spans="1:106" x14ac:dyDescent="0.2">
      <c r="A134">
        <f>ROW(Source!A57)</f>
        <v>57</v>
      </c>
      <c r="B134">
        <v>27796868</v>
      </c>
      <c r="C134">
        <v>27796986</v>
      </c>
      <c r="D134">
        <v>25412928</v>
      </c>
      <c r="E134">
        <v>1</v>
      </c>
      <c r="F134">
        <v>1</v>
      </c>
      <c r="G134">
        <v>1</v>
      </c>
      <c r="H134">
        <v>1</v>
      </c>
      <c r="I134" t="s">
        <v>498</v>
      </c>
      <c r="J134" t="s">
        <v>4</v>
      </c>
      <c r="K134" t="s">
        <v>499</v>
      </c>
      <c r="L134">
        <v>1191</v>
      </c>
      <c r="N134">
        <v>1013</v>
      </c>
      <c r="O134" t="s">
        <v>497</v>
      </c>
      <c r="P134" t="s">
        <v>497</v>
      </c>
      <c r="Q134">
        <v>1</v>
      </c>
      <c r="W134">
        <v>0</v>
      </c>
      <c r="X134">
        <v>-1417349443</v>
      </c>
      <c r="Y134">
        <v>0.71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7.7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4</v>
      </c>
      <c r="AT134">
        <v>0.71</v>
      </c>
      <c r="AU134" t="s">
        <v>4</v>
      </c>
      <c r="AV134">
        <v>2</v>
      </c>
      <c r="AW134">
        <v>2</v>
      </c>
      <c r="AX134">
        <v>27796988</v>
      </c>
      <c r="AY134">
        <v>1</v>
      </c>
      <c r="AZ134">
        <v>2048</v>
      </c>
      <c r="BA134">
        <v>136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Y134*Source!I57</f>
        <v>3.1949999999999999E-2</v>
      </c>
      <c r="CY134">
        <f>AD134</f>
        <v>0</v>
      </c>
      <c r="CZ134">
        <f>AH134</f>
        <v>0</v>
      </c>
      <c r="DA134">
        <f>AL134</f>
        <v>1</v>
      </c>
      <c r="DB134">
        <v>0</v>
      </c>
    </row>
    <row r="135" spans="1:106" x14ac:dyDescent="0.2">
      <c r="A135">
        <f>ROW(Source!A57)</f>
        <v>57</v>
      </c>
      <c r="B135">
        <v>27796868</v>
      </c>
      <c r="C135">
        <v>27796986</v>
      </c>
      <c r="D135">
        <v>25230220</v>
      </c>
      <c r="E135">
        <v>1</v>
      </c>
      <c r="F135">
        <v>1</v>
      </c>
      <c r="G135">
        <v>1</v>
      </c>
      <c r="H135">
        <v>2</v>
      </c>
      <c r="I135" t="s">
        <v>500</v>
      </c>
      <c r="J135" t="s">
        <v>501</v>
      </c>
      <c r="K135" t="s">
        <v>502</v>
      </c>
      <c r="L135">
        <v>1368</v>
      </c>
      <c r="N135">
        <v>1011</v>
      </c>
      <c r="O135" t="s">
        <v>503</v>
      </c>
      <c r="P135" t="s">
        <v>503</v>
      </c>
      <c r="Q135">
        <v>1</v>
      </c>
      <c r="W135">
        <v>0</v>
      </c>
      <c r="X135">
        <v>-1718674368</v>
      </c>
      <c r="Y135">
        <v>0.33600000000000002</v>
      </c>
      <c r="AA135">
        <v>0</v>
      </c>
      <c r="AB135">
        <v>862.32</v>
      </c>
      <c r="AC135">
        <v>13.5</v>
      </c>
      <c r="AD135">
        <v>0</v>
      </c>
      <c r="AE135">
        <v>0</v>
      </c>
      <c r="AF135">
        <v>111.99</v>
      </c>
      <c r="AG135">
        <v>13.5</v>
      </c>
      <c r="AH135">
        <v>0</v>
      </c>
      <c r="AI135">
        <v>1</v>
      </c>
      <c r="AJ135">
        <v>7.7</v>
      </c>
      <c r="AK135">
        <v>1</v>
      </c>
      <c r="AL135">
        <v>1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4</v>
      </c>
      <c r="AT135">
        <v>0.28000000000000003</v>
      </c>
      <c r="AU135" t="s">
        <v>21</v>
      </c>
      <c r="AV135">
        <v>0</v>
      </c>
      <c r="AW135">
        <v>2</v>
      </c>
      <c r="AX135">
        <v>27796989</v>
      </c>
      <c r="AY135">
        <v>1</v>
      </c>
      <c r="AZ135">
        <v>0</v>
      </c>
      <c r="BA135">
        <v>137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Y135*Source!I57</f>
        <v>1.512E-2</v>
      </c>
      <c r="CY135">
        <f>AB135</f>
        <v>862.32</v>
      </c>
      <c r="CZ135">
        <f>AF135</f>
        <v>111.99</v>
      </c>
      <c r="DA135">
        <f>AJ135</f>
        <v>7.7</v>
      </c>
      <c r="DB135">
        <v>0</v>
      </c>
    </row>
    <row r="136" spans="1:106" x14ac:dyDescent="0.2">
      <c r="A136">
        <f>ROW(Source!A57)</f>
        <v>57</v>
      </c>
      <c r="B136">
        <v>27796868</v>
      </c>
      <c r="C136">
        <v>27796986</v>
      </c>
      <c r="D136">
        <v>25230400</v>
      </c>
      <c r="E136">
        <v>1</v>
      </c>
      <c r="F136">
        <v>1</v>
      </c>
      <c r="G136">
        <v>1</v>
      </c>
      <c r="H136">
        <v>2</v>
      </c>
      <c r="I136" t="s">
        <v>504</v>
      </c>
      <c r="J136" t="s">
        <v>505</v>
      </c>
      <c r="K136" t="s">
        <v>506</v>
      </c>
      <c r="L136">
        <v>1368</v>
      </c>
      <c r="N136">
        <v>1011</v>
      </c>
      <c r="O136" t="s">
        <v>503</v>
      </c>
      <c r="P136" t="s">
        <v>503</v>
      </c>
      <c r="Q136">
        <v>1</v>
      </c>
      <c r="W136">
        <v>0</v>
      </c>
      <c r="X136">
        <v>1373224040</v>
      </c>
      <c r="Y136">
        <v>12.06</v>
      </c>
      <c r="AA136">
        <v>0</v>
      </c>
      <c r="AB136">
        <v>24.02</v>
      </c>
      <c r="AC136">
        <v>0</v>
      </c>
      <c r="AD136">
        <v>0</v>
      </c>
      <c r="AE136">
        <v>0</v>
      </c>
      <c r="AF136">
        <v>3.12</v>
      </c>
      <c r="AG136">
        <v>0</v>
      </c>
      <c r="AH136">
        <v>0</v>
      </c>
      <c r="AI136">
        <v>1</v>
      </c>
      <c r="AJ136">
        <v>7.7</v>
      </c>
      <c r="AK136">
        <v>1</v>
      </c>
      <c r="AL136">
        <v>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4</v>
      </c>
      <c r="AT136">
        <v>10.050000000000001</v>
      </c>
      <c r="AU136" t="s">
        <v>21</v>
      </c>
      <c r="AV136">
        <v>0</v>
      </c>
      <c r="AW136">
        <v>2</v>
      </c>
      <c r="AX136">
        <v>27796990</v>
      </c>
      <c r="AY136">
        <v>1</v>
      </c>
      <c r="AZ136">
        <v>0</v>
      </c>
      <c r="BA136">
        <v>138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Y136*Source!I57</f>
        <v>0.54269999999999996</v>
      </c>
      <c r="CY136">
        <f>AB136</f>
        <v>24.02</v>
      </c>
      <c r="CZ136">
        <f>AF136</f>
        <v>3.12</v>
      </c>
      <c r="DA136">
        <f>AJ136</f>
        <v>7.7</v>
      </c>
      <c r="DB136">
        <v>0</v>
      </c>
    </row>
    <row r="137" spans="1:106" x14ac:dyDescent="0.2">
      <c r="A137">
        <f>ROW(Source!A57)</f>
        <v>57</v>
      </c>
      <c r="B137">
        <v>27796868</v>
      </c>
      <c r="C137">
        <v>27796986</v>
      </c>
      <c r="D137">
        <v>25230413</v>
      </c>
      <c r="E137">
        <v>1</v>
      </c>
      <c r="F137">
        <v>1</v>
      </c>
      <c r="G137">
        <v>1</v>
      </c>
      <c r="H137">
        <v>2</v>
      </c>
      <c r="I137" t="s">
        <v>583</v>
      </c>
      <c r="J137" t="s">
        <v>584</v>
      </c>
      <c r="K137" t="s">
        <v>585</v>
      </c>
      <c r="L137">
        <v>1368</v>
      </c>
      <c r="N137">
        <v>1011</v>
      </c>
      <c r="O137" t="s">
        <v>503</v>
      </c>
      <c r="P137" t="s">
        <v>503</v>
      </c>
      <c r="Q137">
        <v>1</v>
      </c>
      <c r="W137">
        <v>0</v>
      </c>
      <c r="X137">
        <v>-1985289705</v>
      </c>
      <c r="Y137">
        <v>0.24</v>
      </c>
      <c r="AA137">
        <v>0</v>
      </c>
      <c r="AB137">
        <v>51.28</v>
      </c>
      <c r="AC137">
        <v>0</v>
      </c>
      <c r="AD137">
        <v>0</v>
      </c>
      <c r="AE137">
        <v>0</v>
      </c>
      <c r="AF137">
        <v>6.66</v>
      </c>
      <c r="AG137">
        <v>0</v>
      </c>
      <c r="AH137">
        <v>0</v>
      </c>
      <c r="AI137">
        <v>1</v>
      </c>
      <c r="AJ137">
        <v>7.7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4</v>
      </c>
      <c r="AT137">
        <v>0.2</v>
      </c>
      <c r="AU137" t="s">
        <v>21</v>
      </c>
      <c r="AV137">
        <v>0</v>
      </c>
      <c r="AW137">
        <v>2</v>
      </c>
      <c r="AX137">
        <v>27796991</v>
      </c>
      <c r="AY137">
        <v>1</v>
      </c>
      <c r="AZ137">
        <v>0</v>
      </c>
      <c r="BA137">
        <v>139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Y137*Source!I57</f>
        <v>1.0799999999999999E-2</v>
      </c>
      <c r="CY137">
        <f>AB137</f>
        <v>51.28</v>
      </c>
      <c r="CZ137">
        <f>AF137</f>
        <v>6.66</v>
      </c>
      <c r="DA137">
        <f>AJ137</f>
        <v>7.7</v>
      </c>
      <c r="DB137">
        <v>0</v>
      </c>
    </row>
    <row r="138" spans="1:106" x14ac:dyDescent="0.2">
      <c r="A138">
        <f>ROW(Source!A57)</f>
        <v>57</v>
      </c>
      <c r="B138">
        <v>27796868</v>
      </c>
      <c r="C138">
        <v>27796986</v>
      </c>
      <c r="D138">
        <v>25231607</v>
      </c>
      <c r="E138">
        <v>1</v>
      </c>
      <c r="F138">
        <v>1</v>
      </c>
      <c r="G138">
        <v>1</v>
      </c>
      <c r="H138">
        <v>2</v>
      </c>
      <c r="I138" t="s">
        <v>507</v>
      </c>
      <c r="J138" t="s">
        <v>508</v>
      </c>
      <c r="K138" t="s">
        <v>509</v>
      </c>
      <c r="L138">
        <v>1368</v>
      </c>
      <c r="N138">
        <v>1011</v>
      </c>
      <c r="O138" t="s">
        <v>503</v>
      </c>
      <c r="P138" t="s">
        <v>503</v>
      </c>
      <c r="Q138">
        <v>1</v>
      </c>
      <c r="W138">
        <v>0</v>
      </c>
      <c r="X138">
        <v>1372534845</v>
      </c>
      <c r="Y138">
        <v>0.51600000000000001</v>
      </c>
      <c r="AA138">
        <v>0</v>
      </c>
      <c r="AB138">
        <v>505.97</v>
      </c>
      <c r="AC138">
        <v>11.6</v>
      </c>
      <c r="AD138">
        <v>0</v>
      </c>
      <c r="AE138">
        <v>0</v>
      </c>
      <c r="AF138">
        <v>65.709999999999994</v>
      </c>
      <c r="AG138">
        <v>11.6</v>
      </c>
      <c r="AH138">
        <v>0</v>
      </c>
      <c r="AI138">
        <v>1</v>
      </c>
      <c r="AJ138">
        <v>7.7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4</v>
      </c>
      <c r="AT138">
        <v>0.43</v>
      </c>
      <c r="AU138" t="s">
        <v>21</v>
      </c>
      <c r="AV138">
        <v>0</v>
      </c>
      <c r="AW138">
        <v>2</v>
      </c>
      <c r="AX138">
        <v>27796992</v>
      </c>
      <c r="AY138">
        <v>1</v>
      </c>
      <c r="AZ138">
        <v>0</v>
      </c>
      <c r="BA138">
        <v>140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Y138*Source!I57</f>
        <v>2.3220000000000001E-2</v>
      </c>
      <c r="CY138">
        <f>AB138</f>
        <v>505.97</v>
      </c>
      <c r="CZ138">
        <f>AF138</f>
        <v>65.709999999999994</v>
      </c>
      <c r="DA138">
        <f>AJ138</f>
        <v>7.7</v>
      </c>
      <c r="DB138">
        <v>0</v>
      </c>
    </row>
    <row r="139" spans="1:106" x14ac:dyDescent="0.2">
      <c r="A139">
        <f>ROW(Source!A57)</f>
        <v>57</v>
      </c>
      <c r="B139">
        <v>27796868</v>
      </c>
      <c r="C139">
        <v>27796986</v>
      </c>
      <c r="D139">
        <v>25231911</v>
      </c>
      <c r="E139">
        <v>1</v>
      </c>
      <c r="F139">
        <v>1</v>
      </c>
      <c r="G139">
        <v>1</v>
      </c>
      <c r="H139">
        <v>2</v>
      </c>
      <c r="I139" t="s">
        <v>586</v>
      </c>
      <c r="J139" t="s">
        <v>587</v>
      </c>
      <c r="K139" t="s">
        <v>588</v>
      </c>
      <c r="L139">
        <v>1368</v>
      </c>
      <c r="N139">
        <v>1011</v>
      </c>
      <c r="O139" t="s">
        <v>503</v>
      </c>
      <c r="P139" t="s">
        <v>503</v>
      </c>
      <c r="Q139">
        <v>1</v>
      </c>
      <c r="W139">
        <v>0</v>
      </c>
      <c r="X139">
        <v>-353815937</v>
      </c>
      <c r="Y139">
        <v>1.5720000000000001</v>
      </c>
      <c r="AA139">
        <v>0</v>
      </c>
      <c r="AB139">
        <v>62.37</v>
      </c>
      <c r="AC139">
        <v>0</v>
      </c>
      <c r="AD139">
        <v>0</v>
      </c>
      <c r="AE139">
        <v>0</v>
      </c>
      <c r="AF139">
        <v>8.1</v>
      </c>
      <c r="AG139">
        <v>0</v>
      </c>
      <c r="AH139">
        <v>0</v>
      </c>
      <c r="AI139">
        <v>1</v>
      </c>
      <c r="AJ139">
        <v>7.7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4</v>
      </c>
      <c r="AT139">
        <v>1.31</v>
      </c>
      <c r="AU139" t="s">
        <v>21</v>
      </c>
      <c r="AV139">
        <v>0</v>
      </c>
      <c r="AW139">
        <v>2</v>
      </c>
      <c r="AX139">
        <v>27796993</v>
      </c>
      <c r="AY139">
        <v>1</v>
      </c>
      <c r="AZ139">
        <v>0</v>
      </c>
      <c r="BA139">
        <v>141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Y139*Source!I57</f>
        <v>7.0739999999999997E-2</v>
      </c>
      <c r="CY139">
        <f>AB139</f>
        <v>62.37</v>
      </c>
      <c r="CZ139">
        <f>AF139</f>
        <v>8.1</v>
      </c>
      <c r="DA139">
        <f>AJ139</f>
        <v>7.7</v>
      </c>
      <c r="DB139">
        <v>0</v>
      </c>
    </row>
    <row r="140" spans="1:106" x14ac:dyDescent="0.2">
      <c r="A140">
        <f>ROW(Source!A57)</f>
        <v>57</v>
      </c>
      <c r="B140">
        <v>27796868</v>
      </c>
      <c r="C140">
        <v>27796986</v>
      </c>
      <c r="D140">
        <v>25150242</v>
      </c>
      <c r="E140">
        <v>1</v>
      </c>
      <c r="F140">
        <v>1</v>
      </c>
      <c r="G140">
        <v>1</v>
      </c>
      <c r="H140">
        <v>3</v>
      </c>
      <c r="I140" t="s">
        <v>589</v>
      </c>
      <c r="J140" t="s">
        <v>590</v>
      </c>
      <c r="K140" t="s">
        <v>591</v>
      </c>
      <c r="L140">
        <v>1346</v>
      </c>
      <c r="N140">
        <v>1009</v>
      </c>
      <c r="O140" t="s">
        <v>139</v>
      </c>
      <c r="P140" t="s">
        <v>139</v>
      </c>
      <c r="Q140">
        <v>1</v>
      </c>
      <c r="W140">
        <v>0</v>
      </c>
      <c r="X140">
        <v>1730218770</v>
      </c>
      <c r="Y140">
        <v>7.08</v>
      </c>
      <c r="AA140">
        <v>300.45</v>
      </c>
      <c r="AB140">
        <v>0</v>
      </c>
      <c r="AC140">
        <v>0</v>
      </c>
      <c r="AD140">
        <v>0</v>
      </c>
      <c r="AE140">
        <v>39.020000000000003</v>
      </c>
      <c r="AF140">
        <v>0</v>
      </c>
      <c r="AG140">
        <v>0</v>
      </c>
      <c r="AH140">
        <v>0</v>
      </c>
      <c r="AI140">
        <v>7.7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4</v>
      </c>
      <c r="AT140">
        <v>7.08</v>
      </c>
      <c r="AU140" t="s">
        <v>4</v>
      </c>
      <c r="AV140">
        <v>0</v>
      </c>
      <c r="AW140">
        <v>2</v>
      </c>
      <c r="AX140">
        <v>27796994</v>
      </c>
      <c r="AY140">
        <v>1</v>
      </c>
      <c r="AZ140">
        <v>0</v>
      </c>
      <c r="BA140">
        <v>142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Y140*Source!I57</f>
        <v>0.31859999999999999</v>
      </c>
      <c r="CY140">
        <f>AA140</f>
        <v>300.45</v>
      </c>
      <c r="CZ140">
        <f>AE140</f>
        <v>39.020000000000003</v>
      </c>
      <c r="DA140">
        <f>AI140</f>
        <v>7.7</v>
      </c>
      <c r="DB140">
        <v>0</v>
      </c>
    </row>
    <row r="141" spans="1:106" x14ac:dyDescent="0.2">
      <c r="A141">
        <f>ROW(Source!A57)</f>
        <v>57</v>
      </c>
      <c r="B141">
        <v>27796868</v>
      </c>
      <c r="C141">
        <v>27796986</v>
      </c>
      <c r="D141">
        <v>25151438</v>
      </c>
      <c r="E141">
        <v>1</v>
      </c>
      <c r="F141">
        <v>1</v>
      </c>
      <c r="G141">
        <v>1</v>
      </c>
      <c r="H141">
        <v>3</v>
      </c>
      <c r="I141" t="s">
        <v>592</v>
      </c>
      <c r="J141" t="s">
        <v>593</v>
      </c>
      <c r="K141" t="s">
        <v>594</v>
      </c>
      <c r="L141">
        <v>1348</v>
      </c>
      <c r="N141">
        <v>1009</v>
      </c>
      <c r="O141" t="s">
        <v>119</v>
      </c>
      <c r="P141" t="s">
        <v>119</v>
      </c>
      <c r="Q141">
        <v>1000</v>
      </c>
      <c r="W141">
        <v>0</v>
      </c>
      <c r="X141">
        <v>-1068056325</v>
      </c>
      <c r="Y141">
        <v>3.3E-4</v>
      </c>
      <c r="AA141">
        <v>79787.399999999994</v>
      </c>
      <c r="AB141">
        <v>0</v>
      </c>
      <c r="AC141">
        <v>0</v>
      </c>
      <c r="AD141">
        <v>0</v>
      </c>
      <c r="AE141">
        <v>10362</v>
      </c>
      <c r="AF141">
        <v>0</v>
      </c>
      <c r="AG141">
        <v>0</v>
      </c>
      <c r="AH141">
        <v>0</v>
      </c>
      <c r="AI141">
        <v>7.7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4</v>
      </c>
      <c r="AT141">
        <v>3.3E-4</v>
      </c>
      <c r="AU141" t="s">
        <v>4</v>
      </c>
      <c r="AV141">
        <v>0</v>
      </c>
      <c r="AW141">
        <v>2</v>
      </c>
      <c r="AX141">
        <v>27796995</v>
      </c>
      <c r="AY141">
        <v>1</v>
      </c>
      <c r="AZ141">
        <v>0</v>
      </c>
      <c r="BA141">
        <v>143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Y141*Source!I57</f>
        <v>1.485E-5</v>
      </c>
      <c r="CY141">
        <f>AA141</f>
        <v>79787.399999999994</v>
      </c>
      <c r="CZ141">
        <f>AE141</f>
        <v>10362</v>
      </c>
      <c r="DA141">
        <f>AI141</f>
        <v>7.7</v>
      </c>
      <c r="DB141">
        <v>0</v>
      </c>
    </row>
    <row r="142" spans="1:106" x14ac:dyDescent="0.2">
      <c r="A142">
        <f>ROW(Source!A57)</f>
        <v>57</v>
      </c>
      <c r="B142">
        <v>27796868</v>
      </c>
      <c r="C142">
        <v>27796986</v>
      </c>
      <c r="D142">
        <v>25152615</v>
      </c>
      <c r="E142">
        <v>1</v>
      </c>
      <c r="F142">
        <v>1</v>
      </c>
      <c r="G142">
        <v>1</v>
      </c>
      <c r="H142">
        <v>3</v>
      </c>
      <c r="I142" t="s">
        <v>512</v>
      </c>
      <c r="J142" t="s">
        <v>513</v>
      </c>
      <c r="K142" t="s">
        <v>514</v>
      </c>
      <c r="L142">
        <v>1348</v>
      </c>
      <c r="N142">
        <v>1009</v>
      </c>
      <c r="O142" t="s">
        <v>119</v>
      </c>
      <c r="P142" t="s">
        <v>119</v>
      </c>
      <c r="Q142">
        <v>1000</v>
      </c>
      <c r="W142">
        <v>0</v>
      </c>
      <c r="X142">
        <v>-437906794</v>
      </c>
      <c r="Y142">
        <v>8.0000000000000002E-3</v>
      </c>
      <c r="AA142">
        <v>69608.08</v>
      </c>
      <c r="AB142">
        <v>0</v>
      </c>
      <c r="AC142">
        <v>0</v>
      </c>
      <c r="AD142">
        <v>0</v>
      </c>
      <c r="AE142">
        <v>9040.01</v>
      </c>
      <c r="AF142">
        <v>0</v>
      </c>
      <c r="AG142">
        <v>0</v>
      </c>
      <c r="AH142">
        <v>0</v>
      </c>
      <c r="AI142">
        <v>7.7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4</v>
      </c>
      <c r="AT142">
        <v>8.0000000000000002E-3</v>
      </c>
      <c r="AU142" t="s">
        <v>4</v>
      </c>
      <c r="AV142">
        <v>0</v>
      </c>
      <c r="AW142">
        <v>2</v>
      </c>
      <c r="AX142">
        <v>27796996</v>
      </c>
      <c r="AY142">
        <v>1</v>
      </c>
      <c r="AZ142">
        <v>0</v>
      </c>
      <c r="BA142">
        <v>144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Y142*Source!I57</f>
        <v>3.5999999999999997E-4</v>
      </c>
      <c r="CY142">
        <f>AA142</f>
        <v>69608.08</v>
      </c>
      <c r="CZ142">
        <f>AE142</f>
        <v>9040.01</v>
      </c>
      <c r="DA142">
        <f>AI142</f>
        <v>7.7</v>
      </c>
      <c r="DB142">
        <v>0</v>
      </c>
    </row>
    <row r="143" spans="1:106" x14ac:dyDescent="0.2">
      <c r="A143">
        <f>ROW(Source!A57)</f>
        <v>57</v>
      </c>
      <c r="B143">
        <v>27796868</v>
      </c>
      <c r="C143">
        <v>27796986</v>
      </c>
      <c r="D143">
        <v>25153497</v>
      </c>
      <c r="E143">
        <v>1</v>
      </c>
      <c r="F143">
        <v>1</v>
      </c>
      <c r="G143">
        <v>1</v>
      </c>
      <c r="H143">
        <v>3</v>
      </c>
      <c r="I143" t="s">
        <v>515</v>
      </c>
      <c r="J143" t="s">
        <v>516</v>
      </c>
      <c r="K143" t="s">
        <v>517</v>
      </c>
      <c r="L143">
        <v>1346</v>
      </c>
      <c r="N143">
        <v>1009</v>
      </c>
      <c r="O143" t="s">
        <v>139</v>
      </c>
      <c r="P143" t="s">
        <v>139</v>
      </c>
      <c r="Q143">
        <v>1</v>
      </c>
      <c r="W143">
        <v>0</v>
      </c>
      <c r="X143">
        <v>-731615568</v>
      </c>
      <c r="Y143">
        <v>9.91</v>
      </c>
      <c r="AA143">
        <v>177.79</v>
      </c>
      <c r="AB143">
        <v>0</v>
      </c>
      <c r="AC143">
        <v>0</v>
      </c>
      <c r="AD143">
        <v>0</v>
      </c>
      <c r="AE143">
        <v>23.09</v>
      </c>
      <c r="AF143">
        <v>0</v>
      </c>
      <c r="AG143">
        <v>0</v>
      </c>
      <c r="AH143">
        <v>0</v>
      </c>
      <c r="AI143">
        <v>7.7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4</v>
      </c>
      <c r="AT143">
        <v>9.91</v>
      </c>
      <c r="AU143" t="s">
        <v>4</v>
      </c>
      <c r="AV143">
        <v>0</v>
      </c>
      <c r="AW143">
        <v>2</v>
      </c>
      <c r="AX143">
        <v>27796997</v>
      </c>
      <c r="AY143">
        <v>1</v>
      </c>
      <c r="AZ143">
        <v>0</v>
      </c>
      <c r="BA143">
        <v>145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Y143*Source!I57</f>
        <v>0.44595000000000001</v>
      </c>
      <c r="CY143">
        <f>AA143</f>
        <v>177.79</v>
      </c>
      <c r="CZ143">
        <f>AE143</f>
        <v>23.09</v>
      </c>
      <c r="DA143">
        <f>AI143</f>
        <v>7.7</v>
      </c>
      <c r="DB143">
        <v>0</v>
      </c>
    </row>
    <row r="144" spans="1:106" x14ac:dyDescent="0.2">
      <c r="A144">
        <f>ROW(Source!A57)</f>
        <v>57</v>
      </c>
      <c r="B144">
        <v>27796868</v>
      </c>
      <c r="C144">
        <v>27796986</v>
      </c>
      <c r="D144">
        <v>25196364</v>
      </c>
      <c r="E144">
        <v>1</v>
      </c>
      <c r="F144">
        <v>1</v>
      </c>
      <c r="G144">
        <v>1</v>
      </c>
      <c r="H144">
        <v>3</v>
      </c>
      <c r="I144" t="s">
        <v>92</v>
      </c>
      <c r="J144" t="s">
        <v>94</v>
      </c>
      <c r="K144" t="s">
        <v>93</v>
      </c>
      <c r="L144">
        <v>1327</v>
      </c>
      <c r="N144">
        <v>1005</v>
      </c>
      <c r="O144" t="s">
        <v>40</v>
      </c>
      <c r="P144" t="s">
        <v>40</v>
      </c>
      <c r="Q144">
        <v>1</v>
      </c>
      <c r="W144">
        <v>0</v>
      </c>
      <c r="X144">
        <v>-834182631</v>
      </c>
      <c r="Y144">
        <v>100</v>
      </c>
      <c r="AA144">
        <v>839.99</v>
      </c>
      <c r="AB144">
        <v>0</v>
      </c>
      <c r="AC144">
        <v>0</v>
      </c>
      <c r="AD144">
        <v>0</v>
      </c>
      <c r="AE144">
        <v>109.09</v>
      </c>
      <c r="AF144">
        <v>0</v>
      </c>
      <c r="AG144">
        <v>0</v>
      </c>
      <c r="AH144">
        <v>0</v>
      </c>
      <c r="AI144">
        <v>7.7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1</v>
      </c>
      <c r="AQ144">
        <v>0</v>
      </c>
      <c r="AR144">
        <v>0</v>
      </c>
      <c r="AS144" t="s">
        <v>4</v>
      </c>
      <c r="AT144">
        <v>100</v>
      </c>
      <c r="AU144" t="s">
        <v>4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Y144*Source!I57</f>
        <v>4.5</v>
      </c>
      <c r="CY144">
        <f>AA144</f>
        <v>839.99</v>
      </c>
      <c r="CZ144">
        <f>AE144</f>
        <v>109.09</v>
      </c>
      <c r="DA144">
        <f>AI144</f>
        <v>7.7</v>
      </c>
      <c r="DB144">
        <v>0</v>
      </c>
    </row>
    <row r="145" spans="1:106" x14ac:dyDescent="0.2">
      <c r="A145">
        <f>ROW(Source!A60)</f>
        <v>60</v>
      </c>
      <c r="B145">
        <v>27795993</v>
      </c>
      <c r="C145">
        <v>27797008</v>
      </c>
      <c r="D145">
        <v>25418547</v>
      </c>
      <c r="E145">
        <v>1</v>
      </c>
      <c r="F145">
        <v>1</v>
      </c>
      <c r="G145">
        <v>1</v>
      </c>
      <c r="H145">
        <v>1</v>
      </c>
      <c r="I145" t="s">
        <v>510</v>
      </c>
      <c r="J145" t="s">
        <v>4</v>
      </c>
      <c r="K145" t="s">
        <v>511</v>
      </c>
      <c r="L145">
        <v>1191</v>
      </c>
      <c r="N145">
        <v>1013</v>
      </c>
      <c r="O145" t="s">
        <v>497</v>
      </c>
      <c r="P145" t="s">
        <v>497</v>
      </c>
      <c r="Q145">
        <v>1</v>
      </c>
      <c r="W145">
        <v>0</v>
      </c>
      <c r="X145">
        <v>-784637506</v>
      </c>
      <c r="Y145">
        <v>89.34</v>
      </c>
      <c r="AA145">
        <v>0</v>
      </c>
      <c r="AB145">
        <v>0</v>
      </c>
      <c r="AC145">
        <v>0</v>
      </c>
      <c r="AD145">
        <v>8.74</v>
      </c>
      <c r="AE145">
        <v>0</v>
      </c>
      <c r="AF145">
        <v>0</v>
      </c>
      <c r="AG145">
        <v>0</v>
      </c>
      <c r="AH145">
        <v>8.74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4</v>
      </c>
      <c r="AT145">
        <v>74.45</v>
      </c>
      <c r="AU145" t="s">
        <v>21</v>
      </c>
      <c r="AV145">
        <v>1</v>
      </c>
      <c r="AW145">
        <v>2</v>
      </c>
      <c r="AX145">
        <v>27797009</v>
      </c>
      <c r="AY145">
        <v>1</v>
      </c>
      <c r="AZ145">
        <v>0</v>
      </c>
      <c r="BA145">
        <v>151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Y145*Source!I60</f>
        <v>76.475040000000007</v>
      </c>
      <c r="CY145">
        <f>AD145</f>
        <v>8.74</v>
      </c>
      <c r="CZ145">
        <f>AH145</f>
        <v>8.74</v>
      </c>
      <c r="DA145">
        <f>AL145</f>
        <v>1</v>
      </c>
      <c r="DB145">
        <v>0</v>
      </c>
    </row>
    <row r="146" spans="1:106" x14ac:dyDescent="0.2">
      <c r="A146">
        <f>ROW(Source!A60)</f>
        <v>60</v>
      </c>
      <c r="B146">
        <v>27795993</v>
      </c>
      <c r="C146">
        <v>27797008</v>
      </c>
      <c r="D146">
        <v>25412928</v>
      </c>
      <c r="E146">
        <v>1</v>
      </c>
      <c r="F146">
        <v>1</v>
      </c>
      <c r="G146">
        <v>1</v>
      </c>
      <c r="H146">
        <v>1</v>
      </c>
      <c r="I146" t="s">
        <v>498</v>
      </c>
      <c r="J146" t="s">
        <v>4</v>
      </c>
      <c r="K146" t="s">
        <v>499</v>
      </c>
      <c r="L146">
        <v>1191</v>
      </c>
      <c r="N146">
        <v>1013</v>
      </c>
      <c r="O146" t="s">
        <v>497</v>
      </c>
      <c r="P146" t="s">
        <v>497</v>
      </c>
      <c r="Q146">
        <v>1</v>
      </c>
      <c r="W146">
        <v>0</v>
      </c>
      <c r="X146">
        <v>-1417349443</v>
      </c>
      <c r="Y146">
        <v>0.76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4</v>
      </c>
      <c r="AT146">
        <v>0.76</v>
      </c>
      <c r="AU146" t="s">
        <v>4</v>
      </c>
      <c r="AV146">
        <v>2</v>
      </c>
      <c r="AW146">
        <v>2</v>
      </c>
      <c r="AX146">
        <v>27797010</v>
      </c>
      <c r="AY146">
        <v>1</v>
      </c>
      <c r="AZ146">
        <v>2048</v>
      </c>
      <c r="BA146">
        <v>152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Y146*Source!I60</f>
        <v>0.65056000000000003</v>
      </c>
      <c r="CY146">
        <f>AD146</f>
        <v>0</v>
      </c>
      <c r="CZ146">
        <f>AH146</f>
        <v>0</v>
      </c>
      <c r="DA146">
        <f>AL146</f>
        <v>1</v>
      </c>
      <c r="DB146">
        <v>0</v>
      </c>
    </row>
    <row r="147" spans="1:106" x14ac:dyDescent="0.2">
      <c r="A147">
        <f>ROW(Source!A60)</f>
        <v>60</v>
      </c>
      <c r="B147">
        <v>27795993</v>
      </c>
      <c r="C147">
        <v>27797008</v>
      </c>
      <c r="D147">
        <v>25230220</v>
      </c>
      <c r="E147">
        <v>1</v>
      </c>
      <c r="F147">
        <v>1</v>
      </c>
      <c r="G147">
        <v>1</v>
      </c>
      <c r="H147">
        <v>2</v>
      </c>
      <c r="I147" t="s">
        <v>500</v>
      </c>
      <c r="J147" t="s">
        <v>501</v>
      </c>
      <c r="K147" t="s">
        <v>502</v>
      </c>
      <c r="L147">
        <v>1368</v>
      </c>
      <c r="N147">
        <v>1011</v>
      </c>
      <c r="O147" t="s">
        <v>503</v>
      </c>
      <c r="P147" t="s">
        <v>503</v>
      </c>
      <c r="Q147">
        <v>1</v>
      </c>
      <c r="W147">
        <v>0</v>
      </c>
      <c r="X147">
        <v>-1718674368</v>
      </c>
      <c r="Y147">
        <v>0.372</v>
      </c>
      <c r="AA147">
        <v>0</v>
      </c>
      <c r="AB147">
        <v>111.99</v>
      </c>
      <c r="AC147">
        <v>13.5</v>
      </c>
      <c r="AD147">
        <v>0</v>
      </c>
      <c r="AE147">
        <v>0</v>
      </c>
      <c r="AF147">
        <v>111.99</v>
      </c>
      <c r="AG147">
        <v>13.5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4</v>
      </c>
      <c r="AT147">
        <v>0.31</v>
      </c>
      <c r="AU147" t="s">
        <v>21</v>
      </c>
      <c r="AV147">
        <v>0</v>
      </c>
      <c r="AW147">
        <v>2</v>
      </c>
      <c r="AX147">
        <v>27797011</v>
      </c>
      <c r="AY147">
        <v>1</v>
      </c>
      <c r="AZ147">
        <v>0</v>
      </c>
      <c r="BA147">
        <v>153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Y147*Source!I60</f>
        <v>0.31843199999999999</v>
      </c>
      <c r="CY147">
        <f>AB147</f>
        <v>111.99</v>
      </c>
      <c r="CZ147">
        <f>AF147</f>
        <v>111.99</v>
      </c>
      <c r="DA147">
        <f>AJ147</f>
        <v>1</v>
      </c>
      <c r="DB147">
        <v>0</v>
      </c>
    </row>
    <row r="148" spans="1:106" x14ac:dyDescent="0.2">
      <c r="A148">
        <f>ROW(Source!A60)</f>
        <v>60</v>
      </c>
      <c r="B148">
        <v>27795993</v>
      </c>
      <c r="C148">
        <v>27797008</v>
      </c>
      <c r="D148">
        <v>25230400</v>
      </c>
      <c r="E148">
        <v>1</v>
      </c>
      <c r="F148">
        <v>1</v>
      </c>
      <c r="G148">
        <v>1</v>
      </c>
      <c r="H148">
        <v>2</v>
      </c>
      <c r="I148" t="s">
        <v>504</v>
      </c>
      <c r="J148" t="s">
        <v>505</v>
      </c>
      <c r="K148" t="s">
        <v>506</v>
      </c>
      <c r="L148">
        <v>1368</v>
      </c>
      <c r="N148">
        <v>1011</v>
      </c>
      <c r="O148" t="s">
        <v>503</v>
      </c>
      <c r="P148" t="s">
        <v>503</v>
      </c>
      <c r="Q148">
        <v>1</v>
      </c>
      <c r="W148">
        <v>0</v>
      </c>
      <c r="X148">
        <v>1373224040</v>
      </c>
      <c r="Y148">
        <v>12.06</v>
      </c>
      <c r="AA148">
        <v>0</v>
      </c>
      <c r="AB148">
        <v>3.12</v>
      </c>
      <c r="AC148">
        <v>0</v>
      </c>
      <c r="AD148">
        <v>0</v>
      </c>
      <c r="AE148">
        <v>0</v>
      </c>
      <c r="AF148">
        <v>3.12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4</v>
      </c>
      <c r="AT148">
        <v>10.050000000000001</v>
      </c>
      <c r="AU148" t="s">
        <v>21</v>
      </c>
      <c r="AV148">
        <v>0</v>
      </c>
      <c r="AW148">
        <v>2</v>
      </c>
      <c r="AX148">
        <v>27797012</v>
      </c>
      <c r="AY148">
        <v>1</v>
      </c>
      <c r="AZ148">
        <v>0</v>
      </c>
      <c r="BA148">
        <v>154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Y148*Source!I60</f>
        <v>10.323360000000001</v>
      </c>
      <c r="CY148">
        <f>AB148</f>
        <v>3.12</v>
      </c>
      <c r="CZ148">
        <f>AF148</f>
        <v>3.12</v>
      </c>
      <c r="DA148">
        <f>AJ148</f>
        <v>1</v>
      </c>
      <c r="DB148">
        <v>0</v>
      </c>
    </row>
    <row r="149" spans="1:106" x14ac:dyDescent="0.2">
      <c r="A149">
        <f>ROW(Source!A60)</f>
        <v>60</v>
      </c>
      <c r="B149">
        <v>27795993</v>
      </c>
      <c r="C149">
        <v>27797008</v>
      </c>
      <c r="D149">
        <v>25230413</v>
      </c>
      <c r="E149">
        <v>1</v>
      </c>
      <c r="F149">
        <v>1</v>
      </c>
      <c r="G149">
        <v>1</v>
      </c>
      <c r="H149">
        <v>2</v>
      </c>
      <c r="I149" t="s">
        <v>583</v>
      </c>
      <c r="J149" t="s">
        <v>584</v>
      </c>
      <c r="K149" t="s">
        <v>585</v>
      </c>
      <c r="L149">
        <v>1368</v>
      </c>
      <c r="N149">
        <v>1011</v>
      </c>
      <c r="O149" t="s">
        <v>503</v>
      </c>
      <c r="P149" t="s">
        <v>503</v>
      </c>
      <c r="Q149">
        <v>1</v>
      </c>
      <c r="W149">
        <v>0</v>
      </c>
      <c r="X149">
        <v>-1985289705</v>
      </c>
      <c r="Y149">
        <v>0.18</v>
      </c>
      <c r="AA149">
        <v>0</v>
      </c>
      <c r="AB149">
        <v>6.66</v>
      </c>
      <c r="AC149">
        <v>0</v>
      </c>
      <c r="AD149">
        <v>0</v>
      </c>
      <c r="AE149">
        <v>0</v>
      </c>
      <c r="AF149">
        <v>6.66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4</v>
      </c>
      <c r="AT149">
        <v>0.15</v>
      </c>
      <c r="AU149" t="s">
        <v>21</v>
      </c>
      <c r="AV149">
        <v>0</v>
      </c>
      <c r="AW149">
        <v>2</v>
      </c>
      <c r="AX149">
        <v>27797013</v>
      </c>
      <c r="AY149">
        <v>1</v>
      </c>
      <c r="AZ149">
        <v>0</v>
      </c>
      <c r="BA149">
        <v>155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Y149*Source!I60</f>
        <v>0.15407999999999999</v>
      </c>
      <c r="CY149">
        <f>AB149</f>
        <v>6.66</v>
      </c>
      <c r="CZ149">
        <f>AF149</f>
        <v>6.66</v>
      </c>
      <c r="DA149">
        <f>AJ149</f>
        <v>1</v>
      </c>
      <c r="DB149">
        <v>0</v>
      </c>
    </row>
    <row r="150" spans="1:106" x14ac:dyDescent="0.2">
      <c r="A150">
        <f>ROW(Source!A60)</f>
        <v>60</v>
      </c>
      <c r="B150">
        <v>27795993</v>
      </c>
      <c r="C150">
        <v>27797008</v>
      </c>
      <c r="D150">
        <v>25231607</v>
      </c>
      <c r="E150">
        <v>1</v>
      </c>
      <c r="F150">
        <v>1</v>
      </c>
      <c r="G150">
        <v>1</v>
      </c>
      <c r="H150">
        <v>2</v>
      </c>
      <c r="I150" t="s">
        <v>507</v>
      </c>
      <c r="J150" t="s">
        <v>508</v>
      </c>
      <c r="K150" t="s">
        <v>509</v>
      </c>
      <c r="L150">
        <v>1368</v>
      </c>
      <c r="N150">
        <v>1011</v>
      </c>
      <c r="O150" t="s">
        <v>503</v>
      </c>
      <c r="P150" t="s">
        <v>503</v>
      </c>
      <c r="Q150">
        <v>1</v>
      </c>
      <c r="W150">
        <v>0</v>
      </c>
      <c r="X150">
        <v>1372534845</v>
      </c>
      <c r="Y150">
        <v>0.54</v>
      </c>
      <c r="AA150">
        <v>0</v>
      </c>
      <c r="AB150">
        <v>65.709999999999994</v>
      </c>
      <c r="AC150">
        <v>11.6</v>
      </c>
      <c r="AD150">
        <v>0</v>
      </c>
      <c r="AE150">
        <v>0</v>
      </c>
      <c r="AF150">
        <v>65.709999999999994</v>
      </c>
      <c r="AG150">
        <v>11.6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4</v>
      </c>
      <c r="AT150">
        <v>0.45</v>
      </c>
      <c r="AU150" t="s">
        <v>21</v>
      </c>
      <c r="AV150">
        <v>0</v>
      </c>
      <c r="AW150">
        <v>2</v>
      </c>
      <c r="AX150">
        <v>27797014</v>
      </c>
      <c r="AY150">
        <v>1</v>
      </c>
      <c r="AZ150">
        <v>0</v>
      </c>
      <c r="BA150">
        <v>156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Y150*Source!I60</f>
        <v>0.46224000000000004</v>
      </c>
      <c r="CY150">
        <f>AB150</f>
        <v>65.709999999999994</v>
      </c>
      <c r="CZ150">
        <f>AF150</f>
        <v>65.709999999999994</v>
      </c>
      <c r="DA150">
        <f>AJ150</f>
        <v>1</v>
      </c>
      <c r="DB150">
        <v>0</v>
      </c>
    </row>
    <row r="151" spans="1:106" x14ac:dyDescent="0.2">
      <c r="A151">
        <f>ROW(Source!A60)</f>
        <v>60</v>
      </c>
      <c r="B151">
        <v>27795993</v>
      </c>
      <c r="C151">
        <v>27797008</v>
      </c>
      <c r="D151">
        <v>25231911</v>
      </c>
      <c r="E151">
        <v>1</v>
      </c>
      <c r="F151">
        <v>1</v>
      </c>
      <c r="G151">
        <v>1</v>
      </c>
      <c r="H151">
        <v>2</v>
      </c>
      <c r="I151" t="s">
        <v>586</v>
      </c>
      <c r="J151" t="s">
        <v>587</v>
      </c>
      <c r="K151" t="s">
        <v>588</v>
      </c>
      <c r="L151">
        <v>1368</v>
      </c>
      <c r="N151">
        <v>1011</v>
      </c>
      <c r="O151" t="s">
        <v>503</v>
      </c>
      <c r="P151" t="s">
        <v>503</v>
      </c>
      <c r="Q151">
        <v>1</v>
      </c>
      <c r="W151">
        <v>0</v>
      </c>
      <c r="X151">
        <v>-353815937</v>
      </c>
      <c r="Y151">
        <v>1.5720000000000001</v>
      </c>
      <c r="AA151">
        <v>0</v>
      </c>
      <c r="AB151">
        <v>8.1</v>
      </c>
      <c r="AC151">
        <v>0</v>
      </c>
      <c r="AD151">
        <v>0</v>
      </c>
      <c r="AE151">
        <v>0</v>
      </c>
      <c r="AF151">
        <v>8.1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4</v>
      </c>
      <c r="AT151">
        <v>1.31</v>
      </c>
      <c r="AU151" t="s">
        <v>21</v>
      </c>
      <c r="AV151">
        <v>0</v>
      </c>
      <c r="AW151">
        <v>2</v>
      </c>
      <c r="AX151">
        <v>27797015</v>
      </c>
      <c r="AY151">
        <v>1</v>
      </c>
      <c r="AZ151">
        <v>0</v>
      </c>
      <c r="BA151">
        <v>157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Y151*Source!I60</f>
        <v>1.3456319999999999</v>
      </c>
      <c r="CY151">
        <f>AB151</f>
        <v>8.1</v>
      </c>
      <c r="CZ151">
        <f>AF151</f>
        <v>8.1</v>
      </c>
      <c r="DA151">
        <f>AJ151</f>
        <v>1</v>
      </c>
      <c r="DB151">
        <v>0</v>
      </c>
    </row>
    <row r="152" spans="1:106" x14ac:dyDescent="0.2">
      <c r="A152">
        <f>ROW(Source!A60)</f>
        <v>60</v>
      </c>
      <c r="B152">
        <v>27795993</v>
      </c>
      <c r="C152">
        <v>27797008</v>
      </c>
      <c r="D152">
        <v>25150242</v>
      </c>
      <c r="E152">
        <v>1</v>
      </c>
      <c r="F152">
        <v>1</v>
      </c>
      <c r="G152">
        <v>1</v>
      </c>
      <c r="H152">
        <v>3</v>
      </c>
      <c r="I152" t="s">
        <v>589</v>
      </c>
      <c r="J152" t="s">
        <v>590</v>
      </c>
      <c r="K152" t="s">
        <v>591</v>
      </c>
      <c r="L152">
        <v>1346</v>
      </c>
      <c r="N152">
        <v>1009</v>
      </c>
      <c r="O152" t="s">
        <v>139</v>
      </c>
      <c r="P152" t="s">
        <v>139</v>
      </c>
      <c r="Q152">
        <v>1</v>
      </c>
      <c r="W152">
        <v>0</v>
      </c>
      <c r="X152">
        <v>1730218770</v>
      </c>
      <c r="Y152">
        <v>8.3800000000000008</v>
      </c>
      <c r="AA152">
        <v>39.020000000000003</v>
      </c>
      <c r="AB152">
        <v>0</v>
      </c>
      <c r="AC152">
        <v>0</v>
      </c>
      <c r="AD152">
        <v>0</v>
      </c>
      <c r="AE152">
        <v>39.020000000000003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4</v>
      </c>
      <c r="AT152">
        <v>8.3800000000000008</v>
      </c>
      <c r="AU152" t="s">
        <v>4</v>
      </c>
      <c r="AV152">
        <v>0</v>
      </c>
      <c r="AW152">
        <v>2</v>
      </c>
      <c r="AX152">
        <v>27797016</v>
      </c>
      <c r="AY152">
        <v>1</v>
      </c>
      <c r="AZ152">
        <v>0</v>
      </c>
      <c r="BA152">
        <v>158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Y152*Source!I60</f>
        <v>7.1732800000000001</v>
      </c>
      <c r="CY152">
        <f t="shared" ref="CY152:CY161" si="12">AA152</f>
        <v>39.020000000000003</v>
      </c>
      <c r="CZ152">
        <f t="shared" ref="CZ152:CZ161" si="13">AE152</f>
        <v>39.020000000000003</v>
      </c>
      <c r="DA152">
        <f t="shared" ref="DA152:DA161" si="14">AI152</f>
        <v>1</v>
      </c>
      <c r="DB152">
        <v>0</v>
      </c>
    </row>
    <row r="153" spans="1:106" x14ac:dyDescent="0.2">
      <c r="A153">
        <f>ROW(Source!A60)</f>
        <v>60</v>
      </c>
      <c r="B153">
        <v>27795993</v>
      </c>
      <c r="C153">
        <v>27797008</v>
      </c>
      <c r="D153">
        <v>25151438</v>
      </c>
      <c r="E153">
        <v>1</v>
      </c>
      <c r="F153">
        <v>1</v>
      </c>
      <c r="G153">
        <v>1</v>
      </c>
      <c r="H153">
        <v>3</v>
      </c>
      <c r="I153" t="s">
        <v>592</v>
      </c>
      <c r="J153" t="s">
        <v>593</v>
      </c>
      <c r="K153" t="s">
        <v>594</v>
      </c>
      <c r="L153">
        <v>1348</v>
      </c>
      <c r="N153">
        <v>1009</v>
      </c>
      <c r="O153" t="s">
        <v>119</v>
      </c>
      <c r="P153" t="s">
        <v>119</v>
      </c>
      <c r="Q153">
        <v>1000</v>
      </c>
      <c r="W153">
        <v>0</v>
      </c>
      <c r="X153">
        <v>-1068056325</v>
      </c>
      <c r="Y153">
        <v>3.3E-4</v>
      </c>
      <c r="AA153">
        <v>10362</v>
      </c>
      <c r="AB153">
        <v>0</v>
      </c>
      <c r="AC153">
        <v>0</v>
      </c>
      <c r="AD153">
        <v>0</v>
      </c>
      <c r="AE153">
        <v>10362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4</v>
      </c>
      <c r="AT153">
        <v>3.3E-4</v>
      </c>
      <c r="AU153" t="s">
        <v>4</v>
      </c>
      <c r="AV153">
        <v>0</v>
      </c>
      <c r="AW153">
        <v>2</v>
      </c>
      <c r="AX153">
        <v>27797017</v>
      </c>
      <c r="AY153">
        <v>1</v>
      </c>
      <c r="AZ153">
        <v>0</v>
      </c>
      <c r="BA153">
        <v>159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Y153*Source!I60</f>
        <v>2.8247999999999999E-4</v>
      </c>
      <c r="CY153">
        <f t="shared" si="12"/>
        <v>10362</v>
      </c>
      <c r="CZ153">
        <f t="shared" si="13"/>
        <v>10362</v>
      </c>
      <c r="DA153">
        <f t="shared" si="14"/>
        <v>1</v>
      </c>
      <c r="DB153">
        <v>0</v>
      </c>
    </row>
    <row r="154" spans="1:106" x14ac:dyDescent="0.2">
      <c r="A154">
        <f>ROW(Source!A60)</f>
        <v>60</v>
      </c>
      <c r="B154">
        <v>27795993</v>
      </c>
      <c r="C154">
        <v>27797008</v>
      </c>
      <c r="D154">
        <v>25152615</v>
      </c>
      <c r="E154">
        <v>1</v>
      </c>
      <c r="F154">
        <v>1</v>
      </c>
      <c r="G154">
        <v>1</v>
      </c>
      <c r="H154">
        <v>3</v>
      </c>
      <c r="I154" t="s">
        <v>512</v>
      </c>
      <c r="J154" t="s">
        <v>513</v>
      </c>
      <c r="K154" t="s">
        <v>514</v>
      </c>
      <c r="L154">
        <v>1348</v>
      </c>
      <c r="N154">
        <v>1009</v>
      </c>
      <c r="O154" t="s">
        <v>119</v>
      </c>
      <c r="P154" t="s">
        <v>119</v>
      </c>
      <c r="Q154">
        <v>1000</v>
      </c>
      <c r="W154">
        <v>0</v>
      </c>
      <c r="X154">
        <v>-437906794</v>
      </c>
      <c r="Y154">
        <v>9.7999999999999997E-3</v>
      </c>
      <c r="AA154">
        <v>9040.01</v>
      </c>
      <c r="AB154">
        <v>0</v>
      </c>
      <c r="AC154">
        <v>0</v>
      </c>
      <c r="AD154">
        <v>0</v>
      </c>
      <c r="AE154">
        <v>9040.01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4</v>
      </c>
      <c r="AT154">
        <v>9.7999999999999997E-3</v>
      </c>
      <c r="AU154" t="s">
        <v>4</v>
      </c>
      <c r="AV154">
        <v>0</v>
      </c>
      <c r="AW154">
        <v>2</v>
      </c>
      <c r="AX154">
        <v>27797018</v>
      </c>
      <c r="AY154">
        <v>1</v>
      </c>
      <c r="AZ154">
        <v>0</v>
      </c>
      <c r="BA154">
        <v>160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Y154*Source!I60</f>
        <v>8.3888000000000001E-3</v>
      </c>
      <c r="CY154">
        <f t="shared" si="12"/>
        <v>9040.01</v>
      </c>
      <c r="CZ154">
        <f t="shared" si="13"/>
        <v>9040.01</v>
      </c>
      <c r="DA154">
        <f t="shared" si="14"/>
        <v>1</v>
      </c>
      <c r="DB154">
        <v>0</v>
      </c>
    </row>
    <row r="155" spans="1:106" x14ac:dyDescent="0.2">
      <c r="A155">
        <f>ROW(Source!A60)</f>
        <v>60</v>
      </c>
      <c r="B155">
        <v>27795993</v>
      </c>
      <c r="C155">
        <v>27797008</v>
      </c>
      <c r="D155">
        <v>25153497</v>
      </c>
      <c r="E155">
        <v>1</v>
      </c>
      <c r="F155">
        <v>1</v>
      </c>
      <c r="G155">
        <v>1</v>
      </c>
      <c r="H155">
        <v>3</v>
      </c>
      <c r="I155" t="s">
        <v>515</v>
      </c>
      <c r="J155" t="s">
        <v>516</v>
      </c>
      <c r="K155" t="s">
        <v>517</v>
      </c>
      <c r="L155">
        <v>1346</v>
      </c>
      <c r="N155">
        <v>1009</v>
      </c>
      <c r="O155" t="s">
        <v>139</v>
      </c>
      <c r="P155" t="s">
        <v>139</v>
      </c>
      <c r="Q155">
        <v>1</v>
      </c>
      <c r="W155">
        <v>0</v>
      </c>
      <c r="X155">
        <v>-731615568</v>
      </c>
      <c r="Y155">
        <v>9.91</v>
      </c>
      <c r="AA155">
        <v>23.09</v>
      </c>
      <c r="AB155">
        <v>0</v>
      </c>
      <c r="AC155">
        <v>0</v>
      </c>
      <c r="AD155">
        <v>0</v>
      </c>
      <c r="AE155">
        <v>23.09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4</v>
      </c>
      <c r="AT155">
        <v>9.91</v>
      </c>
      <c r="AU155" t="s">
        <v>4</v>
      </c>
      <c r="AV155">
        <v>0</v>
      </c>
      <c r="AW155">
        <v>2</v>
      </c>
      <c r="AX155">
        <v>27797019</v>
      </c>
      <c r="AY155">
        <v>1</v>
      </c>
      <c r="AZ155">
        <v>0</v>
      </c>
      <c r="BA155">
        <v>161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Y155*Source!I60</f>
        <v>8.4829600000000003</v>
      </c>
      <c r="CY155">
        <f t="shared" si="12"/>
        <v>23.09</v>
      </c>
      <c r="CZ155">
        <f t="shared" si="13"/>
        <v>23.09</v>
      </c>
      <c r="DA155">
        <f t="shared" si="14"/>
        <v>1</v>
      </c>
      <c r="DB155">
        <v>0</v>
      </c>
    </row>
    <row r="156" spans="1:106" x14ac:dyDescent="0.2">
      <c r="A156">
        <f>ROW(Source!A60)</f>
        <v>60</v>
      </c>
      <c r="B156">
        <v>27795993</v>
      </c>
      <c r="C156">
        <v>27797008</v>
      </c>
      <c r="D156">
        <v>25196364</v>
      </c>
      <c r="E156">
        <v>1</v>
      </c>
      <c r="F156">
        <v>1</v>
      </c>
      <c r="G156">
        <v>1</v>
      </c>
      <c r="H156">
        <v>3</v>
      </c>
      <c r="I156" t="s">
        <v>92</v>
      </c>
      <c r="J156" t="s">
        <v>94</v>
      </c>
      <c r="K156" t="s">
        <v>100</v>
      </c>
      <c r="L156">
        <v>1327</v>
      </c>
      <c r="N156">
        <v>1005</v>
      </c>
      <c r="O156" t="s">
        <v>40</v>
      </c>
      <c r="P156" t="s">
        <v>40</v>
      </c>
      <c r="Q156">
        <v>1</v>
      </c>
      <c r="W156">
        <v>0</v>
      </c>
      <c r="X156">
        <v>431544196</v>
      </c>
      <c r="Y156">
        <v>100</v>
      </c>
      <c r="AA156">
        <v>109.09</v>
      </c>
      <c r="AB156">
        <v>0</v>
      </c>
      <c r="AC156">
        <v>0</v>
      </c>
      <c r="AD156">
        <v>0</v>
      </c>
      <c r="AE156">
        <v>109.09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1</v>
      </c>
      <c r="AQ156">
        <v>0</v>
      </c>
      <c r="AR156">
        <v>0</v>
      </c>
      <c r="AS156" t="s">
        <v>4</v>
      </c>
      <c r="AT156">
        <v>100</v>
      </c>
      <c r="AU156" t="s">
        <v>4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Y156*Source!I60</f>
        <v>85.6</v>
      </c>
      <c r="CY156">
        <f t="shared" si="12"/>
        <v>109.09</v>
      </c>
      <c r="CZ156">
        <f t="shared" si="13"/>
        <v>109.09</v>
      </c>
      <c r="DA156">
        <f t="shared" si="14"/>
        <v>1</v>
      </c>
      <c r="DB156">
        <v>0</v>
      </c>
    </row>
    <row r="157" spans="1:106" x14ac:dyDescent="0.2">
      <c r="A157">
        <f>ROW(Source!A60)</f>
        <v>60</v>
      </c>
      <c r="B157">
        <v>27795993</v>
      </c>
      <c r="C157">
        <v>27797008</v>
      </c>
      <c r="D157">
        <v>25196676</v>
      </c>
      <c r="E157">
        <v>1</v>
      </c>
      <c r="F157">
        <v>1</v>
      </c>
      <c r="G157">
        <v>1</v>
      </c>
      <c r="H157">
        <v>3</v>
      </c>
      <c r="I157" t="s">
        <v>117</v>
      </c>
      <c r="J157" t="s">
        <v>120</v>
      </c>
      <c r="K157" t="s">
        <v>118</v>
      </c>
      <c r="L157">
        <v>1348</v>
      </c>
      <c r="N157">
        <v>1009</v>
      </c>
      <c r="O157" t="s">
        <v>119</v>
      </c>
      <c r="P157" t="s">
        <v>119</v>
      </c>
      <c r="Q157">
        <v>1000</v>
      </c>
      <c r="W157">
        <v>0</v>
      </c>
      <c r="X157">
        <v>374471662</v>
      </c>
      <c r="Y157">
        <v>1.1401870000000001</v>
      </c>
      <c r="AA157">
        <v>30398.560000000001</v>
      </c>
      <c r="AB157">
        <v>0</v>
      </c>
      <c r="AC157">
        <v>0</v>
      </c>
      <c r="AD157">
        <v>0</v>
      </c>
      <c r="AE157">
        <v>30398.560000000001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4</v>
      </c>
      <c r="AT157">
        <v>1.1401870000000001</v>
      </c>
      <c r="AU157" t="s">
        <v>4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Y157*Source!I60</f>
        <v>0.97600007200000005</v>
      </c>
      <c r="CY157">
        <f t="shared" si="12"/>
        <v>30398.560000000001</v>
      </c>
      <c r="CZ157">
        <f t="shared" si="13"/>
        <v>30398.560000000001</v>
      </c>
      <c r="DA157">
        <f t="shared" si="14"/>
        <v>1</v>
      </c>
      <c r="DB157">
        <v>0</v>
      </c>
    </row>
    <row r="158" spans="1:106" x14ac:dyDescent="0.2">
      <c r="A158">
        <f>ROW(Source!A60)</f>
        <v>60</v>
      </c>
      <c r="B158">
        <v>27795993</v>
      </c>
      <c r="C158">
        <v>27797008</v>
      </c>
      <c r="D158">
        <v>0</v>
      </c>
      <c r="E158">
        <v>1</v>
      </c>
      <c r="F158">
        <v>1</v>
      </c>
      <c r="G158">
        <v>1</v>
      </c>
      <c r="H158">
        <v>3</v>
      </c>
      <c r="I158" t="s">
        <v>27</v>
      </c>
      <c r="J158" t="s">
        <v>4</v>
      </c>
      <c r="K158" t="s">
        <v>102</v>
      </c>
      <c r="L158">
        <v>1371</v>
      </c>
      <c r="N158">
        <v>1013</v>
      </c>
      <c r="O158" t="s">
        <v>18</v>
      </c>
      <c r="P158" t="s">
        <v>18</v>
      </c>
      <c r="Q158">
        <v>1</v>
      </c>
      <c r="W158">
        <v>0</v>
      </c>
      <c r="X158">
        <v>220037018</v>
      </c>
      <c r="Y158">
        <v>1.1682239999999999</v>
      </c>
      <c r="AA158">
        <v>346.69</v>
      </c>
      <c r="AB158">
        <v>0</v>
      </c>
      <c r="AC158">
        <v>0</v>
      </c>
      <c r="AD158">
        <v>0</v>
      </c>
      <c r="AE158">
        <v>346.69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4</v>
      </c>
      <c r="AT158">
        <v>1.1682239999999999</v>
      </c>
      <c r="AU158" t="s">
        <v>4</v>
      </c>
      <c r="AV158">
        <v>0</v>
      </c>
      <c r="AW158">
        <v>1</v>
      </c>
      <c r="AX158">
        <v>-1</v>
      </c>
      <c r="AY158">
        <v>0</v>
      </c>
      <c r="AZ158">
        <v>0</v>
      </c>
      <c r="BA158" t="s">
        <v>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Y158*Source!I60</f>
        <v>0.99999974399999991</v>
      </c>
      <c r="CY158">
        <f t="shared" si="12"/>
        <v>346.69</v>
      </c>
      <c r="CZ158">
        <f t="shared" si="13"/>
        <v>346.69</v>
      </c>
      <c r="DA158">
        <f t="shared" si="14"/>
        <v>1</v>
      </c>
      <c r="DB158">
        <v>0</v>
      </c>
    </row>
    <row r="159" spans="1:106" x14ac:dyDescent="0.2">
      <c r="A159">
        <f>ROW(Source!A60)</f>
        <v>60</v>
      </c>
      <c r="B159">
        <v>27795993</v>
      </c>
      <c r="C159">
        <v>27797008</v>
      </c>
      <c r="D159">
        <v>0</v>
      </c>
      <c r="E159">
        <v>1</v>
      </c>
      <c r="F159">
        <v>1</v>
      </c>
      <c r="G159">
        <v>1</v>
      </c>
      <c r="H159">
        <v>3</v>
      </c>
      <c r="I159" t="s">
        <v>27</v>
      </c>
      <c r="J159" t="s">
        <v>4</v>
      </c>
      <c r="K159" t="s">
        <v>108</v>
      </c>
      <c r="L159">
        <v>1371</v>
      </c>
      <c r="N159">
        <v>1013</v>
      </c>
      <c r="O159" t="s">
        <v>18</v>
      </c>
      <c r="P159" t="s">
        <v>18</v>
      </c>
      <c r="Q159">
        <v>1</v>
      </c>
      <c r="W159">
        <v>0</v>
      </c>
      <c r="X159">
        <v>1103295669</v>
      </c>
      <c r="Y159">
        <v>1.1682239999999999</v>
      </c>
      <c r="AA159">
        <v>462.25</v>
      </c>
      <c r="AB159">
        <v>0</v>
      </c>
      <c r="AC159">
        <v>0</v>
      </c>
      <c r="AD159">
        <v>0</v>
      </c>
      <c r="AE159">
        <v>462.25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4</v>
      </c>
      <c r="AT159">
        <v>1.1682239999999999</v>
      </c>
      <c r="AU159" t="s">
        <v>4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4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Y159*Source!I60</f>
        <v>0.99999974399999991</v>
      </c>
      <c r="CY159">
        <f t="shared" si="12"/>
        <v>462.25</v>
      </c>
      <c r="CZ159">
        <f t="shared" si="13"/>
        <v>462.25</v>
      </c>
      <c r="DA159">
        <f t="shared" si="14"/>
        <v>1</v>
      </c>
      <c r="DB159">
        <v>0</v>
      </c>
    </row>
    <row r="160" spans="1:106" x14ac:dyDescent="0.2">
      <c r="A160">
        <f>ROW(Source!A60)</f>
        <v>60</v>
      </c>
      <c r="B160">
        <v>27795993</v>
      </c>
      <c r="C160">
        <v>27797008</v>
      </c>
      <c r="D160">
        <v>0</v>
      </c>
      <c r="E160">
        <v>1</v>
      </c>
      <c r="F160">
        <v>1</v>
      </c>
      <c r="G160">
        <v>1</v>
      </c>
      <c r="H160">
        <v>3</v>
      </c>
      <c r="I160" t="s">
        <v>27</v>
      </c>
      <c r="J160" t="s">
        <v>4</v>
      </c>
      <c r="K160" t="s">
        <v>111</v>
      </c>
      <c r="L160">
        <v>1371</v>
      </c>
      <c r="N160">
        <v>1013</v>
      </c>
      <c r="O160" t="s">
        <v>18</v>
      </c>
      <c r="P160" t="s">
        <v>18</v>
      </c>
      <c r="Q160">
        <v>1</v>
      </c>
      <c r="W160">
        <v>0</v>
      </c>
      <c r="X160">
        <v>1082292134</v>
      </c>
      <c r="Y160">
        <v>2.336449</v>
      </c>
      <c r="AA160">
        <v>808.94</v>
      </c>
      <c r="AB160">
        <v>0</v>
      </c>
      <c r="AC160">
        <v>0</v>
      </c>
      <c r="AD160">
        <v>0</v>
      </c>
      <c r="AE160">
        <v>808.94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4</v>
      </c>
      <c r="AT160">
        <v>2.336449</v>
      </c>
      <c r="AU160" t="s">
        <v>4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Y160*Source!I60</f>
        <v>2.000000344</v>
      </c>
      <c r="CY160">
        <f t="shared" si="12"/>
        <v>808.94</v>
      </c>
      <c r="CZ160">
        <f t="shared" si="13"/>
        <v>808.94</v>
      </c>
      <c r="DA160">
        <f t="shared" si="14"/>
        <v>1</v>
      </c>
      <c r="DB160">
        <v>0</v>
      </c>
    </row>
    <row r="161" spans="1:106" x14ac:dyDescent="0.2">
      <c r="A161">
        <f>ROW(Source!A60)</f>
        <v>60</v>
      </c>
      <c r="B161">
        <v>27795993</v>
      </c>
      <c r="C161">
        <v>27797008</v>
      </c>
      <c r="D161">
        <v>0</v>
      </c>
      <c r="E161">
        <v>1</v>
      </c>
      <c r="F161">
        <v>1</v>
      </c>
      <c r="G161">
        <v>1</v>
      </c>
      <c r="H161">
        <v>3</v>
      </c>
      <c r="I161" t="s">
        <v>27</v>
      </c>
      <c r="J161" t="s">
        <v>4</v>
      </c>
      <c r="K161" t="s">
        <v>114</v>
      </c>
      <c r="L161">
        <v>1371</v>
      </c>
      <c r="N161">
        <v>1013</v>
      </c>
      <c r="O161" t="s">
        <v>18</v>
      </c>
      <c r="P161" t="s">
        <v>18</v>
      </c>
      <c r="Q161">
        <v>1</v>
      </c>
      <c r="W161">
        <v>0</v>
      </c>
      <c r="X161">
        <v>-441914636</v>
      </c>
      <c r="Y161">
        <v>1.1682239999999999</v>
      </c>
      <c r="AA161">
        <v>1074.73</v>
      </c>
      <c r="AB161">
        <v>0</v>
      </c>
      <c r="AC161">
        <v>0</v>
      </c>
      <c r="AD161">
        <v>0</v>
      </c>
      <c r="AE161">
        <v>1074.73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4</v>
      </c>
      <c r="AT161">
        <v>1.1682239999999999</v>
      </c>
      <c r="AU161" t="s">
        <v>4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4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Y161*Source!I60</f>
        <v>0.99999974399999991</v>
      </c>
      <c r="CY161">
        <f t="shared" si="12"/>
        <v>1074.73</v>
      </c>
      <c r="CZ161">
        <f t="shared" si="13"/>
        <v>1074.73</v>
      </c>
      <c r="DA161">
        <f t="shared" si="14"/>
        <v>1</v>
      </c>
      <c r="DB161">
        <v>0</v>
      </c>
    </row>
    <row r="162" spans="1:106" x14ac:dyDescent="0.2">
      <c r="A162">
        <f>ROW(Source!A61)</f>
        <v>61</v>
      </c>
      <c r="B162">
        <v>27796868</v>
      </c>
      <c r="C162">
        <v>27797008</v>
      </c>
      <c r="D162">
        <v>25418547</v>
      </c>
      <c r="E162">
        <v>1</v>
      </c>
      <c r="F162">
        <v>1</v>
      </c>
      <c r="G162">
        <v>1</v>
      </c>
      <c r="H162">
        <v>1</v>
      </c>
      <c r="I162" t="s">
        <v>510</v>
      </c>
      <c r="J162" t="s">
        <v>4</v>
      </c>
      <c r="K162" t="s">
        <v>511</v>
      </c>
      <c r="L162">
        <v>1191</v>
      </c>
      <c r="N162">
        <v>1013</v>
      </c>
      <c r="O162" t="s">
        <v>497</v>
      </c>
      <c r="P162" t="s">
        <v>497</v>
      </c>
      <c r="Q162">
        <v>1</v>
      </c>
      <c r="W162">
        <v>0</v>
      </c>
      <c r="X162">
        <v>-784637506</v>
      </c>
      <c r="Y162">
        <v>89.34</v>
      </c>
      <c r="AA162">
        <v>0</v>
      </c>
      <c r="AB162">
        <v>0</v>
      </c>
      <c r="AC162">
        <v>0</v>
      </c>
      <c r="AD162">
        <v>67.3</v>
      </c>
      <c r="AE162">
        <v>0</v>
      </c>
      <c r="AF162">
        <v>0</v>
      </c>
      <c r="AG162">
        <v>0</v>
      </c>
      <c r="AH162">
        <v>8.74</v>
      </c>
      <c r="AI162">
        <v>1</v>
      </c>
      <c r="AJ162">
        <v>1</v>
      </c>
      <c r="AK162">
        <v>1</v>
      </c>
      <c r="AL162">
        <v>7.7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4</v>
      </c>
      <c r="AT162">
        <v>74.45</v>
      </c>
      <c r="AU162" t="s">
        <v>21</v>
      </c>
      <c r="AV162">
        <v>1</v>
      </c>
      <c r="AW162">
        <v>2</v>
      </c>
      <c r="AX162">
        <v>27797009</v>
      </c>
      <c r="AY162">
        <v>1</v>
      </c>
      <c r="AZ162">
        <v>0</v>
      </c>
      <c r="BA162">
        <v>167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Y162*Source!I61</f>
        <v>76.475040000000007</v>
      </c>
      <c r="CY162">
        <f>AD162</f>
        <v>67.3</v>
      </c>
      <c r="CZ162">
        <f>AH162</f>
        <v>8.74</v>
      </c>
      <c r="DA162">
        <f>AL162</f>
        <v>7.7</v>
      </c>
      <c r="DB162">
        <v>0</v>
      </c>
    </row>
    <row r="163" spans="1:106" x14ac:dyDescent="0.2">
      <c r="A163">
        <f>ROW(Source!A61)</f>
        <v>61</v>
      </c>
      <c r="B163">
        <v>27796868</v>
      </c>
      <c r="C163">
        <v>27797008</v>
      </c>
      <c r="D163">
        <v>25412928</v>
      </c>
      <c r="E163">
        <v>1</v>
      </c>
      <c r="F163">
        <v>1</v>
      </c>
      <c r="G163">
        <v>1</v>
      </c>
      <c r="H163">
        <v>1</v>
      </c>
      <c r="I163" t="s">
        <v>498</v>
      </c>
      <c r="J163" t="s">
        <v>4</v>
      </c>
      <c r="K163" t="s">
        <v>499</v>
      </c>
      <c r="L163">
        <v>1191</v>
      </c>
      <c r="N163">
        <v>1013</v>
      </c>
      <c r="O163" t="s">
        <v>497</v>
      </c>
      <c r="P163" t="s">
        <v>497</v>
      </c>
      <c r="Q163">
        <v>1</v>
      </c>
      <c r="W163">
        <v>0</v>
      </c>
      <c r="X163">
        <v>-1417349443</v>
      </c>
      <c r="Y163">
        <v>0.76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7.7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4</v>
      </c>
      <c r="AT163">
        <v>0.76</v>
      </c>
      <c r="AU163" t="s">
        <v>4</v>
      </c>
      <c r="AV163">
        <v>2</v>
      </c>
      <c r="AW163">
        <v>2</v>
      </c>
      <c r="AX163">
        <v>27797010</v>
      </c>
      <c r="AY163">
        <v>1</v>
      </c>
      <c r="AZ163">
        <v>2048</v>
      </c>
      <c r="BA163">
        <v>168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Y163*Source!I61</f>
        <v>0.65056000000000003</v>
      </c>
      <c r="CY163">
        <f>AD163</f>
        <v>0</v>
      </c>
      <c r="CZ163">
        <f>AH163</f>
        <v>0</v>
      </c>
      <c r="DA163">
        <f>AL163</f>
        <v>1</v>
      </c>
      <c r="DB163">
        <v>0</v>
      </c>
    </row>
    <row r="164" spans="1:106" x14ac:dyDescent="0.2">
      <c r="A164">
        <f>ROW(Source!A61)</f>
        <v>61</v>
      </c>
      <c r="B164">
        <v>27796868</v>
      </c>
      <c r="C164">
        <v>27797008</v>
      </c>
      <c r="D164">
        <v>25230220</v>
      </c>
      <c r="E164">
        <v>1</v>
      </c>
      <c r="F164">
        <v>1</v>
      </c>
      <c r="G164">
        <v>1</v>
      </c>
      <c r="H164">
        <v>2</v>
      </c>
      <c r="I164" t="s">
        <v>500</v>
      </c>
      <c r="J164" t="s">
        <v>501</v>
      </c>
      <c r="K164" t="s">
        <v>502</v>
      </c>
      <c r="L164">
        <v>1368</v>
      </c>
      <c r="N164">
        <v>1011</v>
      </c>
      <c r="O164" t="s">
        <v>503</v>
      </c>
      <c r="P164" t="s">
        <v>503</v>
      </c>
      <c r="Q164">
        <v>1</v>
      </c>
      <c r="W164">
        <v>0</v>
      </c>
      <c r="X164">
        <v>-1718674368</v>
      </c>
      <c r="Y164">
        <v>0.372</v>
      </c>
      <c r="AA164">
        <v>0</v>
      </c>
      <c r="AB164">
        <v>862.32</v>
      </c>
      <c r="AC164">
        <v>13.5</v>
      </c>
      <c r="AD164">
        <v>0</v>
      </c>
      <c r="AE164">
        <v>0</v>
      </c>
      <c r="AF164">
        <v>111.99</v>
      </c>
      <c r="AG164">
        <v>13.5</v>
      </c>
      <c r="AH164">
        <v>0</v>
      </c>
      <c r="AI164">
        <v>1</v>
      </c>
      <c r="AJ164">
        <v>7.7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4</v>
      </c>
      <c r="AT164">
        <v>0.31</v>
      </c>
      <c r="AU164" t="s">
        <v>21</v>
      </c>
      <c r="AV164">
        <v>0</v>
      </c>
      <c r="AW164">
        <v>2</v>
      </c>
      <c r="AX164">
        <v>27797011</v>
      </c>
      <c r="AY164">
        <v>1</v>
      </c>
      <c r="AZ164">
        <v>0</v>
      </c>
      <c r="BA164">
        <v>169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Y164*Source!I61</f>
        <v>0.31843199999999999</v>
      </c>
      <c r="CY164">
        <f>AB164</f>
        <v>862.32</v>
      </c>
      <c r="CZ164">
        <f>AF164</f>
        <v>111.99</v>
      </c>
      <c r="DA164">
        <f>AJ164</f>
        <v>7.7</v>
      </c>
      <c r="DB164">
        <v>0</v>
      </c>
    </row>
    <row r="165" spans="1:106" x14ac:dyDescent="0.2">
      <c r="A165">
        <f>ROW(Source!A61)</f>
        <v>61</v>
      </c>
      <c r="B165">
        <v>27796868</v>
      </c>
      <c r="C165">
        <v>27797008</v>
      </c>
      <c r="D165">
        <v>25230400</v>
      </c>
      <c r="E165">
        <v>1</v>
      </c>
      <c r="F165">
        <v>1</v>
      </c>
      <c r="G165">
        <v>1</v>
      </c>
      <c r="H165">
        <v>2</v>
      </c>
      <c r="I165" t="s">
        <v>504</v>
      </c>
      <c r="J165" t="s">
        <v>505</v>
      </c>
      <c r="K165" t="s">
        <v>506</v>
      </c>
      <c r="L165">
        <v>1368</v>
      </c>
      <c r="N165">
        <v>1011</v>
      </c>
      <c r="O165" t="s">
        <v>503</v>
      </c>
      <c r="P165" t="s">
        <v>503</v>
      </c>
      <c r="Q165">
        <v>1</v>
      </c>
      <c r="W165">
        <v>0</v>
      </c>
      <c r="X165">
        <v>1373224040</v>
      </c>
      <c r="Y165">
        <v>12.06</v>
      </c>
      <c r="AA165">
        <v>0</v>
      </c>
      <c r="AB165">
        <v>24.02</v>
      </c>
      <c r="AC165">
        <v>0</v>
      </c>
      <c r="AD165">
        <v>0</v>
      </c>
      <c r="AE165">
        <v>0</v>
      </c>
      <c r="AF165">
        <v>3.12</v>
      </c>
      <c r="AG165">
        <v>0</v>
      </c>
      <c r="AH165">
        <v>0</v>
      </c>
      <c r="AI165">
        <v>1</v>
      </c>
      <c r="AJ165">
        <v>7.7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4</v>
      </c>
      <c r="AT165">
        <v>10.050000000000001</v>
      </c>
      <c r="AU165" t="s">
        <v>21</v>
      </c>
      <c r="AV165">
        <v>0</v>
      </c>
      <c r="AW165">
        <v>2</v>
      </c>
      <c r="AX165">
        <v>27797012</v>
      </c>
      <c r="AY165">
        <v>1</v>
      </c>
      <c r="AZ165">
        <v>0</v>
      </c>
      <c r="BA165">
        <v>170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Y165*Source!I61</f>
        <v>10.323360000000001</v>
      </c>
      <c r="CY165">
        <f>AB165</f>
        <v>24.02</v>
      </c>
      <c r="CZ165">
        <f>AF165</f>
        <v>3.12</v>
      </c>
      <c r="DA165">
        <f>AJ165</f>
        <v>7.7</v>
      </c>
      <c r="DB165">
        <v>0</v>
      </c>
    </row>
    <row r="166" spans="1:106" x14ac:dyDescent="0.2">
      <c r="A166">
        <f>ROW(Source!A61)</f>
        <v>61</v>
      </c>
      <c r="B166">
        <v>27796868</v>
      </c>
      <c r="C166">
        <v>27797008</v>
      </c>
      <c r="D166">
        <v>25230413</v>
      </c>
      <c r="E166">
        <v>1</v>
      </c>
      <c r="F166">
        <v>1</v>
      </c>
      <c r="G166">
        <v>1</v>
      </c>
      <c r="H166">
        <v>2</v>
      </c>
      <c r="I166" t="s">
        <v>583</v>
      </c>
      <c r="J166" t="s">
        <v>584</v>
      </c>
      <c r="K166" t="s">
        <v>585</v>
      </c>
      <c r="L166">
        <v>1368</v>
      </c>
      <c r="N166">
        <v>1011</v>
      </c>
      <c r="O166" t="s">
        <v>503</v>
      </c>
      <c r="P166" t="s">
        <v>503</v>
      </c>
      <c r="Q166">
        <v>1</v>
      </c>
      <c r="W166">
        <v>0</v>
      </c>
      <c r="X166">
        <v>-1985289705</v>
      </c>
      <c r="Y166">
        <v>0.18</v>
      </c>
      <c r="AA166">
        <v>0</v>
      </c>
      <c r="AB166">
        <v>51.28</v>
      </c>
      <c r="AC166">
        <v>0</v>
      </c>
      <c r="AD166">
        <v>0</v>
      </c>
      <c r="AE166">
        <v>0</v>
      </c>
      <c r="AF166">
        <v>6.66</v>
      </c>
      <c r="AG166">
        <v>0</v>
      </c>
      <c r="AH166">
        <v>0</v>
      </c>
      <c r="AI166">
        <v>1</v>
      </c>
      <c r="AJ166">
        <v>7.7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4</v>
      </c>
      <c r="AT166">
        <v>0.15</v>
      </c>
      <c r="AU166" t="s">
        <v>21</v>
      </c>
      <c r="AV166">
        <v>0</v>
      </c>
      <c r="AW166">
        <v>2</v>
      </c>
      <c r="AX166">
        <v>27797013</v>
      </c>
      <c r="AY166">
        <v>1</v>
      </c>
      <c r="AZ166">
        <v>0</v>
      </c>
      <c r="BA166">
        <v>171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Y166*Source!I61</f>
        <v>0.15407999999999999</v>
      </c>
      <c r="CY166">
        <f>AB166</f>
        <v>51.28</v>
      </c>
      <c r="CZ166">
        <f>AF166</f>
        <v>6.66</v>
      </c>
      <c r="DA166">
        <f>AJ166</f>
        <v>7.7</v>
      </c>
      <c r="DB166">
        <v>0</v>
      </c>
    </row>
    <row r="167" spans="1:106" x14ac:dyDescent="0.2">
      <c r="A167">
        <f>ROW(Source!A61)</f>
        <v>61</v>
      </c>
      <c r="B167">
        <v>27796868</v>
      </c>
      <c r="C167">
        <v>27797008</v>
      </c>
      <c r="D167">
        <v>25231607</v>
      </c>
      <c r="E167">
        <v>1</v>
      </c>
      <c r="F167">
        <v>1</v>
      </c>
      <c r="G167">
        <v>1</v>
      </c>
      <c r="H167">
        <v>2</v>
      </c>
      <c r="I167" t="s">
        <v>507</v>
      </c>
      <c r="J167" t="s">
        <v>508</v>
      </c>
      <c r="K167" t="s">
        <v>509</v>
      </c>
      <c r="L167">
        <v>1368</v>
      </c>
      <c r="N167">
        <v>1011</v>
      </c>
      <c r="O167" t="s">
        <v>503</v>
      </c>
      <c r="P167" t="s">
        <v>503</v>
      </c>
      <c r="Q167">
        <v>1</v>
      </c>
      <c r="W167">
        <v>0</v>
      </c>
      <c r="X167">
        <v>1372534845</v>
      </c>
      <c r="Y167">
        <v>0.54</v>
      </c>
      <c r="AA167">
        <v>0</v>
      </c>
      <c r="AB167">
        <v>505.97</v>
      </c>
      <c r="AC167">
        <v>11.6</v>
      </c>
      <c r="AD167">
        <v>0</v>
      </c>
      <c r="AE167">
        <v>0</v>
      </c>
      <c r="AF167">
        <v>65.709999999999994</v>
      </c>
      <c r="AG167">
        <v>11.6</v>
      </c>
      <c r="AH167">
        <v>0</v>
      </c>
      <c r="AI167">
        <v>1</v>
      </c>
      <c r="AJ167">
        <v>7.7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4</v>
      </c>
      <c r="AT167">
        <v>0.45</v>
      </c>
      <c r="AU167" t="s">
        <v>21</v>
      </c>
      <c r="AV167">
        <v>0</v>
      </c>
      <c r="AW167">
        <v>2</v>
      </c>
      <c r="AX167">
        <v>27797014</v>
      </c>
      <c r="AY167">
        <v>1</v>
      </c>
      <c r="AZ167">
        <v>0</v>
      </c>
      <c r="BA167">
        <v>172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Y167*Source!I61</f>
        <v>0.46224000000000004</v>
      </c>
      <c r="CY167">
        <f>AB167</f>
        <v>505.97</v>
      </c>
      <c r="CZ167">
        <f>AF167</f>
        <v>65.709999999999994</v>
      </c>
      <c r="DA167">
        <f>AJ167</f>
        <v>7.7</v>
      </c>
      <c r="DB167">
        <v>0</v>
      </c>
    </row>
    <row r="168" spans="1:106" x14ac:dyDescent="0.2">
      <c r="A168">
        <f>ROW(Source!A61)</f>
        <v>61</v>
      </c>
      <c r="B168">
        <v>27796868</v>
      </c>
      <c r="C168">
        <v>27797008</v>
      </c>
      <c r="D168">
        <v>25231911</v>
      </c>
      <c r="E168">
        <v>1</v>
      </c>
      <c r="F168">
        <v>1</v>
      </c>
      <c r="G168">
        <v>1</v>
      </c>
      <c r="H168">
        <v>2</v>
      </c>
      <c r="I168" t="s">
        <v>586</v>
      </c>
      <c r="J168" t="s">
        <v>587</v>
      </c>
      <c r="K168" t="s">
        <v>588</v>
      </c>
      <c r="L168">
        <v>1368</v>
      </c>
      <c r="N168">
        <v>1011</v>
      </c>
      <c r="O168" t="s">
        <v>503</v>
      </c>
      <c r="P168" t="s">
        <v>503</v>
      </c>
      <c r="Q168">
        <v>1</v>
      </c>
      <c r="W168">
        <v>0</v>
      </c>
      <c r="X168">
        <v>-353815937</v>
      </c>
      <c r="Y168">
        <v>1.5720000000000001</v>
      </c>
      <c r="AA168">
        <v>0</v>
      </c>
      <c r="AB168">
        <v>62.37</v>
      </c>
      <c r="AC168">
        <v>0</v>
      </c>
      <c r="AD168">
        <v>0</v>
      </c>
      <c r="AE168">
        <v>0</v>
      </c>
      <c r="AF168">
        <v>8.1</v>
      </c>
      <c r="AG168">
        <v>0</v>
      </c>
      <c r="AH168">
        <v>0</v>
      </c>
      <c r="AI168">
        <v>1</v>
      </c>
      <c r="AJ168">
        <v>7.7</v>
      </c>
      <c r="AK168">
        <v>1</v>
      </c>
      <c r="AL168">
        <v>1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4</v>
      </c>
      <c r="AT168">
        <v>1.31</v>
      </c>
      <c r="AU168" t="s">
        <v>21</v>
      </c>
      <c r="AV168">
        <v>0</v>
      </c>
      <c r="AW168">
        <v>2</v>
      </c>
      <c r="AX168">
        <v>27797015</v>
      </c>
      <c r="AY168">
        <v>1</v>
      </c>
      <c r="AZ168">
        <v>0</v>
      </c>
      <c r="BA168">
        <v>173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Y168*Source!I61</f>
        <v>1.3456319999999999</v>
      </c>
      <c r="CY168">
        <f>AB168</f>
        <v>62.37</v>
      </c>
      <c r="CZ168">
        <f>AF168</f>
        <v>8.1</v>
      </c>
      <c r="DA168">
        <f>AJ168</f>
        <v>7.7</v>
      </c>
      <c r="DB168">
        <v>0</v>
      </c>
    </row>
    <row r="169" spans="1:106" x14ac:dyDescent="0.2">
      <c r="A169">
        <f>ROW(Source!A61)</f>
        <v>61</v>
      </c>
      <c r="B169">
        <v>27796868</v>
      </c>
      <c r="C169">
        <v>27797008</v>
      </c>
      <c r="D169">
        <v>25150242</v>
      </c>
      <c r="E169">
        <v>1</v>
      </c>
      <c r="F169">
        <v>1</v>
      </c>
      <c r="G169">
        <v>1</v>
      </c>
      <c r="H169">
        <v>3</v>
      </c>
      <c r="I169" t="s">
        <v>589</v>
      </c>
      <c r="J169" t="s">
        <v>590</v>
      </c>
      <c r="K169" t="s">
        <v>591</v>
      </c>
      <c r="L169">
        <v>1346</v>
      </c>
      <c r="N169">
        <v>1009</v>
      </c>
      <c r="O169" t="s">
        <v>139</v>
      </c>
      <c r="P169" t="s">
        <v>139</v>
      </c>
      <c r="Q169">
        <v>1</v>
      </c>
      <c r="W169">
        <v>0</v>
      </c>
      <c r="X169">
        <v>1730218770</v>
      </c>
      <c r="Y169">
        <v>8.3800000000000008</v>
      </c>
      <c r="AA169">
        <v>300.45</v>
      </c>
      <c r="AB169">
        <v>0</v>
      </c>
      <c r="AC169">
        <v>0</v>
      </c>
      <c r="AD169">
        <v>0</v>
      </c>
      <c r="AE169">
        <v>39.020000000000003</v>
      </c>
      <c r="AF169">
        <v>0</v>
      </c>
      <c r="AG169">
        <v>0</v>
      </c>
      <c r="AH169">
        <v>0</v>
      </c>
      <c r="AI169">
        <v>7.7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4</v>
      </c>
      <c r="AT169">
        <v>8.3800000000000008</v>
      </c>
      <c r="AU169" t="s">
        <v>4</v>
      </c>
      <c r="AV169">
        <v>0</v>
      </c>
      <c r="AW169">
        <v>2</v>
      </c>
      <c r="AX169">
        <v>27797016</v>
      </c>
      <c r="AY169">
        <v>1</v>
      </c>
      <c r="AZ169">
        <v>0</v>
      </c>
      <c r="BA169">
        <v>174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Y169*Source!I61</f>
        <v>7.1732800000000001</v>
      </c>
      <c r="CY169">
        <f t="shared" ref="CY169:CY178" si="15">AA169</f>
        <v>300.45</v>
      </c>
      <c r="CZ169">
        <f t="shared" ref="CZ169:CZ178" si="16">AE169</f>
        <v>39.020000000000003</v>
      </c>
      <c r="DA169">
        <f t="shared" ref="DA169:DA178" si="17">AI169</f>
        <v>7.7</v>
      </c>
      <c r="DB169">
        <v>0</v>
      </c>
    </row>
    <row r="170" spans="1:106" x14ac:dyDescent="0.2">
      <c r="A170">
        <f>ROW(Source!A61)</f>
        <v>61</v>
      </c>
      <c r="B170">
        <v>27796868</v>
      </c>
      <c r="C170">
        <v>27797008</v>
      </c>
      <c r="D170">
        <v>25151438</v>
      </c>
      <c r="E170">
        <v>1</v>
      </c>
      <c r="F170">
        <v>1</v>
      </c>
      <c r="G170">
        <v>1</v>
      </c>
      <c r="H170">
        <v>3</v>
      </c>
      <c r="I170" t="s">
        <v>592</v>
      </c>
      <c r="J170" t="s">
        <v>593</v>
      </c>
      <c r="K170" t="s">
        <v>594</v>
      </c>
      <c r="L170">
        <v>1348</v>
      </c>
      <c r="N170">
        <v>1009</v>
      </c>
      <c r="O170" t="s">
        <v>119</v>
      </c>
      <c r="P170" t="s">
        <v>119</v>
      </c>
      <c r="Q170">
        <v>1000</v>
      </c>
      <c r="W170">
        <v>0</v>
      </c>
      <c r="X170">
        <v>-1068056325</v>
      </c>
      <c r="Y170">
        <v>3.3E-4</v>
      </c>
      <c r="AA170">
        <v>79787.399999999994</v>
      </c>
      <c r="AB170">
        <v>0</v>
      </c>
      <c r="AC170">
        <v>0</v>
      </c>
      <c r="AD170">
        <v>0</v>
      </c>
      <c r="AE170">
        <v>10362</v>
      </c>
      <c r="AF170">
        <v>0</v>
      </c>
      <c r="AG170">
        <v>0</v>
      </c>
      <c r="AH170">
        <v>0</v>
      </c>
      <c r="AI170">
        <v>7.7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4</v>
      </c>
      <c r="AT170">
        <v>3.3E-4</v>
      </c>
      <c r="AU170" t="s">
        <v>4</v>
      </c>
      <c r="AV170">
        <v>0</v>
      </c>
      <c r="AW170">
        <v>2</v>
      </c>
      <c r="AX170">
        <v>27797017</v>
      </c>
      <c r="AY170">
        <v>1</v>
      </c>
      <c r="AZ170">
        <v>0</v>
      </c>
      <c r="BA170">
        <v>175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Y170*Source!I61</f>
        <v>2.8247999999999999E-4</v>
      </c>
      <c r="CY170">
        <f t="shared" si="15"/>
        <v>79787.399999999994</v>
      </c>
      <c r="CZ170">
        <f t="shared" si="16"/>
        <v>10362</v>
      </c>
      <c r="DA170">
        <f t="shared" si="17"/>
        <v>7.7</v>
      </c>
      <c r="DB170">
        <v>0</v>
      </c>
    </row>
    <row r="171" spans="1:106" x14ac:dyDescent="0.2">
      <c r="A171">
        <f>ROW(Source!A61)</f>
        <v>61</v>
      </c>
      <c r="B171">
        <v>27796868</v>
      </c>
      <c r="C171">
        <v>27797008</v>
      </c>
      <c r="D171">
        <v>25152615</v>
      </c>
      <c r="E171">
        <v>1</v>
      </c>
      <c r="F171">
        <v>1</v>
      </c>
      <c r="G171">
        <v>1</v>
      </c>
      <c r="H171">
        <v>3</v>
      </c>
      <c r="I171" t="s">
        <v>512</v>
      </c>
      <c r="J171" t="s">
        <v>513</v>
      </c>
      <c r="K171" t="s">
        <v>514</v>
      </c>
      <c r="L171">
        <v>1348</v>
      </c>
      <c r="N171">
        <v>1009</v>
      </c>
      <c r="O171" t="s">
        <v>119</v>
      </c>
      <c r="P171" t="s">
        <v>119</v>
      </c>
      <c r="Q171">
        <v>1000</v>
      </c>
      <c r="W171">
        <v>0</v>
      </c>
      <c r="X171">
        <v>-437906794</v>
      </c>
      <c r="Y171">
        <v>9.7999999999999997E-3</v>
      </c>
      <c r="AA171">
        <v>69608.08</v>
      </c>
      <c r="AB171">
        <v>0</v>
      </c>
      <c r="AC171">
        <v>0</v>
      </c>
      <c r="AD171">
        <v>0</v>
      </c>
      <c r="AE171">
        <v>9040.01</v>
      </c>
      <c r="AF171">
        <v>0</v>
      </c>
      <c r="AG171">
        <v>0</v>
      </c>
      <c r="AH171">
        <v>0</v>
      </c>
      <c r="AI171">
        <v>7.7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4</v>
      </c>
      <c r="AT171">
        <v>9.7999999999999997E-3</v>
      </c>
      <c r="AU171" t="s">
        <v>4</v>
      </c>
      <c r="AV171">
        <v>0</v>
      </c>
      <c r="AW171">
        <v>2</v>
      </c>
      <c r="AX171">
        <v>27797018</v>
      </c>
      <c r="AY171">
        <v>1</v>
      </c>
      <c r="AZ171">
        <v>0</v>
      </c>
      <c r="BA171">
        <v>176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Y171*Source!I61</f>
        <v>8.3888000000000001E-3</v>
      </c>
      <c r="CY171">
        <f t="shared" si="15"/>
        <v>69608.08</v>
      </c>
      <c r="CZ171">
        <f t="shared" si="16"/>
        <v>9040.01</v>
      </c>
      <c r="DA171">
        <f t="shared" si="17"/>
        <v>7.7</v>
      </c>
      <c r="DB171">
        <v>0</v>
      </c>
    </row>
    <row r="172" spans="1:106" x14ac:dyDescent="0.2">
      <c r="A172">
        <f>ROW(Source!A61)</f>
        <v>61</v>
      </c>
      <c r="B172">
        <v>27796868</v>
      </c>
      <c r="C172">
        <v>27797008</v>
      </c>
      <c r="D172">
        <v>25153497</v>
      </c>
      <c r="E172">
        <v>1</v>
      </c>
      <c r="F172">
        <v>1</v>
      </c>
      <c r="G172">
        <v>1</v>
      </c>
      <c r="H172">
        <v>3</v>
      </c>
      <c r="I172" t="s">
        <v>515</v>
      </c>
      <c r="J172" t="s">
        <v>516</v>
      </c>
      <c r="K172" t="s">
        <v>517</v>
      </c>
      <c r="L172">
        <v>1346</v>
      </c>
      <c r="N172">
        <v>1009</v>
      </c>
      <c r="O172" t="s">
        <v>139</v>
      </c>
      <c r="P172" t="s">
        <v>139</v>
      </c>
      <c r="Q172">
        <v>1</v>
      </c>
      <c r="W172">
        <v>0</v>
      </c>
      <c r="X172">
        <v>-731615568</v>
      </c>
      <c r="Y172">
        <v>9.91</v>
      </c>
      <c r="AA172">
        <v>177.79</v>
      </c>
      <c r="AB172">
        <v>0</v>
      </c>
      <c r="AC172">
        <v>0</v>
      </c>
      <c r="AD172">
        <v>0</v>
      </c>
      <c r="AE172">
        <v>23.09</v>
      </c>
      <c r="AF172">
        <v>0</v>
      </c>
      <c r="AG172">
        <v>0</v>
      </c>
      <c r="AH172">
        <v>0</v>
      </c>
      <c r="AI172">
        <v>7.7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4</v>
      </c>
      <c r="AT172">
        <v>9.91</v>
      </c>
      <c r="AU172" t="s">
        <v>4</v>
      </c>
      <c r="AV172">
        <v>0</v>
      </c>
      <c r="AW172">
        <v>2</v>
      </c>
      <c r="AX172">
        <v>27797019</v>
      </c>
      <c r="AY172">
        <v>1</v>
      </c>
      <c r="AZ172">
        <v>0</v>
      </c>
      <c r="BA172">
        <v>177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Y172*Source!I61</f>
        <v>8.4829600000000003</v>
      </c>
      <c r="CY172">
        <f t="shared" si="15"/>
        <v>177.79</v>
      </c>
      <c r="CZ172">
        <f t="shared" si="16"/>
        <v>23.09</v>
      </c>
      <c r="DA172">
        <f t="shared" si="17"/>
        <v>7.7</v>
      </c>
      <c r="DB172">
        <v>0</v>
      </c>
    </row>
    <row r="173" spans="1:106" x14ac:dyDescent="0.2">
      <c r="A173">
        <f>ROW(Source!A61)</f>
        <v>61</v>
      </c>
      <c r="B173">
        <v>27796868</v>
      </c>
      <c r="C173">
        <v>27797008</v>
      </c>
      <c r="D173">
        <v>25196364</v>
      </c>
      <c r="E173">
        <v>1</v>
      </c>
      <c r="F173">
        <v>1</v>
      </c>
      <c r="G173">
        <v>1</v>
      </c>
      <c r="H173">
        <v>3</v>
      </c>
      <c r="I173" t="s">
        <v>92</v>
      </c>
      <c r="J173" t="s">
        <v>94</v>
      </c>
      <c r="K173" t="s">
        <v>100</v>
      </c>
      <c r="L173">
        <v>1327</v>
      </c>
      <c r="N173">
        <v>1005</v>
      </c>
      <c r="O173" t="s">
        <v>40</v>
      </c>
      <c r="P173" t="s">
        <v>40</v>
      </c>
      <c r="Q173">
        <v>1</v>
      </c>
      <c r="W173">
        <v>0</v>
      </c>
      <c r="X173">
        <v>431544196</v>
      </c>
      <c r="Y173">
        <v>100</v>
      </c>
      <c r="AA173">
        <v>839.99</v>
      </c>
      <c r="AB173">
        <v>0</v>
      </c>
      <c r="AC173">
        <v>0</v>
      </c>
      <c r="AD173">
        <v>0</v>
      </c>
      <c r="AE173">
        <v>109.09</v>
      </c>
      <c r="AF173">
        <v>0</v>
      </c>
      <c r="AG173">
        <v>0</v>
      </c>
      <c r="AH173">
        <v>0</v>
      </c>
      <c r="AI173">
        <v>7.7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1</v>
      </c>
      <c r="AQ173">
        <v>0</v>
      </c>
      <c r="AR173">
        <v>0</v>
      </c>
      <c r="AS173" t="s">
        <v>4</v>
      </c>
      <c r="AT173">
        <v>100</v>
      </c>
      <c r="AU173" t="s">
        <v>4</v>
      </c>
      <c r="AV173">
        <v>0</v>
      </c>
      <c r="AW173">
        <v>1</v>
      </c>
      <c r="AX173">
        <v>-1</v>
      </c>
      <c r="AY173">
        <v>0</v>
      </c>
      <c r="AZ173">
        <v>0</v>
      </c>
      <c r="BA173" t="s">
        <v>4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Y173*Source!I61</f>
        <v>85.6</v>
      </c>
      <c r="CY173">
        <f t="shared" si="15"/>
        <v>839.99</v>
      </c>
      <c r="CZ173">
        <f t="shared" si="16"/>
        <v>109.09</v>
      </c>
      <c r="DA173">
        <f t="shared" si="17"/>
        <v>7.7</v>
      </c>
      <c r="DB173">
        <v>0</v>
      </c>
    </row>
    <row r="174" spans="1:106" x14ac:dyDescent="0.2">
      <c r="A174">
        <f>ROW(Source!A61)</f>
        <v>61</v>
      </c>
      <c r="B174">
        <v>27796868</v>
      </c>
      <c r="C174">
        <v>27797008</v>
      </c>
      <c r="D174">
        <v>25196676</v>
      </c>
      <c r="E174">
        <v>1</v>
      </c>
      <c r="F174">
        <v>1</v>
      </c>
      <c r="G174">
        <v>1</v>
      </c>
      <c r="H174">
        <v>3</v>
      </c>
      <c r="I174" t="s">
        <v>117</v>
      </c>
      <c r="J174" t="s">
        <v>120</v>
      </c>
      <c r="K174" t="s">
        <v>118</v>
      </c>
      <c r="L174">
        <v>1348</v>
      </c>
      <c r="N174">
        <v>1009</v>
      </c>
      <c r="O174" t="s">
        <v>119</v>
      </c>
      <c r="P174" t="s">
        <v>119</v>
      </c>
      <c r="Q174">
        <v>1000</v>
      </c>
      <c r="W174">
        <v>0</v>
      </c>
      <c r="X174">
        <v>374471662</v>
      </c>
      <c r="Y174">
        <v>1.1401870000000001</v>
      </c>
      <c r="AA174">
        <v>234068.91</v>
      </c>
      <c r="AB174">
        <v>0</v>
      </c>
      <c r="AC174">
        <v>0</v>
      </c>
      <c r="AD174">
        <v>0</v>
      </c>
      <c r="AE174">
        <v>30398.560000000001</v>
      </c>
      <c r="AF174">
        <v>0</v>
      </c>
      <c r="AG174">
        <v>0</v>
      </c>
      <c r="AH174">
        <v>0</v>
      </c>
      <c r="AI174">
        <v>7.7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4</v>
      </c>
      <c r="AT174">
        <v>1.1401870000000001</v>
      </c>
      <c r="AU174" t="s">
        <v>4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Y174*Source!I61</f>
        <v>0.97600007200000005</v>
      </c>
      <c r="CY174">
        <f t="shared" si="15"/>
        <v>234068.91</v>
      </c>
      <c r="CZ174">
        <f t="shared" si="16"/>
        <v>30398.560000000001</v>
      </c>
      <c r="DA174">
        <f t="shared" si="17"/>
        <v>7.7</v>
      </c>
      <c r="DB174">
        <v>0</v>
      </c>
    </row>
    <row r="175" spans="1:106" x14ac:dyDescent="0.2">
      <c r="A175">
        <f>ROW(Source!A61)</f>
        <v>61</v>
      </c>
      <c r="B175">
        <v>27796868</v>
      </c>
      <c r="C175">
        <v>27797008</v>
      </c>
      <c r="D175">
        <v>0</v>
      </c>
      <c r="E175">
        <v>1</v>
      </c>
      <c r="F175">
        <v>1</v>
      </c>
      <c r="G175">
        <v>1</v>
      </c>
      <c r="H175">
        <v>3</v>
      </c>
      <c r="I175" t="s">
        <v>27</v>
      </c>
      <c r="J175" t="s">
        <v>4</v>
      </c>
      <c r="K175" t="s">
        <v>102</v>
      </c>
      <c r="L175">
        <v>1371</v>
      </c>
      <c r="N175">
        <v>1013</v>
      </c>
      <c r="O175" t="s">
        <v>18</v>
      </c>
      <c r="P175" t="s">
        <v>18</v>
      </c>
      <c r="Q175">
        <v>1</v>
      </c>
      <c r="W175">
        <v>0</v>
      </c>
      <c r="X175">
        <v>220037018</v>
      </c>
      <c r="Y175">
        <v>1.1682239999999999</v>
      </c>
      <c r="AA175">
        <v>2669.49</v>
      </c>
      <c r="AB175">
        <v>0</v>
      </c>
      <c r="AC175">
        <v>0</v>
      </c>
      <c r="AD175">
        <v>0</v>
      </c>
      <c r="AE175">
        <v>346.69</v>
      </c>
      <c r="AF175">
        <v>0</v>
      </c>
      <c r="AG175">
        <v>0</v>
      </c>
      <c r="AH175">
        <v>0</v>
      </c>
      <c r="AI175">
        <v>7.7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4</v>
      </c>
      <c r="AT175">
        <v>1.1682239999999999</v>
      </c>
      <c r="AU175" t="s">
        <v>4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Y175*Source!I61</f>
        <v>0.99999974399999991</v>
      </c>
      <c r="CY175">
        <f t="shared" si="15"/>
        <v>2669.49</v>
      </c>
      <c r="CZ175">
        <f t="shared" si="16"/>
        <v>346.69</v>
      </c>
      <c r="DA175">
        <f t="shared" si="17"/>
        <v>7.7</v>
      </c>
      <c r="DB175">
        <v>0</v>
      </c>
    </row>
    <row r="176" spans="1:106" x14ac:dyDescent="0.2">
      <c r="A176">
        <f>ROW(Source!A61)</f>
        <v>61</v>
      </c>
      <c r="B176">
        <v>27796868</v>
      </c>
      <c r="C176">
        <v>27797008</v>
      </c>
      <c r="D176">
        <v>0</v>
      </c>
      <c r="E176">
        <v>1</v>
      </c>
      <c r="F176">
        <v>1</v>
      </c>
      <c r="G176">
        <v>1</v>
      </c>
      <c r="H176">
        <v>3</v>
      </c>
      <c r="I176" t="s">
        <v>27</v>
      </c>
      <c r="J176" t="s">
        <v>4</v>
      </c>
      <c r="K176" t="s">
        <v>108</v>
      </c>
      <c r="L176">
        <v>1371</v>
      </c>
      <c r="N176">
        <v>1013</v>
      </c>
      <c r="O176" t="s">
        <v>18</v>
      </c>
      <c r="P176" t="s">
        <v>18</v>
      </c>
      <c r="Q176">
        <v>1</v>
      </c>
      <c r="W176">
        <v>0</v>
      </c>
      <c r="X176">
        <v>1103295669</v>
      </c>
      <c r="Y176">
        <v>1.1682239999999999</v>
      </c>
      <c r="AA176">
        <v>3559.32</v>
      </c>
      <c r="AB176">
        <v>0</v>
      </c>
      <c r="AC176">
        <v>0</v>
      </c>
      <c r="AD176">
        <v>0</v>
      </c>
      <c r="AE176">
        <v>462.25</v>
      </c>
      <c r="AF176">
        <v>0</v>
      </c>
      <c r="AG176">
        <v>0</v>
      </c>
      <c r="AH176">
        <v>0</v>
      </c>
      <c r="AI176">
        <v>7.7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4</v>
      </c>
      <c r="AT176">
        <v>1.1682239999999999</v>
      </c>
      <c r="AU176" t="s">
        <v>4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4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Y176*Source!I61</f>
        <v>0.99999974399999991</v>
      </c>
      <c r="CY176">
        <f t="shared" si="15"/>
        <v>3559.32</v>
      </c>
      <c r="CZ176">
        <f t="shared" si="16"/>
        <v>462.25</v>
      </c>
      <c r="DA176">
        <f t="shared" si="17"/>
        <v>7.7</v>
      </c>
      <c r="DB176">
        <v>0</v>
      </c>
    </row>
    <row r="177" spans="1:106" x14ac:dyDescent="0.2">
      <c r="A177">
        <f>ROW(Source!A61)</f>
        <v>61</v>
      </c>
      <c r="B177">
        <v>27796868</v>
      </c>
      <c r="C177">
        <v>27797008</v>
      </c>
      <c r="D177">
        <v>0</v>
      </c>
      <c r="E177">
        <v>1</v>
      </c>
      <c r="F177">
        <v>1</v>
      </c>
      <c r="G177">
        <v>1</v>
      </c>
      <c r="H177">
        <v>3</v>
      </c>
      <c r="I177" t="s">
        <v>27</v>
      </c>
      <c r="J177" t="s">
        <v>4</v>
      </c>
      <c r="K177" t="s">
        <v>111</v>
      </c>
      <c r="L177">
        <v>1371</v>
      </c>
      <c r="N177">
        <v>1013</v>
      </c>
      <c r="O177" t="s">
        <v>18</v>
      </c>
      <c r="P177" t="s">
        <v>18</v>
      </c>
      <c r="Q177">
        <v>1</v>
      </c>
      <c r="W177">
        <v>0</v>
      </c>
      <c r="X177">
        <v>1082292134</v>
      </c>
      <c r="Y177">
        <v>2.336449</v>
      </c>
      <c r="AA177">
        <v>6228.81</v>
      </c>
      <c r="AB177">
        <v>0</v>
      </c>
      <c r="AC177">
        <v>0</v>
      </c>
      <c r="AD177">
        <v>0</v>
      </c>
      <c r="AE177">
        <v>808.94</v>
      </c>
      <c r="AF177">
        <v>0</v>
      </c>
      <c r="AG177">
        <v>0</v>
      </c>
      <c r="AH177">
        <v>0</v>
      </c>
      <c r="AI177">
        <v>7.7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4</v>
      </c>
      <c r="AT177">
        <v>2.336449</v>
      </c>
      <c r="AU177" t="s">
        <v>4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4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Y177*Source!I61</f>
        <v>2.000000344</v>
      </c>
      <c r="CY177">
        <f t="shared" si="15"/>
        <v>6228.81</v>
      </c>
      <c r="CZ177">
        <f t="shared" si="16"/>
        <v>808.94</v>
      </c>
      <c r="DA177">
        <f t="shared" si="17"/>
        <v>7.7</v>
      </c>
      <c r="DB177">
        <v>0</v>
      </c>
    </row>
    <row r="178" spans="1:106" x14ac:dyDescent="0.2">
      <c r="A178">
        <f>ROW(Source!A61)</f>
        <v>61</v>
      </c>
      <c r="B178">
        <v>27796868</v>
      </c>
      <c r="C178">
        <v>27797008</v>
      </c>
      <c r="D178">
        <v>0</v>
      </c>
      <c r="E178">
        <v>1</v>
      </c>
      <c r="F178">
        <v>1</v>
      </c>
      <c r="G178">
        <v>1</v>
      </c>
      <c r="H178">
        <v>3</v>
      </c>
      <c r="I178" t="s">
        <v>27</v>
      </c>
      <c r="J178" t="s">
        <v>4</v>
      </c>
      <c r="K178" t="s">
        <v>114</v>
      </c>
      <c r="L178">
        <v>1371</v>
      </c>
      <c r="N178">
        <v>1013</v>
      </c>
      <c r="O178" t="s">
        <v>18</v>
      </c>
      <c r="P178" t="s">
        <v>18</v>
      </c>
      <c r="Q178">
        <v>1</v>
      </c>
      <c r="W178">
        <v>0</v>
      </c>
      <c r="X178">
        <v>-441914636</v>
      </c>
      <c r="Y178">
        <v>1.1682239999999999</v>
      </c>
      <c r="AA178">
        <v>8275.42</v>
      </c>
      <c r="AB178">
        <v>0</v>
      </c>
      <c r="AC178">
        <v>0</v>
      </c>
      <c r="AD178">
        <v>0</v>
      </c>
      <c r="AE178">
        <v>1074.73</v>
      </c>
      <c r="AF178">
        <v>0</v>
      </c>
      <c r="AG178">
        <v>0</v>
      </c>
      <c r="AH178">
        <v>0</v>
      </c>
      <c r="AI178">
        <v>7.7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4</v>
      </c>
      <c r="AT178">
        <v>1.1682239999999999</v>
      </c>
      <c r="AU178" t="s">
        <v>4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Y178*Source!I61</f>
        <v>0.99999974399999991</v>
      </c>
      <c r="CY178">
        <f t="shared" si="15"/>
        <v>8275.42</v>
      </c>
      <c r="CZ178">
        <f t="shared" si="16"/>
        <v>1074.73</v>
      </c>
      <c r="DA178">
        <f t="shared" si="17"/>
        <v>7.7</v>
      </c>
      <c r="DB178">
        <v>0</v>
      </c>
    </row>
    <row r="179" spans="1:106" x14ac:dyDescent="0.2">
      <c r="A179">
        <f>ROW(Source!A74)</f>
        <v>74</v>
      </c>
      <c r="B179">
        <v>27795993</v>
      </c>
      <c r="C179">
        <v>27797042</v>
      </c>
      <c r="D179">
        <v>25430275</v>
      </c>
      <c r="E179">
        <v>1</v>
      </c>
      <c r="F179">
        <v>1</v>
      </c>
      <c r="G179">
        <v>1</v>
      </c>
      <c r="H179">
        <v>1</v>
      </c>
      <c r="I179" t="s">
        <v>595</v>
      </c>
      <c r="J179" t="s">
        <v>4</v>
      </c>
      <c r="K179" t="s">
        <v>596</v>
      </c>
      <c r="L179">
        <v>1191</v>
      </c>
      <c r="N179">
        <v>1013</v>
      </c>
      <c r="O179" t="s">
        <v>497</v>
      </c>
      <c r="P179" t="s">
        <v>497</v>
      </c>
      <c r="Q179">
        <v>1</v>
      </c>
      <c r="W179">
        <v>0</v>
      </c>
      <c r="X179">
        <v>-2143564933</v>
      </c>
      <c r="Y179">
        <v>178.22400000000002</v>
      </c>
      <c r="AA179">
        <v>0</v>
      </c>
      <c r="AB179">
        <v>0</v>
      </c>
      <c r="AC179">
        <v>0</v>
      </c>
      <c r="AD179">
        <v>9.76</v>
      </c>
      <c r="AE179">
        <v>0</v>
      </c>
      <c r="AF179">
        <v>0</v>
      </c>
      <c r="AG179">
        <v>0</v>
      </c>
      <c r="AH179">
        <v>9.76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4</v>
      </c>
      <c r="AT179">
        <v>148.52000000000001</v>
      </c>
      <c r="AU179" t="s">
        <v>21</v>
      </c>
      <c r="AV179">
        <v>1</v>
      </c>
      <c r="AW179">
        <v>2</v>
      </c>
      <c r="AX179">
        <v>27797047</v>
      </c>
      <c r="AY179">
        <v>1</v>
      </c>
      <c r="AZ179">
        <v>0</v>
      </c>
      <c r="BA179">
        <v>183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Y179*Source!I74</f>
        <v>142.75742400000001</v>
      </c>
      <c r="CY179">
        <f>AD179</f>
        <v>9.76</v>
      </c>
      <c r="CZ179">
        <f>AH179</f>
        <v>9.76</v>
      </c>
      <c r="DA179">
        <f>AL179</f>
        <v>1</v>
      </c>
      <c r="DB179">
        <v>0</v>
      </c>
    </row>
    <row r="180" spans="1:106" x14ac:dyDescent="0.2">
      <c r="A180">
        <f>ROW(Source!A74)</f>
        <v>74</v>
      </c>
      <c r="B180">
        <v>27795993</v>
      </c>
      <c r="C180">
        <v>27797042</v>
      </c>
      <c r="D180">
        <v>25412928</v>
      </c>
      <c r="E180">
        <v>1</v>
      </c>
      <c r="F180">
        <v>1</v>
      </c>
      <c r="G180">
        <v>1</v>
      </c>
      <c r="H180">
        <v>1</v>
      </c>
      <c r="I180" t="s">
        <v>498</v>
      </c>
      <c r="J180" t="s">
        <v>4</v>
      </c>
      <c r="K180" t="s">
        <v>499</v>
      </c>
      <c r="L180">
        <v>1191</v>
      </c>
      <c r="N180">
        <v>1013</v>
      </c>
      <c r="O180" t="s">
        <v>497</v>
      </c>
      <c r="P180" t="s">
        <v>497</v>
      </c>
      <c r="Q180">
        <v>1</v>
      </c>
      <c r="W180">
        <v>0</v>
      </c>
      <c r="X180">
        <v>-1417349443</v>
      </c>
      <c r="Y180">
        <v>1.08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4</v>
      </c>
      <c r="AT180">
        <v>1.08</v>
      </c>
      <c r="AU180" t="s">
        <v>4</v>
      </c>
      <c r="AV180">
        <v>2</v>
      </c>
      <c r="AW180">
        <v>2</v>
      </c>
      <c r="AX180">
        <v>27797048</v>
      </c>
      <c r="AY180">
        <v>1</v>
      </c>
      <c r="AZ180">
        <v>2048</v>
      </c>
      <c r="BA180">
        <v>184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Y180*Source!I74</f>
        <v>0.86508000000000007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ROW(Source!A74)</f>
        <v>74</v>
      </c>
      <c r="B181">
        <v>27795993</v>
      </c>
      <c r="C181">
        <v>27797042</v>
      </c>
      <c r="D181">
        <v>25231607</v>
      </c>
      <c r="E181">
        <v>1</v>
      </c>
      <c r="F181">
        <v>1</v>
      </c>
      <c r="G181">
        <v>1</v>
      </c>
      <c r="H181">
        <v>2</v>
      </c>
      <c r="I181" t="s">
        <v>507</v>
      </c>
      <c r="J181" t="s">
        <v>508</v>
      </c>
      <c r="K181" t="s">
        <v>509</v>
      </c>
      <c r="L181">
        <v>1368</v>
      </c>
      <c r="N181">
        <v>1011</v>
      </c>
      <c r="O181" t="s">
        <v>503</v>
      </c>
      <c r="P181" t="s">
        <v>503</v>
      </c>
      <c r="Q181">
        <v>1</v>
      </c>
      <c r="W181">
        <v>0</v>
      </c>
      <c r="X181">
        <v>1372534845</v>
      </c>
      <c r="Y181">
        <v>1.296</v>
      </c>
      <c r="AA181">
        <v>0</v>
      </c>
      <c r="AB181">
        <v>65.709999999999994</v>
      </c>
      <c r="AC181">
        <v>11.6</v>
      </c>
      <c r="AD181">
        <v>0</v>
      </c>
      <c r="AE181">
        <v>0</v>
      </c>
      <c r="AF181">
        <v>65.709999999999994</v>
      </c>
      <c r="AG181">
        <v>11.6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4</v>
      </c>
      <c r="AT181">
        <v>1.08</v>
      </c>
      <c r="AU181" t="s">
        <v>21</v>
      </c>
      <c r="AV181">
        <v>0</v>
      </c>
      <c r="AW181">
        <v>2</v>
      </c>
      <c r="AX181">
        <v>27797049</v>
      </c>
      <c r="AY181">
        <v>1</v>
      </c>
      <c r="AZ181">
        <v>0</v>
      </c>
      <c r="BA181">
        <v>185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Y181*Source!I74</f>
        <v>1.0380960000000001</v>
      </c>
      <c r="CY181">
        <f>AB181</f>
        <v>65.709999999999994</v>
      </c>
      <c r="CZ181">
        <f>AF181</f>
        <v>65.709999999999994</v>
      </c>
      <c r="DA181">
        <f>AJ181</f>
        <v>1</v>
      </c>
      <c r="DB181">
        <v>0</v>
      </c>
    </row>
    <row r="182" spans="1:106" x14ac:dyDescent="0.2">
      <c r="A182">
        <f>ROW(Source!A74)</f>
        <v>74</v>
      </c>
      <c r="B182">
        <v>27795993</v>
      </c>
      <c r="C182">
        <v>27797042</v>
      </c>
      <c r="D182">
        <v>25232774</v>
      </c>
      <c r="E182">
        <v>1</v>
      </c>
      <c r="F182">
        <v>1</v>
      </c>
      <c r="G182">
        <v>1</v>
      </c>
      <c r="H182">
        <v>2</v>
      </c>
      <c r="I182" t="s">
        <v>597</v>
      </c>
      <c r="J182" t="s">
        <v>598</v>
      </c>
      <c r="K182" t="s">
        <v>599</v>
      </c>
      <c r="L182">
        <v>1368</v>
      </c>
      <c r="N182">
        <v>1011</v>
      </c>
      <c r="O182" t="s">
        <v>503</v>
      </c>
      <c r="P182" t="s">
        <v>503</v>
      </c>
      <c r="Q182">
        <v>1</v>
      </c>
      <c r="W182">
        <v>0</v>
      </c>
      <c r="X182">
        <v>2063201404</v>
      </c>
      <c r="Y182">
        <v>15.564</v>
      </c>
      <c r="AA182">
        <v>0</v>
      </c>
      <c r="AB182">
        <v>65.25</v>
      </c>
      <c r="AC182">
        <v>0</v>
      </c>
      <c r="AD182">
        <v>0</v>
      </c>
      <c r="AE182">
        <v>0</v>
      </c>
      <c r="AF182">
        <v>65.25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4</v>
      </c>
      <c r="AT182">
        <v>12.97</v>
      </c>
      <c r="AU182" t="s">
        <v>21</v>
      </c>
      <c r="AV182">
        <v>0</v>
      </c>
      <c r="AW182">
        <v>2</v>
      </c>
      <c r="AX182">
        <v>27797050</v>
      </c>
      <c r="AY182">
        <v>1</v>
      </c>
      <c r="AZ182">
        <v>0</v>
      </c>
      <c r="BA182">
        <v>186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Y182*Source!I74</f>
        <v>12.466764000000001</v>
      </c>
      <c r="CY182">
        <f>AB182</f>
        <v>65.25</v>
      </c>
      <c r="CZ182">
        <f>AF182</f>
        <v>65.25</v>
      </c>
      <c r="DA182">
        <f>AJ182</f>
        <v>1</v>
      </c>
      <c r="DB182">
        <v>0</v>
      </c>
    </row>
    <row r="183" spans="1:106" x14ac:dyDescent="0.2">
      <c r="A183">
        <f>ROW(Source!A74)</f>
        <v>74</v>
      </c>
      <c r="B183">
        <v>27795993</v>
      </c>
      <c r="C183">
        <v>27797042</v>
      </c>
      <c r="D183">
        <v>25232776</v>
      </c>
      <c r="E183">
        <v>1</v>
      </c>
      <c r="F183">
        <v>1</v>
      </c>
      <c r="G183">
        <v>1</v>
      </c>
      <c r="H183">
        <v>2</v>
      </c>
      <c r="I183" t="s">
        <v>600</v>
      </c>
      <c r="J183" t="s">
        <v>601</v>
      </c>
      <c r="K183" t="s">
        <v>602</v>
      </c>
      <c r="L183">
        <v>1368</v>
      </c>
      <c r="N183">
        <v>1011</v>
      </c>
      <c r="O183" t="s">
        <v>503</v>
      </c>
      <c r="P183" t="s">
        <v>503</v>
      </c>
      <c r="Q183">
        <v>1</v>
      </c>
      <c r="W183">
        <v>0</v>
      </c>
      <c r="X183">
        <v>1581354540</v>
      </c>
      <c r="Y183">
        <v>6.8760000000000003</v>
      </c>
      <c r="AA183">
        <v>0</v>
      </c>
      <c r="AB183">
        <v>2.16</v>
      </c>
      <c r="AC183">
        <v>0</v>
      </c>
      <c r="AD183">
        <v>0</v>
      </c>
      <c r="AE183">
        <v>0</v>
      </c>
      <c r="AF183">
        <v>2.16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4</v>
      </c>
      <c r="AT183">
        <v>5.73</v>
      </c>
      <c r="AU183" t="s">
        <v>21</v>
      </c>
      <c r="AV183">
        <v>0</v>
      </c>
      <c r="AW183">
        <v>2</v>
      </c>
      <c r="AX183">
        <v>27797051</v>
      </c>
      <c r="AY183">
        <v>1</v>
      </c>
      <c r="AZ183">
        <v>0</v>
      </c>
      <c r="BA183">
        <v>187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Y183*Source!I74</f>
        <v>5.5076760000000009</v>
      </c>
      <c r="CY183">
        <f>AB183</f>
        <v>2.16</v>
      </c>
      <c r="CZ183">
        <f>AF183</f>
        <v>2.16</v>
      </c>
      <c r="DA183">
        <f>AJ183</f>
        <v>1</v>
      </c>
      <c r="DB183">
        <v>0</v>
      </c>
    </row>
    <row r="184" spans="1:106" x14ac:dyDescent="0.2">
      <c r="A184">
        <f>ROW(Source!A74)</f>
        <v>74</v>
      </c>
      <c r="B184">
        <v>27795993</v>
      </c>
      <c r="C184">
        <v>27797042</v>
      </c>
      <c r="D184">
        <v>25152652</v>
      </c>
      <c r="E184">
        <v>1</v>
      </c>
      <c r="F184">
        <v>1</v>
      </c>
      <c r="G184">
        <v>1</v>
      </c>
      <c r="H184">
        <v>3</v>
      </c>
      <c r="I184" t="s">
        <v>603</v>
      </c>
      <c r="J184" t="s">
        <v>604</v>
      </c>
      <c r="K184" t="s">
        <v>605</v>
      </c>
      <c r="L184">
        <v>1348</v>
      </c>
      <c r="N184">
        <v>1009</v>
      </c>
      <c r="O184" t="s">
        <v>119</v>
      </c>
      <c r="P184" t="s">
        <v>119</v>
      </c>
      <c r="Q184">
        <v>1000</v>
      </c>
      <c r="W184">
        <v>0</v>
      </c>
      <c r="X184">
        <v>989294043</v>
      </c>
      <c r="Y184">
        <v>1.6999999999999999E-3</v>
      </c>
      <c r="AA184">
        <v>33180</v>
      </c>
      <c r="AB184">
        <v>0</v>
      </c>
      <c r="AC184">
        <v>0</v>
      </c>
      <c r="AD184">
        <v>0</v>
      </c>
      <c r="AE184">
        <v>33180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4</v>
      </c>
      <c r="AT184">
        <v>1.6999999999999999E-3</v>
      </c>
      <c r="AU184" t="s">
        <v>4</v>
      </c>
      <c r="AV184">
        <v>0</v>
      </c>
      <c r="AW184">
        <v>2</v>
      </c>
      <c r="AX184">
        <v>27797052</v>
      </c>
      <c r="AY184">
        <v>1</v>
      </c>
      <c r="AZ184">
        <v>0</v>
      </c>
      <c r="BA184">
        <v>188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Y184*Source!I74</f>
        <v>1.3617E-3</v>
      </c>
      <c r="CY184">
        <f>AA184</f>
        <v>33180</v>
      </c>
      <c r="CZ184">
        <f>AE184</f>
        <v>33180</v>
      </c>
      <c r="DA184">
        <f>AI184</f>
        <v>1</v>
      </c>
      <c r="DB184">
        <v>0</v>
      </c>
    </row>
    <row r="185" spans="1:106" x14ac:dyDescent="0.2">
      <c r="A185">
        <f>ROW(Source!A74)</f>
        <v>74</v>
      </c>
      <c r="B185">
        <v>27795993</v>
      </c>
      <c r="C185">
        <v>27797042</v>
      </c>
      <c r="D185">
        <v>25173718</v>
      </c>
      <c r="E185">
        <v>1</v>
      </c>
      <c r="F185">
        <v>1</v>
      </c>
      <c r="G185">
        <v>1</v>
      </c>
      <c r="H185">
        <v>3</v>
      </c>
      <c r="I185" t="s">
        <v>606</v>
      </c>
      <c r="J185" t="s">
        <v>607</v>
      </c>
      <c r="K185" t="s">
        <v>608</v>
      </c>
      <c r="L185">
        <v>1348</v>
      </c>
      <c r="N185">
        <v>1009</v>
      </c>
      <c r="O185" t="s">
        <v>119</v>
      </c>
      <c r="P185" t="s">
        <v>119</v>
      </c>
      <c r="Q185">
        <v>1000</v>
      </c>
      <c r="W185">
        <v>0</v>
      </c>
      <c r="X185">
        <v>532254978</v>
      </c>
      <c r="Y185">
        <v>1.1560000000000001E-2</v>
      </c>
      <c r="AA185">
        <v>7590</v>
      </c>
      <c r="AB185">
        <v>0</v>
      </c>
      <c r="AC185">
        <v>0</v>
      </c>
      <c r="AD185">
        <v>0</v>
      </c>
      <c r="AE185">
        <v>7590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4</v>
      </c>
      <c r="AT185">
        <v>1.1560000000000001E-2</v>
      </c>
      <c r="AU185" t="s">
        <v>4</v>
      </c>
      <c r="AV185">
        <v>0</v>
      </c>
      <c r="AW185">
        <v>2</v>
      </c>
      <c r="AX185">
        <v>27797053</v>
      </c>
      <c r="AY185">
        <v>1</v>
      </c>
      <c r="AZ185">
        <v>0</v>
      </c>
      <c r="BA185">
        <v>189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Y185*Source!I74</f>
        <v>9.2595600000000017E-3</v>
      </c>
      <c r="CY185">
        <f>AA185</f>
        <v>7590</v>
      </c>
      <c r="CZ185">
        <f>AE185</f>
        <v>7590</v>
      </c>
      <c r="DA185">
        <f>AI185</f>
        <v>1</v>
      </c>
      <c r="DB185">
        <v>0</v>
      </c>
    </row>
    <row r="186" spans="1:106" x14ac:dyDescent="0.2">
      <c r="A186">
        <f>ROW(Source!A74)</f>
        <v>74</v>
      </c>
      <c r="B186">
        <v>27795993</v>
      </c>
      <c r="C186">
        <v>27797042</v>
      </c>
      <c r="D186">
        <v>0</v>
      </c>
      <c r="E186">
        <v>1</v>
      </c>
      <c r="F186">
        <v>1</v>
      </c>
      <c r="G186">
        <v>1</v>
      </c>
      <c r="H186">
        <v>3</v>
      </c>
      <c r="I186" t="s">
        <v>128</v>
      </c>
      <c r="J186" t="s">
        <v>4</v>
      </c>
      <c r="K186" t="s">
        <v>129</v>
      </c>
      <c r="L186">
        <v>1327</v>
      </c>
      <c r="N186">
        <v>1005</v>
      </c>
      <c r="O186" t="s">
        <v>40</v>
      </c>
      <c r="P186" t="s">
        <v>40</v>
      </c>
      <c r="Q186">
        <v>1</v>
      </c>
      <c r="W186">
        <v>0</v>
      </c>
      <c r="X186">
        <v>102747261</v>
      </c>
      <c r="Y186">
        <v>122</v>
      </c>
      <c r="AA186">
        <v>58.23</v>
      </c>
      <c r="AB186">
        <v>0</v>
      </c>
      <c r="AC186">
        <v>0</v>
      </c>
      <c r="AD186">
        <v>0</v>
      </c>
      <c r="AE186">
        <v>58.23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4</v>
      </c>
      <c r="AT186">
        <v>122</v>
      </c>
      <c r="AU186" t="s">
        <v>4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Y186*Source!I74</f>
        <v>97.722000000000008</v>
      </c>
      <c r="CY186">
        <f>AA186</f>
        <v>58.23</v>
      </c>
      <c r="CZ186">
        <f>AE186</f>
        <v>58.23</v>
      </c>
      <c r="DA186">
        <f>AI186</f>
        <v>1</v>
      </c>
      <c r="DB186">
        <v>0</v>
      </c>
    </row>
    <row r="187" spans="1:106" x14ac:dyDescent="0.2">
      <c r="A187">
        <f>ROW(Source!A74)</f>
        <v>74</v>
      </c>
      <c r="B187">
        <v>27795993</v>
      </c>
      <c r="C187">
        <v>27797042</v>
      </c>
      <c r="D187">
        <v>25174033</v>
      </c>
      <c r="E187">
        <v>1</v>
      </c>
      <c r="F187">
        <v>1</v>
      </c>
      <c r="G187">
        <v>1</v>
      </c>
      <c r="H187">
        <v>3</v>
      </c>
      <c r="I187" t="s">
        <v>609</v>
      </c>
      <c r="J187" t="s">
        <v>610</v>
      </c>
      <c r="K187" t="s">
        <v>611</v>
      </c>
      <c r="L187">
        <v>1348</v>
      </c>
      <c r="N187">
        <v>1009</v>
      </c>
      <c r="O187" t="s">
        <v>119</v>
      </c>
      <c r="P187" t="s">
        <v>119</v>
      </c>
      <c r="Q187">
        <v>1000</v>
      </c>
      <c r="W187">
        <v>0</v>
      </c>
      <c r="X187">
        <v>597884805</v>
      </c>
      <c r="Y187">
        <v>4.6999999999999999E-4</v>
      </c>
      <c r="AA187">
        <v>11200</v>
      </c>
      <c r="AB187">
        <v>0</v>
      </c>
      <c r="AC187">
        <v>0</v>
      </c>
      <c r="AD187">
        <v>0</v>
      </c>
      <c r="AE187">
        <v>11200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4</v>
      </c>
      <c r="AT187">
        <v>4.6999999999999999E-4</v>
      </c>
      <c r="AU187" t="s">
        <v>4</v>
      </c>
      <c r="AV187">
        <v>0</v>
      </c>
      <c r="AW187">
        <v>2</v>
      </c>
      <c r="AX187">
        <v>27797054</v>
      </c>
      <c r="AY187">
        <v>1</v>
      </c>
      <c r="AZ187">
        <v>0</v>
      </c>
      <c r="BA187">
        <v>190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Y187*Source!I74</f>
        <v>3.7647000000000001E-4</v>
      </c>
      <c r="CY187">
        <f>AA187</f>
        <v>11200</v>
      </c>
      <c r="CZ187">
        <f>AE187</f>
        <v>11200</v>
      </c>
      <c r="DA187">
        <f>AI187</f>
        <v>1</v>
      </c>
      <c r="DB187">
        <v>0</v>
      </c>
    </row>
    <row r="188" spans="1:106" x14ac:dyDescent="0.2">
      <c r="A188">
        <f>ROW(Source!A74)</f>
        <v>74</v>
      </c>
      <c r="B188">
        <v>27795993</v>
      </c>
      <c r="C188">
        <v>27797042</v>
      </c>
      <c r="D188">
        <v>25174036</v>
      </c>
      <c r="E188">
        <v>1</v>
      </c>
      <c r="F188">
        <v>1</v>
      </c>
      <c r="G188">
        <v>1</v>
      </c>
      <c r="H188">
        <v>3</v>
      </c>
      <c r="I188" t="s">
        <v>612</v>
      </c>
      <c r="J188" t="s">
        <v>613</v>
      </c>
      <c r="K188" t="s">
        <v>614</v>
      </c>
      <c r="L188">
        <v>1348</v>
      </c>
      <c r="N188">
        <v>1009</v>
      </c>
      <c r="O188" t="s">
        <v>119</v>
      </c>
      <c r="P188" t="s">
        <v>119</v>
      </c>
      <c r="Q188">
        <v>1000</v>
      </c>
      <c r="W188">
        <v>0</v>
      </c>
      <c r="X188">
        <v>802497018</v>
      </c>
      <c r="Y188">
        <v>4.2770000000000002E-2</v>
      </c>
      <c r="AA188">
        <v>11000</v>
      </c>
      <c r="AB188">
        <v>0</v>
      </c>
      <c r="AC188">
        <v>0</v>
      </c>
      <c r="AD188">
        <v>0</v>
      </c>
      <c r="AE188">
        <v>11000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4</v>
      </c>
      <c r="AT188">
        <v>4.2770000000000002E-2</v>
      </c>
      <c r="AU188" t="s">
        <v>4</v>
      </c>
      <c r="AV188">
        <v>0</v>
      </c>
      <c r="AW188">
        <v>2</v>
      </c>
      <c r="AX188">
        <v>27797055</v>
      </c>
      <c r="AY188">
        <v>1</v>
      </c>
      <c r="AZ188">
        <v>0</v>
      </c>
      <c r="BA188">
        <v>191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Y188*Source!I74</f>
        <v>3.4258770000000001E-2</v>
      </c>
      <c r="CY188">
        <f>AA188</f>
        <v>11000</v>
      </c>
      <c r="CZ188">
        <f>AE188</f>
        <v>11000</v>
      </c>
      <c r="DA188">
        <f>AI188</f>
        <v>1</v>
      </c>
      <c r="DB188">
        <v>0</v>
      </c>
    </row>
    <row r="189" spans="1:106" x14ac:dyDescent="0.2">
      <c r="A189">
        <f>ROW(Source!A75)</f>
        <v>75</v>
      </c>
      <c r="B189">
        <v>27796868</v>
      </c>
      <c r="C189">
        <v>27797042</v>
      </c>
      <c r="D189">
        <v>25430275</v>
      </c>
      <c r="E189">
        <v>1</v>
      </c>
      <c r="F189">
        <v>1</v>
      </c>
      <c r="G189">
        <v>1</v>
      </c>
      <c r="H189">
        <v>1</v>
      </c>
      <c r="I189" t="s">
        <v>595</v>
      </c>
      <c r="J189" t="s">
        <v>4</v>
      </c>
      <c r="K189" t="s">
        <v>596</v>
      </c>
      <c r="L189">
        <v>1191</v>
      </c>
      <c r="N189">
        <v>1013</v>
      </c>
      <c r="O189" t="s">
        <v>497</v>
      </c>
      <c r="P189" t="s">
        <v>497</v>
      </c>
      <c r="Q189">
        <v>1</v>
      </c>
      <c r="W189">
        <v>0</v>
      </c>
      <c r="X189">
        <v>-2143564933</v>
      </c>
      <c r="Y189">
        <v>178.22400000000002</v>
      </c>
      <c r="AA189">
        <v>0</v>
      </c>
      <c r="AB189">
        <v>0</v>
      </c>
      <c r="AC189">
        <v>0</v>
      </c>
      <c r="AD189">
        <v>75.150000000000006</v>
      </c>
      <c r="AE189">
        <v>0</v>
      </c>
      <c r="AF189">
        <v>0</v>
      </c>
      <c r="AG189">
        <v>0</v>
      </c>
      <c r="AH189">
        <v>9.76</v>
      </c>
      <c r="AI189">
        <v>1</v>
      </c>
      <c r="AJ189">
        <v>1</v>
      </c>
      <c r="AK189">
        <v>1</v>
      </c>
      <c r="AL189">
        <v>7.7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4</v>
      </c>
      <c r="AT189">
        <v>148.52000000000001</v>
      </c>
      <c r="AU189" t="s">
        <v>21</v>
      </c>
      <c r="AV189">
        <v>1</v>
      </c>
      <c r="AW189">
        <v>2</v>
      </c>
      <c r="AX189">
        <v>27797047</v>
      </c>
      <c r="AY189">
        <v>1</v>
      </c>
      <c r="AZ189">
        <v>0</v>
      </c>
      <c r="BA189">
        <v>193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Y189*Source!I75</f>
        <v>142.75742400000001</v>
      </c>
      <c r="CY189">
        <f>AD189</f>
        <v>75.150000000000006</v>
      </c>
      <c r="CZ189">
        <f>AH189</f>
        <v>9.76</v>
      </c>
      <c r="DA189">
        <f>AL189</f>
        <v>7.7</v>
      </c>
      <c r="DB189">
        <v>0</v>
      </c>
    </row>
    <row r="190" spans="1:106" x14ac:dyDescent="0.2">
      <c r="A190">
        <f>ROW(Source!A75)</f>
        <v>75</v>
      </c>
      <c r="B190">
        <v>27796868</v>
      </c>
      <c r="C190">
        <v>27797042</v>
      </c>
      <c r="D190">
        <v>25412928</v>
      </c>
      <c r="E190">
        <v>1</v>
      </c>
      <c r="F190">
        <v>1</v>
      </c>
      <c r="G190">
        <v>1</v>
      </c>
      <c r="H190">
        <v>1</v>
      </c>
      <c r="I190" t="s">
        <v>498</v>
      </c>
      <c r="J190" t="s">
        <v>4</v>
      </c>
      <c r="K190" t="s">
        <v>499</v>
      </c>
      <c r="L190">
        <v>1191</v>
      </c>
      <c r="N190">
        <v>1013</v>
      </c>
      <c r="O190" t="s">
        <v>497</v>
      </c>
      <c r="P190" t="s">
        <v>497</v>
      </c>
      <c r="Q190">
        <v>1</v>
      </c>
      <c r="W190">
        <v>0</v>
      </c>
      <c r="X190">
        <v>-1417349443</v>
      </c>
      <c r="Y190">
        <v>1.08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7.7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4</v>
      </c>
      <c r="AT190">
        <v>1.08</v>
      </c>
      <c r="AU190" t="s">
        <v>4</v>
      </c>
      <c r="AV190">
        <v>2</v>
      </c>
      <c r="AW190">
        <v>2</v>
      </c>
      <c r="AX190">
        <v>27797048</v>
      </c>
      <c r="AY190">
        <v>1</v>
      </c>
      <c r="AZ190">
        <v>2048</v>
      </c>
      <c r="BA190">
        <v>194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Y190*Source!I75</f>
        <v>0.86508000000000007</v>
      </c>
      <c r="CY190">
        <f>AD190</f>
        <v>0</v>
      </c>
      <c r="CZ190">
        <f>AH190</f>
        <v>0</v>
      </c>
      <c r="DA190">
        <f>AL190</f>
        <v>1</v>
      </c>
      <c r="DB190">
        <v>0</v>
      </c>
    </row>
    <row r="191" spans="1:106" x14ac:dyDescent="0.2">
      <c r="A191">
        <f>ROW(Source!A75)</f>
        <v>75</v>
      </c>
      <c r="B191">
        <v>27796868</v>
      </c>
      <c r="C191">
        <v>27797042</v>
      </c>
      <c r="D191">
        <v>25231607</v>
      </c>
      <c r="E191">
        <v>1</v>
      </c>
      <c r="F191">
        <v>1</v>
      </c>
      <c r="G191">
        <v>1</v>
      </c>
      <c r="H191">
        <v>2</v>
      </c>
      <c r="I191" t="s">
        <v>507</v>
      </c>
      <c r="J191" t="s">
        <v>508</v>
      </c>
      <c r="K191" t="s">
        <v>509</v>
      </c>
      <c r="L191">
        <v>1368</v>
      </c>
      <c r="N191">
        <v>1011</v>
      </c>
      <c r="O191" t="s">
        <v>503</v>
      </c>
      <c r="P191" t="s">
        <v>503</v>
      </c>
      <c r="Q191">
        <v>1</v>
      </c>
      <c r="W191">
        <v>0</v>
      </c>
      <c r="X191">
        <v>1372534845</v>
      </c>
      <c r="Y191">
        <v>1.296</v>
      </c>
      <c r="AA191">
        <v>0</v>
      </c>
      <c r="AB191">
        <v>505.97</v>
      </c>
      <c r="AC191">
        <v>11.6</v>
      </c>
      <c r="AD191">
        <v>0</v>
      </c>
      <c r="AE191">
        <v>0</v>
      </c>
      <c r="AF191">
        <v>65.709999999999994</v>
      </c>
      <c r="AG191">
        <v>11.6</v>
      </c>
      <c r="AH191">
        <v>0</v>
      </c>
      <c r="AI191">
        <v>1</v>
      </c>
      <c r="AJ191">
        <v>7.7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4</v>
      </c>
      <c r="AT191">
        <v>1.08</v>
      </c>
      <c r="AU191" t="s">
        <v>21</v>
      </c>
      <c r="AV191">
        <v>0</v>
      </c>
      <c r="AW191">
        <v>2</v>
      </c>
      <c r="AX191">
        <v>27797049</v>
      </c>
      <c r="AY191">
        <v>1</v>
      </c>
      <c r="AZ191">
        <v>0</v>
      </c>
      <c r="BA191">
        <v>195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Y191*Source!I75</f>
        <v>1.0380960000000001</v>
      </c>
      <c r="CY191">
        <f>AB191</f>
        <v>505.97</v>
      </c>
      <c r="CZ191">
        <f>AF191</f>
        <v>65.709999999999994</v>
      </c>
      <c r="DA191">
        <f>AJ191</f>
        <v>7.7</v>
      </c>
      <c r="DB191">
        <v>0</v>
      </c>
    </row>
    <row r="192" spans="1:106" x14ac:dyDescent="0.2">
      <c r="A192">
        <f>ROW(Source!A75)</f>
        <v>75</v>
      </c>
      <c r="B192">
        <v>27796868</v>
      </c>
      <c r="C192">
        <v>27797042</v>
      </c>
      <c r="D192">
        <v>25232774</v>
      </c>
      <c r="E192">
        <v>1</v>
      </c>
      <c r="F192">
        <v>1</v>
      </c>
      <c r="G192">
        <v>1</v>
      </c>
      <c r="H192">
        <v>2</v>
      </c>
      <c r="I192" t="s">
        <v>597</v>
      </c>
      <c r="J192" t="s">
        <v>598</v>
      </c>
      <c r="K192" t="s">
        <v>599</v>
      </c>
      <c r="L192">
        <v>1368</v>
      </c>
      <c r="N192">
        <v>1011</v>
      </c>
      <c r="O192" t="s">
        <v>503</v>
      </c>
      <c r="P192" t="s">
        <v>503</v>
      </c>
      <c r="Q192">
        <v>1</v>
      </c>
      <c r="W192">
        <v>0</v>
      </c>
      <c r="X192">
        <v>2063201404</v>
      </c>
      <c r="Y192">
        <v>15.564</v>
      </c>
      <c r="AA192">
        <v>0</v>
      </c>
      <c r="AB192">
        <v>502.43</v>
      </c>
      <c r="AC192">
        <v>0</v>
      </c>
      <c r="AD192">
        <v>0</v>
      </c>
      <c r="AE192">
        <v>0</v>
      </c>
      <c r="AF192">
        <v>65.25</v>
      </c>
      <c r="AG192">
        <v>0</v>
      </c>
      <c r="AH192">
        <v>0</v>
      </c>
      <c r="AI192">
        <v>1</v>
      </c>
      <c r="AJ192">
        <v>7.7</v>
      </c>
      <c r="AK192">
        <v>1</v>
      </c>
      <c r="AL192">
        <v>1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4</v>
      </c>
      <c r="AT192">
        <v>12.97</v>
      </c>
      <c r="AU192" t="s">
        <v>21</v>
      </c>
      <c r="AV192">
        <v>0</v>
      </c>
      <c r="AW192">
        <v>2</v>
      </c>
      <c r="AX192">
        <v>27797050</v>
      </c>
      <c r="AY192">
        <v>1</v>
      </c>
      <c r="AZ192">
        <v>0</v>
      </c>
      <c r="BA192">
        <v>196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Y192*Source!I75</f>
        <v>12.466764000000001</v>
      </c>
      <c r="CY192">
        <f>AB192</f>
        <v>502.43</v>
      </c>
      <c r="CZ192">
        <f>AF192</f>
        <v>65.25</v>
      </c>
      <c r="DA192">
        <f>AJ192</f>
        <v>7.7</v>
      </c>
      <c r="DB192">
        <v>0</v>
      </c>
    </row>
    <row r="193" spans="1:106" x14ac:dyDescent="0.2">
      <c r="A193">
        <f>ROW(Source!A75)</f>
        <v>75</v>
      </c>
      <c r="B193">
        <v>27796868</v>
      </c>
      <c r="C193">
        <v>27797042</v>
      </c>
      <c r="D193">
        <v>25232776</v>
      </c>
      <c r="E193">
        <v>1</v>
      </c>
      <c r="F193">
        <v>1</v>
      </c>
      <c r="G193">
        <v>1</v>
      </c>
      <c r="H193">
        <v>2</v>
      </c>
      <c r="I193" t="s">
        <v>600</v>
      </c>
      <c r="J193" t="s">
        <v>601</v>
      </c>
      <c r="K193" t="s">
        <v>602</v>
      </c>
      <c r="L193">
        <v>1368</v>
      </c>
      <c r="N193">
        <v>1011</v>
      </c>
      <c r="O193" t="s">
        <v>503</v>
      </c>
      <c r="P193" t="s">
        <v>503</v>
      </c>
      <c r="Q193">
        <v>1</v>
      </c>
      <c r="W193">
        <v>0</v>
      </c>
      <c r="X193">
        <v>1581354540</v>
      </c>
      <c r="Y193">
        <v>6.8760000000000003</v>
      </c>
      <c r="AA193">
        <v>0</v>
      </c>
      <c r="AB193">
        <v>16.63</v>
      </c>
      <c r="AC193">
        <v>0</v>
      </c>
      <c r="AD193">
        <v>0</v>
      </c>
      <c r="AE193">
        <v>0</v>
      </c>
      <c r="AF193">
        <v>2.16</v>
      </c>
      <c r="AG193">
        <v>0</v>
      </c>
      <c r="AH193">
        <v>0</v>
      </c>
      <c r="AI193">
        <v>1</v>
      </c>
      <c r="AJ193">
        <v>7.7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4</v>
      </c>
      <c r="AT193">
        <v>5.73</v>
      </c>
      <c r="AU193" t="s">
        <v>21</v>
      </c>
      <c r="AV193">
        <v>0</v>
      </c>
      <c r="AW193">
        <v>2</v>
      </c>
      <c r="AX193">
        <v>27797051</v>
      </c>
      <c r="AY193">
        <v>1</v>
      </c>
      <c r="AZ193">
        <v>0</v>
      </c>
      <c r="BA193">
        <v>197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Y193*Source!I75</f>
        <v>5.5076760000000009</v>
      </c>
      <c r="CY193">
        <f>AB193</f>
        <v>16.63</v>
      </c>
      <c r="CZ193">
        <f>AF193</f>
        <v>2.16</v>
      </c>
      <c r="DA193">
        <f>AJ193</f>
        <v>7.7</v>
      </c>
      <c r="DB193">
        <v>0</v>
      </c>
    </row>
    <row r="194" spans="1:106" x14ac:dyDescent="0.2">
      <c r="A194">
        <f>ROW(Source!A75)</f>
        <v>75</v>
      </c>
      <c r="B194">
        <v>27796868</v>
      </c>
      <c r="C194">
        <v>27797042</v>
      </c>
      <c r="D194">
        <v>25152652</v>
      </c>
      <c r="E194">
        <v>1</v>
      </c>
      <c r="F194">
        <v>1</v>
      </c>
      <c r="G194">
        <v>1</v>
      </c>
      <c r="H194">
        <v>3</v>
      </c>
      <c r="I194" t="s">
        <v>603</v>
      </c>
      <c r="J194" t="s">
        <v>604</v>
      </c>
      <c r="K194" t="s">
        <v>605</v>
      </c>
      <c r="L194">
        <v>1348</v>
      </c>
      <c r="N194">
        <v>1009</v>
      </c>
      <c r="O194" t="s">
        <v>119</v>
      </c>
      <c r="P194" t="s">
        <v>119</v>
      </c>
      <c r="Q194">
        <v>1000</v>
      </c>
      <c r="W194">
        <v>0</v>
      </c>
      <c r="X194">
        <v>989294043</v>
      </c>
      <c r="Y194">
        <v>1.6999999999999999E-3</v>
      </c>
      <c r="AA194">
        <v>255486</v>
      </c>
      <c r="AB194">
        <v>0</v>
      </c>
      <c r="AC194">
        <v>0</v>
      </c>
      <c r="AD194">
        <v>0</v>
      </c>
      <c r="AE194">
        <v>33180</v>
      </c>
      <c r="AF194">
        <v>0</v>
      </c>
      <c r="AG194">
        <v>0</v>
      </c>
      <c r="AH194">
        <v>0</v>
      </c>
      <c r="AI194">
        <v>7.7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4</v>
      </c>
      <c r="AT194">
        <v>1.6999999999999999E-3</v>
      </c>
      <c r="AU194" t="s">
        <v>4</v>
      </c>
      <c r="AV194">
        <v>0</v>
      </c>
      <c r="AW194">
        <v>2</v>
      </c>
      <c r="AX194">
        <v>27797052</v>
      </c>
      <c r="AY194">
        <v>1</v>
      </c>
      <c r="AZ194">
        <v>0</v>
      </c>
      <c r="BA194">
        <v>198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Y194*Source!I75</f>
        <v>1.3617E-3</v>
      </c>
      <c r="CY194">
        <f>AA194</f>
        <v>255486</v>
      </c>
      <c r="CZ194">
        <f>AE194</f>
        <v>33180</v>
      </c>
      <c r="DA194">
        <f>AI194</f>
        <v>7.7</v>
      </c>
      <c r="DB194">
        <v>0</v>
      </c>
    </row>
    <row r="195" spans="1:106" x14ac:dyDescent="0.2">
      <c r="A195">
        <f>ROW(Source!A75)</f>
        <v>75</v>
      </c>
      <c r="B195">
        <v>27796868</v>
      </c>
      <c r="C195">
        <v>27797042</v>
      </c>
      <c r="D195">
        <v>25173718</v>
      </c>
      <c r="E195">
        <v>1</v>
      </c>
      <c r="F195">
        <v>1</v>
      </c>
      <c r="G195">
        <v>1</v>
      </c>
      <c r="H195">
        <v>3</v>
      </c>
      <c r="I195" t="s">
        <v>606</v>
      </c>
      <c r="J195" t="s">
        <v>607</v>
      </c>
      <c r="K195" t="s">
        <v>608</v>
      </c>
      <c r="L195">
        <v>1348</v>
      </c>
      <c r="N195">
        <v>1009</v>
      </c>
      <c r="O195" t="s">
        <v>119</v>
      </c>
      <c r="P195" t="s">
        <v>119</v>
      </c>
      <c r="Q195">
        <v>1000</v>
      </c>
      <c r="W195">
        <v>0</v>
      </c>
      <c r="X195">
        <v>532254978</v>
      </c>
      <c r="Y195">
        <v>1.1560000000000001E-2</v>
      </c>
      <c r="AA195">
        <v>58443</v>
      </c>
      <c r="AB195">
        <v>0</v>
      </c>
      <c r="AC195">
        <v>0</v>
      </c>
      <c r="AD195">
        <v>0</v>
      </c>
      <c r="AE195">
        <v>7590</v>
      </c>
      <c r="AF195">
        <v>0</v>
      </c>
      <c r="AG195">
        <v>0</v>
      </c>
      <c r="AH195">
        <v>0</v>
      </c>
      <c r="AI195">
        <v>7.7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4</v>
      </c>
      <c r="AT195">
        <v>1.1560000000000001E-2</v>
      </c>
      <c r="AU195" t="s">
        <v>4</v>
      </c>
      <c r="AV195">
        <v>0</v>
      </c>
      <c r="AW195">
        <v>2</v>
      </c>
      <c r="AX195">
        <v>27797053</v>
      </c>
      <c r="AY195">
        <v>1</v>
      </c>
      <c r="AZ195">
        <v>0</v>
      </c>
      <c r="BA195">
        <v>199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Y195*Source!I75</f>
        <v>9.2595600000000017E-3</v>
      </c>
      <c r="CY195">
        <f>AA195</f>
        <v>58443</v>
      </c>
      <c r="CZ195">
        <f>AE195</f>
        <v>7590</v>
      </c>
      <c r="DA195">
        <f>AI195</f>
        <v>7.7</v>
      </c>
      <c r="DB195">
        <v>0</v>
      </c>
    </row>
    <row r="196" spans="1:106" x14ac:dyDescent="0.2">
      <c r="A196">
        <f>ROW(Source!A75)</f>
        <v>75</v>
      </c>
      <c r="B196">
        <v>27796868</v>
      </c>
      <c r="C196">
        <v>27797042</v>
      </c>
      <c r="D196">
        <v>0</v>
      </c>
      <c r="E196">
        <v>1</v>
      </c>
      <c r="F196">
        <v>1</v>
      </c>
      <c r="G196">
        <v>1</v>
      </c>
      <c r="H196">
        <v>3</v>
      </c>
      <c r="I196" t="s">
        <v>128</v>
      </c>
      <c r="J196" t="s">
        <v>4</v>
      </c>
      <c r="K196" t="s">
        <v>129</v>
      </c>
      <c r="L196">
        <v>1327</v>
      </c>
      <c r="N196">
        <v>1005</v>
      </c>
      <c r="O196" t="s">
        <v>40</v>
      </c>
      <c r="P196" t="s">
        <v>40</v>
      </c>
      <c r="Q196">
        <v>1</v>
      </c>
      <c r="W196">
        <v>0</v>
      </c>
      <c r="X196">
        <v>102747261</v>
      </c>
      <c r="Y196">
        <v>122</v>
      </c>
      <c r="AA196">
        <v>448.37</v>
      </c>
      <c r="AB196">
        <v>0</v>
      </c>
      <c r="AC196">
        <v>0</v>
      </c>
      <c r="AD196">
        <v>0</v>
      </c>
      <c r="AE196">
        <v>58.23</v>
      </c>
      <c r="AF196">
        <v>0</v>
      </c>
      <c r="AG196">
        <v>0</v>
      </c>
      <c r="AH196">
        <v>0</v>
      </c>
      <c r="AI196">
        <v>7.7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4</v>
      </c>
      <c r="AT196">
        <v>122</v>
      </c>
      <c r="AU196" t="s">
        <v>4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Y196*Source!I75</f>
        <v>97.722000000000008</v>
      </c>
      <c r="CY196">
        <f>AA196</f>
        <v>448.37</v>
      </c>
      <c r="CZ196">
        <f>AE196</f>
        <v>58.23</v>
      </c>
      <c r="DA196">
        <f>AI196</f>
        <v>7.7</v>
      </c>
      <c r="DB196">
        <v>0</v>
      </c>
    </row>
    <row r="197" spans="1:106" x14ac:dyDescent="0.2">
      <c r="A197">
        <f>ROW(Source!A75)</f>
        <v>75</v>
      </c>
      <c r="B197">
        <v>27796868</v>
      </c>
      <c r="C197">
        <v>27797042</v>
      </c>
      <c r="D197">
        <v>25174033</v>
      </c>
      <c r="E197">
        <v>1</v>
      </c>
      <c r="F197">
        <v>1</v>
      </c>
      <c r="G197">
        <v>1</v>
      </c>
      <c r="H197">
        <v>3</v>
      </c>
      <c r="I197" t="s">
        <v>609</v>
      </c>
      <c r="J197" t="s">
        <v>610</v>
      </c>
      <c r="K197" t="s">
        <v>611</v>
      </c>
      <c r="L197">
        <v>1348</v>
      </c>
      <c r="N197">
        <v>1009</v>
      </c>
      <c r="O197" t="s">
        <v>119</v>
      </c>
      <c r="P197" t="s">
        <v>119</v>
      </c>
      <c r="Q197">
        <v>1000</v>
      </c>
      <c r="W197">
        <v>0</v>
      </c>
      <c r="X197">
        <v>597884805</v>
      </c>
      <c r="Y197">
        <v>4.6999999999999999E-4</v>
      </c>
      <c r="AA197">
        <v>86240</v>
      </c>
      <c r="AB197">
        <v>0</v>
      </c>
      <c r="AC197">
        <v>0</v>
      </c>
      <c r="AD197">
        <v>0</v>
      </c>
      <c r="AE197">
        <v>11200</v>
      </c>
      <c r="AF197">
        <v>0</v>
      </c>
      <c r="AG197">
        <v>0</v>
      </c>
      <c r="AH197">
        <v>0</v>
      </c>
      <c r="AI197">
        <v>7.7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4</v>
      </c>
      <c r="AT197">
        <v>4.6999999999999999E-4</v>
      </c>
      <c r="AU197" t="s">
        <v>4</v>
      </c>
      <c r="AV197">
        <v>0</v>
      </c>
      <c r="AW197">
        <v>2</v>
      </c>
      <c r="AX197">
        <v>27797054</v>
      </c>
      <c r="AY197">
        <v>1</v>
      </c>
      <c r="AZ197">
        <v>0</v>
      </c>
      <c r="BA197">
        <v>200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Y197*Source!I75</f>
        <v>3.7647000000000001E-4</v>
      </c>
      <c r="CY197">
        <f>AA197</f>
        <v>86240</v>
      </c>
      <c r="CZ197">
        <f>AE197</f>
        <v>11200</v>
      </c>
      <c r="DA197">
        <f>AI197</f>
        <v>7.7</v>
      </c>
      <c r="DB197">
        <v>0</v>
      </c>
    </row>
    <row r="198" spans="1:106" x14ac:dyDescent="0.2">
      <c r="A198">
        <f>ROW(Source!A75)</f>
        <v>75</v>
      </c>
      <c r="B198">
        <v>27796868</v>
      </c>
      <c r="C198">
        <v>27797042</v>
      </c>
      <c r="D198">
        <v>25174036</v>
      </c>
      <c r="E198">
        <v>1</v>
      </c>
      <c r="F198">
        <v>1</v>
      </c>
      <c r="G198">
        <v>1</v>
      </c>
      <c r="H198">
        <v>3</v>
      </c>
      <c r="I198" t="s">
        <v>612</v>
      </c>
      <c r="J198" t="s">
        <v>613</v>
      </c>
      <c r="K198" t="s">
        <v>614</v>
      </c>
      <c r="L198">
        <v>1348</v>
      </c>
      <c r="N198">
        <v>1009</v>
      </c>
      <c r="O198" t="s">
        <v>119</v>
      </c>
      <c r="P198" t="s">
        <v>119</v>
      </c>
      <c r="Q198">
        <v>1000</v>
      </c>
      <c r="W198">
        <v>0</v>
      </c>
      <c r="X198">
        <v>802497018</v>
      </c>
      <c r="Y198">
        <v>4.2770000000000002E-2</v>
      </c>
      <c r="AA198">
        <v>84700</v>
      </c>
      <c r="AB198">
        <v>0</v>
      </c>
      <c r="AC198">
        <v>0</v>
      </c>
      <c r="AD198">
        <v>0</v>
      </c>
      <c r="AE198">
        <v>11000</v>
      </c>
      <c r="AF198">
        <v>0</v>
      </c>
      <c r="AG198">
        <v>0</v>
      </c>
      <c r="AH198">
        <v>0</v>
      </c>
      <c r="AI198">
        <v>7.7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4</v>
      </c>
      <c r="AT198">
        <v>4.2770000000000002E-2</v>
      </c>
      <c r="AU198" t="s">
        <v>4</v>
      </c>
      <c r="AV198">
        <v>0</v>
      </c>
      <c r="AW198">
        <v>2</v>
      </c>
      <c r="AX198">
        <v>27797055</v>
      </c>
      <c r="AY198">
        <v>1</v>
      </c>
      <c r="AZ198">
        <v>0</v>
      </c>
      <c r="BA198">
        <v>201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Y198*Source!I75</f>
        <v>3.4258770000000001E-2</v>
      </c>
      <c r="CY198">
        <f>AA198</f>
        <v>84700</v>
      </c>
      <c r="CZ198">
        <f>AE198</f>
        <v>11000</v>
      </c>
      <c r="DA198">
        <f>AI198</f>
        <v>7.7</v>
      </c>
      <c r="DB198">
        <v>0</v>
      </c>
    </row>
    <row r="199" spans="1:106" x14ac:dyDescent="0.2">
      <c r="A199">
        <f>ROW(Source!A78)</f>
        <v>78</v>
      </c>
      <c r="B199">
        <v>27795993</v>
      </c>
      <c r="C199">
        <v>27796257</v>
      </c>
      <c r="D199">
        <v>25413030</v>
      </c>
      <c r="E199">
        <v>1</v>
      </c>
      <c r="F199">
        <v>1</v>
      </c>
      <c r="G199">
        <v>1</v>
      </c>
      <c r="H199">
        <v>1</v>
      </c>
      <c r="I199" t="s">
        <v>615</v>
      </c>
      <c r="J199" t="s">
        <v>4</v>
      </c>
      <c r="K199" t="s">
        <v>616</v>
      </c>
      <c r="L199">
        <v>1191</v>
      </c>
      <c r="N199">
        <v>1013</v>
      </c>
      <c r="O199" t="s">
        <v>497</v>
      </c>
      <c r="P199" t="s">
        <v>497</v>
      </c>
      <c r="Q199">
        <v>1</v>
      </c>
      <c r="W199">
        <v>0</v>
      </c>
      <c r="X199">
        <v>-719309759</v>
      </c>
      <c r="Y199">
        <v>139.61699999999999</v>
      </c>
      <c r="AA199">
        <v>0</v>
      </c>
      <c r="AB199">
        <v>0</v>
      </c>
      <c r="AC199">
        <v>0</v>
      </c>
      <c r="AD199">
        <v>8.86</v>
      </c>
      <c r="AE199">
        <v>0</v>
      </c>
      <c r="AF199">
        <v>0</v>
      </c>
      <c r="AG199">
        <v>0</v>
      </c>
      <c r="AH199">
        <v>8.86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4</v>
      </c>
      <c r="AT199">
        <v>51.71</v>
      </c>
      <c r="AU199" t="s">
        <v>135</v>
      </c>
      <c r="AV199">
        <v>1</v>
      </c>
      <c r="AW199">
        <v>2</v>
      </c>
      <c r="AX199">
        <v>27797703</v>
      </c>
      <c r="AY199">
        <v>1</v>
      </c>
      <c r="AZ199">
        <v>0</v>
      </c>
      <c r="BA199">
        <v>203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Y199*Source!I78</f>
        <v>111.833217</v>
      </c>
      <c r="CY199">
        <f>AD199</f>
        <v>8.86</v>
      </c>
      <c r="CZ199">
        <f>AH199</f>
        <v>8.86</v>
      </c>
      <c r="DA199">
        <f>AL199</f>
        <v>1</v>
      </c>
      <c r="DB199">
        <v>0</v>
      </c>
    </row>
    <row r="200" spans="1:106" x14ac:dyDescent="0.2">
      <c r="A200">
        <f>ROW(Source!A78)</f>
        <v>78</v>
      </c>
      <c r="B200">
        <v>27795993</v>
      </c>
      <c r="C200">
        <v>27796257</v>
      </c>
      <c r="D200">
        <v>25412928</v>
      </c>
      <c r="E200">
        <v>1</v>
      </c>
      <c r="F200">
        <v>1</v>
      </c>
      <c r="G200">
        <v>1</v>
      </c>
      <c r="H200">
        <v>1</v>
      </c>
      <c r="I200" t="s">
        <v>498</v>
      </c>
      <c r="J200" t="s">
        <v>4</v>
      </c>
      <c r="K200" t="s">
        <v>499</v>
      </c>
      <c r="L200">
        <v>1191</v>
      </c>
      <c r="N200">
        <v>1013</v>
      </c>
      <c r="O200" t="s">
        <v>497</v>
      </c>
      <c r="P200" t="s">
        <v>497</v>
      </c>
      <c r="Q200">
        <v>1</v>
      </c>
      <c r="W200">
        <v>0</v>
      </c>
      <c r="X200">
        <v>-1417349443</v>
      </c>
      <c r="Y200">
        <v>0.16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4</v>
      </c>
      <c r="AT200">
        <v>0.16</v>
      </c>
      <c r="AU200" t="s">
        <v>4</v>
      </c>
      <c r="AV200">
        <v>2</v>
      </c>
      <c r="AW200">
        <v>2</v>
      </c>
      <c r="AX200">
        <v>27797704</v>
      </c>
      <c r="AY200">
        <v>1</v>
      </c>
      <c r="AZ200">
        <v>2048</v>
      </c>
      <c r="BA200">
        <v>204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Y200*Source!I78</f>
        <v>0.12816</v>
      </c>
      <c r="CY200">
        <f>AD200</f>
        <v>0</v>
      </c>
      <c r="CZ200">
        <f>AH200</f>
        <v>0</v>
      </c>
      <c r="DA200">
        <f>AL200</f>
        <v>1</v>
      </c>
      <c r="DB200">
        <v>0</v>
      </c>
    </row>
    <row r="201" spans="1:106" x14ac:dyDescent="0.2">
      <c r="A201">
        <f>ROW(Source!A78)</f>
        <v>78</v>
      </c>
      <c r="B201">
        <v>27795993</v>
      </c>
      <c r="C201">
        <v>27796257</v>
      </c>
      <c r="D201">
        <v>25230447</v>
      </c>
      <c r="E201">
        <v>1</v>
      </c>
      <c r="F201">
        <v>1</v>
      </c>
      <c r="G201">
        <v>1</v>
      </c>
      <c r="H201">
        <v>2</v>
      </c>
      <c r="I201" t="s">
        <v>617</v>
      </c>
      <c r="J201" t="s">
        <v>618</v>
      </c>
      <c r="K201" t="s">
        <v>619</v>
      </c>
      <c r="L201">
        <v>1368</v>
      </c>
      <c r="N201">
        <v>1011</v>
      </c>
      <c r="O201" t="s">
        <v>503</v>
      </c>
      <c r="P201" t="s">
        <v>503</v>
      </c>
      <c r="Q201">
        <v>1</v>
      </c>
      <c r="W201">
        <v>0</v>
      </c>
      <c r="X201">
        <v>112388062</v>
      </c>
      <c r="Y201">
        <v>0.13500000000000001</v>
      </c>
      <c r="AA201">
        <v>0</v>
      </c>
      <c r="AB201">
        <v>76.7</v>
      </c>
      <c r="AC201">
        <v>10.06</v>
      </c>
      <c r="AD201">
        <v>0</v>
      </c>
      <c r="AE201">
        <v>0</v>
      </c>
      <c r="AF201">
        <v>76.7</v>
      </c>
      <c r="AG201">
        <v>10.06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4</v>
      </c>
      <c r="AT201">
        <v>0.05</v>
      </c>
      <c r="AU201" t="s">
        <v>135</v>
      </c>
      <c r="AV201">
        <v>0</v>
      </c>
      <c r="AW201">
        <v>2</v>
      </c>
      <c r="AX201">
        <v>27797705</v>
      </c>
      <c r="AY201">
        <v>1</v>
      </c>
      <c r="AZ201">
        <v>0</v>
      </c>
      <c r="BA201">
        <v>205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Y201*Source!I78</f>
        <v>0.10813500000000001</v>
      </c>
      <c r="CY201">
        <f>AB201</f>
        <v>76.7</v>
      </c>
      <c r="CZ201">
        <f>AF201</f>
        <v>76.7</v>
      </c>
      <c r="DA201">
        <f>AJ201</f>
        <v>1</v>
      </c>
      <c r="DB201">
        <v>0</v>
      </c>
    </row>
    <row r="202" spans="1:106" x14ac:dyDescent="0.2">
      <c r="A202">
        <f>ROW(Source!A78)</f>
        <v>78</v>
      </c>
      <c r="B202">
        <v>27795993</v>
      </c>
      <c r="C202">
        <v>27796257</v>
      </c>
      <c r="D202">
        <v>25230508</v>
      </c>
      <c r="E202">
        <v>1</v>
      </c>
      <c r="F202">
        <v>1</v>
      </c>
      <c r="G202">
        <v>1</v>
      </c>
      <c r="H202">
        <v>2</v>
      </c>
      <c r="I202" t="s">
        <v>620</v>
      </c>
      <c r="J202" t="s">
        <v>621</v>
      </c>
      <c r="K202" t="s">
        <v>622</v>
      </c>
      <c r="L202">
        <v>1368</v>
      </c>
      <c r="N202">
        <v>1011</v>
      </c>
      <c r="O202" t="s">
        <v>503</v>
      </c>
      <c r="P202" t="s">
        <v>503</v>
      </c>
      <c r="Q202">
        <v>1</v>
      </c>
      <c r="W202">
        <v>0</v>
      </c>
      <c r="X202">
        <v>909311819</v>
      </c>
      <c r="Y202">
        <v>0.29700000000000004</v>
      </c>
      <c r="AA202">
        <v>0</v>
      </c>
      <c r="AB202">
        <v>24.33</v>
      </c>
      <c r="AC202">
        <v>10.06</v>
      </c>
      <c r="AD202">
        <v>0</v>
      </c>
      <c r="AE202">
        <v>0</v>
      </c>
      <c r="AF202">
        <v>24.33</v>
      </c>
      <c r="AG202">
        <v>10.06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4</v>
      </c>
      <c r="AT202">
        <v>0.11</v>
      </c>
      <c r="AU202" t="s">
        <v>135</v>
      </c>
      <c r="AV202">
        <v>0</v>
      </c>
      <c r="AW202">
        <v>2</v>
      </c>
      <c r="AX202">
        <v>27797706</v>
      </c>
      <c r="AY202">
        <v>1</v>
      </c>
      <c r="AZ202">
        <v>0</v>
      </c>
      <c r="BA202">
        <v>206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Y202*Source!I78</f>
        <v>0.23789700000000005</v>
      </c>
      <c r="CY202">
        <f>AB202</f>
        <v>24.33</v>
      </c>
      <c r="CZ202">
        <f>AF202</f>
        <v>24.33</v>
      </c>
      <c r="DA202">
        <f>AJ202</f>
        <v>1</v>
      </c>
      <c r="DB202">
        <v>0</v>
      </c>
    </row>
    <row r="203" spans="1:106" x14ac:dyDescent="0.2">
      <c r="A203">
        <f>ROW(Source!A78)</f>
        <v>78</v>
      </c>
      <c r="B203">
        <v>27795993</v>
      </c>
      <c r="C203">
        <v>27796257</v>
      </c>
      <c r="D203">
        <v>25232474</v>
      </c>
      <c r="E203">
        <v>1</v>
      </c>
      <c r="F203">
        <v>1</v>
      </c>
      <c r="G203">
        <v>1</v>
      </c>
      <c r="H203">
        <v>2</v>
      </c>
      <c r="I203" t="s">
        <v>623</v>
      </c>
      <c r="J203" t="s">
        <v>624</v>
      </c>
      <c r="K203" t="s">
        <v>625</v>
      </c>
      <c r="L203">
        <v>1368</v>
      </c>
      <c r="N203">
        <v>1011</v>
      </c>
      <c r="O203" t="s">
        <v>503</v>
      </c>
      <c r="P203" t="s">
        <v>503</v>
      </c>
      <c r="Q203">
        <v>1</v>
      </c>
      <c r="W203">
        <v>0</v>
      </c>
      <c r="X203">
        <v>1957521058</v>
      </c>
      <c r="Y203">
        <v>55.620000000000005</v>
      </c>
      <c r="AA203">
        <v>0</v>
      </c>
      <c r="AB203">
        <v>2.7</v>
      </c>
      <c r="AC203">
        <v>0</v>
      </c>
      <c r="AD203">
        <v>0</v>
      </c>
      <c r="AE203">
        <v>0</v>
      </c>
      <c r="AF203">
        <v>2.7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4</v>
      </c>
      <c r="AT203">
        <v>20.6</v>
      </c>
      <c r="AU203" t="s">
        <v>135</v>
      </c>
      <c r="AV203">
        <v>0</v>
      </c>
      <c r="AW203">
        <v>2</v>
      </c>
      <c r="AX203">
        <v>27797707</v>
      </c>
      <c r="AY203">
        <v>1</v>
      </c>
      <c r="AZ203">
        <v>0</v>
      </c>
      <c r="BA203">
        <v>207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Y203*Source!I78</f>
        <v>44.551620000000007</v>
      </c>
      <c r="CY203">
        <f>AB203</f>
        <v>2.7</v>
      </c>
      <c r="CZ203">
        <f>AF203</f>
        <v>2.7</v>
      </c>
      <c r="DA203">
        <f>AJ203</f>
        <v>1</v>
      </c>
      <c r="DB203">
        <v>0</v>
      </c>
    </row>
    <row r="204" spans="1:106" x14ac:dyDescent="0.2">
      <c r="A204">
        <f>ROW(Source!A78)</f>
        <v>78</v>
      </c>
      <c r="B204">
        <v>27795993</v>
      </c>
      <c r="C204">
        <v>27796257</v>
      </c>
      <c r="D204">
        <v>25153690</v>
      </c>
      <c r="E204">
        <v>1</v>
      </c>
      <c r="F204">
        <v>1</v>
      </c>
      <c r="G204">
        <v>1</v>
      </c>
      <c r="H204">
        <v>3</v>
      </c>
      <c r="I204" t="s">
        <v>626</v>
      </c>
      <c r="J204" t="s">
        <v>627</v>
      </c>
      <c r="K204" t="s">
        <v>628</v>
      </c>
      <c r="L204">
        <v>1346</v>
      </c>
      <c r="N204">
        <v>1009</v>
      </c>
      <c r="O204" t="s">
        <v>139</v>
      </c>
      <c r="P204" t="s">
        <v>139</v>
      </c>
      <c r="Q204">
        <v>1</v>
      </c>
      <c r="W204">
        <v>0</v>
      </c>
      <c r="X204">
        <v>813963326</v>
      </c>
      <c r="Y204">
        <v>10.575000000000001</v>
      </c>
      <c r="AA204">
        <v>1.82</v>
      </c>
      <c r="AB204">
        <v>0</v>
      </c>
      <c r="AC204">
        <v>0</v>
      </c>
      <c r="AD204">
        <v>0</v>
      </c>
      <c r="AE204">
        <v>1.82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4</v>
      </c>
      <c r="AT204">
        <v>4.7</v>
      </c>
      <c r="AU204" t="s">
        <v>134</v>
      </c>
      <c r="AV204">
        <v>0</v>
      </c>
      <c r="AW204">
        <v>2</v>
      </c>
      <c r="AX204">
        <v>27797708</v>
      </c>
      <c r="AY204">
        <v>1</v>
      </c>
      <c r="AZ204">
        <v>0</v>
      </c>
      <c r="BA204">
        <v>208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Y204*Source!I78</f>
        <v>8.470575000000002</v>
      </c>
      <c r="CY204">
        <f>AA204</f>
        <v>1.82</v>
      </c>
      <c r="CZ204">
        <f>AE204</f>
        <v>1.82</v>
      </c>
      <c r="DA204">
        <f>AI204</f>
        <v>1</v>
      </c>
      <c r="DB204">
        <v>0</v>
      </c>
    </row>
    <row r="205" spans="1:106" x14ac:dyDescent="0.2">
      <c r="A205">
        <f>ROW(Source!A78)</f>
        <v>78</v>
      </c>
      <c r="B205">
        <v>27795993</v>
      </c>
      <c r="C205">
        <v>27796257</v>
      </c>
      <c r="D205">
        <v>25181589</v>
      </c>
      <c r="E205">
        <v>1</v>
      </c>
      <c r="F205">
        <v>1</v>
      </c>
      <c r="G205">
        <v>1</v>
      </c>
      <c r="H205">
        <v>3</v>
      </c>
      <c r="I205" t="s">
        <v>629</v>
      </c>
      <c r="J205" t="s">
        <v>630</v>
      </c>
      <c r="K205" t="s">
        <v>631</v>
      </c>
      <c r="L205">
        <v>1327</v>
      </c>
      <c r="N205">
        <v>1005</v>
      </c>
      <c r="O205" t="s">
        <v>40</v>
      </c>
      <c r="P205" t="s">
        <v>40</v>
      </c>
      <c r="Q205">
        <v>1</v>
      </c>
      <c r="W205">
        <v>0</v>
      </c>
      <c r="X205">
        <v>-1826081228</v>
      </c>
      <c r="Y205">
        <v>247.5</v>
      </c>
      <c r="AA205">
        <v>20.9</v>
      </c>
      <c r="AB205">
        <v>0</v>
      </c>
      <c r="AC205">
        <v>0</v>
      </c>
      <c r="AD205">
        <v>0</v>
      </c>
      <c r="AE205">
        <v>20.9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4</v>
      </c>
      <c r="AT205">
        <v>110</v>
      </c>
      <c r="AU205" t="s">
        <v>134</v>
      </c>
      <c r="AV205">
        <v>0</v>
      </c>
      <c r="AW205">
        <v>2</v>
      </c>
      <c r="AX205">
        <v>27797709</v>
      </c>
      <c r="AY205">
        <v>1</v>
      </c>
      <c r="AZ205">
        <v>0</v>
      </c>
      <c r="BA205">
        <v>209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Y205*Source!I78</f>
        <v>198.2475</v>
      </c>
      <c r="CY205">
        <f>AA205</f>
        <v>20.9</v>
      </c>
      <c r="CZ205">
        <f>AE205</f>
        <v>20.9</v>
      </c>
      <c r="DA205">
        <f>AI205</f>
        <v>1</v>
      </c>
      <c r="DB205">
        <v>0</v>
      </c>
    </row>
    <row r="206" spans="1:106" x14ac:dyDescent="0.2">
      <c r="A206">
        <f>ROW(Source!A78)</f>
        <v>78</v>
      </c>
      <c r="B206">
        <v>27795993</v>
      </c>
      <c r="C206">
        <v>27796257</v>
      </c>
      <c r="D206">
        <v>25185460</v>
      </c>
      <c r="E206">
        <v>1</v>
      </c>
      <c r="F206">
        <v>1</v>
      </c>
      <c r="G206">
        <v>1</v>
      </c>
      <c r="H206">
        <v>3</v>
      </c>
      <c r="I206" t="s">
        <v>137</v>
      </c>
      <c r="J206" t="s">
        <v>140</v>
      </c>
      <c r="K206" t="s">
        <v>138</v>
      </c>
      <c r="L206">
        <v>1346</v>
      </c>
      <c r="N206">
        <v>1009</v>
      </c>
      <c r="O206" t="s">
        <v>139</v>
      </c>
      <c r="P206" t="s">
        <v>139</v>
      </c>
      <c r="Q206">
        <v>1</v>
      </c>
      <c r="W206">
        <v>0</v>
      </c>
      <c r="X206">
        <v>1042012327</v>
      </c>
      <c r="Y206">
        <v>2699.9999999999995</v>
      </c>
      <c r="AA206">
        <v>11.22</v>
      </c>
      <c r="AB206">
        <v>0</v>
      </c>
      <c r="AC206">
        <v>0</v>
      </c>
      <c r="AD206">
        <v>0</v>
      </c>
      <c r="AE206">
        <v>11.22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1</v>
      </c>
      <c r="AQ206">
        <v>0</v>
      </c>
      <c r="AR206">
        <v>0</v>
      </c>
      <c r="AS206" t="s">
        <v>4</v>
      </c>
      <c r="AT206">
        <v>2699.9999999999995</v>
      </c>
      <c r="AU206" t="s">
        <v>4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Y206*Source!I78</f>
        <v>2162.6999999999998</v>
      </c>
      <c r="CY206">
        <f>AA206</f>
        <v>11.22</v>
      </c>
      <c r="CZ206">
        <f>AE206</f>
        <v>11.22</v>
      </c>
      <c r="DA206">
        <f>AI206</f>
        <v>1</v>
      </c>
      <c r="DB206">
        <v>0</v>
      </c>
    </row>
    <row r="207" spans="1:106" x14ac:dyDescent="0.2">
      <c r="A207">
        <f>ROW(Source!A78)</f>
        <v>78</v>
      </c>
      <c r="B207">
        <v>27795993</v>
      </c>
      <c r="C207">
        <v>27796257</v>
      </c>
      <c r="D207">
        <v>25187327</v>
      </c>
      <c r="E207">
        <v>1</v>
      </c>
      <c r="F207">
        <v>1</v>
      </c>
      <c r="G207">
        <v>1</v>
      </c>
      <c r="H207">
        <v>3</v>
      </c>
      <c r="I207" t="s">
        <v>632</v>
      </c>
      <c r="J207" t="s">
        <v>633</v>
      </c>
      <c r="K207" t="s">
        <v>634</v>
      </c>
      <c r="L207">
        <v>1346</v>
      </c>
      <c r="N207">
        <v>1009</v>
      </c>
      <c r="O207" t="s">
        <v>139</v>
      </c>
      <c r="P207" t="s">
        <v>139</v>
      </c>
      <c r="Q207">
        <v>1</v>
      </c>
      <c r="W207">
        <v>0</v>
      </c>
      <c r="X207">
        <v>-547118945</v>
      </c>
      <c r="Y207">
        <v>69.524999999999991</v>
      </c>
      <c r="AA207">
        <v>6.67</v>
      </c>
      <c r="AB207">
        <v>0</v>
      </c>
      <c r="AC207">
        <v>0</v>
      </c>
      <c r="AD207">
        <v>0</v>
      </c>
      <c r="AE207">
        <v>6.67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4</v>
      </c>
      <c r="AT207">
        <v>30.9</v>
      </c>
      <c r="AU207" t="s">
        <v>134</v>
      </c>
      <c r="AV207">
        <v>0</v>
      </c>
      <c r="AW207">
        <v>2</v>
      </c>
      <c r="AX207">
        <v>27797711</v>
      </c>
      <c r="AY207">
        <v>1</v>
      </c>
      <c r="AZ207">
        <v>0</v>
      </c>
      <c r="BA207">
        <v>211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Y207*Source!I78</f>
        <v>55.689524999999996</v>
      </c>
      <c r="CY207">
        <f>AA207</f>
        <v>6.67</v>
      </c>
      <c r="CZ207">
        <f>AE207</f>
        <v>6.67</v>
      </c>
      <c r="DA207">
        <f>AI207</f>
        <v>1</v>
      </c>
      <c r="DB207">
        <v>0</v>
      </c>
    </row>
    <row r="208" spans="1:106" x14ac:dyDescent="0.2">
      <c r="A208">
        <f>ROW(Source!A79)</f>
        <v>79</v>
      </c>
      <c r="B208">
        <v>27796868</v>
      </c>
      <c r="C208">
        <v>27796257</v>
      </c>
      <c r="D208">
        <v>25413030</v>
      </c>
      <c r="E208">
        <v>1</v>
      </c>
      <c r="F208">
        <v>1</v>
      </c>
      <c r="G208">
        <v>1</v>
      </c>
      <c r="H208">
        <v>1</v>
      </c>
      <c r="I208" t="s">
        <v>615</v>
      </c>
      <c r="J208" t="s">
        <v>4</v>
      </c>
      <c r="K208" t="s">
        <v>616</v>
      </c>
      <c r="L208">
        <v>1191</v>
      </c>
      <c r="N208">
        <v>1013</v>
      </c>
      <c r="O208" t="s">
        <v>497</v>
      </c>
      <c r="P208" t="s">
        <v>497</v>
      </c>
      <c r="Q208">
        <v>1</v>
      </c>
      <c r="W208">
        <v>0</v>
      </c>
      <c r="X208">
        <v>-719309759</v>
      </c>
      <c r="Y208">
        <v>139.61699999999999</v>
      </c>
      <c r="AA208">
        <v>0</v>
      </c>
      <c r="AB208">
        <v>0</v>
      </c>
      <c r="AC208">
        <v>0</v>
      </c>
      <c r="AD208">
        <v>68.22</v>
      </c>
      <c r="AE208">
        <v>0</v>
      </c>
      <c r="AF208">
        <v>0</v>
      </c>
      <c r="AG208">
        <v>0</v>
      </c>
      <c r="AH208">
        <v>8.86</v>
      </c>
      <c r="AI208">
        <v>1</v>
      </c>
      <c r="AJ208">
        <v>1</v>
      </c>
      <c r="AK208">
        <v>1</v>
      </c>
      <c r="AL208">
        <v>7.7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4</v>
      </c>
      <c r="AT208">
        <v>51.71</v>
      </c>
      <c r="AU208" t="s">
        <v>135</v>
      </c>
      <c r="AV208">
        <v>1</v>
      </c>
      <c r="AW208">
        <v>2</v>
      </c>
      <c r="AX208">
        <v>27797703</v>
      </c>
      <c r="AY208">
        <v>1</v>
      </c>
      <c r="AZ208">
        <v>0</v>
      </c>
      <c r="BA208">
        <v>212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Y208*Source!I79</f>
        <v>111.833217</v>
      </c>
      <c r="CY208">
        <f>AD208</f>
        <v>68.22</v>
      </c>
      <c r="CZ208">
        <f>AH208</f>
        <v>8.86</v>
      </c>
      <c r="DA208">
        <f>AL208</f>
        <v>7.7</v>
      </c>
      <c r="DB208">
        <v>0</v>
      </c>
    </row>
    <row r="209" spans="1:106" x14ac:dyDescent="0.2">
      <c r="A209">
        <f>ROW(Source!A79)</f>
        <v>79</v>
      </c>
      <c r="B209">
        <v>27796868</v>
      </c>
      <c r="C209">
        <v>27796257</v>
      </c>
      <c r="D209">
        <v>25412928</v>
      </c>
      <c r="E209">
        <v>1</v>
      </c>
      <c r="F209">
        <v>1</v>
      </c>
      <c r="G209">
        <v>1</v>
      </c>
      <c r="H209">
        <v>1</v>
      </c>
      <c r="I209" t="s">
        <v>498</v>
      </c>
      <c r="J209" t="s">
        <v>4</v>
      </c>
      <c r="K209" t="s">
        <v>499</v>
      </c>
      <c r="L209">
        <v>1191</v>
      </c>
      <c r="N209">
        <v>1013</v>
      </c>
      <c r="O209" t="s">
        <v>497</v>
      </c>
      <c r="P209" t="s">
        <v>497</v>
      </c>
      <c r="Q209">
        <v>1</v>
      </c>
      <c r="W209">
        <v>0</v>
      </c>
      <c r="X209">
        <v>-1417349443</v>
      </c>
      <c r="Y209">
        <v>0.16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7.7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4</v>
      </c>
      <c r="AT209">
        <v>0.16</v>
      </c>
      <c r="AU209" t="s">
        <v>4</v>
      </c>
      <c r="AV209">
        <v>2</v>
      </c>
      <c r="AW209">
        <v>2</v>
      </c>
      <c r="AX209">
        <v>27797704</v>
      </c>
      <c r="AY209">
        <v>1</v>
      </c>
      <c r="AZ209">
        <v>2048</v>
      </c>
      <c r="BA209">
        <v>213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Y209*Source!I79</f>
        <v>0.12816</v>
      </c>
      <c r="CY209">
        <f>AD209</f>
        <v>0</v>
      </c>
      <c r="CZ209">
        <f>AH209</f>
        <v>0</v>
      </c>
      <c r="DA209">
        <f>AL209</f>
        <v>1</v>
      </c>
      <c r="DB209">
        <v>0</v>
      </c>
    </row>
    <row r="210" spans="1:106" x14ac:dyDescent="0.2">
      <c r="A210">
        <f>ROW(Source!A79)</f>
        <v>79</v>
      </c>
      <c r="B210">
        <v>27796868</v>
      </c>
      <c r="C210">
        <v>27796257</v>
      </c>
      <c r="D210">
        <v>25230447</v>
      </c>
      <c r="E210">
        <v>1</v>
      </c>
      <c r="F210">
        <v>1</v>
      </c>
      <c r="G210">
        <v>1</v>
      </c>
      <c r="H210">
        <v>2</v>
      </c>
      <c r="I210" t="s">
        <v>617</v>
      </c>
      <c r="J210" t="s">
        <v>618</v>
      </c>
      <c r="K210" t="s">
        <v>619</v>
      </c>
      <c r="L210">
        <v>1368</v>
      </c>
      <c r="N210">
        <v>1011</v>
      </c>
      <c r="O210" t="s">
        <v>503</v>
      </c>
      <c r="P210" t="s">
        <v>503</v>
      </c>
      <c r="Q210">
        <v>1</v>
      </c>
      <c r="W210">
        <v>0</v>
      </c>
      <c r="X210">
        <v>112388062</v>
      </c>
      <c r="Y210">
        <v>0.13500000000000001</v>
      </c>
      <c r="AA210">
        <v>0</v>
      </c>
      <c r="AB210">
        <v>590.59</v>
      </c>
      <c r="AC210">
        <v>10.06</v>
      </c>
      <c r="AD210">
        <v>0</v>
      </c>
      <c r="AE210">
        <v>0</v>
      </c>
      <c r="AF210">
        <v>76.7</v>
      </c>
      <c r="AG210">
        <v>10.06</v>
      </c>
      <c r="AH210">
        <v>0</v>
      </c>
      <c r="AI210">
        <v>1</v>
      </c>
      <c r="AJ210">
        <v>7.7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4</v>
      </c>
      <c r="AT210">
        <v>0.05</v>
      </c>
      <c r="AU210" t="s">
        <v>135</v>
      </c>
      <c r="AV210">
        <v>0</v>
      </c>
      <c r="AW210">
        <v>2</v>
      </c>
      <c r="AX210">
        <v>27797705</v>
      </c>
      <c r="AY210">
        <v>1</v>
      </c>
      <c r="AZ210">
        <v>0</v>
      </c>
      <c r="BA210">
        <v>214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Y210*Source!I79</f>
        <v>0.10813500000000001</v>
      </c>
      <c r="CY210">
        <f>AB210</f>
        <v>590.59</v>
      </c>
      <c r="CZ210">
        <f>AF210</f>
        <v>76.7</v>
      </c>
      <c r="DA210">
        <f>AJ210</f>
        <v>7.7</v>
      </c>
      <c r="DB210">
        <v>0</v>
      </c>
    </row>
    <row r="211" spans="1:106" x14ac:dyDescent="0.2">
      <c r="A211">
        <f>ROW(Source!A79)</f>
        <v>79</v>
      </c>
      <c r="B211">
        <v>27796868</v>
      </c>
      <c r="C211">
        <v>27796257</v>
      </c>
      <c r="D211">
        <v>25230508</v>
      </c>
      <c r="E211">
        <v>1</v>
      </c>
      <c r="F211">
        <v>1</v>
      </c>
      <c r="G211">
        <v>1</v>
      </c>
      <c r="H211">
        <v>2</v>
      </c>
      <c r="I211" t="s">
        <v>620</v>
      </c>
      <c r="J211" t="s">
        <v>621</v>
      </c>
      <c r="K211" t="s">
        <v>622</v>
      </c>
      <c r="L211">
        <v>1368</v>
      </c>
      <c r="N211">
        <v>1011</v>
      </c>
      <c r="O211" t="s">
        <v>503</v>
      </c>
      <c r="P211" t="s">
        <v>503</v>
      </c>
      <c r="Q211">
        <v>1</v>
      </c>
      <c r="W211">
        <v>0</v>
      </c>
      <c r="X211">
        <v>909311819</v>
      </c>
      <c r="Y211">
        <v>0.29700000000000004</v>
      </c>
      <c r="AA211">
        <v>0</v>
      </c>
      <c r="AB211">
        <v>187.34</v>
      </c>
      <c r="AC211">
        <v>10.06</v>
      </c>
      <c r="AD211">
        <v>0</v>
      </c>
      <c r="AE211">
        <v>0</v>
      </c>
      <c r="AF211">
        <v>24.33</v>
      </c>
      <c r="AG211">
        <v>10.06</v>
      </c>
      <c r="AH211">
        <v>0</v>
      </c>
      <c r="AI211">
        <v>1</v>
      </c>
      <c r="AJ211">
        <v>7.7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4</v>
      </c>
      <c r="AT211">
        <v>0.11</v>
      </c>
      <c r="AU211" t="s">
        <v>135</v>
      </c>
      <c r="AV211">
        <v>0</v>
      </c>
      <c r="AW211">
        <v>2</v>
      </c>
      <c r="AX211">
        <v>27797706</v>
      </c>
      <c r="AY211">
        <v>1</v>
      </c>
      <c r="AZ211">
        <v>0</v>
      </c>
      <c r="BA211">
        <v>215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Y211*Source!I79</f>
        <v>0.23789700000000005</v>
      </c>
      <c r="CY211">
        <f>AB211</f>
        <v>187.34</v>
      </c>
      <c r="CZ211">
        <f>AF211</f>
        <v>24.33</v>
      </c>
      <c r="DA211">
        <f>AJ211</f>
        <v>7.7</v>
      </c>
      <c r="DB211">
        <v>0</v>
      </c>
    </row>
    <row r="212" spans="1:106" x14ac:dyDescent="0.2">
      <c r="A212">
        <f>ROW(Source!A79)</f>
        <v>79</v>
      </c>
      <c r="B212">
        <v>27796868</v>
      </c>
      <c r="C212">
        <v>27796257</v>
      </c>
      <c r="D212">
        <v>25232474</v>
      </c>
      <c r="E212">
        <v>1</v>
      </c>
      <c r="F212">
        <v>1</v>
      </c>
      <c r="G212">
        <v>1</v>
      </c>
      <c r="H212">
        <v>2</v>
      </c>
      <c r="I212" t="s">
        <v>623</v>
      </c>
      <c r="J212" t="s">
        <v>624</v>
      </c>
      <c r="K212" t="s">
        <v>625</v>
      </c>
      <c r="L212">
        <v>1368</v>
      </c>
      <c r="N212">
        <v>1011</v>
      </c>
      <c r="O212" t="s">
        <v>503</v>
      </c>
      <c r="P212" t="s">
        <v>503</v>
      </c>
      <c r="Q212">
        <v>1</v>
      </c>
      <c r="W212">
        <v>0</v>
      </c>
      <c r="X212">
        <v>1957521058</v>
      </c>
      <c r="Y212">
        <v>55.620000000000005</v>
      </c>
      <c r="AA212">
        <v>0</v>
      </c>
      <c r="AB212">
        <v>20.79</v>
      </c>
      <c r="AC212">
        <v>0</v>
      </c>
      <c r="AD212">
        <v>0</v>
      </c>
      <c r="AE212">
        <v>0</v>
      </c>
      <c r="AF212">
        <v>2.7</v>
      </c>
      <c r="AG212">
        <v>0</v>
      </c>
      <c r="AH212">
        <v>0</v>
      </c>
      <c r="AI212">
        <v>1</v>
      </c>
      <c r="AJ212">
        <v>7.7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4</v>
      </c>
      <c r="AT212">
        <v>20.6</v>
      </c>
      <c r="AU212" t="s">
        <v>135</v>
      </c>
      <c r="AV212">
        <v>0</v>
      </c>
      <c r="AW212">
        <v>2</v>
      </c>
      <c r="AX212">
        <v>27797707</v>
      </c>
      <c r="AY212">
        <v>1</v>
      </c>
      <c r="AZ212">
        <v>0</v>
      </c>
      <c r="BA212">
        <v>216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Y212*Source!I79</f>
        <v>44.551620000000007</v>
      </c>
      <c r="CY212">
        <f>AB212</f>
        <v>20.79</v>
      </c>
      <c r="CZ212">
        <f>AF212</f>
        <v>2.7</v>
      </c>
      <c r="DA212">
        <f>AJ212</f>
        <v>7.7</v>
      </c>
      <c r="DB212">
        <v>0</v>
      </c>
    </row>
    <row r="213" spans="1:106" x14ac:dyDescent="0.2">
      <c r="A213">
        <f>ROW(Source!A79)</f>
        <v>79</v>
      </c>
      <c r="B213">
        <v>27796868</v>
      </c>
      <c r="C213">
        <v>27796257</v>
      </c>
      <c r="D213">
        <v>25153690</v>
      </c>
      <c r="E213">
        <v>1</v>
      </c>
      <c r="F213">
        <v>1</v>
      </c>
      <c r="G213">
        <v>1</v>
      </c>
      <c r="H213">
        <v>3</v>
      </c>
      <c r="I213" t="s">
        <v>626</v>
      </c>
      <c r="J213" t="s">
        <v>627</v>
      </c>
      <c r="K213" t="s">
        <v>628</v>
      </c>
      <c r="L213">
        <v>1346</v>
      </c>
      <c r="N213">
        <v>1009</v>
      </c>
      <c r="O213" t="s">
        <v>139</v>
      </c>
      <c r="P213" t="s">
        <v>139</v>
      </c>
      <c r="Q213">
        <v>1</v>
      </c>
      <c r="W213">
        <v>0</v>
      </c>
      <c r="X213">
        <v>813963326</v>
      </c>
      <c r="Y213">
        <v>10.575000000000001</v>
      </c>
      <c r="AA213">
        <v>14.01</v>
      </c>
      <c r="AB213">
        <v>0</v>
      </c>
      <c r="AC213">
        <v>0</v>
      </c>
      <c r="AD213">
        <v>0</v>
      </c>
      <c r="AE213">
        <v>1.82</v>
      </c>
      <c r="AF213">
        <v>0</v>
      </c>
      <c r="AG213">
        <v>0</v>
      </c>
      <c r="AH213">
        <v>0</v>
      </c>
      <c r="AI213">
        <v>7.7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4</v>
      </c>
      <c r="AT213">
        <v>4.7</v>
      </c>
      <c r="AU213" t="s">
        <v>134</v>
      </c>
      <c r="AV213">
        <v>0</v>
      </c>
      <c r="AW213">
        <v>2</v>
      </c>
      <c r="AX213">
        <v>27797708</v>
      </c>
      <c r="AY213">
        <v>1</v>
      </c>
      <c r="AZ213">
        <v>0</v>
      </c>
      <c r="BA213">
        <v>217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Y213*Source!I79</f>
        <v>8.470575000000002</v>
      </c>
      <c r="CY213">
        <f>AA213</f>
        <v>14.01</v>
      </c>
      <c r="CZ213">
        <f>AE213</f>
        <v>1.82</v>
      </c>
      <c r="DA213">
        <f>AI213</f>
        <v>7.7</v>
      </c>
      <c r="DB213">
        <v>0</v>
      </c>
    </row>
    <row r="214" spans="1:106" x14ac:dyDescent="0.2">
      <c r="A214">
        <f>ROW(Source!A79)</f>
        <v>79</v>
      </c>
      <c r="B214">
        <v>27796868</v>
      </c>
      <c r="C214">
        <v>27796257</v>
      </c>
      <c r="D214">
        <v>25181589</v>
      </c>
      <c r="E214">
        <v>1</v>
      </c>
      <c r="F214">
        <v>1</v>
      </c>
      <c r="G214">
        <v>1</v>
      </c>
      <c r="H214">
        <v>3</v>
      </c>
      <c r="I214" t="s">
        <v>629</v>
      </c>
      <c r="J214" t="s">
        <v>630</v>
      </c>
      <c r="K214" t="s">
        <v>631</v>
      </c>
      <c r="L214">
        <v>1327</v>
      </c>
      <c r="N214">
        <v>1005</v>
      </c>
      <c r="O214" t="s">
        <v>40</v>
      </c>
      <c r="P214" t="s">
        <v>40</v>
      </c>
      <c r="Q214">
        <v>1</v>
      </c>
      <c r="W214">
        <v>0</v>
      </c>
      <c r="X214">
        <v>-1826081228</v>
      </c>
      <c r="Y214">
        <v>247.5</v>
      </c>
      <c r="AA214">
        <v>160.93</v>
      </c>
      <c r="AB214">
        <v>0</v>
      </c>
      <c r="AC214">
        <v>0</v>
      </c>
      <c r="AD214">
        <v>0</v>
      </c>
      <c r="AE214">
        <v>20.9</v>
      </c>
      <c r="AF214">
        <v>0</v>
      </c>
      <c r="AG214">
        <v>0</v>
      </c>
      <c r="AH214">
        <v>0</v>
      </c>
      <c r="AI214">
        <v>7.7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4</v>
      </c>
      <c r="AT214">
        <v>110</v>
      </c>
      <c r="AU214" t="s">
        <v>134</v>
      </c>
      <c r="AV214">
        <v>0</v>
      </c>
      <c r="AW214">
        <v>2</v>
      </c>
      <c r="AX214">
        <v>27797709</v>
      </c>
      <c r="AY214">
        <v>1</v>
      </c>
      <c r="AZ214">
        <v>0</v>
      </c>
      <c r="BA214">
        <v>218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Y214*Source!I79</f>
        <v>198.2475</v>
      </c>
      <c r="CY214">
        <f>AA214</f>
        <v>160.93</v>
      </c>
      <c r="CZ214">
        <f>AE214</f>
        <v>20.9</v>
      </c>
      <c r="DA214">
        <f>AI214</f>
        <v>7.7</v>
      </c>
      <c r="DB214">
        <v>0</v>
      </c>
    </row>
    <row r="215" spans="1:106" x14ac:dyDescent="0.2">
      <c r="A215">
        <f>ROW(Source!A79)</f>
        <v>79</v>
      </c>
      <c r="B215">
        <v>27796868</v>
      </c>
      <c r="C215">
        <v>27796257</v>
      </c>
      <c r="D215">
        <v>25185460</v>
      </c>
      <c r="E215">
        <v>1</v>
      </c>
      <c r="F215">
        <v>1</v>
      </c>
      <c r="G215">
        <v>1</v>
      </c>
      <c r="H215">
        <v>3</v>
      </c>
      <c r="I215" t="s">
        <v>137</v>
      </c>
      <c r="J215" t="s">
        <v>140</v>
      </c>
      <c r="K215" t="s">
        <v>138</v>
      </c>
      <c r="L215">
        <v>1346</v>
      </c>
      <c r="N215">
        <v>1009</v>
      </c>
      <c r="O215" t="s">
        <v>139</v>
      </c>
      <c r="P215" t="s">
        <v>139</v>
      </c>
      <c r="Q215">
        <v>1</v>
      </c>
      <c r="W215">
        <v>0</v>
      </c>
      <c r="X215">
        <v>1042012327</v>
      </c>
      <c r="Y215">
        <v>2699.9999999999995</v>
      </c>
      <c r="AA215">
        <v>86.39</v>
      </c>
      <c r="AB215">
        <v>0</v>
      </c>
      <c r="AC215">
        <v>0</v>
      </c>
      <c r="AD215">
        <v>0</v>
      </c>
      <c r="AE215">
        <v>11.22</v>
      </c>
      <c r="AF215">
        <v>0</v>
      </c>
      <c r="AG215">
        <v>0</v>
      </c>
      <c r="AH215">
        <v>0</v>
      </c>
      <c r="AI215">
        <v>7.7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1</v>
      </c>
      <c r="AQ215">
        <v>0</v>
      </c>
      <c r="AR215">
        <v>0</v>
      </c>
      <c r="AS215" t="s">
        <v>4</v>
      </c>
      <c r="AT215">
        <v>2699.9999999999995</v>
      </c>
      <c r="AU215" t="s">
        <v>4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4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Y215*Source!I79</f>
        <v>2162.6999999999998</v>
      </c>
      <c r="CY215">
        <f>AA215</f>
        <v>86.39</v>
      </c>
      <c r="CZ215">
        <f>AE215</f>
        <v>11.22</v>
      </c>
      <c r="DA215">
        <f>AI215</f>
        <v>7.7</v>
      </c>
      <c r="DB215">
        <v>0</v>
      </c>
    </row>
    <row r="216" spans="1:106" x14ac:dyDescent="0.2">
      <c r="A216">
        <f>ROW(Source!A79)</f>
        <v>79</v>
      </c>
      <c r="B216">
        <v>27796868</v>
      </c>
      <c r="C216">
        <v>27796257</v>
      </c>
      <c r="D216">
        <v>25187327</v>
      </c>
      <c r="E216">
        <v>1</v>
      </c>
      <c r="F216">
        <v>1</v>
      </c>
      <c r="G216">
        <v>1</v>
      </c>
      <c r="H216">
        <v>3</v>
      </c>
      <c r="I216" t="s">
        <v>632</v>
      </c>
      <c r="J216" t="s">
        <v>633</v>
      </c>
      <c r="K216" t="s">
        <v>634</v>
      </c>
      <c r="L216">
        <v>1346</v>
      </c>
      <c r="N216">
        <v>1009</v>
      </c>
      <c r="O216" t="s">
        <v>139</v>
      </c>
      <c r="P216" t="s">
        <v>139</v>
      </c>
      <c r="Q216">
        <v>1</v>
      </c>
      <c r="W216">
        <v>0</v>
      </c>
      <c r="X216">
        <v>-547118945</v>
      </c>
      <c r="Y216">
        <v>69.524999999999991</v>
      </c>
      <c r="AA216">
        <v>51.36</v>
      </c>
      <c r="AB216">
        <v>0</v>
      </c>
      <c r="AC216">
        <v>0</v>
      </c>
      <c r="AD216">
        <v>0</v>
      </c>
      <c r="AE216">
        <v>6.67</v>
      </c>
      <c r="AF216">
        <v>0</v>
      </c>
      <c r="AG216">
        <v>0</v>
      </c>
      <c r="AH216">
        <v>0</v>
      </c>
      <c r="AI216">
        <v>7.7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4</v>
      </c>
      <c r="AT216">
        <v>30.9</v>
      </c>
      <c r="AU216" t="s">
        <v>134</v>
      </c>
      <c r="AV216">
        <v>0</v>
      </c>
      <c r="AW216">
        <v>2</v>
      </c>
      <c r="AX216">
        <v>27797711</v>
      </c>
      <c r="AY216">
        <v>1</v>
      </c>
      <c r="AZ216">
        <v>0</v>
      </c>
      <c r="BA216">
        <v>220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Y216*Source!I79</f>
        <v>55.689524999999996</v>
      </c>
      <c r="CY216">
        <f>AA216</f>
        <v>51.36</v>
      </c>
      <c r="CZ216">
        <f>AE216</f>
        <v>6.67</v>
      </c>
      <c r="DA216">
        <f>AI216</f>
        <v>7.7</v>
      </c>
      <c r="DB216">
        <v>0</v>
      </c>
    </row>
    <row r="217" spans="1:106" x14ac:dyDescent="0.2">
      <c r="A217">
        <f>ROW(Source!A116)</f>
        <v>116</v>
      </c>
      <c r="B217">
        <v>27795993</v>
      </c>
      <c r="C217">
        <v>27796339</v>
      </c>
      <c r="D217">
        <v>25419089</v>
      </c>
      <c r="E217">
        <v>1</v>
      </c>
      <c r="F217">
        <v>1</v>
      </c>
      <c r="G217">
        <v>1</v>
      </c>
      <c r="H217">
        <v>1</v>
      </c>
      <c r="I217" t="s">
        <v>520</v>
      </c>
      <c r="J217" t="s">
        <v>4</v>
      </c>
      <c r="K217" t="s">
        <v>521</v>
      </c>
      <c r="L217">
        <v>1191</v>
      </c>
      <c r="N217">
        <v>1013</v>
      </c>
      <c r="O217" t="s">
        <v>497</v>
      </c>
      <c r="P217" t="s">
        <v>497</v>
      </c>
      <c r="Q217">
        <v>1</v>
      </c>
      <c r="W217">
        <v>0</v>
      </c>
      <c r="X217">
        <v>1069510174</v>
      </c>
      <c r="Y217">
        <v>12.443999999999999</v>
      </c>
      <c r="AA217">
        <v>0</v>
      </c>
      <c r="AB217">
        <v>0</v>
      </c>
      <c r="AC217">
        <v>0</v>
      </c>
      <c r="AD217">
        <v>9.6199999999999992</v>
      </c>
      <c r="AE217">
        <v>0</v>
      </c>
      <c r="AF217">
        <v>0</v>
      </c>
      <c r="AG217">
        <v>0</v>
      </c>
      <c r="AH217">
        <v>9.6199999999999992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4</v>
      </c>
      <c r="AT217">
        <v>10.37</v>
      </c>
      <c r="AU217" t="s">
        <v>21</v>
      </c>
      <c r="AV217">
        <v>1</v>
      </c>
      <c r="AW217">
        <v>2</v>
      </c>
      <c r="AX217">
        <v>27797078</v>
      </c>
      <c r="AY217">
        <v>1</v>
      </c>
      <c r="AZ217">
        <v>0</v>
      </c>
      <c r="BA217">
        <v>221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Y217*Source!I116</f>
        <v>12.443999999999999</v>
      </c>
      <c r="CY217">
        <f>AD217</f>
        <v>9.6199999999999992</v>
      </c>
      <c r="CZ217">
        <f>AH217</f>
        <v>9.6199999999999992</v>
      </c>
      <c r="DA217">
        <f>AL217</f>
        <v>1</v>
      </c>
      <c r="DB217">
        <v>0</v>
      </c>
    </row>
    <row r="218" spans="1:106" x14ac:dyDescent="0.2">
      <c r="A218">
        <f>ROW(Source!A116)</f>
        <v>116</v>
      </c>
      <c r="B218">
        <v>27795993</v>
      </c>
      <c r="C218">
        <v>27796339</v>
      </c>
      <c r="D218">
        <v>25412928</v>
      </c>
      <c r="E218">
        <v>1</v>
      </c>
      <c r="F218">
        <v>1</v>
      </c>
      <c r="G218">
        <v>1</v>
      </c>
      <c r="H218">
        <v>1</v>
      </c>
      <c r="I218" t="s">
        <v>498</v>
      </c>
      <c r="J218" t="s">
        <v>4</v>
      </c>
      <c r="K218" t="s">
        <v>499</v>
      </c>
      <c r="L218">
        <v>1191</v>
      </c>
      <c r="N218">
        <v>1013</v>
      </c>
      <c r="O218" t="s">
        <v>497</v>
      </c>
      <c r="P218" t="s">
        <v>497</v>
      </c>
      <c r="Q218">
        <v>1</v>
      </c>
      <c r="W218">
        <v>0</v>
      </c>
      <c r="X218">
        <v>-1417349443</v>
      </c>
      <c r="Y218">
        <v>0.19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4</v>
      </c>
      <c r="AT218">
        <v>0.19</v>
      </c>
      <c r="AU218" t="s">
        <v>4</v>
      </c>
      <c r="AV218">
        <v>2</v>
      </c>
      <c r="AW218">
        <v>2</v>
      </c>
      <c r="AX218">
        <v>27797079</v>
      </c>
      <c r="AY218">
        <v>1</v>
      </c>
      <c r="AZ218">
        <v>2048</v>
      </c>
      <c r="BA218">
        <v>222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Y218*Source!I116</f>
        <v>0.19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ROW(Source!A116)</f>
        <v>116</v>
      </c>
      <c r="B219">
        <v>27795993</v>
      </c>
      <c r="C219">
        <v>27796339</v>
      </c>
      <c r="D219">
        <v>25230220</v>
      </c>
      <c r="E219">
        <v>1</v>
      </c>
      <c r="F219">
        <v>1</v>
      </c>
      <c r="G219">
        <v>1</v>
      </c>
      <c r="H219">
        <v>2</v>
      </c>
      <c r="I219" t="s">
        <v>500</v>
      </c>
      <c r="J219" t="s">
        <v>501</v>
      </c>
      <c r="K219" t="s">
        <v>502</v>
      </c>
      <c r="L219">
        <v>1368</v>
      </c>
      <c r="N219">
        <v>1011</v>
      </c>
      <c r="O219" t="s">
        <v>503</v>
      </c>
      <c r="P219" t="s">
        <v>503</v>
      </c>
      <c r="Q219">
        <v>1</v>
      </c>
      <c r="W219">
        <v>0</v>
      </c>
      <c r="X219">
        <v>-1718674368</v>
      </c>
      <c r="Y219">
        <v>2.4E-2</v>
      </c>
      <c r="AA219">
        <v>0</v>
      </c>
      <c r="AB219">
        <v>111.99</v>
      </c>
      <c r="AC219">
        <v>13.5</v>
      </c>
      <c r="AD219">
        <v>0</v>
      </c>
      <c r="AE219">
        <v>0</v>
      </c>
      <c r="AF219">
        <v>111.99</v>
      </c>
      <c r="AG219">
        <v>13.5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4</v>
      </c>
      <c r="AT219">
        <v>0.02</v>
      </c>
      <c r="AU219" t="s">
        <v>21</v>
      </c>
      <c r="AV219">
        <v>0</v>
      </c>
      <c r="AW219">
        <v>2</v>
      </c>
      <c r="AX219">
        <v>27797080</v>
      </c>
      <c r="AY219">
        <v>1</v>
      </c>
      <c r="AZ219">
        <v>0</v>
      </c>
      <c r="BA219">
        <v>223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Y219*Source!I116</f>
        <v>2.4E-2</v>
      </c>
      <c r="CY219">
        <f>AB219</f>
        <v>111.99</v>
      </c>
      <c r="CZ219">
        <f>AF219</f>
        <v>111.99</v>
      </c>
      <c r="DA219">
        <f>AJ219</f>
        <v>1</v>
      </c>
      <c r="DB219">
        <v>0</v>
      </c>
    </row>
    <row r="220" spans="1:106" x14ac:dyDescent="0.2">
      <c r="A220">
        <f>ROW(Source!A116)</f>
        <v>116</v>
      </c>
      <c r="B220">
        <v>27795993</v>
      </c>
      <c r="C220">
        <v>27796339</v>
      </c>
      <c r="D220">
        <v>25230400</v>
      </c>
      <c r="E220">
        <v>1</v>
      </c>
      <c r="F220">
        <v>1</v>
      </c>
      <c r="G220">
        <v>1</v>
      </c>
      <c r="H220">
        <v>2</v>
      </c>
      <c r="I220" t="s">
        <v>504</v>
      </c>
      <c r="J220" t="s">
        <v>505</v>
      </c>
      <c r="K220" t="s">
        <v>506</v>
      </c>
      <c r="L220">
        <v>1368</v>
      </c>
      <c r="N220">
        <v>1011</v>
      </c>
      <c r="O220" t="s">
        <v>503</v>
      </c>
      <c r="P220" t="s">
        <v>503</v>
      </c>
      <c r="Q220">
        <v>1</v>
      </c>
      <c r="W220">
        <v>0</v>
      </c>
      <c r="X220">
        <v>1373224040</v>
      </c>
      <c r="Y220">
        <v>2.8439999999999999</v>
      </c>
      <c r="AA220">
        <v>0</v>
      </c>
      <c r="AB220">
        <v>3.12</v>
      </c>
      <c r="AC220">
        <v>0</v>
      </c>
      <c r="AD220">
        <v>0</v>
      </c>
      <c r="AE220">
        <v>0</v>
      </c>
      <c r="AF220">
        <v>3.12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4</v>
      </c>
      <c r="AT220">
        <v>2.37</v>
      </c>
      <c r="AU220" t="s">
        <v>21</v>
      </c>
      <c r="AV220">
        <v>0</v>
      </c>
      <c r="AW220">
        <v>2</v>
      </c>
      <c r="AX220">
        <v>27797081</v>
      </c>
      <c r="AY220">
        <v>1</v>
      </c>
      <c r="AZ220">
        <v>0</v>
      </c>
      <c r="BA220">
        <v>224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Y220*Source!I116</f>
        <v>2.8439999999999999</v>
      </c>
      <c r="CY220">
        <f>AB220</f>
        <v>3.12</v>
      </c>
      <c r="CZ220">
        <f>AF220</f>
        <v>3.12</v>
      </c>
      <c r="DA220">
        <f>AJ220</f>
        <v>1</v>
      </c>
      <c r="DB220">
        <v>0</v>
      </c>
    </row>
    <row r="221" spans="1:106" x14ac:dyDescent="0.2">
      <c r="A221">
        <f>ROW(Source!A116)</f>
        <v>116</v>
      </c>
      <c r="B221">
        <v>27795993</v>
      </c>
      <c r="C221">
        <v>27796339</v>
      </c>
      <c r="D221">
        <v>25231607</v>
      </c>
      <c r="E221">
        <v>1</v>
      </c>
      <c r="F221">
        <v>1</v>
      </c>
      <c r="G221">
        <v>1</v>
      </c>
      <c r="H221">
        <v>2</v>
      </c>
      <c r="I221" t="s">
        <v>507</v>
      </c>
      <c r="J221" t="s">
        <v>508</v>
      </c>
      <c r="K221" t="s">
        <v>509</v>
      </c>
      <c r="L221">
        <v>1368</v>
      </c>
      <c r="N221">
        <v>1011</v>
      </c>
      <c r="O221" t="s">
        <v>503</v>
      </c>
      <c r="P221" t="s">
        <v>503</v>
      </c>
      <c r="Q221">
        <v>1</v>
      </c>
      <c r="W221">
        <v>0</v>
      </c>
      <c r="X221">
        <v>1372534845</v>
      </c>
      <c r="Y221">
        <v>0.20400000000000001</v>
      </c>
      <c r="AA221">
        <v>0</v>
      </c>
      <c r="AB221">
        <v>65.709999999999994</v>
      </c>
      <c r="AC221">
        <v>11.6</v>
      </c>
      <c r="AD221">
        <v>0</v>
      </c>
      <c r="AE221">
        <v>0</v>
      </c>
      <c r="AF221">
        <v>65.709999999999994</v>
      </c>
      <c r="AG221">
        <v>11.6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4</v>
      </c>
      <c r="AT221">
        <v>0.17</v>
      </c>
      <c r="AU221" t="s">
        <v>21</v>
      </c>
      <c r="AV221">
        <v>0</v>
      </c>
      <c r="AW221">
        <v>2</v>
      </c>
      <c r="AX221">
        <v>27797082</v>
      </c>
      <c r="AY221">
        <v>1</v>
      </c>
      <c r="AZ221">
        <v>0</v>
      </c>
      <c r="BA221">
        <v>225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Y221*Source!I116</f>
        <v>0.20400000000000001</v>
      </c>
      <c r="CY221">
        <f>AB221</f>
        <v>65.709999999999994</v>
      </c>
      <c r="CZ221">
        <f>AF221</f>
        <v>65.709999999999994</v>
      </c>
      <c r="DA221">
        <f>AJ221</f>
        <v>1</v>
      </c>
      <c r="DB221">
        <v>0</v>
      </c>
    </row>
    <row r="222" spans="1:106" x14ac:dyDescent="0.2">
      <c r="A222">
        <f>ROW(Source!A116)</f>
        <v>116</v>
      </c>
      <c r="B222">
        <v>27795993</v>
      </c>
      <c r="C222">
        <v>27796339</v>
      </c>
      <c r="D222">
        <v>25152615</v>
      </c>
      <c r="E222">
        <v>1</v>
      </c>
      <c r="F222">
        <v>1</v>
      </c>
      <c r="G222">
        <v>1</v>
      </c>
      <c r="H222">
        <v>3</v>
      </c>
      <c r="I222" t="s">
        <v>512</v>
      </c>
      <c r="J222" t="s">
        <v>513</v>
      </c>
      <c r="K222" t="s">
        <v>514</v>
      </c>
      <c r="L222">
        <v>1348</v>
      </c>
      <c r="N222">
        <v>1009</v>
      </c>
      <c r="O222" t="s">
        <v>119</v>
      </c>
      <c r="P222" t="s">
        <v>119</v>
      </c>
      <c r="Q222">
        <v>1000</v>
      </c>
      <c r="W222">
        <v>0</v>
      </c>
      <c r="X222">
        <v>-437906794</v>
      </c>
      <c r="Y222">
        <v>3.0000000000000001E-5</v>
      </c>
      <c r="AA222">
        <v>9040.01</v>
      </c>
      <c r="AB222">
        <v>0</v>
      </c>
      <c r="AC222">
        <v>0</v>
      </c>
      <c r="AD222">
        <v>0</v>
      </c>
      <c r="AE222">
        <v>9040.01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4</v>
      </c>
      <c r="AT222">
        <v>3.0000000000000001E-5</v>
      </c>
      <c r="AU222" t="s">
        <v>4</v>
      </c>
      <c r="AV222">
        <v>0</v>
      </c>
      <c r="AW222">
        <v>2</v>
      </c>
      <c r="AX222">
        <v>27797084</v>
      </c>
      <c r="AY222">
        <v>1</v>
      </c>
      <c r="AZ222">
        <v>0</v>
      </c>
      <c r="BA222">
        <v>227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Y222*Source!I116</f>
        <v>3.0000000000000001E-5</v>
      </c>
      <c r="CY222">
        <f>AA222</f>
        <v>9040.01</v>
      </c>
      <c r="CZ222">
        <f>AE222</f>
        <v>9040.01</v>
      </c>
      <c r="DA222">
        <f>AI222</f>
        <v>1</v>
      </c>
      <c r="DB222">
        <v>0</v>
      </c>
    </row>
    <row r="223" spans="1:106" x14ac:dyDescent="0.2">
      <c r="A223">
        <f>ROW(Source!A116)</f>
        <v>116</v>
      </c>
      <c r="B223">
        <v>27795993</v>
      </c>
      <c r="C223">
        <v>27796339</v>
      </c>
      <c r="D223">
        <v>25153497</v>
      </c>
      <c r="E223">
        <v>1</v>
      </c>
      <c r="F223">
        <v>1</v>
      </c>
      <c r="G223">
        <v>1</v>
      </c>
      <c r="H223">
        <v>3</v>
      </c>
      <c r="I223" t="s">
        <v>515</v>
      </c>
      <c r="J223" t="s">
        <v>516</v>
      </c>
      <c r="K223" t="s">
        <v>517</v>
      </c>
      <c r="L223">
        <v>1346</v>
      </c>
      <c r="N223">
        <v>1009</v>
      </c>
      <c r="O223" t="s">
        <v>139</v>
      </c>
      <c r="P223" t="s">
        <v>139</v>
      </c>
      <c r="Q223">
        <v>1</v>
      </c>
      <c r="W223">
        <v>0</v>
      </c>
      <c r="X223">
        <v>-731615568</v>
      </c>
      <c r="Y223">
        <v>0.12</v>
      </c>
      <c r="AA223">
        <v>23.09</v>
      </c>
      <c r="AB223">
        <v>0</v>
      </c>
      <c r="AC223">
        <v>0</v>
      </c>
      <c r="AD223">
        <v>0</v>
      </c>
      <c r="AE223">
        <v>23.09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4</v>
      </c>
      <c r="AT223">
        <v>0.12</v>
      </c>
      <c r="AU223" t="s">
        <v>4</v>
      </c>
      <c r="AV223">
        <v>0</v>
      </c>
      <c r="AW223">
        <v>2</v>
      </c>
      <c r="AX223">
        <v>27797085</v>
      </c>
      <c r="AY223">
        <v>1</v>
      </c>
      <c r="AZ223">
        <v>0</v>
      </c>
      <c r="BA223">
        <v>228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Y223*Source!I116</f>
        <v>0.12</v>
      </c>
      <c r="CY223">
        <f>AA223</f>
        <v>23.09</v>
      </c>
      <c r="CZ223">
        <f>AE223</f>
        <v>23.09</v>
      </c>
      <c r="DA223">
        <f>AI223</f>
        <v>1</v>
      </c>
      <c r="DB223">
        <v>0</v>
      </c>
    </row>
    <row r="224" spans="1:106" x14ac:dyDescent="0.2">
      <c r="A224">
        <f>ROW(Source!A116)</f>
        <v>116</v>
      </c>
      <c r="B224">
        <v>27795993</v>
      </c>
      <c r="C224">
        <v>27796339</v>
      </c>
      <c r="D224">
        <v>0</v>
      </c>
      <c r="E224">
        <v>1</v>
      </c>
      <c r="F224">
        <v>1</v>
      </c>
      <c r="G224">
        <v>1</v>
      </c>
      <c r="H224">
        <v>3</v>
      </c>
      <c r="I224" t="s">
        <v>27</v>
      </c>
      <c r="J224" t="s">
        <v>4</v>
      </c>
      <c r="K224" t="s">
        <v>199</v>
      </c>
      <c r="L224">
        <v>1371</v>
      </c>
      <c r="N224">
        <v>1013</v>
      </c>
      <c r="O224" t="s">
        <v>18</v>
      </c>
      <c r="P224" t="s">
        <v>18</v>
      </c>
      <c r="Q224">
        <v>1</v>
      </c>
      <c r="W224">
        <v>0</v>
      </c>
      <c r="X224">
        <v>822361765</v>
      </c>
      <c r="Y224">
        <v>1</v>
      </c>
      <c r="AA224">
        <v>16073</v>
      </c>
      <c r="AB224">
        <v>0</v>
      </c>
      <c r="AC224">
        <v>0</v>
      </c>
      <c r="AD224">
        <v>0</v>
      </c>
      <c r="AE224">
        <v>16073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4</v>
      </c>
      <c r="AT224">
        <v>1</v>
      </c>
      <c r="AU224" t="s">
        <v>4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Y224*Source!I116</f>
        <v>1</v>
      </c>
      <c r="CY224">
        <f>AA224</f>
        <v>16073</v>
      </c>
      <c r="CZ224">
        <f>AE224</f>
        <v>16073</v>
      </c>
      <c r="DA224">
        <f>AI224</f>
        <v>1</v>
      </c>
      <c r="DB224">
        <v>0</v>
      </c>
    </row>
    <row r="225" spans="1:106" x14ac:dyDescent="0.2">
      <c r="A225">
        <f>ROW(Source!A117)</f>
        <v>117</v>
      </c>
      <c r="B225">
        <v>27796868</v>
      </c>
      <c r="C225">
        <v>27796339</v>
      </c>
      <c r="D225">
        <v>25419089</v>
      </c>
      <c r="E225">
        <v>1</v>
      </c>
      <c r="F225">
        <v>1</v>
      </c>
      <c r="G225">
        <v>1</v>
      </c>
      <c r="H225">
        <v>1</v>
      </c>
      <c r="I225" t="s">
        <v>520</v>
      </c>
      <c r="J225" t="s">
        <v>4</v>
      </c>
      <c r="K225" t="s">
        <v>521</v>
      </c>
      <c r="L225">
        <v>1191</v>
      </c>
      <c r="N225">
        <v>1013</v>
      </c>
      <c r="O225" t="s">
        <v>497</v>
      </c>
      <c r="P225" t="s">
        <v>497</v>
      </c>
      <c r="Q225">
        <v>1</v>
      </c>
      <c r="W225">
        <v>0</v>
      </c>
      <c r="X225">
        <v>1069510174</v>
      </c>
      <c r="Y225">
        <v>12.443999999999999</v>
      </c>
      <c r="AA225">
        <v>0</v>
      </c>
      <c r="AB225">
        <v>0</v>
      </c>
      <c r="AC225">
        <v>0</v>
      </c>
      <c r="AD225">
        <v>74.069999999999993</v>
      </c>
      <c r="AE225">
        <v>0</v>
      </c>
      <c r="AF225">
        <v>0</v>
      </c>
      <c r="AG225">
        <v>0</v>
      </c>
      <c r="AH225">
        <v>9.6199999999999992</v>
      </c>
      <c r="AI225">
        <v>1</v>
      </c>
      <c r="AJ225">
        <v>1</v>
      </c>
      <c r="AK225">
        <v>1</v>
      </c>
      <c r="AL225">
        <v>7.7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4</v>
      </c>
      <c r="AT225">
        <v>10.37</v>
      </c>
      <c r="AU225" t="s">
        <v>21</v>
      </c>
      <c r="AV225">
        <v>1</v>
      </c>
      <c r="AW225">
        <v>2</v>
      </c>
      <c r="AX225">
        <v>27797078</v>
      </c>
      <c r="AY225">
        <v>1</v>
      </c>
      <c r="AZ225">
        <v>0</v>
      </c>
      <c r="BA225">
        <v>229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Y225*Source!I117</f>
        <v>12.443999999999999</v>
      </c>
      <c r="CY225">
        <f>AD225</f>
        <v>74.069999999999993</v>
      </c>
      <c r="CZ225">
        <f>AH225</f>
        <v>9.6199999999999992</v>
      </c>
      <c r="DA225">
        <f>AL225</f>
        <v>7.7</v>
      </c>
      <c r="DB225">
        <v>0</v>
      </c>
    </row>
    <row r="226" spans="1:106" x14ac:dyDescent="0.2">
      <c r="A226">
        <f>ROW(Source!A117)</f>
        <v>117</v>
      </c>
      <c r="B226">
        <v>27796868</v>
      </c>
      <c r="C226">
        <v>27796339</v>
      </c>
      <c r="D226">
        <v>25412928</v>
      </c>
      <c r="E226">
        <v>1</v>
      </c>
      <c r="F226">
        <v>1</v>
      </c>
      <c r="G226">
        <v>1</v>
      </c>
      <c r="H226">
        <v>1</v>
      </c>
      <c r="I226" t="s">
        <v>498</v>
      </c>
      <c r="J226" t="s">
        <v>4</v>
      </c>
      <c r="K226" t="s">
        <v>499</v>
      </c>
      <c r="L226">
        <v>1191</v>
      </c>
      <c r="N226">
        <v>1013</v>
      </c>
      <c r="O226" t="s">
        <v>497</v>
      </c>
      <c r="P226" t="s">
        <v>497</v>
      </c>
      <c r="Q226">
        <v>1</v>
      </c>
      <c r="W226">
        <v>0</v>
      </c>
      <c r="X226">
        <v>-1417349443</v>
      </c>
      <c r="Y226">
        <v>0.19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7.7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4</v>
      </c>
      <c r="AT226">
        <v>0.19</v>
      </c>
      <c r="AU226" t="s">
        <v>4</v>
      </c>
      <c r="AV226">
        <v>2</v>
      </c>
      <c r="AW226">
        <v>2</v>
      </c>
      <c r="AX226">
        <v>27797079</v>
      </c>
      <c r="AY226">
        <v>1</v>
      </c>
      <c r="AZ226">
        <v>2048</v>
      </c>
      <c r="BA226">
        <v>230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Y226*Source!I117</f>
        <v>0.19</v>
      </c>
      <c r="CY226">
        <f>AD226</f>
        <v>0</v>
      </c>
      <c r="CZ226">
        <f>AH226</f>
        <v>0</v>
      </c>
      <c r="DA226">
        <f>AL226</f>
        <v>1</v>
      </c>
      <c r="DB226">
        <v>0</v>
      </c>
    </row>
    <row r="227" spans="1:106" x14ac:dyDescent="0.2">
      <c r="A227">
        <f>ROW(Source!A117)</f>
        <v>117</v>
      </c>
      <c r="B227">
        <v>27796868</v>
      </c>
      <c r="C227">
        <v>27796339</v>
      </c>
      <c r="D227">
        <v>25230220</v>
      </c>
      <c r="E227">
        <v>1</v>
      </c>
      <c r="F227">
        <v>1</v>
      </c>
      <c r="G227">
        <v>1</v>
      </c>
      <c r="H227">
        <v>2</v>
      </c>
      <c r="I227" t="s">
        <v>500</v>
      </c>
      <c r="J227" t="s">
        <v>501</v>
      </c>
      <c r="K227" t="s">
        <v>502</v>
      </c>
      <c r="L227">
        <v>1368</v>
      </c>
      <c r="N227">
        <v>1011</v>
      </c>
      <c r="O227" t="s">
        <v>503</v>
      </c>
      <c r="P227" t="s">
        <v>503</v>
      </c>
      <c r="Q227">
        <v>1</v>
      </c>
      <c r="W227">
        <v>0</v>
      </c>
      <c r="X227">
        <v>-1718674368</v>
      </c>
      <c r="Y227">
        <v>2.4E-2</v>
      </c>
      <c r="AA227">
        <v>0</v>
      </c>
      <c r="AB227">
        <v>862.32</v>
      </c>
      <c r="AC227">
        <v>13.5</v>
      </c>
      <c r="AD227">
        <v>0</v>
      </c>
      <c r="AE227">
        <v>0</v>
      </c>
      <c r="AF227">
        <v>111.99</v>
      </c>
      <c r="AG227">
        <v>13.5</v>
      </c>
      <c r="AH227">
        <v>0</v>
      </c>
      <c r="AI227">
        <v>1</v>
      </c>
      <c r="AJ227">
        <v>7.7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4</v>
      </c>
      <c r="AT227">
        <v>0.02</v>
      </c>
      <c r="AU227" t="s">
        <v>21</v>
      </c>
      <c r="AV227">
        <v>0</v>
      </c>
      <c r="AW227">
        <v>2</v>
      </c>
      <c r="AX227">
        <v>27797080</v>
      </c>
      <c r="AY227">
        <v>1</v>
      </c>
      <c r="AZ227">
        <v>0</v>
      </c>
      <c r="BA227">
        <v>231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Y227*Source!I117</f>
        <v>2.4E-2</v>
      </c>
      <c r="CY227">
        <f>AB227</f>
        <v>862.32</v>
      </c>
      <c r="CZ227">
        <f>AF227</f>
        <v>111.99</v>
      </c>
      <c r="DA227">
        <f>AJ227</f>
        <v>7.7</v>
      </c>
      <c r="DB227">
        <v>0</v>
      </c>
    </row>
    <row r="228" spans="1:106" x14ac:dyDescent="0.2">
      <c r="A228">
        <f>ROW(Source!A117)</f>
        <v>117</v>
      </c>
      <c r="B228">
        <v>27796868</v>
      </c>
      <c r="C228">
        <v>27796339</v>
      </c>
      <c r="D228">
        <v>25230400</v>
      </c>
      <c r="E228">
        <v>1</v>
      </c>
      <c r="F228">
        <v>1</v>
      </c>
      <c r="G228">
        <v>1</v>
      </c>
      <c r="H228">
        <v>2</v>
      </c>
      <c r="I228" t="s">
        <v>504</v>
      </c>
      <c r="J228" t="s">
        <v>505</v>
      </c>
      <c r="K228" t="s">
        <v>506</v>
      </c>
      <c r="L228">
        <v>1368</v>
      </c>
      <c r="N228">
        <v>1011</v>
      </c>
      <c r="O228" t="s">
        <v>503</v>
      </c>
      <c r="P228" t="s">
        <v>503</v>
      </c>
      <c r="Q228">
        <v>1</v>
      </c>
      <c r="W228">
        <v>0</v>
      </c>
      <c r="X228">
        <v>1373224040</v>
      </c>
      <c r="Y228">
        <v>2.8439999999999999</v>
      </c>
      <c r="AA228">
        <v>0</v>
      </c>
      <c r="AB228">
        <v>24.02</v>
      </c>
      <c r="AC228">
        <v>0</v>
      </c>
      <c r="AD228">
        <v>0</v>
      </c>
      <c r="AE228">
        <v>0</v>
      </c>
      <c r="AF228">
        <v>3.12</v>
      </c>
      <c r="AG228">
        <v>0</v>
      </c>
      <c r="AH228">
        <v>0</v>
      </c>
      <c r="AI228">
        <v>1</v>
      </c>
      <c r="AJ228">
        <v>7.7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4</v>
      </c>
      <c r="AT228">
        <v>2.37</v>
      </c>
      <c r="AU228" t="s">
        <v>21</v>
      </c>
      <c r="AV228">
        <v>0</v>
      </c>
      <c r="AW228">
        <v>2</v>
      </c>
      <c r="AX228">
        <v>27797081</v>
      </c>
      <c r="AY228">
        <v>1</v>
      </c>
      <c r="AZ228">
        <v>0</v>
      </c>
      <c r="BA228">
        <v>232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Y228*Source!I117</f>
        <v>2.8439999999999999</v>
      </c>
      <c r="CY228">
        <f>AB228</f>
        <v>24.02</v>
      </c>
      <c r="CZ228">
        <f>AF228</f>
        <v>3.12</v>
      </c>
      <c r="DA228">
        <f>AJ228</f>
        <v>7.7</v>
      </c>
      <c r="DB228">
        <v>0</v>
      </c>
    </row>
    <row r="229" spans="1:106" x14ac:dyDescent="0.2">
      <c r="A229">
        <f>ROW(Source!A117)</f>
        <v>117</v>
      </c>
      <c r="B229">
        <v>27796868</v>
      </c>
      <c r="C229">
        <v>27796339</v>
      </c>
      <c r="D229">
        <v>25231607</v>
      </c>
      <c r="E229">
        <v>1</v>
      </c>
      <c r="F229">
        <v>1</v>
      </c>
      <c r="G229">
        <v>1</v>
      </c>
      <c r="H229">
        <v>2</v>
      </c>
      <c r="I229" t="s">
        <v>507</v>
      </c>
      <c r="J229" t="s">
        <v>508</v>
      </c>
      <c r="K229" t="s">
        <v>509</v>
      </c>
      <c r="L229">
        <v>1368</v>
      </c>
      <c r="N229">
        <v>1011</v>
      </c>
      <c r="O229" t="s">
        <v>503</v>
      </c>
      <c r="P229" t="s">
        <v>503</v>
      </c>
      <c r="Q229">
        <v>1</v>
      </c>
      <c r="W229">
        <v>0</v>
      </c>
      <c r="X229">
        <v>1372534845</v>
      </c>
      <c r="Y229">
        <v>0.20400000000000001</v>
      </c>
      <c r="AA229">
        <v>0</v>
      </c>
      <c r="AB229">
        <v>505.97</v>
      </c>
      <c r="AC229">
        <v>11.6</v>
      </c>
      <c r="AD229">
        <v>0</v>
      </c>
      <c r="AE229">
        <v>0</v>
      </c>
      <c r="AF229">
        <v>65.709999999999994</v>
      </c>
      <c r="AG229">
        <v>11.6</v>
      </c>
      <c r="AH229">
        <v>0</v>
      </c>
      <c r="AI229">
        <v>1</v>
      </c>
      <c r="AJ229">
        <v>7.7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4</v>
      </c>
      <c r="AT229">
        <v>0.17</v>
      </c>
      <c r="AU229" t="s">
        <v>21</v>
      </c>
      <c r="AV229">
        <v>0</v>
      </c>
      <c r="AW229">
        <v>2</v>
      </c>
      <c r="AX229">
        <v>27797082</v>
      </c>
      <c r="AY229">
        <v>1</v>
      </c>
      <c r="AZ229">
        <v>0</v>
      </c>
      <c r="BA229">
        <v>233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Y229*Source!I117</f>
        <v>0.20400000000000001</v>
      </c>
      <c r="CY229">
        <f>AB229</f>
        <v>505.97</v>
      </c>
      <c r="CZ229">
        <f>AF229</f>
        <v>65.709999999999994</v>
      </c>
      <c r="DA229">
        <f>AJ229</f>
        <v>7.7</v>
      </c>
      <c r="DB229">
        <v>0</v>
      </c>
    </row>
    <row r="230" spans="1:106" x14ac:dyDescent="0.2">
      <c r="A230">
        <f>ROW(Source!A117)</f>
        <v>117</v>
      </c>
      <c r="B230">
        <v>27796868</v>
      </c>
      <c r="C230">
        <v>27796339</v>
      </c>
      <c r="D230">
        <v>25152615</v>
      </c>
      <c r="E230">
        <v>1</v>
      </c>
      <c r="F230">
        <v>1</v>
      </c>
      <c r="G230">
        <v>1</v>
      </c>
      <c r="H230">
        <v>3</v>
      </c>
      <c r="I230" t="s">
        <v>512</v>
      </c>
      <c r="J230" t="s">
        <v>513</v>
      </c>
      <c r="K230" t="s">
        <v>514</v>
      </c>
      <c r="L230">
        <v>1348</v>
      </c>
      <c r="N230">
        <v>1009</v>
      </c>
      <c r="O230" t="s">
        <v>119</v>
      </c>
      <c r="P230" t="s">
        <v>119</v>
      </c>
      <c r="Q230">
        <v>1000</v>
      </c>
      <c r="W230">
        <v>0</v>
      </c>
      <c r="X230">
        <v>-437906794</v>
      </c>
      <c r="Y230">
        <v>3.0000000000000001E-5</v>
      </c>
      <c r="AA230">
        <v>69608.08</v>
      </c>
      <c r="AB230">
        <v>0</v>
      </c>
      <c r="AC230">
        <v>0</v>
      </c>
      <c r="AD230">
        <v>0</v>
      </c>
      <c r="AE230">
        <v>9040.01</v>
      </c>
      <c r="AF230">
        <v>0</v>
      </c>
      <c r="AG230">
        <v>0</v>
      </c>
      <c r="AH230">
        <v>0</v>
      </c>
      <c r="AI230">
        <v>7.7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4</v>
      </c>
      <c r="AT230">
        <v>3.0000000000000001E-5</v>
      </c>
      <c r="AU230" t="s">
        <v>4</v>
      </c>
      <c r="AV230">
        <v>0</v>
      </c>
      <c r="AW230">
        <v>2</v>
      </c>
      <c r="AX230">
        <v>27797084</v>
      </c>
      <c r="AY230">
        <v>1</v>
      </c>
      <c r="AZ230">
        <v>0</v>
      </c>
      <c r="BA230">
        <v>235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Y230*Source!I117</f>
        <v>3.0000000000000001E-5</v>
      </c>
      <c r="CY230">
        <f>AA230</f>
        <v>69608.08</v>
      </c>
      <c r="CZ230">
        <f>AE230</f>
        <v>9040.01</v>
      </c>
      <c r="DA230">
        <f>AI230</f>
        <v>7.7</v>
      </c>
      <c r="DB230">
        <v>0</v>
      </c>
    </row>
    <row r="231" spans="1:106" x14ac:dyDescent="0.2">
      <c r="A231">
        <f>ROW(Source!A117)</f>
        <v>117</v>
      </c>
      <c r="B231">
        <v>27796868</v>
      </c>
      <c r="C231">
        <v>27796339</v>
      </c>
      <c r="D231">
        <v>25153497</v>
      </c>
      <c r="E231">
        <v>1</v>
      </c>
      <c r="F231">
        <v>1</v>
      </c>
      <c r="G231">
        <v>1</v>
      </c>
      <c r="H231">
        <v>3</v>
      </c>
      <c r="I231" t="s">
        <v>515</v>
      </c>
      <c r="J231" t="s">
        <v>516</v>
      </c>
      <c r="K231" t="s">
        <v>517</v>
      </c>
      <c r="L231">
        <v>1346</v>
      </c>
      <c r="N231">
        <v>1009</v>
      </c>
      <c r="O231" t="s">
        <v>139</v>
      </c>
      <c r="P231" t="s">
        <v>139</v>
      </c>
      <c r="Q231">
        <v>1</v>
      </c>
      <c r="W231">
        <v>0</v>
      </c>
      <c r="X231">
        <v>-731615568</v>
      </c>
      <c r="Y231">
        <v>0.12</v>
      </c>
      <c r="AA231">
        <v>177.79</v>
      </c>
      <c r="AB231">
        <v>0</v>
      </c>
      <c r="AC231">
        <v>0</v>
      </c>
      <c r="AD231">
        <v>0</v>
      </c>
      <c r="AE231">
        <v>23.09</v>
      </c>
      <c r="AF231">
        <v>0</v>
      </c>
      <c r="AG231">
        <v>0</v>
      </c>
      <c r="AH231">
        <v>0</v>
      </c>
      <c r="AI231">
        <v>7.7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4</v>
      </c>
      <c r="AT231">
        <v>0.12</v>
      </c>
      <c r="AU231" t="s">
        <v>4</v>
      </c>
      <c r="AV231">
        <v>0</v>
      </c>
      <c r="AW231">
        <v>2</v>
      </c>
      <c r="AX231">
        <v>27797085</v>
      </c>
      <c r="AY231">
        <v>1</v>
      </c>
      <c r="AZ231">
        <v>0</v>
      </c>
      <c r="BA231">
        <v>236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Y231*Source!I117</f>
        <v>0.12</v>
      </c>
      <c r="CY231">
        <f>AA231</f>
        <v>177.79</v>
      </c>
      <c r="CZ231">
        <f>AE231</f>
        <v>23.09</v>
      </c>
      <c r="DA231">
        <f>AI231</f>
        <v>7.7</v>
      </c>
      <c r="DB231">
        <v>0</v>
      </c>
    </row>
    <row r="232" spans="1:106" x14ac:dyDescent="0.2">
      <c r="A232">
        <f>ROW(Source!A117)</f>
        <v>117</v>
      </c>
      <c r="B232">
        <v>27796868</v>
      </c>
      <c r="C232">
        <v>27796339</v>
      </c>
      <c r="D232">
        <v>0</v>
      </c>
      <c r="E232">
        <v>1</v>
      </c>
      <c r="F232">
        <v>1</v>
      </c>
      <c r="G232">
        <v>1</v>
      </c>
      <c r="H232">
        <v>3</v>
      </c>
      <c r="I232" t="s">
        <v>27</v>
      </c>
      <c r="J232" t="s">
        <v>4</v>
      </c>
      <c r="K232" t="s">
        <v>199</v>
      </c>
      <c r="L232">
        <v>1371</v>
      </c>
      <c r="N232">
        <v>1013</v>
      </c>
      <c r="O232" t="s">
        <v>18</v>
      </c>
      <c r="P232" t="s">
        <v>18</v>
      </c>
      <c r="Q232">
        <v>1</v>
      </c>
      <c r="W232">
        <v>0</v>
      </c>
      <c r="X232">
        <v>822361765</v>
      </c>
      <c r="Y232">
        <v>1</v>
      </c>
      <c r="AA232">
        <v>123762.08</v>
      </c>
      <c r="AB232">
        <v>0</v>
      </c>
      <c r="AC232">
        <v>0</v>
      </c>
      <c r="AD232">
        <v>0</v>
      </c>
      <c r="AE232">
        <v>16073</v>
      </c>
      <c r="AF232">
        <v>0</v>
      </c>
      <c r="AG232">
        <v>0</v>
      </c>
      <c r="AH232">
        <v>0</v>
      </c>
      <c r="AI232">
        <v>7.7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4</v>
      </c>
      <c r="AT232">
        <v>1</v>
      </c>
      <c r="AU232" t="s">
        <v>4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Y232*Source!I117</f>
        <v>1</v>
      </c>
      <c r="CY232">
        <f>AA232</f>
        <v>123762.08</v>
      </c>
      <c r="CZ232">
        <f>AE232</f>
        <v>16073</v>
      </c>
      <c r="DA232">
        <f>AI232</f>
        <v>7.7</v>
      </c>
      <c r="DB232">
        <v>0</v>
      </c>
    </row>
    <row r="233" spans="1:106" x14ac:dyDescent="0.2">
      <c r="A233">
        <f>ROW(Source!A120)</f>
        <v>120</v>
      </c>
      <c r="B233">
        <v>27795993</v>
      </c>
      <c r="C233">
        <v>27796348</v>
      </c>
      <c r="D233">
        <v>25413030</v>
      </c>
      <c r="E233">
        <v>1</v>
      </c>
      <c r="F233">
        <v>1</v>
      </c>
      <c r="G233">
        <v>1</v>
      </c>
      <c r="H233">
        <v>1</v>
      </c>
      <c r="I233" t="s">
        <v>615</v>
      </c>
      <c r="J233" t="s">
        <v>4</v>
      </c>
      <c r="K233" t="s">
        <v>616</v>
      </c>
      <c r="L233">
        <v>1191</v>
      </c>
      <c r="N233">
        <v>1013</v>
      </c>
      <c r="O233" t="s">
        <v>497</v>
      </c>
      <c r="P233" t="s">
        <v>497</v>
      </c>
      <c r="Q233">
        <v>1</v>
      </c>
      <c r="W233">
        <v>0</v>
      </c>
      <c r="X233">
        <v>-719309759</v>
      </c>
      <c r="Y233">
        <v>2.496</v>
      </c>
      <c r="AA233">
        <v>0</v>
      </c>
      <c r="AB233">
        <v>0</v>
      </c>
      <c r="AC233">
        <v>0</v>
      </c>
      <c r="AD233">
        <v>8.86</v>
      </c>
      <c r="AE233">
        <v>0</v>
      </c>
      <c r="AF233">
        <v>0</v>
      </c>
      <c r="AG233">
        <v>0</v>
      </c>
      <c r="AH233">
        <v>8.86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4</v>
      </c>
      <c r="AT233">
        <v>2.08</v>
      </c>
      <c r="AU233" t="s">
        <v>21</v>
      </c>
      <c r="AV233">
        <v>1</v>
      </c>
      <c r="AW233">
        <v>2</v>
      </c>
      <c r="AX233">
        <v>27797090</v>
      </c>
      <c r="AY233">
        <v>1</v>
      </c>
      <c r="AZ233">
        <v>0</v>
      </c>
      <c r="BA233">
        <v>237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Y233*Source!I120</f>
        <v>2.496</v>
      </c>
      <c r="CY233">
        <f>AD233</f>
        <v>8.86</v>
      </c>
      <c r="CZ233">
        <f>AH233</f>
        <v>8.86</v>
      </c>
      <c r="DA233">
        <f>AL233</f>
        <v>1</v>
      </c>
      <c r="DB233">
        <v>0</v>
      </c>
    </row>
    <row r="234" spans="1:106" x14ac:dyDescent="0.2">
      <c r="A234">
        <f>ROW(Source!A120)</f>
        <v>120</v>
      </c>
      <c r="B234">
        <v>27795993</v>
      </c>
      <c r="C234">
        <v>27796348</v>
      </c>
      <c r="D234">
        <v>25412928</v>
      </c>
      <c r="E234">
        <v>1</v>
      </c>
      <c r="F234">
        <v>1</v>
      </c>
      <c r="G234">
        <v>1</v>
      </c>
      <c r="H234">
        <v>1</v>
      </c>
      <c r="I234" t="s">
        <v>498</v>
      </c>
      <c r="J234" t="s">
        <v>4</v>
      </c>
      <c r="K234" t="s">
        <v>499</v>
      </c>
      <c r="L234">
        <v>1191</v>
      </c>
      <c r="N234">
        <v>1013</v>
      </c>
      <c r="O234" t="s">
        <v>497</v>
      </c>
      <c r="P234" t="s">
        <v>497</v>
      </c>
      <c r="Q234">
        <v>1</v>
      </c>
      <c r="W234">
        <v>0</v>
      </c>
      <c r="X234">
        <v>-1417349443</v>
      </c>
      <c r="Y234">
        <v>0.02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4</v>
      </c>
      <c r="AT234">
        <v>0.02</v>
      </c>
      <c r="AU234" t="s">
        <v>4</v>
      </c>
      <c r="AV234">
        <v>2</v>
      </c>
      <c r="AW234">
        <v>2</v>
      </c>
      <c r="AX234">
        <v>27797091</v>
      </c>
      <c r="AY234">
        <v>1</v>
      </c>
      <c r="AZ234">
        <v>2048</v>
      </c>
      <c r="BA234">
        <v>238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Y234*Source!I120</f>
        <v>0.02</v>
      </c>
      <c r="CY234">
        <f>AD234</f>
        <v>0</v>
      </c>
      <c r="CZ234">
        <f>AH234</f>
        <v>0</v>
      </c>
      <c r="DA234">
        <f>AL234</f>
        <v>1</v>
      </c>
      <c r="DB234">
        <v>0</v>
      </c>
    </row>
    <row r="235" spans="1:106" x14ac:dyDescent="0.2">
      <c r="A235">
        <f>ROW(Source!A120)</f>
        <v>120</v>
      </c>
      <c r="B235">
        <v>27795993</v>
      </c>
      <c r="C235">
        <v>27796348</v>
      </c>
      <c r="D235">
        <v>25230220</v>
      </c>
      <c r="E235">
        <v>1</v>
      </c>
      <c r="F235">
        <v>1</v>
      </c>
      <c r="G235">
        <v>1</v>
      </c>
      <c r="H235">
        <v>2</v>
      </c>
      <c r="I235" t="s">
        <v>500</v>
      </c>
      <c r="J235" t="s">
        <v>501</v>
      </c>
      <c r="K235" t="s">
        <v>502</v>
      </c>
      <c r="L235">
        <v>1368</v>
      </c>
      <c r="N235">
        <v>1011</v>
      </c>
      <c r="O235" t="s">
        <v>503</v>
      </c>
      <c r="P235" t="s">
        <v>503</v>
      </c>
      <c r="Q235">
        <v>1</v>
      </c>
      <c r="W235">
        <v>0</v>
      </c>
      <c r="X235">
        <v>-1718674368</v>
      </c>
      <c r="Y235">
        <v>1.2E-2</v>
      </c>
      <c r="AA235">
        <v>0</v>
      </c>
      <c r="AB235">
        <v>111.99</v>
      </c>
      <c r="AC235">
        <v>13.5</v>
      </c>
      <c r="AD235">
        <v>0</v>
      </c>
      <c r="AE235">
        <v>0</v>
      </c>
      <c r="AF235">
        <v>111.99</v>
      </c>
      <c r="AG235">
        <v>13.5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4</v>
      </c>
      <c r="AT235">
        <v>0.01</v>
      </c>
      <c r="AU235" t="s">
        <v>21</v>
      </c>
      <c r="AV235">
        <v>0</v>
      </c>
      <c r="AW235">
        <v>2</v>
      </c>
      <c r="AX235">
        <v>27797092</v>
      </c>
      <c r="AY235">
        <v>1</v>
      </c>
      <c r="AZ235">
        <v>0</v>
      </c>
      <c r="BA235">
        <v>239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Y235*Source!I120</f>
        <v>1.2E-2</v>
      </c>
      <c r="CY235">
        <f>AB235</f>
        <v>111.99</v>
      </c>
      <c r="CZ235">
        <f>AF235</f>
        <v>111.99</v>
      </c>
      <c r="DA235">
        <f>AJ235</f>
        <v>1</v>
      </c>
      <c r="DB235">
        <v>0</v>
      </c>
    </row>
    <row r="236" spans="1:106" x14ac:dyDescent="0.2">
      <c r="A236">
        <f>ROW(Source!A120)</f>
        <v>120</v>
      </c>
      <c r="B236">
        <v>27795993</v>
      </c>
      <c r="C236">
        <v>27796348</v>
      </c>
      <c r="D236">
        <v>25230400</v>
      </c>
      <c r="E236">
        <v>1</v>
      </c>
      <c r="F236">
        <v>1</v>
      </c>
      <c r="G236">
        <v>1</v>
      </c>
      <c r="H236">
        <v>2</v>
      </c>
      <c r="I236" t="s">
        <v>504</v>
      </c>
      <c r="J236" t="s">
        <v>505</v>
      </c>
      <c r="K236" t="s">
        <v>506</v>
      </c>
      <c r="L236">
        <v>1368</v>
      </c>
      <c r="N236">
        <v>1011</v>
      </c>
      <c r="O236" t="s">
        <v>503</v>
      </c>
      <c r="P236" t="s">
        <v>503</v>
      </c>
      <c r="Q236">
        <v>1</v>
      </c>
      <c r="W236">
        <v>0</v>
      </c>
      <c r="X236">
        <v>1373224040</v>
      </c>
      <c r="Y236">
        <v>0.57599999999999996</v>
      </c>
      <c r="AA236">
        <v>0</v>
      </c>
      <c r="AB236">
        <v>3.12</v>
      </c>
      <c r="AC236">
        <v>0</v>
      </c>
      <c r="AD236">
        <v>0</v>
      </c>
      <c r="AE236">
        <v>0</v>
      </c>
      <c r="AF236">
        <v>3.12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4</v>
      </c>
      <c r="AT236">
        <v>0.48</v>
      </c>
      <c r="AU236" t="s">
        <v>21</v>
      </c>
      <c r="AV236">
        <v>0</v>
      </c>
      <c r="AW236">
        <v>2</v>
      </c>
      <c r="AX236">
        <v>27797093</v>
      </c>
      <c r="AY236">
        <v>1</v>
      </c>
      <c r="AZ236">
        <v>0</v>
      </c>
      <c r="BA236">
        <v>240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Y236*Source!I120</f>
        <v>0.57599999999999996</v>
      </c>
      <c r="CY236">
        <f>AB236</f>
        <v>3.12</v>
      </c>
      <c r="CZ236">
        <f>AF236</f>
        <v>3.12</v>
      </c>
      <c r="DA236">
        <f>AJ236</f>
        <v>1</v>
      </c>
      <c r="DB236">
        <v>0</v>
      </c>
    </row>
    <row r="237" spans="1:106" x14ac:dyDescent="0.2">
      <c r="A237">
        <f>ROW(Source!A120)</f>
        <v>120</v>
      </c>
      <c r="B237">
        <v>27795993</v>
      </c>
      <c r="C237">
        <v>27796348</v>
      </c>
      <c r="D237">
        <v>25231607</v>
      </c>
      <c r="E237">
        <v>1</v>
      </c>
      <c r="F237">
        <v>1</v>
      </c>
      <c r="G237">
        <v>1</v>
      </c>
      <c r="H237">
        <v>2</v>
      </c>
      <c r="I237" t="s">
        <v>507</v>
      </c>
      <c r="J237" t="s">
        <v>508</v>
      </c>
      <c r="K237" t="s">
        <v>509</v>
      </c>
      <c r="L237">
        <v>1368</v>
      </c>
      <c r="N237">
        <v>1011</v>
      </c>
      <c r="O237" t="s">
        <v>503</v>
      </c>
      <c r="P237" t="s">
        <v>503</v>
      </c>
      <c r="Q237">
        <v>1</v>
      </c>
      <c r="W237">
        <v>0</v>
      </c>
      <c r="X237">
        <v>1372534845</v>
      </c>
      <c r="Y237">
        <v>1.2E-2</v>
      </c>
      <c r="AA237">
        <v>0</v>
      </c>
      <c r="AB237">
        <v>65.709999999999994</v>
      </c>
      <c r="AC237">
        <v>11.6</v>
      </c>
      <c r="AD237">
        <v>0</v>
      </c>
      <c r="AE237">
        <v>0</v>
      </c>
      <c r="AF237">
        <v>65.709999999999994</v>
      </c>
      <c r="AG237">
        <v>11.6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4</v>
      </c>
      <c r="AT237">
        <v>0.01</v>
      </c>
      <c r="AU237" t="s">
        <v>21</v>
      </c>
      <c r="AV237">
        <v>0</v>
      </c>
      <c r="AW237">
        <v>2</v>
      </c>
      <c r="AX237">
        <v>27797094</v>
      </c>
      <c r="AY237">
        <v>1</v>
      </c>
      <c r="AZ237">
        <v>0</v>
      </c>
      <c r="BA237">
        <v>241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Y237*Source!I120</f>
        <v>1.2E-2</v>
      </c>
      <c r="CY237">
        <f>AB237</f>
        <v>65.709999999999994</v>
      </c>
      <c r="CZ237">
        <f>AF237</f>
        <v>65.709999999999994</v>
      </c>
      <c r="DA237">
        <f>AJ237</f>
        <v>1</v>
      </c>
      <c r="DB237">
        <v>0</v>
      </c>
    </row>
    <row r="238" spans="1:106" x14ac:dyDescent="0.2">
      <c r="A238">
        <f>ROW(Source!A120)</f>
        <v>120</v>
      </c>
      <c r="B238">
        <v>27795993</v>
      </c>
      <c r="C238">
        <v>27796348</v>
      </c>
      <c r="D238">
        <v>25152615</v>
      </c>
      <c r="E238">
        <v>1</v>
      </c>
      <c r="F238">
        <v>1</v>
      </c>
      <c r="G238">
        <v>1</v>
      </c>
      <c r="H238">
        <v>3</v>
      </c>
      <c r="I238" t="s">
        <v>512</v>
      </c>
      <c r="J238" t="s">
        <v>513</v>
      </c>
      <c r="K238" t="s">
        <v>514</v>
      </c>
      <c r="L238">
        <v>1348</v>
      </c>
      <c r="N238">
        <v>1009</v>
      </c>
      <c r="O238" t="s">
        <v>119</v>
      </c>
      <c r="P238" t="s">
        <v>119</v>
      </c>
      <c r="Q238">
        <v>1000</v>
      </c>
      <c r="W238">
        <v>0</v>
      </c>
      <c r="X238">
        <v>-437906794</v>
      </c>
      <c r="Y238">
        <v>5.0000000000000001E-4</v>
      </c>
      <c r="AA238">
        <v>9040.01</v>
      </c>
      <c r="AB238">
        <v>0</v>
      </c>
      <c r="AC238">
        <v>0</v>
      </c>
      <c r="AD238">
        <v>0</v>
      </c>
      <c r="AE238">
        <v>9040.01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4</v>
      </c>
      <c r="AT238">
        <v>5.0000000000000001E-4</v>
      </c>
      <c r="AU238" t="s">
        <v>4</v>
      </c>
      <c r="AV238">
        <v>0</v>
      </c>
      <c r="AW238">
        <v>2</v>
      </c>
      <c r="AX238">
        <v>27797095</v>
      </c>
      <c r="AY238">
        <v>1</v>
      </c>
      <c r="AZ238">
        <v>0</v>
      </c>
      <c r="BA238">
        <v>242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Y238*Source!I120</f>
        <v>5.0000000000000001E-4</v>
      </c>
      <c r="CY238">
        <f>AA238</f>
        <v>9040.01</v>
      </c>
      <c r="CZ238">
        <f>AE238</f>
        <v>9040.01</v>
      </c>
      <c r="DA238">
        <f>AI238</f>
        <v>1</v>
      </c>
      <c r="DB238">
        <v>0</v>
      </c>
    </row>
    <row r="239" spans="1:106" x14ac:dyDescent="0.2">
      <c r="A239">
        <f>ROW(Source!A120)</f>
        <v>120</v>
      </c>
      <c r="B239">
        <v>27795993</v>
      </c>
      <c r="C239">
        <v>27796348</v>
      </c>
      <c r="D239">
        <v>25153497</v>
      </c>
      <c r="E239">
        <v>1</v>
      </c>
      <c r="F239">
        <v>1</v>
      </c>
      <c r="G239">
        <v>1</v>
      </c>
      <c r="H239">
        <v>3</v>
      </c>
      <c r="I239" t="s">
        <v>515</v>
      </c>
      <c r="J239" t="s">
        <v>516</v>
      </c>
      <c r="K239" t="s">
        <v>517</v>
      </c>
      <c r="L239">
        <v>1346</v>
      </c>
      <c r="N239">
        <v>1009</v>
      </c>
      <c r="O239" t="s">
        <v>139</v>
      </c>
      <c r="P239" t="s">
        <v>139</v>
      </c>
      <c r="Q239">
        <v>1</v>
      </c>
      <c r="W239">
        <v>0</v>
      </c>
      <c r="X239">
        <v>-731615568</v>
      </c>
      <c r="Y239">
        <v>0.47099999999999997</v>
      </c>
      <c r="AA239">
        <v>23.09</v>
      </c>
      <c r="AB239">
        <v>0</v>
      </c>
      <c r="AC239">
        <v>0</v>
      </c>
      <c r="AD239">
        <v>0</v>
      </c>
      <c r="AE239">
        <v>23.09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4</v>
      </c>
      <c r="AT239">
        <v>0.47099999999999997</v>
      </c>
      <c r="AU239" t="s">
        <v>4</v>
      </c>
      <c r="AV239">
        <v>0</v>
      </c>
      <c r="AW239">
        <v>2</v>
      </c>
      <c r="AX239">
        <v>27797096</v>
      </c>
      <c r="AY239">
        <v>1</v>
      </c>
      <c r="AZ239">
        <v>0</v>
      </c>
      <c r="BA239">
        <v>243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Y239*Source!I120</f>
        <v>0.47099999999999997</v>
      </c>
      <c r="CY239">
        <f>AA239</f>
        <v>23.09</v>
      </c>
      <c r="CZ239">
        <f>AE239</f>
        <v>23.09</v>
      </c>
      <c r="DA239">
        <f>AI239</f>
        <v>1</v>
      </c>
      <c r="DB239">
        <v>0</v>
      </c>
    </row>
    <row r="240" spans="1:106" x14ac:dyDescent="0.2">
      <c r="A240">
        <f>ROW(Source!A120)</f>
        <v>120</v>
      </c>
      <c r="B240">
        <v>27795993</v>
      </c>
      <c r="C240">
        <v>27796348</v>
      </c>
      <c r="D240">
        <v>0</v>
      </c>
      <c r="E240">
        <v>1</v>
      </c>
      <c r="F240">
        <v>1</v>
      </c>
      <c r="G240">
        <v>1</v>
      </c>
      <c r="H240">
        <v>3</v>
      </c>
      <c r="I240" t="s">
        <v>27</v>
      </c>
      <c r="J240" t="s">
        <v>4</v>
      </c>
      <c r="K240" t="s">
        <v>206</v>
      </c>
      <c r="L240">
        <v>1371</v>
      </c>
      <c r="N240">
        <v>1013</v>
      </c>
      <c r="O240" t="s">
        <v>18</v>
      </c>
      <c r="P240" t="s">
        <v>18</v>
      </c>
      <c r="Q240">
        <v>1</v>
      </c>
      <c r="W240">
        <v>0</v>
      </c>
      <c r="X240">
        <v>-1184540616</v>
      </c>
      <c r="Y240">
        <v>1</v>
      </c>
      <c r="AA240">
        <v>2452</v>
      </c>
      <c r="AB240">
        <v>0</v>
      </c>
      <c r="AC240">
        <v>0</v>
      </c>
      <c r="AD240">
        <v>0</v>
      </c>
      <c r="AE240">
        <v>2452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4</v>
      </c>
      <c r="AT240">
        <v>1</v>
      </c>
      <c r="AU240" t="s">
        <v>4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4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Y240*Source!I120</f>
        <v>1</v>
      </c>
      <c r="CY240">
        <f>AA240</f>
        <v>2452</v>
      </c>
      <c r="CZ240">
        <f>AE240</f>
        <v>2452</v>
      </c>
      <c r="DA240">
        <f>AI240</f>
        <v>1</v>
      </c>
      <c r="DB240">
        <v>0</v>
      </c>
    </row>
    <row r="241" spans="1:106" x14ac:dyDescent="0.2">
      <c r="A241">
        <f>ROW(Source!A121)</f>
        <v>121</v>
      </c>
      <c r="B241">
        <v>27796868</v>
      </c>
      <c r="C241">
        <v>27796348</v>
      </c>
      <c r="D241">
        <v>25413030</v>
      </c>
      <c r="E241">
        <v>1</v>
      </c>
      <c r="F241">
        <v>1</v>
      </c>
      <c r="G241">
        <v>1</v>
      </c>
      <c r="H241">
        <v>1</v>
      </c>
      <c r="I241" t="s">
        <v>615</v>
      </c>
      <c r="J241" t="s">
        <v>4</v>
      </c>
      <c r="K241" t="s">
        <v>616</v>
      </c>
      <c r="L241">
        <v>1191</v>
      </c>
      <c r="N241">
        <v>1013</v>
      </c>
      <c r="O241" t="s">
        <v>497</v>
      </c>
      <c r="P241" t="s">
        <v>497</v>
      </c>
      <c r="Q241">
        <v>1</v>
      </c>
      <c r="W241">
        <v>0</v>
      </c>
      <c r="X241">
        <v>-719309759</v>
      </c>
      <c r="Y241">
        <v>2.496</v>
      </c>
      <c r="AA241">
        <v>0</v>
      </c>
      <c r="AB241">
        <v>0</v>
      </c>
      <c r="AC241">
        <v>0</v>
      </c>
      <c r="AD241">
        <v>68.22</v>
      </c>
      <c r="AE241">
        <v>0</v>
      </c>
      <c r="AF241">
        <v>0</v>
      </c>
      <c r="AG241">
        <v>0</v>
      </c>
      <c r="AH241">
        <v>8.86</v>
      </c>
      <c r="AI241">
        <v>1</v>
      </c>
      <c r="AJ241">
        <v>1</v>
      </c>
      <c r="AK241">
        <v>1</v>
      </c>
      <c r="AL241">
        <v>7.7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4</v>
      </c>
      <c r="AT241">
        <v>2.08</v>
      </c>
      <c r="AU241" t="s">
        <v>21</v>
      </c>
      <c r="AV241">
        <v>1</v>
      </c>
      <c r="AW241">
        <v>2</v>
      </c>
      <c r="AX241">
        <v>27797090</v>
      </c>
      <c r="AY241">
        <v>1</v>
      </c>
      <c r="AZ241">
        <v>0</v>
      </c>
      <c r="BA241">
        <v>245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Y241*Source!I121</f>
        <v>2.496</v>
      </c>
      <c r="CY241">
        <f>AD241</f>
        <v>68.22</v>
      </c>
      <c r="CZ241">
        <f>AH241</f>
        <v>8.86</v>
      </c>
      <c r="DA241">
        <f>AL241</f>
        <v>7.7</v>
      </c>
      <c r="DB241">
        <v>0</v>
      </c>
    </row>
    <row r="242" spans="1:106" x14ac:dyDescent="0.2">
      <c r="A242">
        <f>ROW(Source!A121)</f>
        <v>121</v>
      </c>
      <c r="B242">
        <v>27796868</v>
      </c>
      <c r="C242">
        <v>27796348</v>
      </c>
      <c r="D242">
        <v>25412928</v>
      </c>
      <c r="E242">
        <v>1</v>
      </c>
      <c r="F242">
        <v>1</v>
      </c>
      <c r="G242">
        <v>1</v>
      </c>
      <c r="H242">
        <v>1</v>
      </c>
      <c r="I242" t="s">
        <v>498</v>
      </c>
      <c r="J242" t="s">
        <v>4</v>
      </c>
      <c r="K242" t="s">
        <v>499</v>
      </c>
      <c r="L242">
        <v>1191</v>
      </c>
      <c r="N242">
        <v>1013</v>
      </c>
      <c r="O242" t="s">
        <v>497</v>
      </c>
      <c r="P242" t="s">
        <v>497</v>
      </c>
      <c r="Q242">
        <v>1</v>
      </c>
      <c r="W242">
        <v>0</v>
      </c>
      <c r="X242">
        <v>-1417349443</v>
      </c>
      <c r="Y242">
        <v>0.02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7.7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4</v>
      </c>
      <c r="AT242">
        <v>0.02</v>
      </c>
      <c r="AU242" t="s">
        <v>4</v>
      </c>
      <c r="AV242">
        <v>2</v>
      </c>
      <c r="AW242">
        <v>2</v>
      </c>
      <c r="AX242">
        <v>27797091</v>
      </c>
      <c r="AY242">
        <v>1</v>
      </c>
      <c r="AZ242">
        <v>2048</v>
      </c>
      <c r="BA242">
        <v>246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Y242*Source!I121</f>
        <v>0.02</v>
      </c>
      <c r="CY242">
        <f>AD242</f>
        <v>0</v>
      </c>
      <c r="CZ242">
        <f>AH242</f>
        <v>0</v>
      </c>
      <c r="DA242">
        <f>AL242</f>
        <v>1</v>
      </c>
      <c r="DB242">
        <v>0</v>
      </c>
    </row>
    <row r="243" spans="1:106" x14ac:dyDescent="0.2">
      <c r="A243">
        <f>ROW(Source!A121)</f>
        <v>121</v>
      </c>
      <c r="B243">
        <v>27796868</v>
      </c>
      <c r="C243">
        <v>27796348</v>
      </c>
      <c r="D243">
        <v>25230220</v>
      </c>
      <c r="E243">
        <v>1</v>
      </c>
      <c r="F243">
        <v>1</v>
      </c>
      <c r="G243">
        <v>1</v>
      </c>
      <c r="H243">
        <v>2</v>
      </c>
      <c r="I243" t="s">
        <v>500</v>
      </c>
      <c r="J243" t="s">
        <v>501</v>
      </c>
      <c r="K243" t="s">
        <v>502</v>
      </c>
      <c r="L243">
        <v>1368</v>
      </c>
      <c r="N243">
        <v>1011</v>
      </c>
      <c r="O243" t="s">
        <v>503</v>
      </c>
      <c r="P243" t="s">
        <v>503</v>
      </c>
      <c r="Q243">
        <v>1</v>
      </c>
      <c r="W243">
        <v>0</v>
      </c>
      <c r="X243">
        <v>-1718674368</v>
      </c>
      <c r="Y243">
        <v>1.2E-2</v>
      </c>
      <c r="AA243">
        <v>0</v>
      </c>
      <c r="AB243">
        <v>862.32</v>
      </c>
      <c r="AC243">
        <v>13.5</v>
      </c>
      <c r="AD243">
        <v>0</v>
      </c>
      <c r="AE243">
        <v>0</v>
      </c>
      <c r="AF243">
        <v>111.99</v>
      </c>
      <c r="AG243">
        <v>13.5</v>
      </c>
      <c r="AH243">
        <v>0</v>
      </c>
      <c r="AI243">
        <v>1</v>
      </c>
      <c r="AJ243">
        <v>7.7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4</v>
      </c>
      <c r="AT243">
        <v>0.01</v>
      </c>
      <c r="AU243" t="s">
        <v>21</v>
      </c>
      <c r="AV243">
        <v>0</v>
      </c>
      <c r="AW243">
        <v>2</v>
      </c>
      <c r="AX243">
        <v>27797092</v>
      </c>
      <c r="AY243">
        <v>1</v>
      </c>
      <c r="AZ243">
        <v>0</v>
      </c>
      <c r="BA243">
        <v>247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Y243*Source!I121</f>
        <v>1.2E-2</v>
      </c>
      <c r="CY243">
        <f>AB243</f>
        <v>862.32</v>
      </c>
      <c r="CZ243">
        <f>AF243</f>
        <v>111.99</v>
      </c>
      <c r="DA243">
        <f>AJ243</f>
        <v>7.7</v>
      </c>
      <c r="DB243">
        <v>0</v>
      </c>
    </row>
    <row r="244" spans="1:106" x14ac:dyDescent="0.2">
      <c r="A244">
        <f>ROW(Source!A121)</f>
        <v>121</v>
      </c>
      <c r="B244">
        <v>27796868</v>
      </c>
      <c r="C244">
        <v>27796348</v>
      </c>
      <c r="D244">
        <v>25230400</v>
      </c>
      <c r="E244">
        <v>1</v>
      </c>
      <c r="F244">
        <v>1</v>
      </c>
      <c r="G244">
        <v>1</v>
      </c>
      <c r="H244">
        <v>2</v>
      </c>
      <c r="I244" t="s">
        <v>504</v>
      </c>
      <c r="J244" t="s">
        <v>505</v>
      </c>
      <c r="K244" t="s">
        <v>506</v>
      </c>
      <c r="L244">
        <v>1368</v>
      </c>
      <c r="N244">
        <v>1011</v>
      </c>
      <c r="O244" t="s">
        <v>503</v>
      </c>
      <c r="P244" t="s">
        <v>503</v>
      </c>
      <c r="Q244">
        <v>1</v>
      </c>
      <c r="W244">
        <v>0</v>
      </c>
      <c r="X244">
        <v>1373224040</v>
      </c>
      <c r="Y244">
        <v>0.57599999999999996</v>
      </c>
      <c r="AA244">
        <v>0</v>
      </c>
      <c r="AB244">
        <v>24.02</v>
      </c>
      <c r="AC244">
        <v>0</v>
      </c>
      <c r="AD244">
        <v>0</v>
      </c>
      <c r="AE244">
        <v>0</v>
      </c>
      <c r="AF244">
        <v>3.12</v>
      </c>
      <c r="AG244">
        <v>0</v>
      </c>
      <c r="AH244">
        <v>0</v>
      </c>
      <c r="AI244">
        <v>1</v>
      </c>
      <c r="AJ244">
        <v>7.7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4</v>
      </c>
      <c r="AT244">
        <v>0.48</v>
      </c>
      <c r="AU244" t="s">
        <v>21</v>
      </c>
      <c r="AV244">
        <v>0</v>
      </c>
      <c r="AW244">
        <v>2</v>
      </c>
      <c r="AX244">
        <v>27797093</v>
      </c>
      <c r="AY244">
        <v>1</v>
      </c>
      <c r="AZ244">
        <v>0</v>
      </c>
      <c r="BA244">
        <v>248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Y244*Source!I121</f>
        <v>0.57599999999999996</v>
      </c>
      <c r="CY244">
        <f>AB244</f>
        <v>24.02</v>
      </c>
      <c r="CZ244">
        <f>AF244</f>
        <v>3.12</v>
      </c>
      <c r="DA244">
        <f>AJ244</f>
        <v>7.7</v>
      </c>
      <c r="DB244">
        <v>0</v>
      </c>
    </row>
    <row r="245" spans="1:106" x14ac:dyDescent="0.2">
      <c r="A245">
        <f>ROW(Source!A121)</f>
        <v>121</v>
      </c>
      <c r="B245">
        <v>27796868</v>
      </c>
      <c r="C245">
        <v>27796348</v>
      </c>
      <c r="D245">
        <v>25231607</v>
      </c>
      <c r="E245">
        <v>1</v>
      </c>
      <c r="F245">
        <v>1</v>
      </c>
      <c r="G245">
        <v>1</v>
      </c>
      <c r="H245">
        <v>2</v>
      </c>
      <c r="I245" t="s">
        <v>507</v>
      </c>
      <c r="J245" t="s">
        <v>508</v>
      </c>
      <c r="K245" t="s">
        <v>509</v>
      </c>
      <c r="L245">
        <v>1368</v>
      </c>
      <c r="N245">
        <v>1011</v>
      </c>
      <c r="O245" t="s">
        <v>503</v>
      </c>
      <c r="P245" t="s">
        <v>503</v>
      </c>
      <c r="Q245">
        <v>1</v>
      </c>
      <c r="W245">
        <v>0</v>
      </c>
      <c r="X245">
        <v>1372534845</v>
      </c>
      <c r="Y245">
        <v>1.2E-2</v>
      </c>
      <c r="AA245">
        <v>0</v>
      </c>
      <c r="AB245">
        <v>505.97</v>
      </c>
      <c r="AC245">
        <v>11.6</v>
      </c>
      <c r="AD245">
        <v>0</v>
      </c>
      <c r="AE245">
        <v>0</v>
      </c>
      <c r="AF245">
        <v>65.709999999999994</v>
      </c>
      <c r="AG245">
        <v>11.6</v>
      </c>
      <c r="AH245">
        <v>0</v>
      </c>
      <c r="AI245">
        <v>1</v>
      </c>
      <c r="AJ245">
        <v>7.7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4</v>
      </c>
      <c r="AT245">
        <v>0.01</v>
      </c>
      <c r="AU245" t="s">
        <v>21</v>
      </c>
      <c r="AV245">
        <v>0</v>
      </c>
      <c r="AW245">
        <v>2</v>
      </c>
      <c r="AX245">
        <v>27797094</v>
      </c>
      <c r="AY245">
        <v>1</v>
      </c>
      <c r="AZ245">
        <v>0</v>
      </c>
      <c r="BA245">
        <v>249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Y245*Source!I121</f>
        <v>1.2E-2</v>
      </c>
      <c r="CY245">
        <f>AB245</f>
        <v>505.97</v>
      </c>
      <c r="CZ245">
        <f>AF245</f>
        <v>65.709999999999994</v>
      </c>
      <c r="DA245">
        <f>AJ245</f>
        <v>7.7</v>
      </c>
      <c r="DB245">
        <v>0</v>
      </c>
    </row>
    <row r="246" spans="1:106" x14ac:dyDescent="0.2">
      <c r="A246">
        <f>ROW(Source!A121)</f>
        <v>121</v>
      </c>
      <c r="B246">
        <v>27796868</v>
      </c>
      <c r="C246">
        <v>27796348</v>
      </c>
      <c r="D246">
        <v>25152615</v>
      </c>
      <c r="E246">
        <v>1</v>
      </c>
      <c r="F246">
        <v>1</v>
      </c>
      <c r="G246">
        <v>1</v>
      </c>
      <c r="H246">
        <v>3</v>
      </c>
      <c r="I246" t="s">
        <v>512</v>
      </c>
      <c r="J246" t="s">
        <v>513</v>
      </c>
      <c r="K246" t="s">
        <v>514</v>
      </c>
      <c r="L246">
        <v>1348</v>
      </c>
      <c r="N246">
        <v>1009</v>
      </c>
      <c r="O246" t="s">
        <v>119</v>
      </c>
      <c r="P246" t="s">
        <v>119</v>
      </c>
      <c r="Q246">
        <v>1000</v>
      </c>
      <c r="W246">
        <v>0</v>
      </c>
      <c r="X246">
        <v>-437906794</v>
      </c>
      <c r="Y246">
        <v>5.0000000000000001E-4</v>
      </c>
      <c r="AA246">
        <v>69608.08</v>
      </c>
      <c r="AB246">
        <v>0</v>
      </c>
      <c r="AC246">
        <v>0</v>
      </c>
      <c r="AD246">
        <v>0</v>
      </c>
      <c r="AE246">
        <v>9040.01</v>
      </c>
      <c r="AF246">
        <v>0</v>
      </c>
      <c r="AG246">
        <v>0</v>
      </c>
      <c r="AH246">
        <v>0</v>
      </c>
      <c r="AI246">
        <v>7.7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4</v>
      </c>
      <c r="AT246">
        <v>5.0000000000000001E-4</v>
      </c>
      <c r="AU246" t="s">
        <v>4</v>
      </c>
      <c r="AV246">
        <v>0</v>
      </c>
      <c r="AW246">
        <v>2</v>
      </c>
      <c r="AX246">
        <v>27797095</v>
      </c>
      <c r="AY246">
        <v>1</v>
      </c>
      <c r="AZ246">
        <v>0</v>
      </c>
      <c r="BA246">
        <v>250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Y246*Source!I121</f>
        <v>5.0000000000000001E-4</v>
      </c>
      <c r="CY246">
        <f>AA246</f>
        <v>69608.08</v>
      </c>
      <c r="CZ246">
        <f>AE246</f>
        <v>9040.01</v>
      </c>
      <c r="DA246">
        <f>AI246</f>
        <v>7.7</v>
      </c>
      <c r="DB246">
        <v>0</v>
      </c>
    </row>
    <row r="247" spans="1:106" x14ac:dyDescent="0.2">
      <c r="A247">
        <f>ROW(Source!A121)</f>
        <v>121</v>
      </c>
      <c r="B247">
        <v>27796868</v>
      </c>
      <c r="C247">
        <v>27796348</v>
      </c>
      <c r="D247">
        <v>25153497</v>
      </c>
      <c r="E247">
        <v>1</v>
      </c>
      <c r="F247">
        <v>1</v>
      </c>
      <c r="G247">
        <v>1</v>
      </c>
      <c r="H247">
        <v>3</v>
      </c>
      <c r="I247" t="s">
        <v>515</v>
      </c>
      <c r="J247" t="s">
        <v>516</v>
      </c>
      <c r="K247" t="s">
        <v>517</v>
      </c>
      <c r="L247">
        <v>1346</v>
      </c>
      <c r="N247">
        <v>1009</v>
      </c>
      <c r="O247" t="s">
        <v>139</v>
      </c>
      <c r="P247" t="s">
        <v>139</v>
      </c>
      <c r="Q247">
        <v>1</v>
      </c>
      <c r="W247">
        <v>0</v>
      </c>
      <c r="X247">
        <v>-731615568</v>
      </c>
      <c r="Y247">
        <v>0.47099999999999997</v>
      </c>
      <c r="AA247">
        <v>177.79</v>
      </c>
      <c r="AB247">
        <v>0</v>
      </c>
      <c r="AC247">
        <v>0</v>
      </c>
      <c r="AD247">
        <v>0</v>
      </c>
      <c r="AE247">
        <v>23.09</v>
      </c>
      <c r="AF247">
        <v>0</v>
      </c>
      <c r="AG247">
        <v>0</v>
      </c>
      <c r="AH247">
        <v>0</v>
      </c>
      <c r="AI247">
        <v>7.7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4</v>
      </c>
      <c r="AT247">
        <v>0.47099999999999997</v>
      </c>
      <c r="AU247" t="s">
        <v>4</v>
      </c>
      <c r="AV247">
        <v>0</v>
      </c>
      <c r="AW247">
        <v>2</v>
      </c>
      <c r="AX247">
        <v>27797096</v>
      </c>
      <c r="AY247">
        <v>1</v>
      </c>
      <c r="AZ247">
        <v>0</v>
      </c>
      <c r="BA247">
        <v>251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Y247*Source!I121</f>
        <v>0.47099999999999997</v>
      </c>
      <c r="CY247">
        <f>AA247</f>
        <v>177.79</v>
      </c>
      <c r="CZ247">
        <f>AE247</f>
        <v>23.09</v>
      </c>
      <c r="DA247">
        <f>AI247</f>
        <v>7.7</v>
      </c>
      <c r="DB247">
        <v>0</v>
      </c>
    </row>
    <row r="248" spans="1:106" x14ac:dyDescent="0.2">
      <c r="A248">
        <f>ROW(Source!A121)</f>
        <v>121</v>
      </c>
      <c r="B248">
        <v>27796868</v>
      </c>
      <c r="C248">
        <v>27796348</v>
      </c>
      <c r="D248">
        <v>0</v>
      </c>
      <c r="E248">
        <v>1</v>
      </c>
      <c r="F248">
        <v>1</v>
      </c>
      <c r="G248">
        <v>1</v>
      </c>
      <c r="H248">
        <v>3</v>
      </c>
      <c r="I248" t="s">
        <v>27</v>
      </c>
      <c r="J248" t="s">
        <v>4</v>
      </c>
      <c r="K248" t="s">
        <v>206</v>
      </c>
      <c r="L248">
        <v>1371</v>
      </c>
      <c r="N248">
        <v>1013</v>
      </c>
      <c r="O248" t="s">
        <v>18</v>
      </c>
      <c r="P248" t="s">
        <v>18</v>
      </c>
      <c r="Q248">
        <v>1</v>
      </c>
      <c r="W248">
        <v>0</v>
      </c>
      <c r="X248">
        <v>-1184540616</v>
      </c>
      <c r="Y248">
        <v>1</v>
      </c>
      <c r="AA248">
        <v>18880.419999999998</v>
      </c>
      <c r="AB248">
        <v>0</v>
      </c>
      <c r="AC248">
        <v>0</v>
      </c>
      <c r="AD248">
        <v>0</v>
      </c>
      <c r="AE248">
        <v>2452</v>
      </c>
      <c r="AF248">
        <v>0</v>
      </c>
      <c r="AG248">
        <v>0</v>
      </c>
      <c r="AH248">
        <v>0</v>
      </c>
      <c r="AI248">
        <v>7.7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4</v>
      </c>
      <c r="AT248">
        <v>1</v>
      </c>
      <c r="AU248" t="s">
        <v>4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Y248*Source!I121</f>
        <v>1</v>
      </c>
      <c r="CY248">
        <f>AA248</f>
        <v>18880.419999999998</v>
      </c>
      <c r="CZ248">
        <f>AE248</f>
        <v>2452</v>
      </c>
      <c r="DA248">
        <f>AI248</f>
        <v>7.7</v>
      </c>
      <c r="DB248">
        <v>0</v>
      </c>
    </row>
    <row r="249" spans="1:106" x14ac:dyDescent="0.2">
      <c r="A249">
        <f>ROW(Source!A124)</f>
        <v>124</v>
      </c>
      <c r="B249">
        <v>27795993</v>
      </c>
      <c r="C249">
        <v>27796357</v>
      </c>
      <c r="D249">
        <v>25418142</v>
      </c>
      <c r="E249">
        <v>1</v>
      </c>
      <c r="F249">
        <v>1</v>
      </c>
      <c r="G249">
        <v>1</v>
      </c>
      <c r="H249">
        <v>1</v>
      </c>
      <c r="I249" t="s">
        <v>518</v>
      </c>
      <c r="J249" t="s">
        <v>4</v>
      </c>
      <c r="K249" t="s">
        <v>519</v>
      </c>
      <c r="L249">
        <v>1191</v>
      </c>
      <c r="N249">
        <v>1013</v>
      </c>
      <c r="O249" t="s">
        <v>497</v>
      </c>
      <c r="P249" t="s">
        <v>497</v>
      </c>
      <c r="Q249">
        <v>1</v>
      </c>
      <c r="W249">
        <v>0</v>
      </c>
      <c r="X249">
        <v>-814890593</v>
      </c>
      <c r="Y249">
        <v>3.1799999999999997</v>
      </c>
      <c r="AA249">
        <v>0</v>
      </c>
      <c r="AB249">
        <v>0</v>
      </c>
      <c r="AC249">
        <v>0</v>
      </c>
      <c r="AD249">
        <v>8.9700000000000006</v>
      </c>
      <c r="AE249">
        <v>0</v>
      </c>
      <c r="AF249">
        <v>0</v>
      </c>
      <c r="AG249">
        <v>0</v>
      </c>
      <c r="AH249">
        <v>8.9700000000000006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4</v>
      </c>
      <c r="AT249">
        <v>2.65</v>
      </c>
      <c r="AU249" t="s">
        <v>21</v>
      </c>
      <c r="AV249">
        <v>1</v>
      </c>
      <c r="AW249">
        <v>2</v>
      </c>
      <c r="AX249">
        <v>27797102</v>
      </c>
      <c r="AY249">
        <v>1</v>
      </c>
      <c r="AZ249">
        <v>0</v>
      </c>
      <c r="BA249">
        <v>253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Y249*Source!I124</f>
        <v>3.1799999999999997</v>
      </c>
      <c r="CY249">
        <f>AD249</f>
        <v>8.9700000000000006</v>
      </c>
      <c r="CZ249">
        <f>AH249</f>
        <v>8.9700000000000006</v>
      </c>
      <c r="DA249">
        <f>AL249</f>
        <v>1</v>
      </c>
      <c r="DB249">
        <v>0</v>
      </c>
    </row>
    <row r="250" spans="1:106" x14ac:dyDescent="0.2">
      <c r="A250">
        <f>ROW(Source!A124)</f>
        <v>124</v>
      </c>
      <c r="B250">
        <v>27795993</v>
      </c>
      <c r="C250">
        <v>27796357</v>
      </c>
      <c r="D250">
        <v>25412928</v>
      </c>
      <c r="E250">
        <v>1</v>
      </c>
      <c r="F250">
        <v>1</v>
      </c>
      <c r="G250">
        <v>1</v>
      </c>
      <c r="H250">
        <v>1</v>
      </c>
      <c r="I250" t="s">
        <v>498</v>
      </c>
      <c r="J250" t="s">
        <v>4</v>
      </c>
      <c r="K250" t="s">
        <v>499</v>
      </c>
      <c r="L250">
        <v>1191</v>
      </c>
      <c r="N250">
        <v>1013</v>
      </c>
      <c r="O250" t="s">
        <v>497</v>
      </c>
      <c r="P250" t="s">
        <v>497</v>
      </c>
      <c r="Q250">
        <v>1</v>
      </c>
      <c r="W250">
        <v>0</v>
      </c>
      <c r="X250">
        <v>-1417349443</v>
      </c>
      <c r="Y250">
        <v>0.03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4</v>
      </c>
      <c r="AT250">
        <v>0.03</v>
      </c>
      <c r="AU250" t="s">
        <v>4</v>
      </c>
      <c r="AV250">
        <v>2</v>
      </c>
      <c r="AW250">
        <v>2</v>
      </c>
      <c r="AX250">
        <v>27797103</v>
      </c>
      <c r="AY250">
        <v>1</v>
      </c>
      <c r="AZ250">
        <v>2048</v>
      </c>
      <c r="BA250">
        <v>254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Y250*Source!I124</f>
        <v>0.03</v>
      </c>
      <c r="CY250">
        <f>AD250</f>
        <v>0</v>
      </c>
      <c r="CZ250">
        <f>AH250</f>
        <v>0</v>
      </c>
      <c r="DA250">
        <f>AL250</f>
        <v>1</v>
      </c>
      <c r="DB250">
        <v>0</v>
      </c>
    </row>
    <row r="251" spans="1:106" x14ac:dyDescent="0.2">
      <c r="A251">
        <f>ROW(Source!A124)</f>
        <v>124</v>
      </c>
      <c r="B251">
        <v>27795993</v>
      </c>
      <c r="C251">
        <v>27796357</v>
      </c>
      <c r="D251">
        <v>25230220</v>
      </c>
      <c r="E251">
        <v>1</v>
      </c>
      <c r="F251">
        <v>1</v>
      </c>
      <c r="G251">
        <v>1</v>
      </c>
      <c r="H251">
        <v>2</v>
      </c>
      <c r="I251" t="s">
        <v>500</v>
      </c>
      <c r="J251" t="s">
        <v>501</v>
      </c>
      <c r="K251" t="s">
        <v>502</v>
      </c>
      <c r="L251">
        <v>1368</v>
      </c>
      <c r="N251">
        <v>1011</v>
      </c>
      <c r="O251" t="s">
        <v>503</v>
      </c>
      <c r="P251" t="s">
        <v>503</v>
      </c>
      <c r="Q251">
        <v>1</v>
      </c>
      <c r="W251">
        <v>0</v>
      </c>
      <c r="X251">
        <v>-1718674368</v>
      </c>
      <c r="Y251">
        <v>1.2E-2</v>
      </c>
      <c r="AA251">
        <v>0</v>
      </c>
      <c r="AB251">
        <v>111.99</v>
      </c>
      <c r="AC251">
        <v>13.5</v>
      </c>
      <c r="AD251">
        <v>0</v>
      </c>
      <c r="AE251">
        <v>0</v>
      </c>
      <c r="AF251">
        <v>111.99</v>
      </c>
      <c r="AG251">
        <v>13.5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4</v>
      </c>
      <c r="AT251">
        <v>0.01</v>
      </c>
      <c r="AU251" t="s">
        <v>21</v>
      </c>
      <c r="AV251">
        <v>0</v>
      </c>
      <c r="AW251">
        <v>2</v>
      </c>
      <c r="AX251">
        <v>27797104</v>
      </c>
      <c r="AY251">
        <v>1</v>
      </c>
      <c r="AZ251">
        <v>0</v>
      </c>
      <c r="BA251">
        <v>255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Y251*Source!I124</f>
        <v>1.2E-2</v>
      </c>
      <c r="CY251">
        <f>AB251</f>
        <v>111.99</v>
      </c>
      <c r="CZ251">
        <f>AF251</f>
        <v>111.99</v>
      </c>
      <c r="DA251">
        <f>AJ251</f>
        <v>1</v>
      </c>
      <c r="DB251">
        <v>0</v>
      </c>
    </row>
    <row r="252" spans="1:106" x14ac:dyDescent="0.2">
      <c r="A252">
        <f>ROW(Source!A124)</f>
        <v>124</v>
      </c>
      <c r="B252">
        <v>27795993</v>
      </c>
      <c r="C252">
        <v>27796357</v>
      </c>
      <c r="D252">
        <v>25231607</v>
      </c>
      <c r="E252">
        <v>1</v>
      </c>
      <c r="F252">
        <v>1</v>
      </c>
      <c r="G252">
        <v>1</v>
      </c>
      <c r="H252">
        <v>2</v>
      </c>
      <c r="I252" t="s">
        <v>507</v>
      </c>
      <c r="J252" t="s">
        <v>508</v>
      </c>
      <c r="K252" t="s">
        <v>509</v>
      </c>
      <c r="L252">
        <v>1368</v>
      </c>
      <c r="N252">
        <v>1011</v>
      </c>
      <c r="O252" t="s">
        <v>503</v>
      </c>
      <c r="P252" t="s">
        <v>503</v>
      </c>
      <c r="Q252">
        <v>1</v>
      </c>
      <c r="W252">
        <v>0</v>
      </c>
      <c r="X252">
        <v>1372534845</v>
      </c>
      <c r="Y252">
        <v>2.4E-2</v>
      </c>
      <c r="AA252">
        <v>0</v>
      </c>
      <c r="AB252">
        <v>65.709999999999994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4</v>
      </c>
      <c r="AT252">
        <v>0.02</v>
      </c>
      <c r="AU252" t="s">
        <v>21</v>
      </c>
      <c r="AV252">
        <v>0</v>
      </c>
      <c r="AW252">
        <v>2</v>
      </c>
      <c r="AX252">
        <v>27797105</v>
      </c>
      <c r="AY252">
        <v>1</v>
      </c>
      <c r="AZ252">
        <v>0</v>
      </c>
      <c r="BA252">
        <v>256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Y252*Source!I124</f>
        <v>2.4E-2</v>
      </c>
      <c r="CY252">
        <f>AB252</f>
        <v>65.709999999999994</v>
      </c>
      <c r="CZ252">
        <f>AF252</f>
        <v>65.709999999999994</v>
      </c>
      <c r="DA252">
        <f>AJ252</f>
        <v>1</v>
      </c>
      <c r="DB252">
        <v>0</v>
      </c>
    </row>
    <row r="253" spans="1:106" x14ac:dyDescent="0.2">
      <c r="A253">
        <f>ROW(Source!A124)</f>
        <v>124</v>
      </c>
      <c r="B253">
        <v>27795993</v>
      </c>
      <c r="C253">
        <v>27796357</v>
      </c>
      <c r="D253">
        <v>25231911</v>
      </c>
      <c r="E253">
        <v>1</v>
      </c>
      <c r="F253">
        <v>1</v>
      </c>
      <c r="G253">
        <v>1</v>
      </c>
      <c r="H253">
        <v>2</v>
      </c>
      <c r="I253" t="s">
        <v>586</v>
      </c>
      <c r="J253" t="s">
        <v>587</v>
      </c>
      <c r="K253" t="s">
        <v>588</v>
      </c>
      <c r="L253">
        <v>1368</v>
      </c>
      <c r="N253">
        <v>1011</v>
      </c>
      <c r="O253" t="s">
        <v>503</v>
      </c>
      <c r="P253" t="s">
        <v>503</v>
      </c>
      <c r="Q253">
        <v>1</v>
      </c>
      <c r="W253">
        <v>0</v>
      </c>
      <c r="X253">
        <v>-353815937</v>
      </c>
      <c r="Y253">
        <v>0.27600000000000002</v>
      </c>
      <c r="AA253">
        <v>0</v>
      </c>
      <c r="AB253">
        <v>8.1</v>
      </c>
      <c r="AC253">
        <v>0</v>
      </c>
      <c r="AD253">
        <v>0</v>
      </c>
      <c r="AE253">
        <v>0</v>
      </c>
      <c r="AF253">
        <v>8.1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4</v>
      </c>
      <c r="AT253">
        <v>0.23</v>
      </c>
      <c r="AU253" t="s">
        <v>21</v>
      </c>
      <c r="AV253">
        <v>0</v>
      </c>
      <c r="AW253">
        <v>2</v>
      </c>
      <c r="AX253">
        <v>27797106</v>
      </c>
      <c r="AY253">
        <v>1</v>
      </c>
      <c r="AZ253">
        <v>0</v>
      </c>
      <c r="BA253">
        <v>257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Y253*Source!I124</f>
        <v>0.27600000000000002</v>
      </c>
      <c r="CY253">
        <f>AB253</f>
        <v>8.1</v>
      </c>
      <c r="CZ253">
        <f>AF253</f>
        <v>8.1</v>
      </c>
      <c r="DA253">
        <f>AJ253</f>
        <v>1</v>
      </c>
      <c r="DB253">
        <v>0</v>
      </c>
    </row>
    <row r="254" spans="1:106" x14ac:dyDescent="0.2">
      <c r="A254">
        <f>ROW(Source!A124)</f>
        <v>124</v>
      </c>
      <c r="B254">
        <v>27795993</v>
      </c>
      <c r="C254">
        <v>27796357</v>
      </c>
      <c r="D254">
        <v>25151438</v>
      </c>
      <c r="E254">
        <v>1</v>
      </c>
      <c r="F254">
        <v>1</v>
      </c>
      <c r="G254">
        <v>1</v>
      </c>
      <c r="H254">
        <v>3</v>
      </c>
      <c r="I254" t="s">
        <v>592</v>
      </c>
      <c r="J254" t="s">
        <v>593</v>
      </c>
      <c r="K254" t="s">
        <v>594</v>
      </c>
      <c r="L254">
        <v>1348</v>
      </c>
      <c r="N254">
        <v>1009</v>
      </c>
      <c r="O254" t="s">
        <v>119</v>
      </c>
      <c r="P254" t="s">
        <v>119</v>
      </c>
      <c r="Q254">
        <v>1000</v>
      </c>
      <c r="W254">
        <v>0</v>
      </c>
      <c r="X254">
        <v>-1068056325</v>
      </c>
      <c r="Y254">
        <v>2.2000000000000001E-4</v>
      </c>
      <c r="AA254">
        <v>10362</v>
      </c>
      <c r="AB254">
        <v>0</v>
      </c>
      <c r="AC254">
        <v>0</v>
      </c>
      <c r="AD254">
        <v>0</v>
      </c>
      <c r="AE254">
        <v>10362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4</v>
      </c>
      <c r="AT254">
        <v>2.2000000000000001E-4</v>
      </c>
      <c r="AU254" t="s">
        <v>4</v>
      </c>
      <c r="AV254">
        <v>0</v>
      </c>
      <c r="AW254">
        <v>2</v>
      </c>
      <c r="AX254">
        <v>27797107</v>
      </c>
      <c r="AY254">
        <v>1</v>
      </c>
      <c r="AZ254">
        <v>0</v>
      </c>
      <c r="BA254">
        <v>258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Y254*Source!I124</f>
        <v>2.2000000000000001E-4</v>
      </c>
      <c r="CY254">
        <f>AA254</f>
        <v>10362</v>
      </c>
      <c r="CZ254">
        <f>AE254</f>
        <v>10362</v>
      </c>
      <c r="DA254">
        <f>AI254</f>
        <v>1</v>
      </c>
      <c r="DB254">
        <v>0</v>
      </c>
    </row>
    <row r="255" spans="1:106" x14ac:dyDescent="0.2">
      <c r="A255">
        <f>ROW(Source!A124)</f>
        <v>124</v>
      </c>
      <c r="B255">
        <v>27795993</v>
      </c>
      <c r="C255">
        <v>27796357</v>
      </c>
      <c r="D255">
        <v>25152615</v>
      </c>
      <c r="E255">
        <v>1</v>
      </c>
      <c r="F255">
        <v>1</v>
      </c>
      <c r="G255">
        <v>1</v>
      </c>
      <c r="H255">
        <v>3</v>
      </c>
      <c r="I255" t="s">
        <v>512</v>
      </c>
      <c r="J255" t="s">
        <v>513</v>
      </c>
      <c r="K255" t="s">
        <v>514</v>
      </c>
      <c r="L255">
        <v>1348</v>
      </c>
      <c r="N255">
        <v>1009</v>
      </c>
      <c r="O255" t="s">
        <v>119</v>
      </c>
      <c r="P255" t="s">
        <v>119</v>
      </c>
      <c r="Q255">
        <v>1000</v>
      </c>
      <c r="W255">
        <v>0</v>
      </c>
      <c r="X255">
        <v>-437906794</v>
      </c>
      <c r="Y255">
        <v>8.9999999999999998E-4</v>
      </c>
      <c r="AA255">
        <v>9040.01</v>
      </c>
      <c r="AB255">
        <v>0</v>
      </c>
      <c r="AC255">
        <v>0</v>
      </c>
      <c r="AD255">
        <v>0</v>
      </c>
      <c r="AE255">
        <v>9040.01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4</v>
      </c>
      <c r="AT255">
        <v>8.9999999999999998E-4</v>
      </c>
      <c r="AU255" t="s">
        <v>4</v>
      </c>
      <c r="AV255">
        <v>0</v>
      </c>
      <c r="AW255">
        <v>2</v>
      </c>
      <c r="AX255">
        <v>27797108</v>
      </c>
      <c r="AY255">
        <v>1</v>
      </c>
      <c r="AZ255">
        <v>0</v>
      </c>
      <c r="BA255">
        <v>259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Y255*Source!I124</f>
        <v>8.9999999999999998E-4</v>
      </c>
      <c r="CY255">
        <f>AA255</f>
        <v>9040.01</v>
      </c>
      <c r="CZ255">
        <f>AE255</f>
        <v>9040.01</v>
      </c>
      <c r="DA255">
        <f>AI255</f>
        <v>1</v>
      </c>
      <c r="DB255">
        <v>0</v>
      </c>
    </row>
    <row r="256" spans="1:106" x14ac:dyDescent="0.2">
      <c r="A256">
        <f>ROW(Source!A124)</f>
        <v>124</v>
      </c>
      <c r="B256">
        <v>27795993</v>
      </c>
      <c r="C256">
        <v>27796357</v>
      </c>
      <c r="D256">
        <v>25174741</v>
      </c>
      <c r="E256">
        <v>1</v>
      </c>
      <c r="F256">
        <v>1</v>
      </c>
      <c r="G256">
        <v>1</v>
      </c>
      <c r="H256">
        <v>3</v>
      </c>
      <c r="I256" t="s">
        <v>635</v>
      </c>
      <c r="J256" t="s">
        <v>636</v>
      </c>
      <c r="K256" t="s">
        <v>637</v>
      </c>
      <c r="L256">
        <v>1348</v>
      </c>
      <c r="N256">
        <v>1009</v>
      </c>
      <c r="O256" t="s">
        <v>119</v>
      </c>
      <c r="P256" t="s">
        <v>119</v>
      </c>
      <c r="Q256">
        <v>1000</v>
      </c>
      <c r="W256">
        <v>0</v>
      </c>
      <c r="X256">
        <v>1969538235</v>
      </c>
      <c r="Y256">
        <v>8.4999999999999995E-4</v>
      </c>
      <c r="AA256">
        <v>6508.75</v>
      </c>
      <c r="AB256">
        <v>0</v>
      </c>
      <c r="AC256">
        <v>0</v>
      </c>
      <c r="AD256">
        <v>0</v>
      </c>
      <c r="AE256">
        <v>6508.75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4</v>
      </c>
      <c r="AT256">
        <v>8.4999999999999995E-4</v>
      </c>
      <c r="AU256" t="s">
        <v>4</v>
      </c>
      <c r="AV256">
        <v>0</v>
      </c>
      <c r="AW256">
        <v>2</v>
      </c>
      <c r="AX256">
        <v>27797110</v>
      </c>
      <c r="AY256">
        <v>1</v>
      </c>
      <c r="AZ256">
        <v>0</v>
      </c>
      <c r="BA256">
        <v>261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Y256*Source!I124</f>
        <v>8.4999999999999995E-4</v>
      </c>
      <c r="CY256">
        <f>AA256</f>
        <v>6508.75</v>
      </c>
      <c r="CZ256">
        <f>AE256</f>
        <v>6508.75</v>
      </c>
      <c r="DA256">
        <f>AI256</f>
        <v>1</v>
      </c>
      <c r="DB256">
        <v>0</v>
      </c>
    </row>
    <row r="257" spans="1:106" x14ac:dyDescent="0.2">
      <c r="A257">
        <f>ROW(Source!A124)</f>
        <v>124</v>
      </c>
      <c r="B257">
        <v>27795993</v>
      </c>
      <c r="C257">
        <v>27796357</v>
      </c>
      <c r="D257">
        <v>0</v>
      </c>
      <c r="E257">
        <v>1</v>
      </c>
      <c r="F257">
        <v>1</v>
      </c>
      <c r="G257">
        <v>1</v>
      </c>
      <c r="H257">
        <v>3</v>
      </c>
      <c r="I257" t="s">
        <v>213</v>
      </c>
      <c r="J257" t="s">
        <v>4</v>
      </c>
      <c r="K257" t="s">
        <v>214</v>
      </c>
      <c r="L257">
        <v>1354</v>
      </c>
      <c r="N257">
        <v>1010</v>
      </c>
      <c r="O257" t="s">
        <v>215</v>
      </c>
      <c r="P257" t="s">
        <v>215</v>
      </c>
      <c r="Q257">
        <v>1</v>
      </c>
      <c r="W257">
        <v>0</v>
      </c>
      <c r="X257">
        <v>827500344</v>
      </c>
      <c r="Y257">
        <v>1</v>
      </c>
      <c r="AA257">
        <v>589.26</v>
      </c>
      <c r="AB257">
        <v>0</v>
      </c>
      <c r="AC257">
        <v>0</v>
      </c>
      <c r="AD257">
        <v>0</v>
      </c>
      <c r="AE257">
        <v>589.26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4</v>
      </c>
      <c r="AT257">
        <v>1</v>
      </c>
      <c r="AU257" t="s">
        <v>4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4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Y257*Source!I124</f>
        <v>1</v>
      </c>
      <c r="CY257">
        <f>AA257</f>
        <v>589.26</v>
      </c>
      <c r="CZ257">
        <f>AE257</f>
        <v>589.26</v>
      </c>
      <c r="DA257">
        <f>AI257</f>
        <v>1</v>
      </c>
      <c r="DB257">
        <v>0</v>
      </c>
    </row>
    <row r="258" spans="1:106" x14ac:dyDescent="0.2">
      <c r="A258">
        <f>ROW(Source!A125)</f>
        <v>125</v>
      </c>
      <c r="B258">
        <v>27796868</v>
      </c>
      <c r="C258">
        <v>27796357</v>
      </c>
      <c r="D258">
        <v>25418142</v>
      </c>
      <c r="E258">
        <v>1</v>
      </c>
      <c r="F258">
        <v>1</v>
      </c>
      <c r="G258">
        <v>1</v>
      </c>
      <c r="H258">
        <v>1</v>
      </c>
      <c r="I258" t="s">
        <v>518</v>
      </c>
      <c r="J258" t="s">
        <v>4</v>
      </c>
      <c r="K258" t="s">
        <v>519</v>
      </c>
      <c r="L258">
        <v>1191</v>
      </c>
      <c r="N258">
        <v>1013</v>
      </c>
      <c r="O258" t="s">
        <v>497</v>
      </c>
      <c r="P258" t="s">
        <v>497</v>
      </c>
      <c r="Q258">
        <v>1</v>
      </c>
      <c r="W258">
        <v>0</v>
      </c>
      <c r="X258">
        <v>-814890593</v>
      </c>
      <c r="Y258">
        <v>3.1799999999999997</v>
      </c>
      <c r="AA258">
        <v>0</v>
      </c>
      <c r="AB258">
        <v>0</v>
      </c>
      <c r="AC258">
        <v>0</v>
      </c>
      <c r="AD258">
        <v>69.069999999999993</v>
      </c>
      <c r="AE258">
        <v>0</v>
      </c>
      <c r="AF258">
        <v>0</v>
      </c>
      <c r="AG258">
        <v>0</v>
      </c>
      <c r="AH258">
        <v>8.9700000000000006</v>
      </c>
      <c r="AI258">
        <v>1</v>
      </c>
      <c r="AJ258">
        <v>1</v>
      </c>
      <c r="AK258">
        <v>1</v>
      </c>
      <c r="AL258">
        <v>7.7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4</v>
      </c>
      <c r="AT258">
        <v>2.65</v>
      </c>
      <c r="AU258" t="s">
        <v>21</v>
      </c>
      <c r="AV258">
        <v>1</v>
      </c>
      <c r="AW258">
        <v>2</v>
      </c>
      <c r="AX258">
        <v>27797102</v>
      </c>
      <c r="AY258">
        <v>1</v>
      </c>
      <c r="AZ258">
        <v>0</v>
      </c>
      <c r="BA258">
        <v>263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Y258*Source!I125</f>
        <v>3.1799999999999997</v>
      </c>
      <c r="CY258">
        <f>AD258</f>
        <v>69.069999999999993</v>
      </c>
      <c r="CZ258">
        <f>AH258</f>
        <v>8.9700000000000006</v>
      </c>
      <c r="DA258">
        <f>AL258</f>
        <v>7.7</v>
      </c>
      <c r="DB258">
        <v>0</v>
      </c>
    </row>
    <row r="259" spans="1:106" x14ac:dyDescent="0.2">
      <c r="A259">
        <f>ROW(Source!A125)</f>
        <v>125</v>
      </c>
      <c r="B259">
        <v>27796868</v>
      </c>
      <c r="C259">
        <v>27796357</v>
      </c>
      <c r="D259">
        <v>25412928</v>
      </c>
      <c r="E259">
        <v>1</v>
      </c>
      <c r="F259">
        <v>1</v>
      </c>
      <c r="G259">
        <v>1</v>
      </c>
      <c r="H259">
        <v>1</v>
      </c>
      <c r="I259" t="s">
        <v>498</v>
      </c>
      <c r="J259" t="s">
        <v>4</v>
      </c>
      <c r="K259" t="s">
        <v>499</v>
      </c>
      <c r="L259">
        <v>1191</v>
      </c>
      <c r="N259">
        <v>1013</v>
      </c>
      <c r="O259" t="s">
        <v>497</v>
      </c>
      <c r="P259" t="s">
        <v>497</v>
      </c>
      <c r="Q259">
        <v>1</v>
      </c>
      <c r="W259">
        <v>0</v>
      </c>
      <c r="X259">
        <v>-1417349443</v>
      </c>
      <c r="Y259">
        <v>0.03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7.7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4</v>
      </c>
      <c r="AT259">
        <v>0.03</v>
      </c>
      <c r="AU259" t="s">
        <v>4</v>
      </c>
      <c r="AV259">
        <v>2</v>
      </c>
      <c r="AW259">
        <v>2</v>
      </c>
      <c r="AX259">
        <v>27797103</v>
      </c>
      <c r="AY259">
        <v>1</v>
      </c>
      <c r="AZ259">
        <v>2048</v>
      </c>
      <c r="BA259">
        <v>264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Y259*Source!I125</f>
        <v>0.03</v>
      </c>
      <c r="CY259">
        <f>AD259</f>
        <v>0</v>
      </c>
      <c r="CZ259">
        <f>AH259</f>
        <v>0</v>
      </c>
      <c r="DA259">
        <f>AL259</f>
        <v>1</v>
      </c>
      <c r="DB259">
        <v>0</v>
      </c>
    </row>
    <row r="260" spans="1:106" x14ac:dyDescent="0.2">
      <c r="A260">
        <f>ROW(Source!A125)</f>
        <v>125</v>
      </c>
      <c r="B260">
        <v>27796868</v>
      </c>
      <c r="C260">
        <v>27796357</v>
      </c>
      <c r="D260">
        <v>25230220</v>
      </c>
      <c r="E260">
        <v>1</v>
      </c>
      <c r="F260">
        <v>1</v>
      </c>
      <c r="G260">
        <v>1</v>
      </c>
      <c r="H260">
        <v>2</v>
      </c>
      <c r="I260" t="s">
        <v>500</v>
      </c>
      <c r="J260" t="s">
        <v>501</v>
      </c>
      <c r="K260" t="s">
        <v>502</v>
      </c>
      <c r="L260">
        <v>1368</v>
      </c>
      <c r="N260">
        <v>1011</v>
      </c>
      <c r="O260" t="s">
        <v>503</v>
      </c>
      <c r="P260" t="s">
        <v>503</v>
      </c>
      <c r="Q260">
        <v>1</v>
      </c>
      <c r="W260">
        <v>0</v>
      </c>
      <c r="X260">
        <v>-1718674368</v>
      </c>
      <c r="Y260">
        <v>1.2E-2</v>
      </c>
      <c r="AA260">
        <v>0</v>
      </c>
      <c r="AB260">
        <v>862.32</v>
      </c>
      <c r="AC260">
        <v>13.5</v>
      </c>
      <c r="AD260">
        <v>0</v>
      </c>
      <c r="AE260">
        <v>0</v>
      </c>
      <c r="AF260">
        <v>111.99</v>
      </c>
      <c r="AG260">
        <v>13.5</v>
      </c>
      <c r="AH260">
        <v>0</v>
      </c>
      <c r="AI260">
        <v>1</v>
      </c>
      <c r="AJ260">
        <v>7.7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4</v>
      </c>
      <c r="AT260">
        <v>0.01</v>
      </c>
      <c r="AU260" t="s">
        <v>21</v>
      </c>
      <c r="AV260">
        <v>0</v>
      </c>
      <c r="AW260">
        <v>2</v>
      </c>
      <c r="AX260">
        <v>27797104</v>
      </c>
      <c r="AY260">
        <v>1</v>
      </c>
      <c r="AZ260">
        <v>0</v>
      </c>
      <c r="BA260">
        <v>265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Y260*Source!I125</f>
        <v>1.2E-2</v>
      </c>
      <c r="CY260">
        <f>AB260</f>
        <v>862.32</v>
      </c>
      <c r="CZ260">
        <f>AF260</f>
        <v>111.99</v>
      </c>
      <c r="DA260">
        <f>AJ260</f>
        <v>7.7</v>
      </c>
      <c r="DB260">
        <v>0</v>
      </c>
    </row>
    <row r="261" spans="1:106" x14ac:dyDescent="0.2">
      <c r="A261">
        <f>ROW(Source!A125)</f>
        <v>125</v>
      </c>
      <c r="B261">
        <v>27796868</v>
      </c>
      <c r="C261">
        <v>27796357</v>
      </c>
      <c r="D261">
        <v>25231607</v>
      </c>
      <c r="E261">
        <v>1</v>
      </c>
      <c r="F261">
        <v>1</v>
      </c>
      <c r="G261">
        <v>1</v>
      </c>
      <c r="H261">
        <v>2</v>
      </c>
      <c r="I261" t="s">
        <v>507</v>
      </c>
      <c r="J261" t="s">
        <v>508</v>
      </c>
      <c r="K261" t="s">
        <v>509</v>
      </c>
      <c r="L261">
        <v>1368</v>
      </c>
      <c r="N261">
        <v>1011</v>
      </c>
      <c r="O261" t="s">
        <v>503</v>
      </c>
      <c r="P261" t="s">
        <v>503</v>
      </c>
      <c r="Q261">
        <v>1</v>
      </c>
      <c r="W261">
        <v>0</v>
      </c>
      <c r="X261">
        <v>1372534845</v>
      </c>
      <c r="Y261">
        <v>2.4E-2</v>
      </c>
      <c r="AA261">
        <v>0</v>
      </c>
      <c r="AB261">
        <v>505.97</v>
      </c>
      <c r="AC261">
        <v>11.6</v>
      </c>
      <c r="AD261">
        <v>0</v>
      </c>
      <c r="AE261">
        <v>0</v>
      </c>
      <c r="AF261">
        <v>65.709999999999994</v>
      </c>
      <c r="AG261">
        <v>11.6</v>
      </c>
      <c r="AH261">
        <v>0</v>
      </c>
      <c r="AI261">
        <v>1</v>
      </c>
      <c r="AJ261">
        <v>7.7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4</v>
      </c>
      <c r="AT261">
        <v>0.02</v>
      </c>
      <c r="AU261" t="s">
        <v>21</v>
      </c>
      <c r="AV261">
        <v>0</v>
      </c>
      <c r="AW261">
        <v>2</v>
      </c>
      <c r="AX261">
        <v>27797105</v>
      </c>
      <c r="AY261">
        <v>1</v>
      </c>
      <c r="AZ261">
        <v>0</v>
      </c>
      <c r="BA261">
        <v>266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Y261*Source!I125</f>
        <v>2.4E-2</v>
      </c>
      <c r="CY261">
        <f>AB261</f>
        <v>505.97</v>
      </c>
      <c r="CZ261">
        <f>AF261</f>
        <v>65.709999999999994</v>
      </c>
      <c r="DA261">
        <f>AJ261</f>
        <v>7.7</v>
      </c>
      <c r="DB261">
        <v>0</v>
      </c>
    </row>
    <row r="262" spans="1:106" x14ac:dyDescent="0.2">
      <c r="A262">
        <f>ROW(Source!A125)</f>
        <v>125</v>
      </c>
      <c r="B262">
        <v>27796868</v>
      </c>
      <c r="C262">
        <v>27796357</v>
      </c>
      <c r="D262">
        <v>25231911</v>
      </c>
      <c r="E262">
        <v>1</v>
      </c>
      <c r="F262">
        <v>1</v>
      </c>
      <c r="G262">
        <v>1</v>
      </c>
      <c r="H262">
        <v>2</v>
      </c>
      <c r="I262" t="s">
        <v>586</v>
      </c>
      <c r="J262" t="s">
        <v>587</v>
      </c>
      <c r="K262" t="s">
        <v>588</v>
      </c>
      <c r="L262">
        <v>1368</v>
      </c>
      <c r="N262">
        <v>1011</v>
      </c>
      <c r="O262" t="s">
        <v>503</v>
      </c>
      <c r="P262" t="s">
        <v>503</v>
      </c>
      <c r="Q262">
        <v>1</v>
      </c>
      <c r="W262">
        <v>0</v>
      </c>
      <c r="X262">
        <v>-353815937</v>
      </c>
      <c r="Y262">
        <v>0.27600000000000002</v>
      </c>
      <c r="AA262">
        <v>0</v>
      </c>
      <c r="AB262">
        <v>62.37</v>
      </c>
      <c r="AC262">
        <v>0</v>
      </c>
      <c r="AD262">
        <v>0</v>
      </c>
      <c r="AE262">
        <v>0</v>
      </c>
      <c r="AF262">
        <v>8.1</v>
      </c>
      <c r="AG262">
        <v>0</v>
      </c>
      <c r="AH262">
        <v>0</v>
      </c>
      <c r="AI262">
        <v>1</v>
      </c>
      <c r="AJ262">
        <v>7.7</v>
      </c>
      <c r="AK262">
        <v>1</v>
      </c>
      <c r="AL262">
        <v>1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4</v>
      </c>
      <c r="AT262">
        <v>0.23</v>
      </c>
      <c r="AU262" t="s">
        <v>21</v>
      </c>
      <c r="AV262">
        <v>0</v>
      </c>
      <c r="AW262">
        <v>2</v>
      </c>
      <c r="AX262">
        <v>27797106</v>
      </c>
      <c r="AY262">
        <v>1</v>
      </c>
      <c r="AZ262">
        <v>0</v>
      </c>
      <c r="BA262">
        <v>267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Y262*Source!I125</f>
        <v>0.27600000000000002</v>
      </c>
      <c r="CY262">
        <f>AB262</f>
        <v>62.37</v>
      </c>
      <c r="CZ262">
        <f>AF262</f>
        <v>8.1</v>
      </c>
      <c r="DA262">
        <f>AJ262</f>
        <v>7.7</v>
      </c>
      <c r="DB262">
        <v>0</v>
      </c>
    </row>
    <row r="263" spans="1:106" x14ac:dyDescent="0.2">
      <c r="A263">
        <f>ROW(Source!A125)</f>
        <v>125</v>
      </c>
      <c r="B263">
        <v>27796868</v>
      </c>
      <c r="C263">
        <v>27796357</v>
      </c>
      <c r="D263">
        <v>25151438</v>
      </c>
      <c r="E263">
        <v>1</v>
      </c>
      <c r="F263">
        <v>1</v>
      </c>
      <c r="G263">
        <v>1</v>
      </c>
      <c r="H263">
        <v>3</v>
      </c>
      <c r="I263" t="s">
        <v>592</v>
      </c>
      <c r="J263" t="s">
        <v>593</v>
      </c>
      <c r="K263" t="s">
        <v>594</v>
      </c>
      <c r="L263">
        <v>1348</v>
      </c>
      <c r="N263">
        <v>1009</v>
      </c>
      <c r="O263" t="s">
        <v>119</v>
      </c>
      <c r="P263" t="s">
        <v>119</v>
      </c>
      <c r="Q263">
        <v>1000</v>
      </c>
      <c r="W263">
        <v>0</v>
      </c>
      <c r="X263">
        <v>-1068056325</v>
      </c>
      <c r="Y263">
        <v>2.2000000000000001E-4</v>
      </c>
      <c r="AA263">
        <v>79787.399999999994</v>
      </c>
      <c r="AB263">
        <v>0</v>
      </c>
      <c r="AC263">
        <v>0</v>
      </c>
      <c r="AD263">
        <v>0</v>
      </c>
      <c r="AE263">
        <v>10362</v>
      </c>
      <c r="AF263">
        <v>0</v>
      </c>
      <c r="AG263">
        <v>0</v>
      </c>
      <c r="AH263">
        <v>0</v>
      </c>
      <c r="AI263">
        <v>7.7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4</v>
      </c>
      <c r="AT263">
        <v>2.2000000000000001E-4</v>
      </c>
      <c r="AU263" t="s">
        <v>4</v>
      </c>
      <c r="AV263">
        <v>0</v>
      </c>
      <c r="AW263">
        <v>2</v>
      </c>
      <c r="AX263">
        <v>27797107</v>
      </c>
      <c r="AY263">
        <v>1</v>
      </c>
      <c r="AZ263">
        <v>0</v>
      </c>
      <c r="BA263">
        <v>268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Y263*Source!I125</f>
        <v>2.2000000000000001E-4</v>
      </c>
      <c r="CY263">
        <f>AA263</f>
        <v>79787.399999999994</v>
      </c>
      <c r="CZ263">
        <f>AE263</f>
        <v>10362</v>
      </c>
      <c r="DA263">
        <f>AI263</f>
        <v>7.7</v>
      </c>
      <c r="DB263">
        <v>0</v>
      </c>
    </row>
    <row r="264" spans="1:106" x14ac:dyDescent="0.2">
      <c r="A264">
        <f>ROW(Source!A125)</f>
        <v>125</v>
      </c>
      <c r="B264">
        <v>27796868</v>
      </c>
      <c r="C264">
        <v>27796357</v>
      </c>
      <c r="D264">
        <v>25152615</v>
      </c>
      <c r="E264">
        <v>1</v>
      </c>
      <c r="F264">
        <v>1</v>
      </c>
      <c r="G264">
        <v>1</v>
      </c>
      <c r="H264">
        <v>3</v>
      </c>
      <c r="I264" t="s">
        <v>512</v>
      </c>
      <c r="J264" t="s">
        <v>513</v>
      </c>
      <c r="K264" t="s">
        <v>514</v>
      </c>
      <c r="L264">
        <v>1348</v>
      </c>
      <c r="N264">
        <v>1009</v>
      </c>
      <c r="O264" t="s">
        <v>119</v>
      </c>
      <c r="P264" t="s">
        <v>119</v>
      </c>
      <c r="Q264">
        <v>1000</v>
      </c>
      <c r="W264">
        <v>0</v>
      </c>
      <c r="X264">
        <v>-437906794</v>
      </c>
      <c r="Y264">
        <v>8.9999999999999998E-4</v>
      </c>
      <c r="AA264">
        <v>69608.08</v>
      </c>
      <c r="AB264">
        <v>0</v>
      </c>
      <c r="AC264">
        <v>0</v>
      </c>
      <c r="AD264">
        <v>0</v>
      </c>
      <c r="AE264">
        <v>9040.01</v>
      </c>
      <c r="AF264">
        <v>0</v>
      </c>
      <c r="AG264">
        <v>0</v>
      </c>
      <c r="AH264">
        <v>0</v>
      </c>
      <c r="AI264">
        <v>7.7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4</v>
      </c>
      <c r="AT264">
        <v>8.9999999999999998E-4</v>
      </c>
      <c r="AU264" t="s">
        <v>4</v>
      </c>
      <c r="AV264">
        <v>0</v>
      </c>
      <c r="AW264">
        <v>2</v>
      </c>
      <c r="AX264">
        <v>27797108</v>
      </c>
      <c r="AY264">
        <v>1</v>
      </c>
      <c r="AZ264">
        <v>0</v>
      </c>
      <c r="BA264">
        <v>269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Y264*Source!I125</f>
        <v>8.9999999999999998E-4</v>
      </c>
      <c r="CY264">
        <f>AA264</f>
        <v>69608.08</v>
      </c>
      <c r="CZ264">
        <f>AE264</f>
        <v>9040.01</v>
      </c>
      <c r="DA264">
        <f>AI264</f>
        <v>7.7</v>
      </c>
      <c r="DB264">
        <v>0</v>
      </c>
    </row>
    <row r="265" spans="1:106" x14ac:dyDescent="0.2">
      <c r="A265">
        <f>ROW(Source!A125)</f>
        <v>125</v>
      </c>
      <c r="B265">
        <v>27796868</v>
      </c>
      <c r="C265">
        <v>27796357</v>
      </c>
      <c r="D265">
        <v>25174741</v>
      </c>
      <c r="E265">
        <v>1</v>
      </c>
      <c r="F265">
        <v>1</v>
      </c>
      <c r="G265">
        <v>1</v>
      </c>
      <c r="H265">
        <v>3</v>
      </c>
      <c r="I265" t="s">
        <v>635</v>
      </c>
      <c r="J265" t="s">
        <v>636</v>
      </c>
      <c r="K265" t="s">
        <v>637</v>
      </c>
      <c r="L265">
        <v>1348</v>
      </c>
      <c r="N265">
        <v>1009</v>
      </c>
      <c r="O265" t="s">
        <v>119</v>
      </c>
      <c r="P265" t="s">
        <v>119</v>
      </c>
      <c r="Q265">
        <v>1000</v>
      </c>
      <c r="W265">
        <v>0</v>
      </c>
      <c r="X265">
        <v>1969538235</v>
      </c>
      <c r="Y265">
        <v>8.4999999999999995E-4</v>
      </c>
      <c r="AA265">
        <v>50117.38</v>
      </c>
      <c r="AB265">
        <v>0</v>
      </c>
      <c r="AC265">
        <v>0</v>
      </c>
      <c r="AD265">
        <v>0</v>
      </c>
      <c r="AE265">
        <v>6508.75</v>
      </c>
      <c r="AF265">
        <v>0</v>
      </c>
      <c r="AG265">
        <v>0</v>
      </c>
      <c r="AH265">
        <v>0</v>
      </c>
      <c r="AI265">
        <v>7.7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4</v>
      </c>
      <c r="AT265">
        <v>8.4999999999999995E-4</v>
      </c>
      <c r="AU265" t="s">
        <v>4</v>
      </c>
      <c r="AV265">
        <v>0</v>
      </c>
      <c r="AW265">
        <v>2</v>
      </c>
      <c r="AX265">
        <v>27797110</v>
      </c>
      <c r="AY265">
        <v>1</v>
      </c>
      <c r="AZ265">
        <v>0</v>
      </c>
      <c r="BA265">
        <v>271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Y265*Source!I125</f>
        <v>8.4999999999999995E-4</v>
      </c>
      <c r="CY265">
        <f>AA265</f>
        <v>50117.38</v>
      </c>
      <c r="CZ265">
        <f>AE265</f>
        <v>6508.75</v>
      </c>
      <c r="DA265">
        <f>AI265</f>
        <v>7.7</v>
      </c>
      <c r="DB265">
        <v>0</v>
      </c>
    </row>
    <row r="266" spans="1:106" x14ac:dyDescent="0.2">
      <c r="A266">
        <f>ROW(Source!A125)</f>
        <v>125</v>
      </c>
      <c r="B266">
        <v>27796868</v>
      </c>
      <c r="C266">
        <v>27796357</v>
      </c>
      <c r="D266">
        <v>0</v>
      </c>
      <c r="E266">
        <v>1</v>
      </c>
      <c r="F266">
        <v>1</v>
      </c>
      <c r="G266">
        <v>1</v>
      </c>
      <c r="H266">
        <v>3</v>
      </c>
      <c r="I266" t="s">
        <v>213</v>
      </c>
      <c r="J266" t="s">
        <v>4</v>
      </c>
      <c r="K266" t="s">
        <v>214</v>
      </c>
      <c r="L266">
        <v>1354</v>
      </c>
      <c r="N266">
        <v>1010</v>
      </c>
      <c r="O266" t="s">
        <v>215</v>
      </c>
      <c r="P266" t="s">
        <v>215</v>
      </c>
      <c r="Q266">
        <v>1</v>
      </c>
      <c r="W266">
        <v>0</v>
      </c>
      <c r="X266">
        <v>827500344</v>
      </c>
      <c r="Y266">
        <v>1</v>
      </c>
      <c r="AA266">
        <v>4537.3</v>
      </c>
      <c r="AB266">
        <v>0</v>
      </c>
      <c r="AC266">
        <v>0</v>
      </c>
      <c r="AD266">
        <v>0</v>
      </c>
      <c r="AE266">
        <v>589.26</v>
      </c>
      <c r="AF266">
        <v>0</v>
      </c>
      <c r="AG266">
        <v>0</v>
      </c>
      <c r="AH266">
        <v>0</v>
      </c>
      <c r="AI266">
        <v>7.7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4</v>
      </c>
      <c r="AT266">
        <v>1</v>
      </c>
      <c r="AU266" t="s">
        <v>4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Y266*Source!I125</f>
        <v>1</v>
      </c>
      <c r="CY266">
        <f>AA266</f>
        <v>4537.3</v>
      </c>
      <c r="CZ266">
        <f>AE266</f>
        <v>589.26</v>
      </c>
      <c r="DA266">
        <f>AI266</f>
        <v>7.7</v>
      </c>
      <c r="DB266">
        <v>0</v>
      </c>
    </row>
    <row r="267" spans="1:106" x14ac:dyDescent="0.2">
      <c r="A267">
        <f>ROW(Source!A128)</f>
        <v>128</v>
      </c>
      <c r="B267">
        <v>27795993</v>
      </c>
      <c r="C267">
        <v>27796367</v>
      </c>
      <c r="D267">
        <v>25419089</v>
      </c>
      <c r="E267">
        <v>1</v>
      </c>
      <c r="F267">
        <v>1</v>
      </c>
      <c r="G267">
        <v>1</v>
      </c>
      <c r="H267">
        <v>1</v>
      </c>
      <c r="I267" t="s">
        <v>520</v>
      </c>
      <c r="J267" t="s">
        <v>4</v>
      </c>
      <c r="K267" t="s">
        <v>521</v>
      </c>
      <c r="L267">
        <v>1191</v>
      </c>
      <c r="N267">
        <v>1013</v>
      </c>
      <c r="O267" t="s">
        <v>497</v>
      </c>
      <c r="P267" t="s">
        <v>497</v>
      </c>
      <c r="Q267">
        <v>1</v>
      </c>
      <c r="W267">
        <v>0</v>
      </c>
      <c r="X267">
        <v>1069510174</v>
      </c>
      <c r="Y267">
        <v>17.52</v>
      </c>
      <c r="AA267">
        <v>0</v>
      </c>
      <c r="AB267">
        <v>0</v>
      </c>
      <c r="AC267">
        <v>0</v>
      </c>
      <c r="AD267">
        <v>9.6199999999999992</v>
      </c>
      <c r="AE267">
        <v>0</v>
      </c>
      <c r="AF267">
        <v>0</v>
      </c>
      <c r="AG267">
        <v>0</v>
      </c>
      <c r="AH267">
        <v>9.6199999999999992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4</v>
      </c>
      <c r="AT267">
        <v>14.6</v>
      </c>
      <c r="AU267" t="s">
        <v>21</v>
      </c>
      <c r="AV267">
        <v>1</v>
      </c>
      <c r="AW267">
        <v>2</v>
      </c>
      <c r="AX267">
        <v>27797117</v>
      </c>
      <c r="AY267">
        <v>1</v>
      </c>
      <c r="AZ267">
        <v>0</v>
      </c>
      <c r="BA267">
        <v>273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Y267*Source!I128</f>
        <v>17.52</v>
      </c>
      <c r="CY267">
        <f>AD267</f>
        <v>9.6199999999999992</v>
      </c>
      <c r="CZ267">
        <f>AH267</f>
        <v>9.6199999999999992</v>
      </c>
      <c r="DA267">
        <f>AL267</f>
        <v>1</v>
      </c>
      <c r="DB267">
        <v>0</v>
      </c>
    </row>
    <row r="268" spans="1:106" x14ac:dyDescent="0.2">
      <c r="A268">
        <f>ROW(Source!A128)</f>
        <v>128</v>
      </c>
      <c r="B268">
        <v>27795993</v>
      </c>
      <c r="C268">
        <v>27796367</v>
      </c>
      <c r="D268">
        <v>25412928</v>
      </c>
      <c r="E268">
        <v>1</v>
      </c>
      <c r="F268">
        <v>1</v>
      </c>
      <c r="G268">
        <v>1</v>
      </c>
      <c r="H268">
        <v>1</v>
      </c>
      <c r="I268" t="s">
        <v>498</v>
      </c>
      <c r="J268" t="s">
        <v>4</v>
      </c>
      <c r="K268" t="s">
        <v>499</v>
      </c>
      <c r="L268">
        <v>1191</v>
      </c>
      <c r="N268">
        <v>1013</v>
      </c>
      <c r="O268" t="s">
        <v>497</v>
      </c>
      <c r="P268" t="s">
        <v>497</v>
      </c>
      <c r="Q268">
        <v>1</v>
      </c>
      <c r="W268">
        <v>0</v>
      </c>
      <c r="X268">
        <v>-1417349443</v>
      </c>
      <c r="Y268">
        <v>1.6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4</v>
      </c>
      <c r="AT268">
        <v>1.6</v>
      </c>
      <c r="AU268" t="s">
        <v>4</v>
      </c>
      <c r="AV268">
        <v>2</v>
      </c>
      <c r="AW268">
        <v>2</v>
      </c>
      <c r="AX268">
        <v>27797118</v>
      </c>
      <c r="AY268">
        <v>1</v>
      </c>
      <c r="AZ268">
        <v>2048</v>
      </c>
      <c r="BA268">
        <v>274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Y268*Source!I128</f>
        <v>1.6</v>
      </c>
      <c r="CY268">
        <f>AD268</f>
        <v>0</v>
      </c>
      <c r="CZ268">
        <f>AH268</f>
        <v>0</v>
      </c>
      <c r="DA268">
        <f>AL268</f>
        <v>1</v>
      </c>
      <c r="DB268">
        <v>0</v>
      </c>
    </row>
    <row r="269" spans="1:106" x14ac:dyDescent="0.2">
      <c r="A269">
        <f>ROW(Source!A128)</f>
        <v>128</v>
      </c>
      <c r="B269">
        <v>27795993</v>
      </c>
      <c r="C269">
        <v>27796367</v>
      </c>
      <c r="D269">
        <v>25230220</v>
      </c>
      <c r="E269">
        <v>1</v>
      </c>
      <c r="F269">
        <v>1</v>
      </c>
      <c r="G269">
        <v>1</v>
      </c>
      <c r="H269">
        <v>2</v>
      </c>
      <c r="I269" t="s">
        <v>500</v>
      </c>
      <c r="J269" t="s">
        <v>501</v>
      </c>
      <c r="K269" t="s">
        <v>502</v>
      </c>
      <c r="L269">
        <v>1368</v>
      </c>
      <c r="N269">
        <v>1011</v>
      </c>
      <c r="O269" t="s">
        <v>503</v>
      </c>
      <c r="P269" t="s">
        <v>503</v>
      </c>
      <c r="Q269">
        <v>1</v>
      </c>
      <c r="W269">
        <v>0</v>
      </c>
      <c r="X269">
        <v>-1718674368</v>
      </c>
      <c r="Y269">
        <v>0.96</v>
      </c>
      <c r="AA269">
        <v>0</v>
      </c>
      <c r="AB269">
        <v>111.99</v>
      </c>
      <c r="AC269">
        <v>13.5</v>
      </c>
      <c r="AD269">
        <v>0</v>
      </c>
      <c r="AE269">
        <v>0</v>
      </c>
      <c r="AF269">
        <v>111.99</v>
      </c>
      <c r="AG269">
        <v>13.5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4</v>
      </c>
      <c r="AT269">
        <v>0.8</v>
      </c>
      <c r="AU269" t="s">
        <v>21</v>
      </c>
      <c r="AV269">
        <v>0</v>
      </c>
      <c r="AW269">
        <v>2</v>
      </c>
      <c r="AX269">
        <v>27797119</v>
      </c>
      <c r="AY269">
        <v>1</v>
      </c>
      <c r="AZ269">
        <v>0</v>
      </c>
      <c r="BA269">
        <v>275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Y269*Source!I128</f>
        <v>0.96</v>
      </c>
      <c r="CY269">
        <f>AB269</f>
        <v>111.99</v>
      </c>
      <c r="CZ269">
        <f>AF269</f>
        <v>111.99</v>
      </c>
      <c r="DA269">
        <f>AJ269</f>
        <v>1</v>
      </c>
      <c r="DB269">
        <v>0</v>
      </c>
    </row>
    <row r="270" spans="1:106" x14ac:dyDescent="0.2">
      <c r="A270">
        <f>ROW(Source!A128)</f>
        <v>128</v>
      </c>
      <c r="B270">
        <v>27795993</v>
      </c>
      <c r="C270">
        <v>27796367</v>
      </c>
      <c r="D270">
        <v>25231607</v>
      </c>
      <c r="E270">
        <v>1</v>
      </c>
      <c r="F270">
        <v>1</v>
      </c>
      <c r="G270">
        <v>1</v>
      </c>
      <c r="H270">
        <v>2</v>
      </c>
      <c r="I270" t="s">
        <v>507</v>
      </c>
      <c r="J270" t="s">
        <v>508</v>
      </c>
      <c r="K270" t="s">
        <v>509</v>
      </c>
      <c r="L270">
        <v>1368</v>
      </c>
      <c r="N270">
        <v>1011</v>
      </c>
      <c r="O270" t="s">
        <v>503</v>
      </c>
      <c r="P270" t="s">
        <v>503</v>
      </c>
      <c r="Q270">
        <v>1</v>
      </c>
      <c r="W270">
        <v>0</v>
      </c>
      <c r="X270">
        <v>1372534845</v>
      </c>
      <c r="Y270">
        <v>0.96</v>
      </c>
      <c r="AA270">
        <v>0</v>
      </c>
      <c r="AB270">
        <v>65.709999999999994</v>
      </c>
      <c r="AC270">
        <v>11.6</v>
      </c>
      <c r="AD270">
        <v>0</v>
      </c>
      <c r="AE270">
        <v>0</v>
      </c>
      <c r="AF270">
        <v>65.709999999999994</v>
      </c>
      <c r="AG270">
        <v>11.6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4</v>
      </c>
      <c r="AT270">
        <v>0.8</v>
      </c>
      <c r="AU270" t="s">
        <v>21</v>
      </c>
      <c r="AV270">
        <v>0</v>
      </c>
      <c r="AW270">
        <v>2</v>
      </c>
      <c r="AX270">
        <v>27797120</v>
      </c>
      <c r="AY270">
        <v>1</v>
      </c>
      <c r="AZ270">
        <v>0</v>
      </c>
      <c r="BA270">
        <v>276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Y270*Source!I128</f>
        <v>0.96</v>
      </c>
      <c r="CY270">
        <f>AB270</f>
        <v>65.709999999999994</v>
      </c>
      <c r="CZ270">
        <f>AF270</f>
        <v>65.709999999999994</v>
      </c>
      <c r="DA270">
        <f>AJ270</f>
        <v>1</v>
      </c>
      <c r="DB270">
        <v>0</v>
      </c>
    </row>
    <row r="271" spans="1:106" x14ac:dyDescent="0.2">
      <c r="A271">
        <f>ROW(Source!A128)</f>
        <v>128</v>
      </c>
      <c r="B271">
        <v>27795993</v>
      </c>
      <c r="C271">
        <v>27796367</v>
      </c>
      <c r="D271">
        <v>25150275</v>
      </c>
      <c r="E271">
        <v>1</v>
      </c>
      <c r="F271">
        <v>1</v>
      </c>
      <c r="G271">
        <v>1</v>
      </c>
      <c r="H271">
        <v>3</v>
      </c>
      <c r="I271" t="s">
        <v>522</v>
      </c>
      <c r="J271" t="s">
        <v>523</v>
      </c>
      <c r="K271" t="s">
        <v>524</v>
      </c>
      <c r="L271">
        <v>1308</v>
      </c>
      <c r="N271">
        <v>1003</v>
      </c>
      <c r="O271" t="s">
        <v>246</v>
      </c>
      <c r="P271" t="s">
        <v>246</v>
      </c>
      <c r="Q271">
        <v>100</v>
      </c>
      <c r="W271">
        <v>0</v>
      </c>
      <c r="X271">
        <v>568244124</v>
      </c>
      <c r="Y271">
        <v>4.7999999999999996E-3</v>
      </c>
      <c r="AA271">
        <v>120</v>
      </c>
      <c r="AB271">
        <v>0</v>
      </c>
      <c r="AC271">
        <v>0</v>
      </c>
      <c r="AD271">
        <v>0</v>
      </c>
      <c r="AE271">
        <v>120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4</v>
      </c>
      <c r="AT271">
        <v>4.7999999999999996E-3</v>
      </c>
      <c r="AU271" t="s">
        <v>4</v>
      </c>
      <c r="AV271">
        <v>0</v>
      </c>
      <c r="AW271">
        <v>2</v>
      </c>
      <c r="AX271">
        <v>27797121</v>
      </c>
      <c r="AY271">
        <v>1</v>
      </c>
      <c r="AZ271">
        <v>0</v>
      </c>
      <c r="BA271">
        <v>277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Y271*Source!I128</f>
        <v>4.7999999999999996E-3</v>
      </c>
      <c r="CY271">
        <f t="shared" ref="CY271:CY277" si="18">AA271</f>
        <v>120</v>
      </c>
      <c r="CZ271">
        <f t="shared" ref="CZ271:CZ277" si="19">AE271</f>
        <v>120</v>
      </c>
      <c r="DA271">
        <f t="shared" ref="DA271:DA277" si="20">AI271</f>
        <v>1</v>
      </c>
      <c r="DB271">
        <v>0</v>
      </c>
    </row>
    <row r="272" spans="1:106" x14ac:dyDescent="0.2">
      <c r="A272">
        <f>ROW(Source!A128)</f>
        <v>128</v>
      </c>
      <c r="B272">
        <v>27795993</v>
      </c>
      <c r="C272">
        <v>27796367</v>
      </c>
      <c r="D272">
        <v>25152616</v>
      </c>
      <c r="E272">
        <v>1</v>
      </c>
      <c r="F272">
        <v>1</v>
      </c>
      <c r="G272">
        <v>1</v>
      </c>
      <c r="H272">
        <v>3</v>
      </c>
      <c r="I272" t="s">
        <v>525</v>
      </c>
      <c r="J272" t="s">
        <v>526</v>
      </c>
      <c r="K272" t="s">
        <v>514</v>
      </c>
      <c r="L272">
        <v>1346</v>
      </c>
      <c r="N272">
        <v>1009</v>
      </c>
      <c r="O272" t="s">
        <v>139</v>
      </c>
      <c r="P272" t="s">
        <v>139</v>
      </c>
      <c r="Q272">
        <v>1</v>
      </c>
      <c r="W272">
        <v>0</v>
      </c>
      <c r="X272">
        <v>103900845</v>
      </c>
      <c r="Y272">
        <v>0.77</v>
      </c>
      <c r="AA272">
        <v>9.0399999999999991</v>
      </c>
      <c r="AB272">
        <v>0</v>
      </c>
      <c r="AC272">
        <v>0</v>
      </c>
      <c r="AD272">
        <v>0</v>
      </c>
      <c r="AE272">
        <v>9.0399999999999991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4</v>
      </c>
      <c r="AT272">
        <v>0.77</v>
      </c>
      <c r="AU272" t="s">
        <v>4</v>
      </c>
      <c r="AV272">
        <v>0</v>
      </c>
      <c r="AW272">
        <v>2</v>
      </c>
      <c r="AX272">
        <v>27797122</v>
      </c>
      <c r="AY272">
        <v>1</v>
      </c>
      <c r="AZ272">
        <v>0</v>
      </c>
      <c r="BA272">
        <v>278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Y272*Source!I128</f>
        <v>0.77</v>
      </c>
      <c r="CY272">
        <f t="shared" si="18"/>
        <v>9.0399999999999991</v>
      </c>
      <c r="CZ272">
        <f t="shared" si="19"/>
        <v>9.0399999999999991</v>
      </c>
      <c r="DA272">
        <f t="shared" si="20"/>
        <v>1</v>
      </c>
      <c r="DB272">
        <v>0</v>
      </c>
    </row>
    <row r="273" spans="1:106" x14ac:dyDescent="0.2">
      <c r="A273">
        <f>ROW(Source!A128)</f>
        <v>128</v>
      </c>
      <c r="B273">
        <v>27795993</v>
      </c>
      <c r="C273">
        <v>27796367</v>
      </c>
      <c r="D273">
        <v>25200071</v>
      </c>
      <c r="E273">
        <v>1</v>
      </c>
      <c r="F273">
        <v>1</v>
      </c>
      <c r="G273">
        <v>1</v>
      </c>
      <c r="H273">
        <v>3</v>
      </c>
      <c r="I273" t="s">
        <v>527</v>
      </c>
      <c r="J273" t="s">
        <v>528</v>
      </c>
      <c r="K273" t="s">
        <v>529</v>
      </c>
      <c r="L273">
        <v>1358</v>
      </c>
      <c r="N273">
        <v>1010</v>
      </c>
      <c r="O273" t="s">
        <v>355</v>
      </c>
      <c r="P273" t="s">
        <v>355</v>
      </c>
      <c r="Q273">
        <v>10</v>
      </c>
      <c r="W273">
        <v>0</v>
      </c>
      <c r="X273">
        <v>1386890308</v>
      </c>
      <c r="Y273">
        <v>0.1</v>
      </c>
      <c r="AA273">
        <v>39</v>
      </c>
      <c r="AB273">
        <v>0</v>
      </c>
      <c r="AC273">
        <v>0</v>
      </c>
      <c r="AD273">
        <v>0</v>
      </c>
      <c r="AE273">
        <v>39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4</v>
      </c>
      <c r="AT273">
        <v>0.1</v>
      </c>
      <c r="AU273" t="s">
        <v>4</v>
      </c>
      <c r="AV273">
        <v>0</v>
      </c>
      <c r="AW273">
        <v>2</v>
      </c>
      <c r="AX273">
        <v>27797123</v>
      </c>
      <c r="AY273">
        <v>1</v>
      </c>
      <c r="AZ273">
        <v>0</v>
      </c>
      <c r="BA273">
        <v>279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Y273*Source!I128</f>
        <v>0.1</v>
      </c>
      <c r="CY273">
        <f t="shared" si="18"/>
        <v>39</v>
      </c>
      <c r="CZ273">
        <f t="shared" si="19"/>
        <v>39</v>
      </c>
      <c r="DA273">
        <f t="shared" si="20"/>
        <v>1</v>
      </c>
      <c r="DB273">
        <v>0</v>
      </c>
    </row>
    <row r="274" spans="1:106" x14ac:dyDescent="0.2">
      <c r="A274">
        <f>ROW(Source!A128)</f>
        <v>128</v>
      </c>
      <c r="B274">
        <v>27795993</v>
      </c>
      <c r="C274">
        <v>27796367</v>
      </c>
      <c r="D274">
        <v>25201922</v>
      </c>
      <c r="E274">
        <v>1</v>
      </c>
      <c r="F274">
        <v>1</v>
      </c>
      <c r="G274">
        <v>1</v>
      </c>
      <c r="H274">
        <v>3</v>
      </c>
      <c r="I274" t="s">
        <v>530</v>
      </c>
      <c r="J274" t="s">
        <v>531</v>
      </c>
      <c r="K274" t="s">
        <v>532</v>
      </c>
      <c r="L274">
        <v>1355</v>
      </c>
      <c r="N274">
        <v>1010</v>
      </c>
      <c r="O274" t="s">
        <v>303</v>
      </c>
      <c r="P274" t="s">
        <v>303</v>
      </c>
      <c r="Q274">
        <v>100</v>
      </c>
      <c r="W274">
        <v>0</v>
      </c>
      <c r="X274">
        <v>-1637093530</v>
      </c>
      <c r="Y274">
        <v>2.0400000000000001E-2</v>
      </c>
      <c r="AA274">
        <v>3986</v>
      </c>
      <c r="AB274">
        <v>0</v>
      </c>
      <c r="AC274">
        <v>0</v>
      </c>
      <c r="AD274">
        <v>0</v>
      </c>
      <c r="AE274">
        <v>3986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4</v>
      </c>
      <c r="AT274">
        <v>2.0400000000000001E-2</v>
      </c>
      <c r="AU274" t="s">
        <v>4</v>
      </c>
      <c r="AV274">
        <v>0</v>
      </c>
      <c r="AW274">
        <v>2</v>
      </c>
      <c r="AX274">
        <v>27797124</v>
      </c>
      <c r="AY274">
        <v>1</v>
      </c>
      <c r="AZ274">
        <v>0</v>
      </c>
      <c r="BA274">
        <v>280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Y274*Source!I128</f>
        <v>2.0400000000000001E-2</v>
      </c>
      <c r="CY274">
        <f t="shared" si="18"/>
        <v>3986</v>
      </c>
      <c r="CZ274">
        <f t="shared" si="19"/>
        <v>3986</v>
      </c>
      <c r="DA274">
        <f t="shared" si="20"/>
        <v>1</v>
      </c>
      <c r="DB274">
        <v>0</v>
      </c>
    </row>
    <row r="275" spans="1:106" x14ac:dyDescent="0.2">
      <c r="A275">
        <f>ROW(Source!A128)</f>
        <v>128</v>
      </c>
      <c r="B275">
        <v>27795993</v>
      </c>
      <c r="C275">
        <v>27796367</v>
      </c>
      <c r="D275">
        <v>25215894</v>
      </c>
      <c r="E275">
        <v>1</v>
      </c>
      <c r="F275">
        <v>1</v>
      </c>
      <c r="G275">
        <v>1</v>
      </c>
      <c r="H275">
        <v>3</v>
      </c>
      <c r="I275" t="s">
        <v>533</v>
      </c>
      <c r="J275" t="s">
        <v>534</v>
      </c>
      <c r="K275" t="s">
        <v>535</v>
      </c>
      <c r="L275">
        <v>1346</v>
      </c>
      <c r="N275">
        <v>1009</v>
      </c>
      <c r="O275" t="s">
        <v>139</v>
      </c>
      <c r="P275" t="s">
        <v>139</v>
      </c>
      <c r="Q275">
        <v>1</v>
      </c>
      <c r="W275">
        <v>0</v>
      </c>
      <c r="X275">
        <v>1907110972</v>
      </c>
      <c r="Y275">
        <v>1.6E-2</v>
      </c>
      <c r="AA275">
        <v>41.7</v>
      </c>
      <c r="AB275">
        <v>0</v>
      </c>
      <c r="AC275">
        <v>0</v>
      </c>
      <c r="AD275">
        <v>0</v>
      </c>
      <c r="AE275">
        <v>41.7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4</v>
      </c>
      <c r="AT275">
        <v>1.6E-2</v>
      </c>
      <c r="AU275" t="s">
        <v>4</v>
      </c>
      <c r="AV275">
        <v>0</v>
      </c>
      <c r="AW275">
        <v>2</v>
      </c>
      <c r="AX275">
        <v>27797125</v>
      </c>
      <c r="AY275">
        <v>1</v>
      </c>
      <c r="AZ275">
        <v>0</v>
      </c>
      <c r="BA275">
        <v>281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Y275*Source!I128</f>
        <v>1.6E-2</v>
      </c>
      <c r="CY275">
        <f t="shared" si="18"/>
        <v>41.7</v>
      </c>
      <c r="CZ275">
        <f t="shared" si="19"/>
        <v>41.7</v>
      </c>
      <c r="DA275">
        <f t="shared" si="20"/>
        <v>1</v>
      </c>
      <c r="DB275">
        <v>0</v>
      </c>
    </row>
    <row r="276" spans="1:106" x14ac:dyDescent="0.2">
      <c r="A276">
        <f>ROW(Source!A128)</f>
        <v>128</v>
      </c>
      <c r="B276">
        <v>27795993</v>
      </c>
      <c r="C276">
        <v>27796367</v>
      </c>
      <c r="D276">
        <v>25147235</v>
      </c>
      <c r="E276">
        <v>17</v>
      </c>
      <c r="F276">
        <v>1</v>
      </c>
      <c r="G276">
        <v>1</v>
      </c>
      <c r="H276">
        <v>3</v>
      </c>
      <c r="I276" t="s">
        <v>536</v>
      </c>
      <c r="J276" t="s">
        <v>4</v>
      </c>
      <c r="K276" t="s">
        <v>537</v>
      </c>
      <c r="L276">
        <v>1374</v>
      </c>
      <c r="N276">
        <v>1013</v>
      </c>
      <c r="O276" t="s">
        <v>538</v>
      </c>
      <c r="P276" t="s">
        <v>538</v>
      </c>
      <c r="Q276">
        <v>1</v>
      </c>
      <c r="W276">
        <v>0</v>
      </c>
      <c r="X276">
        <v>-1731369543</v>
      </c>
      <c r="Y276">
        <v>2.81</v>
      </c>
      <c r="AA276">
        <v>1</v>
      </c>
      <c r="AB276">
        <v>0</v>
      </c>
      <c r="AC276">
        <v>0</v>
      </c>
      <c r="AD276">
        <v>0</v>
      </c>
      <c r="AE276">
        <v>1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4</v>
      </c>
      <c r="AT276">
        <v>2.81</v>
      </c>
      <c r="AU276" t="s">
        <v>4</v>
      </c>
      <c r="AV276">
        <v>0</v>
      </c>
      <c r="AW276">
        <v>2</v>
      </c>
      <c r="AX276">
        <v>27797126</v>
      </c>
      <c r="AY276">
        <v>1</v>
      </c>
      <c r="AZ276">
        <v>0</v>
      </c>
      <c r="BA276">
        <v>282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Y276*Source!I128</f>
        <v>2.81</v>
      </c>
      <c r="CY276">
        <f t="shared" si="18"/>
        <v>1</v>
      </c>
      <c r="CZ276">
        <f t="shared" si="19"/>
        <v>1</v>
      </c>
      <c r="DA276">
        <f t="shared" si="20"/>
        <v>1</v>
      </c>
      <c r="DB276">
        <v>0</v>
      </c>
    </row>
    <row r="277" spans="1:106" x14ac:dyDescent="0.2">
      <c r="A277">
        <f>ROW(Source!A128)</f>
        <v>128</v>
      </c>
      <c r="B277">
        <v>27795993</v>
      </c>
      <c r="C277">
        <v>27796367</v>
      </c>
      <c r="D277">
        <v>0</v>
      </c>
      <c r="E277">
        <v>1</v>
      </c>
      <c r="F277">
        <v>1</v>
      </c>
      <c r="G277">
        <v>1</v>
      </c>
      <c r="H277">
        <v>3</v>
      </c>
      <c r="I277" t="s">
        <v>27</v>
      </c>
      <c r="J277" t="s">
        <v>4</v>
      </c>
      <c r="K277" t="s">
        <v>218</v>
      </c>
      <c r="L277">
        <v>1371</v>
      </c>
      <c r="N277">
        <v>1013</v>
      </c>
      <c r="O277" t="s">
        <v>18</v>
      </c>
      <c r="P277" t="s">
        <v>18</v>
      </c>
      <c r="Q277">
        <v>1</v>
      </c>
      <c r="W277">
        <v>0</v>
      </c>
      <c r="X277">
        <v>-1694601378</v>
      </c>
      <c r="Y277">
        <v>1</v>
      </c>
      <c r="AA277">
        <v>20801.23</v>
      </c>
      <c r="AB277">
        <v>0</v>
      </c>
      <c r="AC277">
        <v>0</v>
      </c>
      <c r="AD277">
        <v>0</v>
      </c>
      <c r="AE277">
        <v>20801.23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 t="s">
        <v>4</v>
      </c>
      <c r="AT277">
        <v>1</v>
      </c>
      <c r="AU277" t="s">
        <v>4</v>
      </c>
      <c r="AV277">
        <v>0</v>
      </c>
      <c r="AW277">
        <v>1</v>
      </c>
      <c r="AX277">
        <v>-1</v>
      </c>
      <c r="AY277">
        <v>0</v>
      </c>
      <c r="AZ277">
        <v>0</v>
      </c>
      <c r="BA277" t="s">
        <v>4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Y277*Source!I128</f>
        <v>1</v>
      </c>
      <c r="CY277">
        <f t="shared" si="18"/>
        <v>20801.23</v>
      </c>
      <c r="CZ277">
        <f t="shared" si="19"/>
        <v>20801.23</v>
      </c>
      <c r="DA277">
        <f t="shared" si="20"/>
        <v>1</v>
      </c>
      <c r="DB277">
        <v>0</v>
      </c>
    </row>
    <row r="278" spans="1:106" x14ac:dyDescent="0.2">
      <c r="A278">
        <f>ROW(Source!A129)</f>
        <v>129</v>
      </c>
      <c r="B278">
        <v>27796868</v>
      </c>
      <c r="C278">
        <v>27796367</v>
      </c>
      <c r="D278">
        <v>25419089</v>
      </c>
      <c r="E278">
        <v>1</v>
      </c>
      <c r="F278">
        <v>1</v>
      </c>
      <c r="G278">
        <v>1</v>
      </c>
      <c r="H278">
        <v>1</v>
      </c>
      <c r="I278" t="s">
        <v>520</v>
      </c>
      <c r="J278" t="s">
        <v>4</v>
      </c>
      <c r="K278" t="s">
        <v>521</v>
      </c>
      <c r="L278">
        <v>1191</v>
      </c>
      <c r="N278">
        <v>1013</v>
      </c>
      <c r="O278" t="s">
        <v>497</v>
      </c>
      <c r="P278" t="s">
        <v>497</v>
      </c>
      <c r="Q278">
        <v>1</v>
      </c>
      <c r="W278">
        <v>0</v>
      </c>
      <c r="X278">
        <v>1069510174</v>
      </c>
      <c r="Y278">
        <v>17.52</v>
      </c>
      <c r="AA278">
        <v>0</v>
      </c>
      <c r="AB278">
        <v>0</v>
      </c>
      <c r="AC278">
        <v>0</v>
      </c>
      <c r="AD278">
        <v>74.069999999999993</v>
      </c>
      <c r="AE278">
        <v>0</v>
      </c>
      <c r="AF278">
        <v>0</v>
      </c>
      <c r="AG278">
        <v>0</v>
      </c>
      <c r="AH278">
        <v>9.6199999999999992</v>
      </c>
      <c r="AI278">
        <v>1</v>
      </c>
      <c r="AJ278">
        <v>1</v>
      </c>
      <c r="AK278">
        <v>1</v>
      </c>
      <c r="AL278">
        <v>7.7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4</v>
      </c>
      <c r="AT278">
        <v>14.6</v>
      </c>
      <c r="AU278" t="s">
        <v>21</v>
      </c>
      <c r="AV278">
        <v>1</v>
      </c>
      <c r="AW278">
        <v>2</v>
      </c>
      <c r="AX278">
        <v>27797117</v>
      </c>
      <c r="AY278">
        <v>1</v>
      </c>
      <c r="AZ278">
        <v>0</v>
      </c>
      <c r="BA278">
        <v>283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Y278*Source!I129</f>
        <v>17.52</v>
      </c>
      <c r="CY278">
        <f>AD278</f>
        <v>74.069999999999993</v>
      </c>
      <c r="CZ278">
        <f>AH278</f>
        <v>9.6199999999999992</v>
      </c>
      <c r="DA278">
        <f>AL278</f>
        <v>7.7</v>
      </c>
      <c r="DB278">
        <v>0</v>
      </c>
    </row>
    <row r="279" spans="1:106" x14ac:dyDescent="0.2">
      <c r="A279">
        <f>ROW(Source!A129)</f>
        <v>129</v>
      </c>
      <c r="B279">
        <v>27796868</v>
      </c>
      <c r="C279">
        <v>27796367</v>
      </c>
      <c r="D279">
        <v>25412928</v>
      </c>
      <c r="E279">
        <v>1</v>
      </c>
      <c r="F279">
        <v>1</v>
      </c>
      <c r="G279">
        <v>1</v>
      </c>
      <c r="H279">
        <v>1</v>
      </c>
      <c r="I279" t="s">
        <v>498</v>
      </c>
      <c r="J279" t="s">
        <v>4</v>
      </c>
      <c r="K279" t="s">
        <v>499</v>
      </c>
      <c r="L279">
        <v>1191</v>
      </c>
      <c r="N279">
        <v>1013</v>
      </c>
      <c r="O279" t="s">
        <v>497</v>
      </c>
      <c r="P279" t="s">
        <v>497</v>
      </c>
      <c r="Q279">
        <v>1</v>
      </c>
      <c r="W279">
        <v>0</v>
      </c>
      <c r="X279">
        <v>-1417349443</v>
      </c>
      <c r="Y279">
        <v>1.6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7.7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4</v>
      </c>
      <c r="AT279">
        <v>1.6</v>
      </c>
      <c r="AU279" t="s">
        <v>4</v>
      </c>
      <c r="AV279">
        <v>2</v>
      </c>
      <c r="AW279">
        <v>2</v>
      </c>
      <c r="AX279">
        <v>27797118</v>
      </c>
      <c r="AY279">
        <v>1</v>
      </c>
      <c r="AZ279">
        <v>2048</v>
      </c>
      <c r="BA279">
        <v>284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Y279*Source!I129</f>
        <v>1.6</v>
      </c>
      <c r="CY279">
        <f>AD279</f>
        <v>0</v>
      </c>
      <c r="CZ279">
        <f>AH279</f>
        <v>0</v>
      </c>
      <c r="DA279">
        <f>AL279</f>
        <v>1</v>
      </c>
      <c r="DB279">
        <v>0</v>
      </c>
    </row>
    <row r="280" spans="1:106" x14ac:dyDescent="0.2">
      <c r="A280">
        <f>ROW(Source!A129)</f>
        <v>129</v>
      </c>
      <c r="B280">
        <v>27796868</v>
      </c>
      <c r="C280">
        <v>27796367</v>
      </c>
      <c r="D280">
        <v>25230220</v>
      </c>
      <c r="E280">
        <v>1</v>
      </c>
      <c r="F280">
        <v>1</v>
      </c>
      <c r="G280">
        <v>1</v>
      </c>
      <c r="H280">
        <v>2</v>
      </c>
      <c r="I280" t="s">
        <v>500</v>
      </c>
      <c r="J280" t="s">
        <v>501</v>
      </c>
      <c r="K280" t="s">
        <v>502</v>
      </c>
      <c r="L280">
        <v>1368</v>
      </c>
      <c r="N280">
        <v>1011</v>
      </c>
      <c r="O280" t="s">
        <v>503</v>
      </c>
      <c r="P280" t="s">
        <v>503</v>
      </c>
      <c r="Q280">
        <v>1</v>
      </c>
      <c r="W280">
        <v>0</v>
      </c>
      <c r="X280">
        <v>-1718674368</v>
      </c>
      <c r="Y280">
        <v>0.96</v>
      </c>
      <c r="AA280">
        <v>0</v>
      </c>
      <c r="AB280">
        <v>862.32</v>
      </c>
      <c r="AC280">
        <v>13.5</v>
      </c>
      <c r="AD280">
        <v>0</v>
      </c>
      <c r="AE280">
        <v>0</v>
      </c>
      <c r="AF280">
        <v>111.99</v>
      </c>
      <c r="AG280">
        <v>13.5</v>
      </c>
      <c r="AH280">
        <v>0</v>
      </c>
      <c r="AI280">
        <v>1</v>
      </c>
      <c r="AJ280">
        <v>7.7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4</v>
      </c>
      <c r="AT280">
        <v>0.8</v>
      </c>
      <c r="AU280" t="s">
        <v>21</v>
      </c>
      <c r="AV280">
        <v>0</v>
      </c>
      <c r="AW280">
        <v>2</v>
      </c>
      <c r="AX280">
        <v>27797119</v>
      </c>
      <c r="AY280">
        <v>1</v>
      </c>
      <c r="AZ280">
        <v>0</v>
      </c>
      <c r="BA280">
        <v>285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Y280*Source!I129</f>
        <v>0.96</v>
      </c>
      <c r="CY280">
        <f>AB280</f>
        <v>862.32</v>
      </c>
      <c r="CZ280">
        <f>AF280</f>
        <v>111.99</v>
      </c>
      <c r="DA280">
        <f>AJ280</f>
        <v>7.7</v>
      </c>
      <c r="DB280">
        <v>0</v>
      </c>
    </row>
    <row r="281" spans="1:106" x14ac:dyDescent="0.2">
      <c r="A281">
        <f>ROW(Source!A129)</f>
        <v>129</v>
      </c>
      <c r="B281">
        <v>27796868</v>
      </c>
      <c r="C281">
        <v>27796367</v>
      </c>
      <c r="D281">
        <v>25231607</v>
      </c>
      <c r="E281">
        <v>1</v>
      </c>
      <c r="F281">
        <v>1</v>
      </c>
      <c r="G281">
        <v>1</v>
      </c>
      <c r="H281">
        <v>2</v>
      </c>
      <c r="I281" t="s">
        <v>507</v>
      </c>
      <c r="J281" t="s">
        <v>508</v>
      </c>
      <c r="K281" t="s">
        <v>509</v>
      </c>
      <c r="L281">
        <v>1368</v>
      </c>
      <c r="N281">
        <v>1011</v>
      </c>
      <c r="O281" t="s">
        <v>503</v>
      </c>
      <c r="P281" t="s">
        <v>503</v>
      </c>
      <c r="Q281">
        <v>1</v>
      </c>
      <c r="W281">
        <v>0</v>
      </c>
      <c r="X281">
        <v>1372534845</v>
      </c>
      <c r="Y281">
        <v>0.96</v>
      </c>
      <c r="AA281">
        <v>0</v>
      </c>
      <c r="AB281">
        <v>505.97</v>
      </c>
      <c r="AC281">
        <v>11.6</v>
      </c>
      <c r="AD281">
        <v>0</v>
      </c>
      <c r="AE281">
        <v>0</v>
      </c>
      <c r="AF281">
        <v>65.709999999999994</v>
      </c>
      <c r="AG281">
        <v>11.6</v>
      </c>
      <c r="AH281">
        <v>0</v>
      </c>
      <c r="AI281">
        <v>1</v>
      </c>
      <c r="AJ281">
        <v>7.7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4</v>
      </c>
      <c r="AT281">
        <v>0.8</v>
      </c>
      <c r="AU281" t="s">
        <v>21</v>
      </c>
      <c r="AV281">
        <v>0</v>
      </c>
      <c r="AW281">
        <v>2</v>
      </c>
      <c r="AX281">
        <v>27797120</v>
      </c>
      <c r="AY281">
        <v>1</v>
      </c>
      <c r="AZ281">
        <v>0</v>
      </c>
      <c r="BA281">
        <v>286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Y281*Source!I129</f>
        <v>0.96</v>
      </c>
      <c r="CY281">
        <f>AB281</f>
        <v>505.97</v>
      </c>
      <c r="CZ281">
        <f>AF281</f>
        <v>65.709999999999994</v>
      </c>
      <c r="DA281">
        <f>AJ281</f>
        <v>7.7</v>
      </c>
      <c r="DB281">
        <v>0</v>
      </c>
    </row>
    <row r="282" spans="1:106" x14ac:dyDescent="0.2">
      <c r="A282">
        <f>ROW(Source!A129)</f>
        <v>129</v>
      </c>
      <c r="B282">
        <v>27796868</v>
      </c>
      <c r="C282">
        <v>27796367</v>
      </c>
      <c r="D282">
        <v>25150275</v>
      </c>
      <c r="E282">
        <v>1</v>
      </c>
      <c r="F282">
        <v>1</v>
      </c>
      <c r="G282">
        <v>1</v>
      </c>
      <c r="H282">
        <v>3</v>
      </c>
      <c r="I282" t="s">
        <v>522</v>
      </c>
      <c r="J282" t="s">
        <v>523</v>
      </c>
      <c r="K282" t="s">
        <v>524</v>
      </c>
      <c r="L282">
        <v>1308</v>
      </c>
      <c r="N282">
        <v>1003</v>
      </c>
      <c r="O282" t="s">
        <v>246</v>
      </c>
      <c r="P282" t="s">
        <v>246</v>
      </c>
      <c r="Q282">
        <v>100</v>
      </c>
      <c r="W282">
        <v>0</v>
      </c>
      <c r="X282">
        <v>568244124</v>
      </c>
      <c r="Y282">
        <v>4.7999999999999996E-3</v>
      </c>
      <c r="AA282">
        <v>924</v>
      </c>
      <c r="AB282">
        <v>0</v>
      </c>
      <c r="AC282">
        <v>0</v>
      </c>
      <c r="AD282">
        <v>0</v>
      </c>
      <c r="AE282">
        <v>120</v>
      </c>
      <c r="AF282">
        <v>0</v>
      </c>
      <c r="AG282">
        <v>0</v>
      </c>
      <c r="AH282">
        <v>0</v>
      </c>
      <c r="AI282">
        <v>7.7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4</v>
      </c>
      <c r="AT282">
        <v>4.7999999999999996E-3</v>
      </c>
      <c r="AU282" t="s">
        <v>4</v>
      </c>
      <c r="AV282">
        <v>0</v>
      </c>
      <c r="AW282">
        <v>2</v>
      </c>
      <c r="AX282">
        <v>27797121</v>
      </c>
      <c r="AY282">
        <v>1</v>
      </c>
      <c r="AZ282">
        <v>0</v>
      </c>
      <c r="BA282">
        <v>287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Y282*Source!I129</f>
        <v>4.7999999999999996E-3</v>
      </c>
      <c r="CY282">
        <f t="shared" ref="CY282:CY288" si="21">AA282</f>
        <v>924</v>
      </c>
      <c r="CZ282">
        <f t="shared" ref="CZ282:CZ288" si="22">AE282</f>
        <v>120</v>
      </c>
      <c r="DA282">
        <f t="shared" ref="DA282:DA288" si="23">AI282</f>
        <v>7.7</v>
      </c>
      <c r="DB282">
        <v>0</v>
      </c>
    </row>
    <row r="283" spans="1:106" x14ac:dyDescent="0.2">
      <c r="A283">
        <f>ROW(Source!A129)</f>
        <v>129</v>
      </c>
      <c r="B283">
        <v>27796868</v>
      </c>
      <c r="C283">
        <v>27796367</v>
      </c>
      <c r="D283">
        <v>25152616</v>
      </c>
      <c r="E283">
        <v>1</v>
      </c>
      <c r="F283">
        <v>1</v>
      </c>
      <c r="G283">
        <v>1</v>
      </c>
      <c r="H283">
        <v>3</v>
      </c>
      <c r="I283" t="s">
        <v>525</v>
      </c>
      <c r="J283" t="s">
        <v>526</v>
      </c>
      <c r="K283" t="s">
        <v>514</v>
      </c>
      <c r="L283">
        <v>1346</v>
      </c>
      <c r="N283">
        <v>1009</v>
      </c>
      <c r="O283" t="s">
        <v>139</v>
      </c>
      <c r="P283" t="s">
        <v>139</v>
      </c>
      <c r="Q283">
        <v>1</v>
      </c>
      <c r="W283">
        <v>0</v>
      </c>
      <c r="X283">
        <v>103900845</v>
      </c>
      <c r="Y283">
        <v>0.77</v>
      </c>
      <c r="AA283">
        <v>69.61</v>
      </c>
      <c r="AB283">
        <v>0</v>
      </c>
      <c r="AC283">
        <v>0</v>
      </c>
      <c r="AD283">
        <v>0</v>
      </c>
      <c r="AE283">
        <v>9.0399999999999991</v>
      </c>
      <c r="AF283">
        <v>0</v>
      </c>
      <c r="AG283">
        <v>0</v>
      </c>
      <c r="AH283">
        <v>0</v>
      </c>
      <c r="AI283">
        <v>7.7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4</v>
      </c>
      <c r="AT283">
        <v>0.77</v>
      </c>
      <c r="AU283" t="s">
        <v>4</v>
      </c>
      <c r="AV283">
        <v>0</v>
      </c>
      <c r="AW283">
        <v>2</v>
      </c>
      <c r="AX283">
        <v>27797122</v>
      </c>
      <c r="AY283">
        <v>1</v>
      </c>
      <c r="AZ283">
        <v>0</v>
      </c>
      <c r="BA283">
        <v>288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Y283*Source!I129</f>
        <v>0.77</v>
      </c>
      <c r="CY283">
        <f t="shared" si="21"/>
        <v>69.61</v>
      </c>
      <c r="CZ283">
        <f t="shared" si="22"/>
        <v>9.0399999999999991</v>
      </c>
      <c r="DA283">
        <f t="shared" si="23"/>
        <v>7.7</v>
      </c>
      <c r="DB283">
        <v>0</v>
      </c>
    </row>
    <row r="284" spans="1:106" x14ac:dyDescent="0.2">
      <c r="A284">
        <f>ROW(Source!A129)</f>
        <v>129</v>
      </c>
      <c r="B284">
        <v>27796868</v>
      </c>
      <c r="C284">
        <v>27796367</v>
      </c>
      <c r="D284">
        <v>25200071</v>
      </c>
      <c r="E284">
        <v>1</v>
      </c>
      <c r="F284">
        <v>1</v>
      </c>
      <c r="G284">
        <v>1</v>
      </c>
      <c r="H284">
        <v>3</v>
      </c>
      <c r="I284" t="s">
        <v>527</v>
      </c>
      <c r="J284" t="s">
        <v>528</v>
      </c>
      <c r="K284" t="s">
        <v>529</v>
      </c>
      <c r="L284">
        <v>1358</v>
      </c>
      <c r="N284">
        <v>1010</v>
      </c>
      <c r="O284" t="s">
        <v>355</v>
      </c>
      <c r="P284" t="s">
        <v>355</v>
      </c>
      <c r="Q284">
        <v>10</v>
      </c>
      <c r="W284">
        <v>0</v>
      </c>
      <c r="X284">
        <v>1386890308</v>
      </c>
      <c r="Y284">
        <v>0.1</v>
      </c>
      <c r="AA284">
        <v>300.3</v>
      </c>
      <c r="AB284">
        <v>0</v>
      </c>
      <c r="AC284">
        <v>0</v>
      </c>
      <c r="AD284">
        <v>0</v>
      </c>
      <c r="AE284">
        <v>39</v>
      </c>
      <c r="AF284">
        <v>0</v>
      </c>
      <c r="AG284">
        <v>0</v>
      </c>
      <c r="AH284">
        <v>0</v>
      </c>
      <c r="AI284">
        <v>7.7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4</v>
      </c>
      <c r="AT284">
        <v>0.1</v>
      </c>
      <c r="AU284" t="s">
        <v>4</v>
      </c>
      <c r="AV284">
        <v>0</v>
      </c>
      <c r="AW284">
        <v>2</v>
      </c>
      <c r="AX284">
        <v>27797123</v>
      </c>
      <c r="AY284">
        <v>1</v>
      </c>
      <c r="AZ284">
        <v>0</v>
      </c>
      <c r="BA284">
        <v>289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Y284*Source!I129</f>
        <v>0.1</v>
      </c>
      <c r="CY284">
        <f t="shared" si="21"/>
        <v>300.3</v>
      </c>
      <c r="CZ284">
        <f t="shared" si="22"/>
        <v>39</v>
      </c>
      <c r="DA284">
        <f t="shared" si="23"/>
        <v>7.7</v>
      </c>
      <c r="DB284">
        <v>0</v>
      </c>
    </row>
    <row r="285" spans="1:106" x14ac:dyDescent="0.2">
      <c r="A285">
        <f>ROW(Source!A129)</f>
        <v>129</v>
      </c>
      <c r="B285">
        <v>27796868</v>
      </c>
      <c r="C285">
        <v>27796367</v>
      </c>
      <c r="D285">
        <v>25201922</v>
      </c>
      <c r="E285">
        <v>1</v>
      </c>
      <c r="F285">
        <v>1</v>
      </c>
      <c r="G285">
        <v>1</v>
      </c>
      <c r="H285">
        <v>3</v>
      </c>
      <c r="I285" t="s">
        <v>530</v>
      </c>
      <c r="J285" t="s">
        <v>531</v>
      </c>
      <c r="K285" t="s">
        <v>532</v>
      </c>
      <c r="L285">
        <v>1355</v>
      </c>
      <c r="N285">
        <v>1010</v>
      </c>
      <c r="O285" t="s">
        <v>303</v>
      </c>
      <c r="P285" t="s">
        <v>303</v>
      </c>
      <c r="Q285">
        <v>100</v>
      </c>
      <c r="W285">
        <v>0</v>
      </c>
      <c r="X285">
        <v>-1637093530</v>
      </c>
      <c r="Y285">
        <v>2.0400000000000001E-2</v>
      </c>
      <c r="AA285">
        <v>30692.2</v>
      </c>
      <c r="AB285">
        <v>0</v>
      </c>
      <c r="AC285">
        <v>0</v>
      </c>
      <c r="AD285">
        <v>0</v>
      </c>
      <c r="AE285">
        <v>3986</v>
      </c>
      <c r="AF285">
        <v>0</v>
      </c>
      <c r="AG285">
        <v>0</v>
      </c>
      <c r="AH285">
        <v>0</v>
      </c>
      <c r="AI285">
        <v>7.7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4</v>
      </c>
      <c r="AT285">
        <v>2.0400000000000001E-2</v>
      </c>
      <c r="AU285" t="s">
        <v>4</v>
      </c>
      <c r="AV285">
        <v>0</v>
      </c>
      <c r="AW285">
        <v>2</v>
      </c>
      <c r="AX285">
        <v>27797124</v>
      </c>
      <c r="AY285">
        <v>1</v>
      </c>
      <c r="AZ285">
        <v>0</v>
      </c>
      <c r="BA285">
        <v>290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Y285*Source!I129</f>
        <v>2.0400000000000001E-2</v>
      </c>
      <c r="CY285">
        <f t="shared" si="21"/>
        <v>30692.2</v>
      </c>
      <c r="CZ285">
        <f t="shared" si="22"/>
        <v>3986</v>
      </c>
      <c r="DA285">
        <f t="shared" si="23"/>
        <v>7.7</v>
      </c>
      <c r="DB285">
        <v>0</v>
      </c>
    </row>
    <row r="286" spans="1:106" x14ac:dyDescent="0.2">
      <c r="A286">
        <f>ROW(Source!A129)</f>
        <v>129</v>
      </c>
      <c r="B286">
        <v>27796868</v>
      </c>
      <c r="C286">
        <v>27796367</v>
      </c>
      <c r="D286">
        <v>25215894</v>
      </c>
      <c r="E286">
        <v>1</v>
      </c>
      <c r="F286">
        <v>1</v>
      </c>
      <c r="G286">
        <v>1</v>
      </c>
      <c r="H286">
        <v>3</v>
      </c>
      <c r="I286" t="s">
        <v>533</v>
      </c>
      <c r="J286" t="s">
        <v>534</v>
      </c>
      <c r="K286" t="s">
        <v>535</v>
      </c>
      <c r="L286">
        <v>1346</v>
      </c>
      <c r="N286">
        <v>1009</v>
      </c>
      <c r="O286" t="s">
        <v>139</v>
      </c>
      <c r="P286" t="s">
        <v>139</v>
      </c>
      <c r="Q286">
        <v>1</v>
      </c>
      <c r="W286">
        <v>0</v>
      </c>
      <c r="X286">
        <v>1907110972</v>
      </c>
      <c r="Y286">
        <v>1.6E-2</v>
      </c>
      <c r="AA286">
        <v>321.08999999999997</v>
      </c>
      <c r="AB286">
        <v>0</v>
      </c>
      <c r="AC286">
        <v>0</v>
      </c>
      <c r="AD286">
        <v>0</v>
      </c>
      <c r="AE286">
        <v>41.7</v>
      </c>
      <c r="AF286">
        <v>0</v>
      </c>
      <c r="AG286">
        <v>0</v>
      </c>
      <c r="AH286">
        <v>0</v>
      </c>
      <c r="AI286">
        <v>7.7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4</v>
      </c>
      <c r="AT286">
        <v>1.6E-2</v>
      </c>
      <c r="AU286" t="s">
        <v>4</v>
      </c>
      <c r="AV286">
        <v>0</v>
      </c>
      <c r="AW286">
        <v>2</v>
      </c>
      <c r="AX286">
        <v>27797125</v>
      </c>
      <c r="AY286">
        <v>1</v>
      </c>
      <c r="AZ286">
        <v>0</v>
      </c>
      <c r="BA286">
        <v>291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Y286*Source!I129</f>
        <v>1.6E-2</v>
      </c>
      <c r="CY286">
        <f t="shared" si="21"/>
        <v>321.08999999999997</v>
      </c>
      <c r="CZ286">
        <f t="shared" si="22"/>
        <v>41.7</v>
      </c>
      <c r="DA286">
        <f t="shared" si="23"/>
        <v>7.7</v>
      </c>
      <c r="DB286">
        <v>0</v>
      </c>
    </row>
    <row r="287" spans="1:106" x14ac:dyDescent="0.2">
      <c r="A287">
        <f>ROW(Source!A129)</f>
        <v>129</v>
      </c>
      <c r="B287">
        <v>27796868</v>
      </c>
      <c r="C287">
        <v>27796367</v>
      </c>
      <c r="D287">
        <v>25147235</v>
      </c>
      <c r="E287">
        <v>17</v>
      </c>
      <c r="F287">
        <v>1</v>
      </c>
      <c r="G287">
        <v>1</v>
      </c>
      <c r="H287">
        <v>3</v>
      </c>
      <c r="I287" t="s">
        <v>536</v>
      </c>
      <c r="J287" t="s">
        <v>4</v>
      </c>
      <c r="K287" t="s">
        <v>537</v>
      </c>
      <c r="L287">
        <v>1374</v>
      </c>
      <c r="N287">
        <v>1013</v>
      </c>
      <c r="O287" t="s">
        <v>538</v>
      </c>
      <c r="P287" t="s">
        <v>538</v>
      </c>
      <c r="Q287">
        <v>1</v>
      </c>
      <c r="W287">
        <v>0</v>
      </c>
      <c r="X287">
        <v>-1731369543</v>
      </c>
      <c r="Y287">
        <v>2.81</v>
      </c>
      <c r="AA287">
        <v>1</v>
      </c>
      <c r="AB287">
        <v>0</v>
      </c>
      <c r="AC287">
        <v>0</v>
      </c>
      <c r="AD287">
        <v>0</v>
      </c>
      <c r="AE287">
        <v>1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4</v>
      </c>
      <c r="AT287">
        <v>2.81</v>
      </c>
      <c r="AU287" t="s">
        <v>4</v>
      </c>
      <c r="AV287">
        <v>0</v>
      </c>
      <c r="AW287">
        <v>2</v>
      </c>
      <c r="AX287">
        <v>27797126</v>
      </c>
      <c r="AY287">
        <v>1</v>
      </c>
      <c r="AZ287">
        <v>0</v>
      </c>
      <c r="BA287">
        <v>292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Y287*Source!I129</f>
        <v>2.81</v>
      </c>
      <c r="CY287">
        <f t="shared" si="21"/>
        <v>1</v>
      </c>
      <c r="CZ287">
        <f t="shared" si="22"/>
        <v>1</v>
      </c>
      <c r="DA287">
        <f t="shared" si="23"/>
        <v>1</v>
      </c>
      <c r="DB287">
        <v>0</v>
      </c>
    </row>
    <row r="288" spans="1:106" x14ac:dyDescent="0.2">
      <c r="A288">
        <f>ROW(Source!A129)</f>
        <v>129</v>
      </c>
      <c r="B288">
        <v>27796868</v>
      </c>
      <c r="C288">
        <v>27796367</v>
      </c>
      <c r="D288">
        <v>0</v>
      </c>
      <c r="E288">
        <v>1</v>
      </c>
      <c r="F288">
        <v>1</v>
      </c>
      <c r="G288">
        <v>1</v>
      </c>
      <c r="H288">
        <v>3</v>
      </c>
      <c r="I288" t="s">
        <v>27</v>
      </c>
      <c r="J288" t="s">
        <v>4</v>
      </c>
      <c r="K288" t="s">
        <v>218</v>
      </c>
      <c r="L288">
        <v>1371</v>
      </c>
      <c r="N288">
        <v>1013</v>
      </c>
      <c r="O288" t="s">
        <v>18</v>
      </c>
      <c r="P288" t="s">
        <v>18</v>
      </c>
      <c r="Q288">
        <v>1</v>
      </c>
      <c r="W288">
        <v>0</v>
      </c>
      <c r="X288">
        <v>-1694601378</v>
      </c>
      <c r="Y288">
        <v>1</v>
      </c>
      <c r="AA288">
        <v>160169.49</v>
      </c>
      <c r="AB288">
        <v>0</v>
      </c>
      <c r="AC288">
        <v>0</v>
      </c>
      <c r="AD288">
        <v>0</v>
      </c>
      <c r="AE288">
        <v>20801.23</v>
      </c>
      <c r="AF288">
        <v>0</v>
      </c>
      <c r="AG288">
        <v>0</v>
      </c>
      <c r="AH288">
        <v>0</v>
      </c>
      <c r="AI288">
        <v>7.7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4</v>
      </c>
      <c r="AT288">
        <v>1</v>
      </c>
      <c r="AU288" t="s">
        <v>4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Y288*Source!I129</f>
        <v>1</v>
      </c>
      <c r="CY288">
        <f t="shared" si="21"/>
        <v>160169.49</v>
      </c>
      <c r="CZ288">
        <f t="shared" si="22"/>
        <v>20801.23</v>
      </c>
      <c r="DA288">
        <f t="shared" si="23"/>
        <v>7.7</v>
      </c>
      <c r="DB288">
        <v>0</v>
      </c>
    </row>
    <row r="289" spans="1:106" x14ac:dyDescent="0.2">
      <c r="A289">
        <f>ROW(Source!A132)</f>
        <v>132</v>
      </c>
      <c r="B289">
        <v>27795993</v>
      </c>
      <c r="C289">
        <v>27796378</v>
      </c>
      <c r="D289">
        <v>25418547</v>
      </c>
      <c r="E289">
        <v>1</v>
      </c>
      <c r="F289">
        <v>1</v>
      </c>
      <c r="G289">
        <v>1</v>
      </c>
      <c r="H289">
        <v>1</v>
      </c>
      <c r="I289" t="s">
        <v>510</v>
      </c>
      <c r="J289" t="s">
        <v>4</v>
      </c>
      <c r="K289" t="s">
        <v>511</v>
      </c>
      <c r="L289">
        <v>1191</v>
      </c>
      <c r="N289">
        <v>1013</v>
      </c>
      <c r="O289" t="s">
        <v>497</v>
      </c>
      <c r="P289" t="s">
        <v>497</v>
      </c>
      <c r="Q289">
        <v>1</v>
      </c>
      <c r="W289">
        <v>0</v>
      </c>
      <c r="X289">
        <v>-784637506</v>
      </c>
      <c r="Y289">
        <v>97.055999999999997</v>
      </c>
      <c r="AA289">
        <v>0</v>
      </c>
      <c r="AB289">
        <v>0</v>
      </c>
      <c r="AC289">
        <v>0</v>
      </c>
      <c r="AD289">
        <v>8.74</v>
      </c>
      <c r="AE289">
        <v>0</v>
      </c>
      <c r="AF289">
        <v>0</v>
      </c>
      <c r="AG289">
        <v>0</v>
      </c>
      <c r="AH289">
        <v>8.74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4</v>
      </c>
      <c r="AT289">
        <v>80.88</v>
      </c>
      <c r="AU289" t="s">
        <v>21</v>
      </c>
      <c r="AV289">
        <v>1</v>
      </c>
      <c r="AW289">
        <v>2</v>
      </c>
      <c r="AX289">
        <v>27797130</v>
      </c>
      <c r="AY289">
        <v>1</v>
      </c>
      <c r="AZ289">
        <v>0</v>
      </c>
      <c r="BA289">
        <v>293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Y289*Source!I132</f>
        <v>18.343584</v>
      </c>
      <c r="CY289">
        <f>AD289</f>
        <v>8.74</v>
      </c>
      <c r="CZ289">
        <f>AH289</f>
        <v>8.74</v>
      </c>
      <c r="DA289">
        <f>AL289</f>
        <v>1</v>
      </c>
      <c r="DB289">
        <v>0</v>
      </c>
    </row>
    <row r="290" spans="1:106" x14ac:dyDescent="0.2">
      <c r="A290">
        <f>ROW(Source!A132)</f>
        <v>132</v>
      </c>
      <c r="B290">
        <v>27795993</v>
      </c>
      <c r="C290">
        <v>27796378</v>
      </c>
      <c r="D290">
        <v>25412928</v>
      </c>
      <c r="E290">
        <v>1</v>
      </c>
      <c r="F290">
        <v>1</v>
      </c>
      <c r="G290">
        <v>1</v>
      </c>
      <c r="H290">
        <v>1</v>
      </c>
      <c r="I290" t="s">
        <v>498</v>
      </c>
      <c r="J290" t="s">
        <v>4</v>
      </c>
      <c r="K290" t="s">
        <v>499</v>
      </c>
      <c r="L290">
        <v>1191</v>
      </c>
      <c r="N290">
        <v>1013</v>
      </c>
      <c r="O290" t="s">
        <v>497</v>
      </c>
      <c r="P290" t="s">
        <v>497</v>
      </c>
      <c r="Q290">
        <v>1</v>
      </c>
      <c r="W290">
        <v>0</v>
      </c>
      <c r="X290">
        <v>-1417349443</v>
      </c>
      <c r="Y290">
        <v>0.76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4</v>
      </c>
      <c r="AT290">
        <v>0.76</v>
      </c>
      <c r="AU290" t="s">
        <v>4</v>
      </c>
      <c r="AV290">
        <v>2</v>
      </c>
      <c r="AW290">
        <v>2</v>
      </c>
      <c r="AX290">
        <v>27797131</v>
      </c>
      <c r="AY290">
        <v>1</v>
      </c>
      <c r="AZ290">
        <v>2048</v>
      </c>
      <c r="BA290">
        <v>294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Y290*Source!I132</f>
        <v>0.14363999999999999</v>
      </c>
      <c r="CY290">
        <f>AD290</f>
        <v>0</v>
      </c>
      <c r="CZ290">
        <f>AH290</f>
        <v>0</v>
      </c>
      <c r="DA290">
        <f>AL290</f>
        <v>1</v>
      </c>
      <c r="DB290">
        <v>0</v>
      </c>
    </row>
    <row r="291" spans="1:106" x14ac:dyDescent="0.2">
      <c r="A291">
        <f>ROW(Source!A132)</f>
        <v>132</v>
      </c>
      <c r="B291">
        <v>27795993</v>
      </c>
      <c r="C291">
        <v>27796378</v>
      </c>
      <c r="D291">
        <v>25230220</v>
      </c>
      <c r="E291">
        <v>1</v>
      </c>
      <c r="F291">
        <v>1</v>
      </c>
      <c r="G291">
        <v>1</v>
      </c>
      <c r="H291">
        <v>2</v>
      </c>
      <c r="I291" t="s">
        <v>500</v>
      </c>
      <c r="J291" t="s">
        <v>501</v>
      </c>
      <c r="K291" t="s">
        <v>502</v>
      </c>
      <c r="L291">
        <v>1368</v>
      </c>
      <c r="N291">
        <v>1011</v>
      </c>
      <c r="O291" t="s">
        <v>503</v>
      </c>
      <c r="P291" t="s">
        <v>503</v>
      </c>
      <c r="Q291">
        <v>1</v>
      </c>
      <c r="W291">
        <v>0</v>
      </c>
      <c r="X291">
        <v>-1718674368</v>
      </c>
      <c r="Y291">
        <v>0.372</v>
      </c>
      <c r="AA291">
        <v>0</v>
      </c>
      <c r="AB291">
        <v>111.99</v>
      </c>
      <c r="AC291">
        <v>13.5</v>
      </c>
      <c r="AD291">
        <v>0</v>
      </c>
      <c r="AE291">
        <v>0</v>
      </c>
      <c r="AF291">
        <v>111.99</v>
      </c>
      <c r="AG291">
        <v>13.5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4</v>
      </c>
      <c r="AT291">
        <v>0.31</v>
      </c>
      <c r="AU291" t="s">
        <v>21</v>
      </c>
      <c r="AV291">
        <v>0</v>
      </c>
      <c r="AW291">
        <v>2</v>
      </c>
      <c r="AX291">
        <v>27797132</v>
      </c>
      <c r="AY291">
        <v>1</v>
      </c>
      <c r="AZ291">
        <v>0</v>
      </c>
      <c r="BA291">
        <v>295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Y291*Source!I132</f>
        <v>7.0307999999999995E-2</v>
      </c>
      <c r="CY291">
        <f>AB291</f>
        <v>111.99</v>
      </c>
      <c r="CZ291">
        <f>AF291</f>
        <v>111.99</v>
      </c>
      <c r="DA291">
        <f>AJ291</f>
        <v>1</v>
      </c>
      <c r="DB291">
        <v>0</v>
      </c>
    </row>
    <row r="292" spans="1:106" x14ac:dyDescent="0.2">
      <c r="A292">
        <f>ROW(Source!A132)</f>
        <v>132</v>
      </c>
      <c r="B292">
        <v>27795993</v>
      </c>
      <c r="C292">
        <v>27796378</v>
      </c>
      <c r="D292">
        <v>25230400</v>
      </c>
      <c r="E292">
        <v>1</v>
      </c>
      <c r="F292">
        <v>1</v>
      </c>
      <c r="G292">
        <v>1</v>
      </c>
      <c r="H292">
        <v>2</v>
      </c>
      <c r="I292" t="s">
        <v>504</v>
      </c>
      <c r="J292" t="s">
        <v>505</v>
      </c>
      <c r="K292" t="s">
        <v>506</v>
      </c>
      <c r="L292">
        <v>1368</v>
      </c>
      <c r="N292">
        <v>1011</v>
      </c>
      <c r="O292" t="s">
        <v>503</v>
      </c>
      <c r="P292" t="s">
        <v>503</v>
      </c>
      <c r="Q292">
        <v>1</v>
      </c>
      <c r="W292">
        <v>0</v>
      </c>
      <c r="X292">
        <v>1373224040</v>
      </c>
      <c r="Y292">
        <v>12.06</v>
      </c>
      <c r="AA292">
        <v>0</v>
      </c>
      <c r="AB292">
        <v>3.12</v>
      </c>
      <c r="AC292">
        <v>0</v>
      </c>
      <c r="AD292">
        <v>0</v>
      </c>
      <c r="AE292">
        <v>0</v>
      </c>
      <c r="AF292">
        <v>3.12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4</v>
      </c>
      <c r="AT292">
        <v>10.050000000000001</v>
      </c>
      <c r="AU292" t="s">
        <v>21</v>
      </c>
      <c r="AV292">
        <v>0</v>
      </c>
      <c r="AW292">
        <v>2</v>
      </c>
      <c r="AX292">
        <v>27797133</v>
      </c>
      <c r="AY292">
        <v>1</v>
      </c>
      <c r="AZ292">
        <v>0</v>
      </c>
      <c r="BA292">
        <v>296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Y292*Source!I132</f>
        <v>2.2793399999999999</v>
      </c>
      <c r="CY292">
        <f>AB292</f>
        <v>3.12</v>
      </c>
      <c r="CZ292">
        <f>AF292</f>
        <v>3.12</v>
      </c>
      <c r="DA292">
        <f>AJ292</f>
        <v>1</v>
      </c>
      <c r="DB292">
        <v>0</v>
      </c>
    </row>
    <row r="293" spans="1:106" x14ac:dyDescent="0.2">
      <c r="A293">
        <f>ROW(Source!A132)</f>
        <v>132</v>
      </c>
      <c r="B293">
        <v>27795993</v>
      </c>
      <c r="C293">
        <v>27796378</v>
      </c>
      <c r="D293">
        <v>25230413</v>
      </c>
      <c r="E293">
        <v>1</v>
      </c>
      <c r="F293">
        <v>1</v>
      </c>
      <c r="G293">
        <v>1</v>
      </c>
      <c r="H293">
        <v>2</v>
      </c>
      <c r="I293" t="s">
        <v>583</v>
      </c>
      <c r="J293" t="s">
        <v>584</v>
      </c>
      <c r="K293" t="s">
        <v>585</v>
      </c>
      <c r="L293">
        <v>1368</v>
      </c>
      <c r="N293">
        <v>1011</v>
      </c>
      <c r="O293" t="s">
        <v>503</v>
      </c>
      <c r="P293" t="s">
        <v>503</v>
      </c>
      <c r="Q293">
        <v>1</v>
      </c>
      <c r="W293">
        <v>0</v>
      </c>
      <c r="X293">
        <v>-1985289705</v>
      </c>
      <c r="Y293">
        <v>0.24</v>
      </c>
      <c r="AA293">
        <v>0</v>
      </c>
      <c r="AB293">
        <v>6.66</v>
      </c>
      <c r="AC293">
        <v>0</v>
      </c>
      <c r="AD293">
        <v>0</v>
      </c>
      <c r="AE293">
        <v>0</v>
      </c>
      <c r="AF293">
        <v>6.66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4</v>
      </c>
      <c r="AT293">
        <v>0.2</v>
      </c>
      <c r="AU293" t="s">
        <v>21</v>
      </c>
      <c r="AV293">
        <v>0</v>
      </c>
      <c r="AW293">
        <v>2</v>
      </c>
      <c r="AX293">
        <v>27797134</v>
      </c>
      <c r="AY293">
        <v>1</v>
      </c>
      <c r="AZ293">
        <v>0</v>
      </c>
      <c r="BA293">
        <v>297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Y293*Source!I132</f>
        <v>4.5359999999999998E-2</v>
      </c>
      <c r="CY293">
        <f>AB293</f>
        <v>6.66</v>
      </c>
      <c r="CZ293">
        <f>AF293</f>
        <v>6.66</v>
      </c>
      <c r="DA293">
        <f>AJ293</f>
        <v>1</v>
      </c>
      <c r="DB293">
        <v>0</v>
      </c>
    </row>
    <row r="294" spans="1:106" x14ac:dyDescent="0.2">
      <c r="A294">
        <f>ROW(Source!A132)</f>
        <v>132</v>
      </c>
      <c r="B294">
        <v>27795993</v>
      </c>
      <c r="C294">
        <v>27796378</v>
      </c>
      <c r="D294">
        <v>25231607</v>
      </c>
      <c r="E294">
        <v>1</v>
      </c>
      <c r="F294">
        <v>1</v>
      </c>
      <c r="G294">
        <v>1</v>
      </c>
      <c r="H294">
        <v>2</v>
      </c>
      <c r="I294" t="s">
        <v>507</v>
      </c>
      <c r="J294" t="s">
        <v>508</v>
      </c>
      <c r="K294" t="s">
        <v>509</v>
      </c>
      <c r="L294">
        <v>1368</v>
      </c>
      <c r="N294">
        <v>1011</v>
      </c>
      <c r="O294" t="s">
        <v>503</v>
      </c>
      <c r="P294" t="s">
        <v>503</v>
      </c>
      <c r="Q294">
        <v>1</v>
      </c>
      <c r="W294">
        <v>0</v>
      </c>
      <c r="X294">
        <v>1372534845</v>
      </c>
      <c r="Y294">
        <v>0.54</v>
      </c>
      <c r="AA294">
        <v>0</v>
      </c>
      <c r="AB294">
        <v>65.709999999999994</v>
      </c>
      <c r="AC294">
        <v>11.6</v>
      </c>
      <c r="AD294">
        <v>0</v>
      </c>
      <c r="AE294">
        <v>0</v>
      </c>
      <c r="AF294">
        <v>65.709999999999994</v>
      </c>
      <c r="AG294">
        <v>11.6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4</v>
      </c>
      <c r="AT294">
        <v>0.45</v>
      </c>
      <c r="AU294" t="s">
        <v>21</v>
      </c>
      <c r="AV294">
        <v>0</v>
      </c>
      <c r="AW294">
        <v>2</v>
      </c>
      <c r="AX294">
        <v>27797135</v>
      </c>
      <c r="AY294">
        <v>1</v>
      </c>
      <c r="AZ294">
        <v>0</v>
      </c>
      <c r="BA294">
        <v>298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Y294*Source!I132</f>
        <v>0.10206000000000001</v>
      </c>
      <c r="CY294">
        <f>AB294</f>
        <v>65.709999999999994</v>
      </c>
      <c r="CZ294">
        <f>AF294</f>
        <v>65.709999999999994</v>
      </c>
      <c r="DA294">
        <f>AJ294</f>
        <v>1</v>
      </c>
      <c r="DB294">
        <v>0</v>
      </c>
    </row>
    <row r="295" spans="1:106" x14ac:dyDescent="0.2">
      <c r="A295">
        <f>ROW(Source!A132)</f>
        <v>132</v>
      </c>
      <c r="B295">
        <v>27795993</v>
      </c>
      <c r="C295">
        <v>27796378</v>
      </c>
      <c r="D295">
        <v>25231911</v>
      </c>
      <c r="E295">
        <v>1</v>
      </c>
      <c r="F295">
        <v>1</v>
      </c>
      <c r="G295">
        <v>1</v>
      </c>
      <c r="H295">
        <v>2</v>
      </c>
      <c r="I295" t="s">
        <v>586</v>
      </c>
      <c r="J295" t="s">
        <v>587</v>
      </c>
      <c r="K295" t="s">
        <v>588</v>
      </c>
      <c r="L295">
        <v>1368</v>
      </c>
      <c r="N295">
        <v>1011</v>
      </c>
      <c r="O295" t="s">
        <v>503</v>
      </c>
      <c r="P295" t="s">
        <v>503</v>
      </c>
      <c r="Q295">
        <v>1</v>
      </c>
      <c r="W295">
        <v>0</v>
      </c>
      <c r="X295">
        <v>-353815937</v>
      </c>
      <c r="Y295">
        <v>1.5720000000000001</v>
      </c>
      <c r="AA295">
        <v>0</v>
      </c>
      <c r="AB295">
        <v>8.1</v>
      </c>
      <c r="AC295">
        <v>0</v>
      </c>
      <c r="AD295">
        <v>0</v>
      </c>
      <c r="AE295">
        <v>0</v>
      </c>
      <c r="AF295">
        <v>8.1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4</v>
      </c>
      <c r="AT295">
        <v>1.31</v>
      </c>
      <c r="AU295" t="s">
        <v>21</v>
      </c>
      <c r="AV295">
        <v>0</v>
      </c>
      <c r="AW295">
        <v>2</v>
      </c>
      <c r="AX295">
        <v>27797136</v>
      </c>
      <c r="AY295">
        <v>1</v>
      </c>
      <c r="AZ295">
        <v>0</v>
      </c>
      <c r="BA295">
        <v>299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Y295*Source!I132</f>
        <v>0.29710800000000004</v>
      </c>
      <c r="CY295">
        <f>AB295</f>
        <v>8.1</v>
      </c>
      <c r="CZ295">
        <f>AF295</f>
        <v>8.1</v>
      </c>
      <c r="DA295">
        <f>AJ295</f>
        <v>1</v>
      </c>
      <c r="DB295">
        <v>0</v>
      </c>
    </row>
    <row r="296" spans="1:106" x14ac:dyDescent="0.2">
      <c r="A296">
        <f>ROW(Source!A132)</f>
        <v>132</v>
      </c>
      <c r="B296">
        <v>27795993</v>
      </c>
      <c r="C296">
        <v>27796378</v>
      </c>
      <c r="D296">
        <v>25150242</v>
      </c>
      <c r="E296">
        <v>1</v>
      </c>
      <c r="F296">
        <v>1</v>
      </c>
      <c r="G296">
        <v>1</v>
      </c>
      <c r="H296">
        <v>3</v>
      </c>
      <c r="I296" t="s">
        <v>589</v>
      </c>
      <c r="J296" t="s">
        <v>590</v>
      </c>
      <c r="K296" t="s">
        <v>591</v>
      </c>
      <c r="L296">
        <v>1346</v>
      </c>
      <c r="N296">
        <v>1009</v>
      </c>
      <c r="O296" t="s">
        <v>139</v>
      </c>
      <c r="P296" t="s">
        <v>139</v>
      </c>
      <c r="Q296">
        <v>1</v>
      </c>
      <c r="W296">
        <v>0</v>
      </c>
      <c r="X296">
        <v>1730218770</v>
      </c>
      <c r="Y296">
        <v>7.95</v>
      </c>
      <c r="AA296">
        <v>39.020000000000003</v>
      </c>
      <c r="AB296">
        <v>0</v>
      </c>
      <c r="AC296">
        <v>0</v>
      </c>
      <c r="AD296">
        <v>0</v>
      </c>
      <c r="AE296">
        <v>39.020000000000003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4</v>
      </c>
      <c r="AT296">
        <v>7.95</v>
      </c>
      <c r="AU296" t="s">
        <v>4</v>
      </c>
      <c r="AV296">
        <v>0</v>
      </c>
      <c r="AW296">
        <v>2</v>
      </c>
      <c r="AX296">
        <v>27797137</v>
      </c>
      <c r="AY296">
        <v>1</v>
      </c>
      <c r="AZ296">
        <v>0</v>
      </c>
      <c r="BA296">
        <v>300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Y296*Source!I132</f>
        <v>1.5025500000000001</v>
      </c>
      <c r="CY296">
        <f t="shared" ref="CY296:CY302" si="24">AA296</f>
        <v>39.020000000000003</v>
      </c>
      <c r="CZ296">
        <f t="shared" ref="CZ296:CZ302" si="25">AE296</f>
        <v>39.020000000000003</v>
      </c>
      <c r="DA296">
        <f t="shared" ref="DA296:DA302" si="26">AI296</f>
        <v>1</v>
      </c>
      <c r="DB296">
        <v>0</v>
      </c>
    </row>
    <row r="297" spans="1:106" x14ac:dyDescent="0.2">
      <c r="A297">
        <f>ROW(Source!A132)</f>
        <v>132</v>
      </c>
      <c r="B297">
        <v>27795993</v>
      </c>
      <c r="C297">
        <v>27796378</v>
      </c>
      <c r="D297">
        <v>25151438</v>
      </c>
      <c r="E297">
        <v>1</v>
      </c>
      <c r="F297">
        <v>1</v>
      </c>
      <c r="G297">
        <v>1</v>
      </c>
      <c r="H297">
        <v>3</v>
      </c>
      <c r="I297" t="s">
        <v>592</v>
      </c>
      <c r="J297" t="s">
        <v>593</v>
      </c>
      <c r="K297" t="s">
        <v>594</v>
      </c>
      <c r="L297">
        <v>1348</v>
      </c>
      <c r="N297">
        <v>1009</v>
      </c>
      <c r="O297" t="s">
        <v>119</v>
      </c>
      <c r="P297" t="s">
        <v>119</v>
      </c>
      <c r="Q297">
        <v>1000</v>
      </c>
      <c r="W297">
        <v>0</v>
      </c>
      <c r="X297">
        <v>-1068056325</v>
      </c>
      <c r="Y297">
        <v>3.3E-4</v>
      </c>
      <c r="AA297">
        <v>10362</v>
      </c>
      <c r="AB297">
        <v>0</v>
      </c>
      <c r="AC297">
        <v>0</v>
      </c>
      <c r="AD297">
        <v>0</v>
      </c>
      <c r="AE297">
        <v>10362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4</v>
      </c>
      <c r="AT297">
        <v>3.3E-4</v>
      </c>
      <c r="AU297" t="s">
        <v>4</v>
      </c>
      <c r="AV297">
        <v>0</v>
      </c>
      <c r="AW297">
        <v>2</v>
      </c>
      <c r="AX297">
        <v>27797138</v>
      </c>
      <c r="AY297">
        <v>1</v>
      </c>
      <c r="AZ297">
        <v>0</v>
      </c>
      <c r="BA297">
        <v>301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Y297*Source!I132</f>
        <v>6.2370000000000001E-5</v>
      </c>
      <c r="CY297">
        <f t="shared" si="24"/>
        <v>10362</v>
      </c>
      <c r="CZ297">
        <f t="shared" si="25"/>
        <v>10362</v>
      </c>
      <c r="DA297">
        <f t="shared" si="26"/>
        <v>1</v>
      </c>
      <c r="DB297">
        <v>0</v>
      </c>
    </row>
    <row r="298" spans="1:106" x14ac:dyDescent="0.2">
      <c r="A298">
        <f>ROW(Source!A132)</f>
        <v>132</v>
      </c>
      <c r="B298">
        <v>27795993</v>
      </c>
      <c r="C298">
        <v>27796378</v>
      </c>
      <c r="D298">
        <v>25152615</v>
      </c>
      <c r="E298">
        <v>1</v>
      </c>
      <c r="F298">
        <v>1</v>
      </c>
      <c r="G298">
        <v>1</v>
      </c>
      <c r="H298">
        <v>3</v>
      </c>
      <c r="I298" t="s">
        <v>512</v>
      </c>
      <c r="J298" t="s">
        <v>513</v>
      </c>
      <c r="K298" t="s">
        <v>514</v>
      </c>
      <c r="L298">
        <v>1348</v>
      </c>
      <c r="N298">
        <v>1009</v>
      </c>
      <c r="O298" t="s">
        <v>119</v>
      </c>
      <c r="P298" t="s">
        <v>119</v>
      </c>
      <c r="Q298">
        <v>1000</v>
      </c>
      <c r="W298">
        <v>0</v>
      </c>
      <c r="X298">
        <v>-437906794</v>
      </c>
      <c r="Y298">
        <v>6.0000000000000001E-3</v>
      </c>
      <c r="AA298">
        <v>9040.01</v>
      </c>
      <c r="AB298">
        <v>0</v>
      </c>
      <c r="AC298">
        <v>0</v>
      </c>
      <c r="AD298">
        <v>0</v>
      </c>
      <c r="AE298">
        <v>9040.01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4</v>
      </c>
      <c r="AT298">
        <v>6.0000000000000001E-3</v>
      </c>
      <c r="AU298" t="s">
        <v>4</v>
      </c>
      <c r="AV298">
        <v>0</v>
      </c>
      <c r="AW298">
        <v>2</v>
      </c>
      <c r="AX298">
        <v>27797139</v>
      </c>
      <c r="AY298">
        <v>1</v>
      </c>
      <c r="AZ298">
        <v>0</v>
      </c>
      <c r="BA298">
        <v>302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Y298*Source!I132</f>
        <v>1.134E-3</v>
      </c>
      <c r="CY298">
        <f t="shared" si="24"/>
        <v>9040.01</v>
      </c>
      <c r="CZ298">
        <f t="shared" si="25"/>
        <v>9040.01</v>
      </c>
      <c r="DA298">
        <f t="shared" si="26"/>
        <v>1</v>
      </c>
      <c r="DB298">
        <v>0</v>
      </c>
    </row>
    <row r="299" spans="1:106" x14ac:dyDescent="0.2">
      <c r="A299">
        <f>ROW(Source!A132)</f>
        <v>132</v>
      </c>
      <c r="B299">
        <v>27795993</v>
      </c>
      <c r="C299">
        <v>27796378</v>
      </c>
      <c r="D299">
        <v>25153497</v>
      </c>
      <c r="E299">
        <v>1</v>
      </c>
      <c r="F299">
        <v>1</v>
      </c>
      <c r="G299">
        <v>1</v>
      </c>
      <c r="H299">
        <v>3</v>
      </c>
      <c r="I299" t="s">
        <v>515</v>
      </c>
      <c r="J299" t="s">
        <v>516</v>
      </c>
      <c r="K299" t="s">
        <v>517</v>
      </c>
      <c r="L299">
        <v>1346</v>
      </c>
      <c r="N299">
        <v>1009</v>
      </c>
      <c r="O299" t="s">
        <v>139</v>
      </c>
      <c r="P299" t="s">
        <v>139</v>
      </c>
      <c r="Q299">
        <v>1</v>
      </c>
      <c r="W299">
        <v>0</v>
      </c>
      <c r="X299">
        <v>-731615568</v>
      </c>
      <c r="Y299">
        <v>9.09</v>
      </c>
      <c r="AA299">
        <v>23.09</v>
      </c>
      <c r="AB299">
        <v>0</v>
      </c>
      <c r="AC299">
        <v>0</v>
      </c>
      <c r="AD299">
        <v>0</v>
      </c>
      <c r="AE299">
        <v>23.09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4</v>
      </c>
      <c r="AT299">
        <v>9.09</v>
      </c>
      <c r="AU299" t="s">
        <v>4</v>
      </c>
      <c r="AV299">
        <v>0</v>
      </c>
      <c r="AW299">
        <v>2</v>
      </c>
      <c r="AX299">
        <v>27797140</v>
      </c>
      <c r="AY299">
        <v>1</v>
      </c>
      <c r="AZ299">
        <v>0</v>
      </c>
      <c r="BA299">
        <v>303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Y299*Source!I132</f>
        <v>1.71801</v>
      </c>
      <c r="CY299">
        <f t="shared" si="24"/>
        <v>23.09</v>
      </c>
      <c r="CZ299">
        <f t="shared" si="25"/>
        <v>23.09</v>
      </c>
      <c r="DA299">
        <f t="shared" si="26"/>
        <v>1</v>
      </c>
      <c r="DB299">
        <v>0</v>
      </c>
    </row>
    <row r="300" spans="1:106" x14ac:dyDescent="0.2">
      <c r="A300">
        <f>ROW(Source!A132)</f>
        <v>132</v>
      </c>
      <c r="B300">
        <v>27795993</v>
      </c>
      <c r="C300">
        <v>27796378</v>
      </c>
      <c r="D300">
        <v>25196364</v>
      </c>
      <c r="E300">
        <v>1</v>
      </c>
      <c r="F300">
        <v>1</v>
      </c>
      <c r="G300">
        <v>1</v>
      </c>
      <c r="H300">
        <v>3</v>
      </c>
      <c r="I300" t="s">
        <v>92</v>
      </c>
      <c r="J300" t="s">
        <v>94</v>
      </c>
      <c r="K300" t="s">
        <v>225</v>
      </c>
      <c r="L300">
        <v>1327</v>
      </c>
      <c r="N300">
        <v>1005</v>
      </c>
      <c r="O300" t="s">
        <v>40</v>
      </c>
      <c r="P300" t="s">
        <v>40</v>
      </c>
      <c r="Q300">
        <v>1</v>
      </c>
      <c r="W300">
        <v>0</v>
      </c>
      <c r="X300">
        <v>810628596</v>
      </c>
      <c r="Y300">
        <v>100</v>
      </c>
      <c r="AA300">
        <v>109.09</v>
      </c>
      <c r="AB300">
        <v>0</v>
      </c>
      <c r="AC300">
        <v>0</v>
      </c>
      <c r="AD300">
        <v>0</v>
      </c>
      <c r="AE300">
        <v>109.09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1</v>
      </c>
      <c r="AQ300">
        <v>0</v>
      </c>
      <c r="AR300">
        <v>0</v>
      </c>
      <c r="AS300" t="s">
        <v>4</v>
      </c>
      <c r="AT300">
        <v>100</v>
      </c>
      <c r="AU300" t="s">
        <v>4</v>
      </c>
      <c r="AV300">
        <v>0</v>
      </c>
      <c r="AW300">
        <v>1</v>
      </c>
      <c r="AX300">
        <v>-1</v>
      </c>
      <c r="AY300">
        <v>0</v>
      </c>
      <c r="AZ300">
        <v>0</v>
      </c>
      <c r="BA300" t="s">
        <v>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Y300*Source!I132</f>
        <v>18.899999999999999</v>
      </c>
      <c r="CY300">
        <f t="shared" si="24"/>
        <v>109.09</v>
      </c>
      <c r="CZ300">
        <f t="shared" si="25"/>
        <v>109.09</v>
      </c>
      <c r="DA300">
        <f t="shared" si="26"/>
        <v>1</v>
      </c>
      <c r="DB300">
        <v>0</v>
      </c>
    </row>
    <row r="301" spans="1:106" x14ac:dyDescent="0.2">
      <c r="A301">
        <f>ROW(Source!A132)</f>
        <v>132</v>
      </c>
      <c r="B301">
        <v>27795993</v>
      </c>
      <c r="C301">
        <v>27796378</v>
      </c>
      <c r="D301">
        <v>25196674</v>
      </c>
      <c r="E301">
        <v>1</v>
      </c>
      <c r="F301">
        <v>1</v>
      </c>
      <c r="G301">
        <v>1</v>
      </c>
      <c r="H301">
        <v>3</v>
      </c>
      <c r="I301" t="s">
        <v>230</v>
      </c>
      <c r="J301" t="s">
        <v>232</v>
      </c>
      <c r="K301" t="s">
        <v>231</v>
      </c>
      <c r="L301">
        <v>1348</v>
      </c>
      <c r="N301">
        <v>1009</v>
      </c>
      <c r="O301" t="s">
        <v>119</v>
      </c>
      <c r="P301" t="s">
        <v>119</v>
      </c>
      <c r="Q301">
        <v>1000</v>
      </c>
      <c r="W301">
        <v>0</v>
      </c>
      <c r="X301">
        <v>681255274</v>
      </c>
      <c r="Y301">
        <v>2.2063489999999999</v>
      </c>
      <c r="AA301">
        <v>12676.79</v>
      </c>
      <c r="AB301">
        <v>0</v>
      </c>
      <c r="AC301">
        <v>0</v>
      </c>
      <c r="AD301">
        <v>0</v>
      </c>
      <c r="AE301">
        <v>12676.79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0</v>
      </c>
      <c r="AP301">
        <v>0</v>
      </c>
      <c r="AQ301">
        <v>0</v>
      </c>
      <c r="AR301">
        <v>0</v>
      </c>
      <c r="AS301" t="s">
        <v>4</v>
      </c>
      <c r="AT301">
        <v>2.2063489999999999</v>
      </c>
      <c r="AU301" t="s">
        <v>4</v>
      </c>
      <c r="AV301">
        <v>0</v>
      </c>
      <c r="AW301">
        <v>1</v>
      </c>
      <c r="AX301">
        <v>-1</v>
      </c>
      <c r="AY301">
        <v>0</v>
      </c>
      <c r="AZ301">
        <v>0</v>
      </c>
      <c r="BA301" t="s">
        <v>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Y301*Source!I132</f>
        <v>0.41699996099999997</v>
      </c>
      <c r="CY301">
        <f t="shared" si="24"/>
        <v>12676.79</v>
      </c>
      <c r="CZ301">
        <f t="shared" si="25"/>
        <v>12676.79</v>
      </c>
      <c r="DA301">
        <f t="shared" si="26"/>
        <v>1</v>
      </c>
      <c r="DB301">
        <v>0</v>
      </c>
    </row>
    <row r="302" spans="1:106" x14ac:dyDescent="0.2">
      <c r="A302">
        <f>ROW(Source!A132)</f>
        <v>132</v>
      </c>
      <c r="B302">
        <v>27795993</v>
      </c>
      <c r="C302">
        <v>27796378</v>
      </c>
      <c r="D302">
        <v>0</v>
      </c>
      <c r="E302">
        <v>1</v>
      </c>
      <c r="F302">
        <v>1</v>
      </c>
      <c r="G302">
        <v>1</v>
      </c>
      <c r="H302">
        <v>3</v>
      </c>
      <c r="I302" t="s">
        <v>27</v>
      </c>
      <c r="J302" t="s">
        <v>4</v>
      </c>
      <c r="K302" t="s">
        <v>227</v>
      </c>
      <c r="L302">
        <v>1371</v>
      </c>
      <c r="N302">
        <v>1013</v>
      </c>
      <c r="O302" t="s">
        <v>18</v>
      </c>
      <c r="P302" t="s">
        <v>18</v>
      </c>
      <c r="Q302">
        <v>1</v>
      </c>
      <c r="W302">
        <v>0</v>
      </c>
      <c r="X302">
        <v>482569286</v>
      </c>
      <c r="Y302">
        <v>5.2910050000000002</v>
      </c>
      <c r="AA302">
        <v>219.57</v>
      </c>
      <c r="AB302">
        <v>0</v>
      </c>
      <c r="AC302">
        <v>0</v>
      </c>
      <c r="AD302">
        <v>0</v>
      </c>
      <c r="AE302">
        <v>219.57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4</v>
      </c>
      <c r="AT302">
        <v>5.2910050000000002</v>
      </c>
      <c r="AU302" t="s">
        <v>4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Y302*Source!I132</f>
        <v>0.999999945</v>
      </c>
      <c r="CY302">
        <f t="shared" si="24"/>
        <v>219.57</v>
      </c>
      <c r="CZ302">
        <f t="shared" si="25"/>
        <v>219.57</v>
      </c>
      <c r="DA302">
        <f t="shared" si="26"/>
        <v>1</v>
      </c>
      <c r="DB302">
        <v>0</v>
      </c>
    </row>
    <row r="303" spans="1:106" x14ac:dyDescent="0.2">
      <c r="A303">
        <f>ROW(Source!A133)</f>
        <v>133</v>
      </c>
      <c r="B303">
        <v>27796868</v>
      </c>
      <c r="C303">
        <v>27796378</v>
      </c>
      <c r="D303">
        <v>25418547</v>
      </c>
      <c r="E303">
        <v>1</v>
      </c>
      <c r="F303">
        <v>1</v>
      </c>
      <c r="G303">
        <v>1</v>
      </c>
      <c r="H303">
        <v>1</v>
      </c>
      <c r="I303" t="s">
        <v>510</v>
      </c>
      <c r="J303" t="s">
        <v>4</v>
      </c>
      <c r="K303" t="s">
        <v>511</v>
      </c>
      <c r="L303">
        <v>1191</v>
      </c>
      <c r="N303">
        <v>1013</v>
      </c>
      <c r="O303" t="s">
        <v>497</v>
      </c>
      <c r="P303" t="s">
        <v>497</v>
      </c>
      <c r="Q303">
        <v>1</v>
      </c>
      <c r="W303">
        <v>0</v>
      </c>
      <c r="X303">
        <v>-784637506</v>
      </c>
      <c r="Y303">
        <v>97.055999999999997</v>
      </c>
      <c r="AA303">
        <v>0</v>
      </c>
      <c r="AB303">
        <v>0</v>
      </c>
      <c r="AC303">
        <v>0</v>
      </c>
      <c r="AD303">
        <v>67.3</v>
      </c>
      <c r="AE303">
        <v>0</v>
      </c>
      <c r="AF303">
        <v>0</v>
      </c>
      <c r="AG303">
        <v>0</v>
      </c>
      <c r="AH303">
        <v>8.74</v>
      </c>
      <c r="AI303">
        <v>1</v>
      </c>
      <c r="AJ303">
        <v>1</v>
      </c>
      <c r="AK303">
        <v>1</v>
      </c>
      <c r="AL303">
        <v>7.7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4</v>
      </c>
      <c r="AT303">
        <v>80.88</v>
      </c>
      <c r="AU303" t="s">
        <v>21</v>
      </c>
      <c r="AV303">
        <v>1</v>
      </c>
      <c r="AW303">
        <v>2</v>
      </c>
      <c r="AX303">
        <v>27797130</v>
      </c>
      <c r="AY303">
        <v>1</v>
      </c>
      <c r="AZ303">
        <v>0</v>
      </c>
      <c r="BA303">
        <v>309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Y303*Source!I133</f>
        <v>18.343584</v>
      </c>
      <c r="CY303">
        <f>AD303</f>
        <v>67.3</v>
      </c>
      <c r="CZ303">
        <f>AH303</f>
        <v>8.74</v>
      </c>
      <c r="DA303">
        <f>AL303</f>
        <v>7.7</v>
      </c>
      <c r="DB303">
        <v>0</v>
      </c>
    </row>
    <row r="304" spans="1:106" x14ac:dyDescent="0.2">
      <c r="A304">
        <f>ROW(Source!A133)</f>
        <v>133</v>
      </c>
      <c r="B304">
        <v>27796868</v>
      </c>
      <c r="C304">
        <v>27796378</v>
      </c>
      <c r="D304">
        <v>25412928</v>
      </c>
      <c r="E304">
        <v>1</v>
      </c>
      <c r="F304">
        <v>1</v>
      </c>
      <c r="G304">
        <v>1</v>
      </c>
      <c r="H304">
        <v>1</v>
      </c>
      <c r="I304" t="s">
        <v>498</v>
      </c>
      <c r="J304" t="s">
        <v>4</v>
      </c>
      <c r="K304" t="s">
        <v>499</v>
      </c>
      <c r="L304">
        <v>1191</v>
      </c>
      <c r="N304">
        <v>1013</v>
      </c>
      <c r="O304" t="s">
        <v>497</v>
      </c>
      <c r="P304" t="s">
        <v>497</v>
      </c>
      <c r="Q304">
        <v>1</v>
      </c>
      <c r="W304">
        <v>0</v>
      </c>
      <c r="X304">
        <v>-1417349443</v>
      </c>
      <c r="Y304">
        <v>0.76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7.7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4</v>
      </c>
      <c r="AT304">
        <v>0.76</v>
      </c>
      <c r="AU304" t="s">
        <v>4</v>
      </c>
      <c r="AV304">
        <v>2</v>
      </c>
      <c r="AW304">
        <v>2</v>
      </c>
      <c r="AX304">
        <v>27797131</v>
      </c>
      <c r="AY304">
        <v>1</v>
      </c>
      <c r="AZ304">
        <v>2048</v>
      </c>
      <c r="BA304">
        <v>310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Y304*Source!I133</f>
        <v>0.14363999999999999</v>
      </c>
      <c r="CY304">
        <f>AD304</f>
        <v>0</v>
      </c>
      <c r="CZ304">
        <f>AH304</f>
        <v>0</v>
      </c>
      <c r="DA304">
        <f>AL304</f>
        <v>1</v>
      </c>
      <c r="DB304">
        <v>0</v>
      </c>
    </row>
    <row r="305" spans="1:106" x14ac:dyDescent="0.2">
      <c r="A305">
        <f>ROW(Source!A133)</f>
        <v>133</v>
      </c>
      <c r="B305">
        <v>27796868</v>
      </c>
      <c r="C305">
        <v>27796378</v>
      </c>
      <c r="D305">
        <v>25230220</v>
      </c>
      <c r="E305">
        <v>1</v>
      </c>
      <c r="F305">
        <v>1</v>
      </c>
      <c r="G305">
        <v>1</v>
      </c>
      <c r="H305">
        <v>2</v>
      </c>
      <c r="I305" t="s">
        <v>500</v>
      </c>
      <c r="J305" t="s">
        <v>501</v>
      </c>
      <c r="K305" t="s">
        <v>502</v>
      </c>
      <c r="L305">
        <v>1368</v>
      </c>
      <c r="N305">
        <v>1011</v>
      </c>
      <c r="O305" t="s">
        <v>503</v>
      </c>
      <c r="P305" t="s">
        <v>503</v>
      </c>
      <c r="Q305">
        <v>1</v>
      </c>
      <c r="W305">
        <v>0</v>
      </c>
      <c r="X305">
        <v>-1718674368</v>
      </c>
      <c r="Y305">
        <v>0.372</v>
      </c>
      <c r="AA305">
        <v>0</v>
      </c>
      <c r="AB305">
        <v>862.32</v>
      </c>
      <c r="AC305">
        <v>13.5</v>
      </c>
      <c r="AD305">
        <v>0</v>
      </c>
      <c r="AE305">
        <v>0</v>
      </c>
      <c r="AF305">
        <v>111.99</v>
      </c>
      <c r="AG305">
        <v>13.5</v>
      </c>
      <c r="AH305">
        <v>0</v>
      </c>
      <c r="AI305">
        <v>1</v>
      </c>
      <c r="AJ305">
        <v>7.7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4</v>
      </c>
      <c r="AT305">
        <v>0.31</v>
      </c>
      <c r="AU305" t="s">
        <v>21</v>
      </c>
      <c r="AV305">
        <v>0</v>
      </c>
      <c r="AW305">
        <v>2</v>
      </c>
      <c r="AX305">
        <v>27797132</v>
      </c>
      <c r="AY305">
        <v>1</v>
      </c>
      <c r="AZ305">
        <v>0</v>
      </c>
      <c r="BA305">
        <v>311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Y305*Source!I133</f>
        <v>7.0307999999999995E-2</v>
      </c>
      <c r="CY305">
        <f>AB305</f>
        <v>862.32</v>
      </c>
      <c r="CZ305">
        <f>AF305</f>
        <v>111.99</v>
      </c>
      <c r="DA305">
        <f>AJ305</f>
        <v>7.7</v>
      </c>
      <c r="DB305">
        <v>0</v>
      </c>
    </row>
    <row r="306" spans="1:106" x14ac:dyDescent="0.2">
      <c r="A306">
        <f>ROW(Source!A133)</f>
        <v>133</v>
      </c>
      <c r="B306">
        <v>27796868</v>
      </c>
      <c r="C306">
        <v>27796378</v>
      </c>
      <c r="D306">
        <v>25230400</v>
      </c>
      <c r="E306">
        <v>1</v>
      </c>
      <c r="F306">
        <v>1</v>
      </c>
      <c r="G306">
        <v>1</v>
      </c>
      <c r="H306">
        <v>2</v>
      </c>
      <c r="I306" t="s">
        <v>504</v>
      </c>
      <c r="J306" t="s">
        <v>505</v>
      </c>
      <c r="K306" t="s">
        <v>506</v>
      </c>
      <c r="L306">
        <v>1368</v>
      </c>
      <c r="N306">
        <v>1011</v>
      </c>
      <c r="O306" t="s">
        <v>503</v>
      </c>
      <c r="P306" t="s">
        <v>503</v>
      </c>
      <c r="Q306">
        <v>1</v>
      </c>
      <c r="W306">
        <v>0</v>
      </c>
      <c r="X306">
        <v>1373224040</v>
      </c>
      <c r="Y306">
        <v>12.06</v>
      </c>
      <c r="AA306">
        <v>0</v>
      </c>
      <c r="AB306">
        <v>24.02</v>
      </c>
      <c r="AC306">
        <v>0</v>
      </c>
      <c r="AD306">
        <v>0</v>
      </c>
      <c r="AE306">
        <v>0</v>
      </c>
      <c r="AF306">
        <v>3.12</v>
      </c>
      <c r="AG306">
        <v>0</v>
      </c>
      <c r="AH306">
        <v>0</v>
      </c>
      <c r="AI306">
        <v>1</v>
      </c>
      <c r="AJ306">
        <v>7.7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4</v>
      </c>
      <c r="AT306">
        <v>10.050000000000001</v>
      </c>
      <c r="AU306" t="s">
        <v>21</v>
      </c>
      <c r="AV306">
        <v>0</v>
      </c>
      <c r="AW306">
        <v>2</v>
      </c>
      <c r="AX306">
        <v>27797133</v>
      </c>
      <c r="AY306">
        <v>1</v>
      </c>
      <c r="AZ306">
        <v>0</v>
      </c>
      <c r="BA306">
        <v>312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Y306*Source!I133</f>
        <v>2.2793399999999999</v>
      </c>
      <c r="CY306">
        <f>AB306</f>
        <v>24.02</v>
      </c>
      <c r="CZ306">
        <f>AF306</f>
        <v>3.12</v>
      </c>
      <c r="DA306">
        <f>AJ306</f>
        <v>7.7</v>
      </c>
      <c r="DB306">
        <v>0</v>
      </c>
    </row>
    <row r="307" spans="1:106" x14ac:dyDescent="0.2">
      <c r="A307">
        <f>ROW(Source!A133)</f>
        <v>133</v>
      </c>
      <c r="B307">
        <v>27796868</v>
      </c>
      <c r="C307">
        <v>27796378</v>
      </c>
      <c r="D307">
        <v>25230413</v>
      </c>
      <c r="E307">
        <v>1</v>
      </c>
      <c r="F307">
        <v>1</v>
      </c>
      <c r="G307">
        <v>1</v>
      </c>
      <c r="H307">
        <v>2</v>
      </c>
      <c r="I307" t="s">
        <v>583</v>
      </c>
      <c r="J307" t="s">
        <v>584</v>
      </c>
      <c r="K307" t="s">
        <v>585</v>
      </c>
      <c r="L307">
        <v>1368</v>
      </c>
      <c r="N307">
        <v>1011</v>
      </c>
      <c r="O307" t="s">
        <v>503</v>
      </c>
      <c r="P307" t="s">
        <v>503</v>
      </c>
      <c r="Q307">
        <v>1</v>
      </c>
      <c r="W307">
        <v>0</v>
      </c>
      <c r="X307">
        <v>-1985289705</v>
      </c>
      <c r="Y307">
        <v>0.24</v>
      </c>
      <c r="AA307">
        <v>0</v>
      </c>
      <c r="AB307">
        <v>51.28</v>
      </c>
      <c r="AC307">
        <v>0</v>
      </c>
      <c r="AD307">
        <v>0</v>
      </c>
      <c r="AE307">
        <v>0</v>
      </c>
      <c r="AF307">
        <v>6.66</v>
      </c>
      <c r="AG307">
        <v>0</v>
      </c>
      <c r="AH307">
        <v>0</v>
      </c>
      <c r="AI307">
        <v>1</v>
      </c>
      <c r="AJ307">
        <v>7.7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4</v>
      </c>
      <c r="AT307">
        <v>0.2</v>
      </c>
      <c r="AU307" t="s">
        <v>21</v>
      </c>
      <c r="AV307">
        <v>0</v>
      </c>
      <c r="AW307">
        <v>2</v>
      </c>
      <c r="AX307">
        <v>27797134</v>
      </c>
      <c r="AY307">
        <v>1</v>
      </c>
      <c r="AZ307">
        <v>0</v>
      </c>
      <c r="BA307">
        <v>313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Y307*Source!I133</f>
        <v>4.5359999999999998E-2</v>
      </c>
      <c r="CY307">
        <f>AB307</f>
        <v>51.28</v>
      </c>
      <c r="CZ307">
        <f>AF307</f>
        <v>6.66</v>
      </c>
      <c r="DA307">
        <f>AJ307</f>
        <v>7.7</v>
      </c>
      <c r="DB307">
        <v>0</v>
      </c>
    </row>
    <row r="308" spans="1:106" x14ac:dyDescent="0.2">
      <c r="A308">
        <f>ROW(Source!A133)</f>
        <v>133</v>
      </c>
      <c r="B308">
        <v>27796868</v>
      </c>
      <c r="C308">
        <v>27796378</v>
      </c>
      <c r="D308">
        <v>25231607</v>
      </c>
      <c r="E308">
        <v>1</v>
      </c>
      <c r="F308">
        <v>1</v>
      </c>
      <c r="G308">
        <v>1</v>
      </c>
      <c r="H308">
        <v>2</v>
      </c>
      <c r="I308" t="s">
        <v>507</v>
      </c>
      <c r="J308" t="s">
        <v>508</v>
      </c>
      <c r="K308" t="s">
        <v>509</v>
      </c>
      <c r="L308">
        <v>1368</v>
      </c>
      <c r="N308">
        <v>1011</v>
      </c>
      <c r="O308" t="s">
        <v>503</v>
      </c>
      <c r="P308" t="s">
        <v>503</v>
      </c>
      <c r="Q308">
        <v>1</v>
      </c>
      <c r="W308">
        <v>0</v>
      </c>
      <c r="X308">
        <v>1372534845</v>
      </c>
      <c r="Y308">
        <v>0.54</v>
      </c>
      <c r="AA308">
        <v>0</v>
      </c>
      <c r="AB308">
        <v>505.97</v>
      </c>
      <c r="AC308">
        <v>11.6</v>
      </c>
      <c r="AD308">
        <v>0</v>
      </c>
      <c r="AE308">
        <v>0</v>
      </c>
      <c r="AF308">
        <v>65.709999999999994</v>
      </c>
      <c r="AG308">
        <v>11.6</v>
      </c>
      <c r="AH308">
        <v>0</v>
      </c>
      <c r="AI308">
        <v>1</v>
      </c>
      <c r="AJ308">
        <v>7.7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4</v>
      </c>
      <c r="AT308">
        <v>0.45</v>
      </c>
      <c r="AU308" t="s">
        <v>21</v>
      </c>
      <c r="AV308">
        <v>0</v>
      </c>
      <c r="AW308">
        <v>2</v>
      </c>
      <c r="AX308">
        <v>27797135</v>
      </c>
      <c r="AY308">
        <v>1</v>
      </c>
      <c r="AZ308">
        <v>0</v>
      </c>
      <c r="BA308">
        <v>314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Y308*Source!I133</f>
        <v>0.10206000000000001</v>
      </c>
      <c r="CY308">
        <f>AB308</f>
        <v>505.97</v>
      </c>
      <c r="CZ308">
        <f>AF308</f>
        <v>65.709999999999994</v>
      </c>
      <c r="DA308">
        <f>AJ308</f>
        <v>7.7</v>
      </c>
      <c r="DB308">
        <v>0</v>
      </c>
    </row>
    <row r="309" spans="1:106" x14ac:dyDescent="0.2">
      <c r="A309">
        <f>ROW(Source!A133)</f>
        <v>133</v>
      </c>
      <c r="B309">
        <v>27796868</v>
      </c>
      <c r="C309">
        <v>27796378</v>
      </c>
      <c r="D309">
        <v>25231911</v>
      </c>
      <c r="E309">
        <v>1</v>
      </c>
      <c r="F309">
        <v>1</v>
      </c>
      <c r="G309">
        <v>1</v>
      </c>
      <c r="H309">
        <v>2</v>
      </c>
      <c r="I309" t="s">
        <v>586</v>
      </c>
      <c r="J309" t="s">
        <v>587</v>
      </c>
      <c r="K309" t="s">
        <v>588</v>
      </c>
      <c r="L309">
        <v>1368</v>
      </c>
      <c r="N309">
        <v>1011</v>
      </c>
      <c r="O309" t="s">
        <v>503</v>
      </c>
      <c r="P309" t="s">
        <v>503</v>
      </c>
      <c r="Q309">
        <v>1</v>
      </c>
      <c r="W309">
        <v>0</v>
      </c>
      <c r="X309">
        <v>-353815937</v>
      </c>
      <c r="Y309">
        <v>1.5720000000000001</v>
      </c>
      <c r="AA309">
        <v>0</v>
      </c>
      <c r="AB309">
        <v>62.37</v>
      </c>
      <c r="AC309">
        <v>0</v>
      </c>
      <c r="AD309">
        <v>0</v>
      </c>
      <c r="AE309">
        <v>0</v>
      </c>
      <c r="AF309">
        <v>8.1</v>
      </c>
      <c r="AG309">
        <v>0</v>
      </c>
      <c r="AH309">
        <v>0</v>
      </c>
      <c r="AI309">
        <v>1</v>
      </c>
      <c r="AJ309">
        <v>7.7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4</v>
      </c>
      <c r="AT309">
        <v>1.31</v>
      </c>
      <c r="AU309" t="s">
        <v>21</v>
      </c>
      <c r="AV309">
        <v>0</v>
      </c>
      <c r="AW309">
        <v>2</v>
      </c>
      <c r="AX309">
        <v>27797136</v>
      </c>
      <c r="AY309">
        <v>1</v>
      </c>
      <c r="AZ309">
        <v>0</v>
      </c>
      <c r="BA309">
        <v>315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Y309*Source!I133</f>
        <v>0.29710800000000004</v>
      </c>
      <c r="CY309">
        <f>AB309</f>
        <v>62.37</v>
      </c>
      <c r="CZ309">
        <f>AF309</f>
        <v>8.1</v>
      </c>
      <c r="DA309">
        <f>AJ309</f>
        <v>7.7</v>
      </c>
      <c r="DB309">
        <v>0</v>
      </c>
    </row>
    <row r="310" spans="1:106" x14ac:dyDescent="0.2">
      <c r="A310">
        <f>ROW(Source!A133)</f>
        <v>133</v>
      </c>
      <c r="B310">
        <v>27796868</v>
      </c>
      <c r="C310">
        <v>27796378</v>
      </c>
      <c r="D310">
        <v>25150242</v>
      </c>
      <c r="E310">
        <v>1</v>
      </c>
      <c r="F310">
        <v>1</v>
      </c>
      <c r="G310">
        <v>1</v>
      </c>
      <c r="H310">
        <v>3</v>
      </c>
      <c r="I310" t="s">
        <v>589</v>
      </c>
      <c r="J310" t="s">
        <v>590</v>
      </c>
      <c r="K310" t="s">
        <v>591</v>
      </c>
      <c r="L310">
        <v>1346</v>
      </c>
      <c r="N310">
        <v>1009</v>
      </c>
      <c r="O310" t="s">
        <v>139</v>
      </c>
      <c r="P310" t="s">
        <v>139</v>
      </c>
      <c r="Q310">
        <v>1</v>
      </c>
      <c r="W310">
        <v>0</v>
      </c>
      <c r="X310">
        <v>1730218770</v>
      </c>
      <c r="Y310">
        <v>7.95</v>
      </c>
      <c r="AA310">
        <v>300.45</v>
      </c>
      <c r="AB310">
        <v>0</v>
      </c>
      <c r="AC310">
        <v>0</v>
      </c>
      <c r="AD310">
        <v>0</v>
      </c>
      <c r="AE310">
        <v>39.020000000000003</v>
      </c>
      <c r="AF310">
        <v>0</v>
      </c>
      <c r="AG310">
        <v>0</v>
      </c>
      <c r="AH310">
        <v>0</v>
      </c>
      <c r="AI310">
        <v>7.7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4</v>
      </c>
      <c r="AT310">
        <v>7.95</v>
      </c>
      <c r="AU310" t="s">
        <v>4</v>
      </c>
      <c r="AV310">
        <v>0</v>
      </c>
      <c r="AW310">
        <v>2</v>
      </c>
      <c r="AX310">
        <v>27797137</v>
      </c>
      <c r="AY310">
        <v>1</v>
      </c>
      <c r="AZ310">
        <v>0</v>
      </c>
      <c r="BA310">
        <v>316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Y310*Source!I133</f>
        <v>1.5025500000000001</v>
      </c>
      <c r="CY310">
        <f t="shared" ref="CY310:CY316" si="27">AA310</f>
        <v>300.45</v>
      </c>
      <c r="CZ310">
        <f t="shared" ref="CZ310:CZ316" si="28">AE310</f>
        <v>39.020000000000003</v>
      </c>
      <c r="DA310">
        <f t="shared" ref="DA310:DA316" si="29">AI310</f>
        <v>7.7</v>
      </c>
      <c r="DB310">
        <v>0</v>
      </c>
    </row>
    <row r="311" spans="1:106" x14ac:dyDescent="0.2">
      <c r="A311">
        <f>ROW(Source!A133)</f>
        <v>133</v>
      </c>
      <c r="B311">
        <v>27796868</v>
      </c>
      <c r="C311">
        <v>27796378</v>
      </c>
      <c r="D311">
        <v>25151438</v>
      </c>
      <c r="E311">
        <v>1</v>
      </c>
      <c r="F311">
        <v>1</v>
      </c>
      <c r="G311">
        <v>1</v>
      </c>
      <c r="H311">
        <v>3</v>
      </c>
      <c r="I311" t="s">
        <v>592</v>
      </c>
      <c r="J311" t="s">
        <v>593</v>
      </c>
      <c r="K311" t="s">
        <v>594</v>
      </c>
      <c r="L311">
        <v>1348</v>
      </c>
      <c r="N311">
        <v>1009</v>
      </c>
      <c r="O311" t="s">
        <v>119</v>
      </c>
      <c r="P311" t="s">
        <v>119</v>
      </c>
      <c r="Q311">
        <v>1000</v>
      </c>
      <c r="W311">
        <v>0</v>
      </c>
      <c r="X311">
        <v>-1068056325</v>
      </c>
      <c r="Y311">
        <v>3.3E-4</v>
      </c>
      <c r="AA311">
        <v>79787.399999999994</v>
      </c>
      <c r="AB311">
        <v>0</v>
      </c>
      <c r="AC311">
        <v>0</v>
      </c>
      <c r="AD311">
        <v>0</v>
      </c>
      <c r="AE311">
        <v>10362</v>
      </c>
      <c r="AF311">
        <v>0</v>
      </c>
      <c r="AG311">
        <v>0</v>
      </c>
      <c r="AH311">
        <v>0</v>
      </c>
      <c r="AI311">
        <v>7.7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4</v>
      </c>
      <c r="AT311">
        <v>3.3E-4</v>
      </c>
      <c r="AU311" t="s">
        <v>4</v>
      </c>
      <c r="AV311">
        <v>0</v>
      </c>
      <c r="AW311">
        <v>2</v>
      </c>
      <c r="AX311">
        <v>27797138</v>
      </c>
      <c r="AY311">
        <v>1</v>
      </c>
      <c r="AZ311">
        <v>0</v>
      </c>
      <c r="BA311">
        <v>317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Y311*Source!I133</f>
        <v>6.2370000000000001E-5</v>
      </c>
      <c r="CY311">
        <f t="shared" si="27"/>
        <v>79787.399999999994</v>
      </c>
      <c r="CZ311">
        <f t="shared" si="28"/>
        <v>10362</v>
      </c>
      <c r="DA311">
        <f t="shared" si="29"/>
        <v>7.7</v>
      </c>
      <c r="DB311">
        <v>0</v>
      </c>
    </row>
    <row r="312" spans="1:106" x14ac:dyDescent="0.2">
      <c r="A312">
        <f>ROW(Source!A133)</f>
        <v>133</v>
      </c>
      <c r="B312">
        <v>27796868</v>
      </c>
      <c r="C312">
        <v>27796378</v>
      </c>
      <c r="D312">
        <v>25152615</v>
      </c>
      <c r="E312">
        <v>1</v>
      </c>
      <c r="F312">
        <v>1</v>
      </c>
      <c r="G312">
        <v>1</v>
      </c>
      <c r="H312">
        <v>3</v>
      </c>
      <c r="I312" t="s">
        <v>512</v>
      </c>
      <c r="J312" t="s">
        <v>513</v>
      </c>
      <c r="K312" t="s">
        <v>514</v>
      </c>
      <c r="L312">
        <v>1348</v>
      </c>
      <c r="N312">
        <v>1009</v>
      </c>
      <c r="O312" t="s">
        <v>119</v>
      </c>
      <c r="P312" t="s">
        <v>119</v>
      </c>
      <c r="Q312">
        <v>1000</v>
      </c>
      <c r="W312">
        <v>0</v>
      </c>
      <c r="X312">
        <v>-437906794</v>
      </c>
      <c r="Y312">
        <v>6.0000000000000001E-3</v>
      </c>
      <c r="AA312">
        <v>69608.08</v>
      </c>
      <c r="AB312">
        <v>0</v>
      </c>
      <c r="AC312">
        <v>0</v>
      </c>
      <c r="AD312">
        <v>0</v>
      </c>
      <c r="AE312">
        <v>9040.01</v>
      </c>
      <c r="AF312">
        <v>0</v>
      </c>
      <c r="AG312">
        <v>0</v>
      </c>
      <c r="AH312">
        <v>0</v>
      </c>
      <c r="AI312">
        <v>7.7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4</v>
      </c>
      <c r="AT312">
        <v>6.0000000000000001E-3</v>
      </c>
      <c r="AU312" t="s">
        <v>4</v>
      </c>
      <c r="AV312">
        <v>0</v>
      </c>
      <c r="AW312">
        <v>2</v>
      </c>
      <c r="AX312">
        <v>27797139</v>
      </c>
      <c r="AY312">
        <v>1</v>
      </c>
      <c r="AZ312">
        <v>0</v>
      </c>
      <c r="BA312">
        <v>318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Y312*Source!I133</f>
        <v>1.134E-3</v>
      </c>
      <c r="CY312">
        <f t="shared" si="27"/>
        <v>69608.08</v>
      </c>
      <c r="CZ312">
        <f t="shared" si="28"/>
        <v>9040.01</v>
      </c>
      <c r="DA312">
        <f t="shared" si="29"/>
        <v>7.7</v>
      </c>
      <c r="DB312">
        <v>0</v>
      </c>
    </row>
    <row r="313" spans="1:106" x14ac:dyDescent="0.2">
      <c r="A313">
        <f>ROW(Source!A133)</f>
        <v>133</v>
      </c>
      <c r="B313">
        <v>27796868</v>
      </c>
      <c r="C313">
        <v>27796378</v>
      </c>
      <c r="D313">
        <v>25153497</v>
      </c>
      <c r="E313">
        <v>1</v>
      </c>
      <c r="F313">
        <v>1</v>
      </c>
      <c r="G313">
        <v>1</v>
      </c>
      <c r="H313">
        <v>3</v>
      </c>
      <c r="I313" t="s">
        <v>515</v>
      </c>
      <c r="J313" t="s">
        <v>516</v>
      </c>
      <c r="K313" t="s">
        <v>517</v>
      </c>
      <c r="L313">
        <v>1346</v>
      </c>
      <c r="N313">
        <v>1009</v>
      </c>
      <c r="O313" t="s">
        <v>139</v>
      </c>
      <c r="P313" t="s">
        <v>139</v>
      </c>
      <c r="Q313">
        <v>1</v>
      </c>
      <c r="W313">
        <v>0</v>
      </c>
      <c r="X313">
        <v>-731615568</v>
      </c>
      <c r="Y313">
        <v>9.09</v>
      </c>
      <c r="AA313">
        <v>177.79</v>
      </c>
      <c r="AB313">
        <v>0</v>
      </c>
      <c r="AC313">
        <v>0</v>
      </c>
      <c r="AD313">
        <v>0</v>
      </c>
      <c r="AE313">
        <v>23.09</v>
      </c>
      <c r="AF313">
        <v>0</v>
      </c>
      <c r="AG313">
        <v>0</v>
      </c>
      <c r="AH313">
        <v>0</v>
      </c>
      <c r="AI313">
        <v>7.7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4</v>
      </c>
      <c r="AT313">
        <v>9.09</v>
      </c>
      <c r="AU313" t="s">
        <v>4</v>
      </c>
      <c r="AV313">
        <v>0</v>
      </c>
      <c r="AW313">
        <v>2</v>
      </c>
      <c r="AX313">
        <v>27797140</v>
      </c>
      <c r="AY313">
        <v>1</v>
      </c>
      <c r="AZ313">
        <v>0</v>
      </c>
      <c r="BA313">
        <v>319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Y313*Source!I133</f>
        <v>1.71801</v>
      </c>
      <c r="CY313">
        <f t="shared" si="27"/>
        <v>177.79</v>
      </c>
      <c r="CZ313">
        <f t="shared" si="28"/>
        <v>23.09</v>
      </c>
      <c r="DA313">
        <f t="shared" si="29"/>
        <v>7.7</v>
      </c>
      <c r="DB313">
        <v>0</v>
      </c>
    </row>
    <row r="314" spans="1:106" x14ac:dyDescent="0.2">
      <c r="A314">
        <f>ROW(Source!A133)</f>
        <v>133</v>
      </c>
      <c r="B314">
        <v>27796868</v>
      </c>
      <c r="C314">
        <v>27796378</v>
      </c>
      <c r="D314">
        <v>25196364</v>
      </c>
      <c r="E314">
        <v>1</v>
      </c>
      <c r="F314">
        <v>1</v>
      </c>
      <c r="G314">
        <v>1</v>
      </c>
      <c r="H314">
        <v>3</v>
      </c>
      <c r="I314" t="s">
        <v>92</v>
      </c>
      <c r="J314" t="s">
        <v>94</v>
      </c>
      <c r="K314" t="s">
        <v>225</v>
      </c>
      <c r="L314">
        <v>1327</v>
      </c>
      <c r="N314">
        <v>1005</v>
      </c>
      <c r="O314" t="s">
        <v>40</v>
      </c>
      <c r="P314" t="s">
        <v>40</v>
      </c>
      <c r="Q314">
        <v>1</v>
      </c>
      <c r="W314">
        <v>0</v>
      </c>
      <c r="X314">
        <v>810628596</v>
      </c>
      <c r="Y314">
        <v>100</v>
      </c>
      <c r="AA314">
        <v>839.99</v>
      </c>
      <c r="AB314">
        <v>0</v>
      </c>
      <c r="AC314">
        <v>0</v>
      </c>
      <c r="AD314">
        <v>0</v>
      </c>
      <c r="AE314">
        <v>109.09</v>
      </c>
      <c r="AF314">
        <v>0</v>
      </c>
      <c r="AG314">
        <v>0</v>
      </c>
      <c r="AH314">
        <v>0</v>
      </c>
      <c r="AI314">
        <v>7.7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1</v>
      </c>
      <c r="AQ314">
        <v>0</v>
      </c>
      <c r="AR314">
        <v>0</v>
      </c>
      <c r="AS314" t="s">
        <v>4</v>
      </c>
      <c r="AT314">
        <v>100</v>
      </c>
      <c r="AU314" t="s">
        <v>4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Y314*Source!I133</f>
        <v>18.899999999999999</v>
      </c>
      <c r="CY314">
        <f t="shared" si="27"/>
        <v>839.99</v>
      </c>
      <c r="CZ314">
        <f t="shared" si="28"/>
        <v>109.09</v>
      </c>
      <c r="DA314">
        <f t="shared" si="29"/>
        <v>7.7</v>
      </c>
      <c r="DB314">
        <v>0</v>
      </c>
    </row>
    <row r="315" spans="1:106" x14ac:dyDescent="0.2">
      <c r="A315">
        <f>ROW(Source!A133)</f>
        <v>133</v>
      </c>
      <c r="B315">
        <v>27796868</v>
      </c>
      <c r="C315">
        <v>27796378</v>
      </c>
      <c r="D315">
        <v>25196674</v>
      </c>
      <c r="E315">
        <v>1</v>
      </c>
      <c r="F315">
        <v>1</v>
      </c>
      <c r="G315">
        <v>1</v>
      </c>
      <c r="H315">
        <v>3</v>
      </c>
      <c r="I315" t="s">
        <v>230</v>
      </c>
      <c r="J315" t="s">
        <v>232</v>
      </c>
      <c r="K315" t="s">
        <v>231</v>
      </c>
      <c r="L315">
        <v>1348</v>
      </c>
      <c r="N315">
        <v>1009</v>
      </c>
      <c r="O315" t="s">
        <v>119</v>
      </c>
      <c r="P315" t="s">
        <v>119</v>
      </c>
      <c r="Q315">
        <v>1000</v>
      </c>
      <c r="W315">
        <v>0</v>
      </c>
      <c r="X315">
        <v>681255274</v>
      </c>
      <c r="Y315">
        <v>2.2063489999999999</v>
      </c>
      <c r="AA315">
        <v>97611.28</v>
      </c>
      <c r="AB315">
        <v>0</v>
      </c>
      <c r="AC315">
        <v>0</v>
      </c>
      <c r="AD315">
        <v>0</v>
      </c>
      <c r="AE315">
        <v>12676.79</v>
      </c>
      <c r="AF315">
        <v>0</v>
      </c>
      <c r="AG315">
        <v>0</v>
      </c>
      <c r="AH315">
        <v>0</v>
      </c>
      <c r="AI315">
        <v>7.7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4</v>
      </c>
      <c r="AT315">
        <v>2.2063489999999999</v>
      </c>
      <c r="AU315" t="s">
        <v>4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4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Y315*Source!I133</f>
        <v>0.41699996099999997</v>
      </c>
      <c r="CY315">
        <f t="shared" si="27"/>
        <v>97611.28</v>
      </c>
      <c r="CZ315">
        <f t="shared" si="28"/>
        <v>12676.79</v>
      </c>
      <c r="DA315">
        <f t="shared" si="29"/>
        <v>7.7</v>
      </c>
      <c r="DB315">
        <v>0</v>
      </c>
    </row>
    <row r="316" spans="1:106" x14ac:dyDescent="0.2">
      <c r="A316">
        <f>ROW(Source!A133)</f>
        <v>133</v>
      </c>
      <c r="B316">
        <v>27796868</v>
      </c>
      <c r="C316">
        <v>27796378</v>
      </c>
      <c r="D316">
        <v>0</v>
      </c>
      <c r="E316">
        <v>1</v>
      </c>
      <c r="F316">
        <v>1</v>
      </c>
      <c r="G316">
        <v>1</v>
      </c>
      <c r="H316">
        <v>3</v>
      </c>
      <c r="I316" t="s">
        <v>27</v>
      </c>
      <c r="J316" t="s">
        <v>4</v>
      </c>
      <c r="K316" t="s">
        <v>227</v>
      </c>
      <c r="L316">
        <v>1371</v>
      </c>
      <c r="N316">
        <v>1013</v>
      </c>
      <c r="O316" t="s">
        <v>18</v>
      </c>
      <c r="P316" t="s">
        <v>18</v>
      </c>
      <c r="Q316">
        <v>1</v>
      </c>
      <c r="W316">
        <v>0</v>
      </c>
      <c r="X316">
        <v>482569286</v>
      </c>
      <c r="Y316">
        <v>5.2910050000000002</v>
      </c>
      <c r="AA316">
        <v>1690.68</v>
      </c>
      <c r="AB316">
        <v>0</v>
      </c>
      <c r="AC316">
        <v>0</v>
      </c>
      <c r="AD316">
        <v>0</v>
      </c>
      <c r="AE316">
        <v>219.57</v>
      </c>
      <c r="AF316">
        <v>0</v>
      </c>
      <c r="AG316">
        <v>0</v>
      </c>
      <c r="AH316">
        <v>0</v>
      </c>
      <c r="AI316">
        <v>7.7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4</v>
      </c>
      <c r="AT316">
        <v>5.2910050000000002</v>
      </c>
      <c r="AU316" t="s">
        <v>4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4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Y316*Source!I133</f>
        <v>0.999999945</v>
      </c>
      <c r="CY316">
        <f t="shared" si="27"/>
        <v>1690.68</v>
      </c>
      <c r="CZ316">
        <f t="shared" si="28"/>
        <v>219.57</v>
      </c>
      <c r="DA316">
        <f t="shared" si="29"/>
        <v>7.7</v>
      </c>
      <c r="DB316">
        <v>0</v>
      </c>
    </row>
    <row r="317" spans="1:106" x14ac:dyDescent="0.2">
      <c r="A317">
        <f>ROW(Source!A140)</f>
        <v>140</v>
      </c>
      <c r="B317">
        <v>27795993</v>
      </c>
      <c r="C317">
        <v>27796397</v>
      </c>
      <c r="D317">
        <v>25428833</v>
      </c>
      <c r="E317">
        <v>1</v>
      </c>
      <c r="F317">
        <v>1</v>
      </c>
      <c r="G317">
        <v>1</v>
      </c>
      <c r="H317">
        <v>1</v>
      </c>
      <c r="I317" t="s">
        <v>638</v>
      </c>
      <c r="J317" t="s">
        <v>4</v>
      </c>
      <c r="K317" t="s">
        <v>639</v>
      </c>
      <c r="L317">
        <v>1191</v>
      </c>
      <c r="N317">
        <v>1013</v>
      </c>
      <c r="O317" t="s">
        <v>497</v>
      </c>
      <c r="P317" t="s">
        <v>497</v>
      </c>
      <c r="Q317">
        <v>1</v>
      </c>
      <c r="W317">
        <v>0</v>
      </c>
      <c r="X317">
        <v>912892513</v>
      </c>
      <c r="Y317">
        <v>8.0039999999999996</v>
      </c>
      <c r="AA317">
        <v>0</v>
      </c>
      <c r="AB317">
        <v>0</v>
      </c>
      <c r="AC317">
        <v>0</v>
      </c>
      <c r="AD317">
        <v>9.92</v>
      </c>
      <c r="AE317">
        <v>0</v>
      </c>
      <c r="AF317">
        <v>0</v>
      </c>
      <c r="AG317">
        <v>0</v>
      </c>
      <c r="AH317">
        <v>9.92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4</v>
      </c>
      <c r="AT317">
        <v>6.67</v>
      </c>
      <c r="AU317" t="s">
        <v>21</v>
      </c>
      <c r="AV317">
        <v>1</v>
      </c>
      <c r="AW317">
        <v>2</v>
      </c>
      <c r="AX317">
        <v>27797215</v>
      </c>
      <c r="AY317">
        <v>1</v>
      </c>
      <c r="AZ317">
        <v>0</v>
      </c>
      <c r="BA317">
        <v>325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Y317*Source!I140</f>
        <v>15.127559999999999</v>
      </c>
      <c r="CY317">
        <f>AD317</f>
        <v>9.92</v>
      </c>
      <c r="CZ317">
        <f>AH317</f>
        <v>9.92</v>
      </c>
      <c r="DA317">
        <f>AL317</f>
        <v>1</v>
      </c>
      <c r="DB317">
        <v>0</v>
      </c>
    </row>
    <row r="318" spans="1:106" x14ac:dyDescent="0.2">
      <c r="A318">
        <f>ROW(Source!A140)</f>
        <v>140</v>
      </c>
      <c r="B318">
        <v>27795993</v>
      </c>
      <c r="C318">
        <v>27796397</v>
      </c>
      <c r="D318">
        <v>25412928</v>
      </c>
      <c r="E318">
        <v>1</v>
      </c>
      <c r="F318">
        <v>1</v>
      </c>
      <c r="G318">
        <v>1</v>
      </c>
      <c r="H318">
        <v>1</v>
      </c>
      <c r="I318" t="s">
        <v>498</v>
      </c>
      <c r="J318" t="s">
        <v>4</v>
      </c>
      <c r="K318" t="s">
        <v>499</v>
      </c>
      <c r="L318">
        <v>1191</v>
      </c>
      <c r="N318">
        <v>1013</v>
      </c>
      <c r="O318" t="s">
        <v>497</v>
      </c>
      <c r="P318" t="s">
        <v>497</v>
      </c>
      <c r="Q318">
        <v>1</v>
      </c>
      <c r="W318">
        <v>0</v>
      </c>
      <c r="X318">
        <v>-1417349443</v>
      </c>
      <c r="Y318">
        <v>0.43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4</v>
      </c>
      <c r="AT318">
        <v>0.43</v>
      </c>
      <c r="AU318" t="s">
        <v>4</v>
      </c>
      <c r="AV318">
        <v>2</v>
      </c>
      <c r="AW318">
        <v>2</v>
      </c>
      <c r="AX318">
        <v>27797216</v>
      </c>
      <c r="AY318">
        <v>1</v>
      </c>
      <c r="AZ318">
        <v>2048</v>
      </c>
      <c r="BA318">
        <v>326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Y318*Source!I140</f>
        <v>0.81269999999999998</v>
      </c>
      <c r="CY318">
        <f>AD318</f>
        <v>0</v>
      </c>
      <c r="CZ318">
        <f>AH318</f>
        <v>0</v>
      </c>
      <c r="DA318">
        <f>AL318</f>
        <v>1</v>
      </c>
      <c r="DB318">
        <v>0</v>
      </c>
    </row>
    <row r="319" spans="1:106" x14ac:dyDescent="0.2">
      <c r="A319">
        <f>ROW(Source!A140)</f>
        <v>140</v>
      </c>
      <c r="B319">
        <v>27795993</v>
      </c>
      <c r="C319">
        <v>27796397</v>
      </c>
      <c r="D319">
        <v>25231607</v>
      </c>
      <c r="E319">
        <v>1</v>
      </c>
      <c r="F319">
        <v>1</v>
      </c>
      <c r="G319">
        <v>1</v>
      </c>
      <c r="H319">
        <v>2</v>
      </c>
      <c r="I319" t="s">
        <v>507</v>
      </c>
      <c r="J319" t="s">
        <v>508</v>
      </c>
      <c r="K319" t="s">
        <v>509</v>
      </c>
      <c r="L319">
        <v>1368</v>
      </c>
      <c r="N319">
        <v>1011</v>
      </c>
      <c r="O319" t="s">
        <v>503</v>
      </c>
      <c r="P319" t="s">
        <v>503</v>
      </c>
      <c r="Q319">
        <v>1</v>
      </c>
      <c r="W319">
        <v>0</v>
      </c>
      <c r="X319">
        <v>1372534845</v>
      </c>
      <c r="Y319">
        <v>0.51600000000000001</v>
      </c>
      <c r="AA319">
        <v>0</v>
      </c>
      <c r="AB319">
        <v>65.709999999999994</v>
      </c>
      <c r="AC319">
        <v>11.6</v>
      </c>
      <c r="AD319">
        <v>0</v>
      </c>
      <c r="AE319">
        <v>0</v>
      </c>
      <c r="AF319">
        <v>65.709999999999994</v>
      </c>
      <c r="AG319">
        <v>11.6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4</v>
      </c>
      <c r="AT319">
        <v>0.43</v>
      </c>
      <c r="AU319" t="s">
        <v>21</v>
      </c>
      <c r="AV319">
        <v>0</v>
      </c>
      <c r="AW319">
        <v>2</v>
      </c>
      <c r="AX319">
        <v>27797217</v>
      </c>
      <c r="AY319">
        <v>1</v>
      </c>
      <c r="AZ319">
        <v>0</v>
      </c>
      <c r="BA319">
        <v>327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Y319*Source!I140</f>
        <v>0.97524</v>
      </c>
      <c r="CY319">
        <f>AB319</f>
        <v>65.709999999999994</v>
      </c>
      <c r="CZ319">
        <f>AF319</f>
        <v>65.709999999999994</v>
      </c>
      <c r="DA319">
        <f>AJ319</f>
        <v>1</v>
      </c>
      <c r="DB319">
        <v>0</v>
      </c>
    </row>
    <row r="320" spans="1:106" x14ac:dyDescent="0.2">
      <c r="A320">
        <f>ROW(Source!A140)</f>
        <v>140</v>
      </c>
      <c r="B320">
        <v>27795993</v>
      </c>
      <c r="C320">
        <v>27796397</v>
      </c>
      <c r="D320">
        <v>25150361</v>
      </c>
      <c r="E320">
        <v>1</v>
      </c>
      <c r="F320">
        <v>1</v>
      </c>
      <c r="G320">
        <v>1</v>
      </c>
      <c r="H320">
        <v>3</v>
      </c>
      <c r="I320" t="s">
        <v>640</v>
      </c>
      <c r="J320" t="s">
        <v>641</v>
      </c>
      <c r="K320" t="s">
        <v>642</v>
      </c>
      <c r="L320">
        <v>1302</v>
      </c>
      <c r="N320">
        <v>1003</v>
      </c>
      <c r="O320" t="s">
        <v>312</v>
      </c>
      <c r="P320" t="s">
        <v>312</v>
      </c>
      <c r="Q320">
        <v>10</v>
      </c>
      <c r="W320">
        <v>0</v>
      </c>
      <c r="X320">
        <v>2125125340</v>
      </c>
      <c r="Y320">
        <v>2.6</v>
      </c>
      <c r="AA320">
        <v>30</v>
      </c>
      <c r="AB320">
        <v>0</v>
      </c>
      <c r="AC320">
        <v>0</v>
      </c>
      <c r="AD320">
        <v>0</v>
      </c>
      <c r="AE320">
        <v>30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4</v>
      </c>
      <c r="AT320">
        <v>2.6</v>
      </c>
      <c r="AU320" t="s">
        <v>4</v>
      </c>
      <c r="AV320">
        <v>0</v>
      </c>
      <c r="AW320">
        <v>2</v>
      </c>
      <c r="AX320">
        <v>27797218</v>
      </c>
      <c r="AY320">
        <v>1</v>
      </c>
      <c r="AZ320">
        <v>0</v>
      </c>
      <c r="BA320">
        <v>328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Y320*Source!I140</f>
        <v>4.9139999999999997</v>
      </c>
      <c r="CY320">
        <f>AA320</f>
        <v>30</v>
      </c>
      <c r="CZ320">
        <f>AE320</f>
        <v>30</v>
      </c>
      <c r="DA320">
        <f>AI320</f>
        <v>1</v>
      </c>
      <c r="DB320">
        <v>0</v>
      </c>
    </row>
    <row r="321" spans="1:106" x14ac:dyDescent="0.2">
      <c r="A321">
        <f>ROW(Source!A140)</f>
        <v>140</v>
      </c>
      <c r="B321">
        <v>27795993</v>
      </c>
      <c r="C321">
        <v>27796397</v>
      </c>
      <c r="D321">
        <v>25182236</v>
      </c>
      <c r="E321">
        <v>1</v>
      </c>
      <c r="F321">
        <v>1</v>
      </c>
      <c r="G321">
        <v>1</v>
      </c>
      <c r="H321">
        <v>3</v>
      </c>
      <c r="I321" t="s">
        <v>239</v>
      </c>
      <c r="J321" t="s">
        <v>241</v>
      </c>
      <c r="K321" t="s">
        <v>240</v>
      </c>
      <c r="L321">
        <v>1327</v>
      </c>
      <c r="N321">
        <v>1005</v>
      </c>
      <c r="O321" t="s">
        <v>40</v>
      </c>
      <c r="P321" t="s">
        <v>40</v>
      </c>
      <c r="Q321">
        <v>1</v>
      </c>
      <c r="W321">
        <v>0</v>
      </c>
      <c r="X321">
        <v>-1496867302</v>
      </c>
      <c r="Y321">
        <v>11</v>
      </c>
      <c r="AA321">
        <v>308.56</v>
      </c>
      <c r="AB321">
        <v>0</v>
      </c>
      <c r="AC321">
        <v>0</v>
      </c>
      <c r="AD321">
        <v>0</v>
      </c>
      <c r="AE321">
        <v>308.56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1</v>
      </c>
      <c r="AQ321">
        <v>0</v>
      </c>
      <c r="AR321">
        <v>0</v>
      </c>
      <c r="AS321" t="s">
        <v>4</v>
      </c>
      <c r="AT321">
        <v>11</v>
      </c>
      <c r="AU321" t="s">
        <v>4</v>
      </c>
      <c r="AV321">
        <v>0</v>
      </c>
      <c r="AW321">
        <v>1</v>
      </c>
      <c r="AX321">
        <v>-1</v>
      </c>
      <c r="AY321">
        <v>0</v>
      </c>
      <c r="AZ321">
        <v>0</v>
      </c>
      <c r="BA321" t="s">
        <v>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Y321*Source!I140</f>
        <v>20.79</v>
      </c>
      <c r="CY321">
        <f>AA321</f>
        <v>308.56</v>
      </c>
      <c r="CZ321">
        <f>AE321</f>
        <v>308.56</v>
      </c>
      <c r="DA321">
        <f>AI321</f>
        <v>1</v>
      </c>
      <c r="DB321">
        <v>0</v>
      </c>
    </row>
    <row r="322" spans="1:106" x14ac:dyDescent="0.2">
      <c r="A322">
        <f>ROW(Source!A140)</f>
        <v>140</v>
      </c>
      <c r="B322">
        <v>27795993</v>
      </c>
      <c r="C322">
        <v>27796397</v>
      </c>
      <c r="D322">
        <v>25185130</v>
      </c>
      <c r="E322">
        <v>1</v>
      </c>
      <c r="F322">
        <v>1</v>
      </c>
      <c r="G322">
        <v>1</v>
      </c>
      <c r="H322">
        <v>3</v>
      </c>
      <c r="I322" t="s">
        <v>643</v>
      </c>
      <c r="J322" t="s">
        <v>644</v>
      </c>
      <c r="K322" t="s">
        <v>645</v>
      </c>
      <c r="L322">
        <v>1296</v>
      </c>
      <c r="N322">
        <v>1002</v>
      </c>
      <c r="O322" t="s">
        <v>646</v>
      </c>
      <c r="P322" t="s">
        <v>646</v>
      </c>
      <c r="Q322">
        <v>1</v>
      </c>
      <c r="W322">
        <v>0</v>
      </c>
      <c r="X322">
        <v>-1572457083</v>
      </c>
      <c r="Y322">
        <v>1.5</v>
      </c>
      <c r="AA322">
        <v>65.58</v>
      </c>
      <c r="AB322">
        <v>0</v>
      </c>
      <c r="AC322">
        <v>0</v>
      </c>
      <c r="AD322">
        <v>0</v>
      </c>
      <c r="AE322">
        <v>65.58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4</v>
      </c>
      <c r="AT322">
        <v>1.5</v>
      </c>
      <c r="AU322" t="s">
        <v>4</v>
      </c>
      <c r="AV322">
        <v>0</v>
      </c>
      <c r="AW322">
        <v>2</v>
      </c>
      <c r="AX322">
        <v>27797220</v>
      </c>
      <c r="AY322">
        <v>1</v>
      </c>
      <c r="AZ322">
        <v>0</v>
      </c>
      <c r="BA322">
        <v>330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Y322*Source!I140</f>
        <v>2.835</v>
      </c>
      <c r="CY322">
        <f>AA322</f>
        <v>65.58</v>
      </c>
      <c r="CZ322">
        <f>AE322</f>
        <v>65.58</v>
      </c>
      <c r="DA322">
        <f>AI322</f>
        <v>1</v>
      </c>
      <c r="DB322">
        <v>0</v>
      </c>
    </row>
    <row r="323" spans="1:106" x14ac:dyDescent="0.2">
      <c r="A323">
        <f>ROW(Source!A140)</f>
        <v>140</v>
      </c>
      <c r="B323">
        <v>27795993</v>
      </c>
      <c r="C323">
        <v>27796397</v>
      </c>
      <c r="D323">
        <v>25187251</v>
      </c>
      <c r="E323">
        <v>1</v>
      </c>
      <c r="F323">
        <v>1</v>
      </c>
      <c r="G323">
        <v>1</v>
      </c>
      <c r="H323">
        <v>3</v>
      </c>
      <c r="I323" t="s">
        <v>647</v>
      </c>
      <c r="J323" t="s">
        <v>648</v>
      </c>
      <c r="K323" t="s">
        <v>649</v>
      </c>
      <c r="L323">
        <v>1296</v>
      </c>
      <c r="N323">
        <v>1002</v>
      </c>
      <c r="O323" t="s">
        <v>646</v>
      </c>
      <c r="P323" t="s">
        <v>646</v>
      </c>
      <c r="Q323">
        <v>1</v>
      </c>
      <c r="W323">
        <v>0</v>
      </c>
      <c r="X323">
        <v>2109462046</v>
      </c>
      <c r="Y323">
        <v>5.7000000000000002E-2</v>
      </c>
      <c r="AA323">
        <v>200.58</v>
      </c>
      <c r="AB323">
        <v>0</v>
      </c>
      <c r="AC323">
        <v>0</v>
      </c>
      <c r="AD323">
        <v>0</v>
      </c>
      <c r="AE323">
        <v>200.58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4</v>
      </c>
      <c r="AT323">
        <v>5.7000000000000002E-2</v>
      </c>
      <c r="AU323" t="s">
        <v>4</v>
      </c>
      <c r="AV323">
        <v>0</v>
      </c>
      <c r="AW323">
        <v>2</v>
      </c>
      <c r="AX323">
        <v>27797222</v>
      </c>
      <c r="AY323">
        <v>1</v>
      </c>
      <c r="AZ323">
        <v>0</v>
      </c>
      <c r="BA323">
        <v>332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Y323*Source!I140</f>
        <v>0.10772999999999999</v>
      </c>
      <c r="CY323">
        <f>AA323</f>
        <v>200.58</v>
      </c>
      <c r="CZ323">
        <f>AE323</f>
        <v>200.58</v>
      </c>
      <c r="DA323">
        <f>AI323</f>
        <v>1</v>
      </c>
      <c r="DB323">
        <v>0</v>
      </c>
    </row>
    <row r="324" spans="1:106" x14ac:dyDescent="0.2">
      <c r="A324">
        <f>ROW(Source!A141)</f>
        <v>141</v>
      </c>
      <c r="B324">
        <v>27796868</v>
      </c>
      <c r="C324">
        <v>27796397</v>
      </c>
      <c r="D324">
        <v>25428833</v>
      </c>
      <c r="E324">
        <v>1</v>
      </c>
      <c r="F324">
        <v>1</v>
      </c>
      <c r="G324">
        <v>1</v>
      </c>
      <c r="H324">
        <v>1</v>
      </c>
      <c r="I324" t="s">
        <v>638</v>
      </c>
      <c r="J324" t="s">
        <v>4</v>
      </c>
      <c r="K324" t="s">
        <v>639</v>
      </c>
      <c r="L324">
        <v>1191</v>
      </c>
      <c r="N324">
        <v>1013</v>
      </c>
      <c r="O324" t="s">
        <v>497</v>
      </c>
      <c r="P324" t="s">
        <v>497</v>
      </c>
      <c r="Q324">
        <v>1</v>
      </c>
      <c r="W324">
        <v>0</v>
      </c>
      <c r="X324">
        <v>912892513</v>
      </c>
      <c r="Y324">
        <v>8.0039999999999996</v>
      </c>
      <c r="AA324">
        <v>0</v>
      </c>
      <c r="AB324">
        <v>0</v>
      </c>
      <c r="AC324">
        <v>0</v>
      </c>
      <c r="AD324">
        <v>76.38</v>
      </c>
      <c r="AE324">
        <v>0</v>
      </c>
      <c r="AF324">
        <v>0</v>
      </c>
      <c r="AG324">
        <v>0</v>
      </c>
      <c r="AH324">
        <v>9.92</v>
      </c>
      <c r="AI324">
        <v>1</v>
      </c>
      <c r="AJ324">
        <v>1</v>
      </c>
      <c r="AK324">
        <v>1</v>
      </c>
      <c r="AL324">
        <v>7.7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4</v>
      </c>
      <c r="AT324">
        <v>6.67</v>
      </c>
      <c r="AU324" t="s">
        <v>21</v>
      </c>
      <c r="AV324">
        <v>1</v>
      </c>
      <c r="AW324">
        <v>2</v>
      </c>
      <c r="AX324">
        <v>27797215</v>
      </c>
      <c r="AY324">
        <v>1</v>
      </c>
      <c r="AZ324">
        <v>0</v>
      </c>
      <c r="BA324">
        <v>333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Y324*Source!I141</f>
        <v>15.127559999999999</v>
      </c>
      <c r="CY324">
        <f>AD324</f>
        <v>76.38</v>
      </c>
      <c r="CZ324">
        <f>AH324</f>
        <v>9.92</v>
      </c>
      <c r="DA324">
        <f>AL324</f>
        <v>7.7</v>
      </c>
      <c r="DB324">
        <v>0</v>
      </c>
    </row>
    <row r="325" spans="1:106" x14ac:dyDescent="0.2">
      <c r="A325">
        <f>ROW(Source!A141)</f>
        <v>141</v>
      </c>
      <c r="B325">
        <v>27796868</v>
      </c>
      <c r="C325">
        <v>27796397</v>
      </c>
      <c r="D325">
        <v>25412928</v>
      </c>
      <c r="E325">
        <v>1</v>
      </c>
      <c r="F325">
        <v>1</v>
      </c>
      <c r="G325">
        <v>1</v>
      </c>
      <c r="H325">
        <v>1</v>
      </c>
      <c r="I325" t="s">
        <v>498</v>
      </c>
      <c r="J325" t="s">
        <v>4</v>
      </c>
      <c r="K325" t="s">
        <v>499</v>
      </c>
      <c r="L325">
        <v>1191</v>
      </c>
      <c r="N325">
        <v>1013</v>
      </c>
      <c r="O325" t="s">
        <v>497</v>
      </c>
      <c r="P325" t="s">
        <v>497</v>
      </c>
      <c r="Q325">
        <v>1</v>
      </c>
      <c r="W325">
        <v>0</v>
      </c>
      <c r="X325">
        <v>-1417349443</v>
      </c>
      <c r="Y325">
        <v>0.43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7.7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4</v>
      </c>
      <c r="AT325">
        <v>0.43</v>
      </c>
      <c r="AU325" t="s">
        <v>4</v>
      </c>
      <c r="AV325">
        <v>2</v>
      </c>
      <c r="AW325">
        <v>2</v>
      </c>
      <c r="AX325">
        <v>27797216</v>
      </c>
      <c r="AY325">
        <v>1</v>
      </c>
      <c r="AZ325">
        <v>2048</v>
      </c>
      <c r="BA325">
        <v>334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Y325*Source!I141</f>
        <v>0.81269999999999998</v>
      </c>
      <c r="CY325">
        <f>AD325</f>
        <v>0</v>
      </c>
      <c r="CZ325">
        <f>AH325</f>
        <v>0</v>
      </c>
      <c r="DA325">
        <f>AL325</f>
        <v>1</v>
      </c>
      <c r="DB325">
        <v>0</v>
      </c>
    </row>
    <row r="326" spans="1:106" x14ac:dyDescent="0.2">
      <c r="A326">
        <f>ROW(Source!A141)</f>
        <v>141</v>
      </c>
      <c r="B326">
        <v>27796868</v>
      </c>
      <c r="C326">
        <v>27796397</v>
      </c>
      <c r="D326">
        <v>25231607</v>
      </c>
      <c r="E326">
        <v>1</v>
      </c>
      <c r="F326">
        <v>1</v>
      </c>
      <c r="G326">
        <v>1</v>
      </c>
      <c r="H326">
        <v>2</v>
      </c>
      <c r="I326" t="s">
        <v>507</v>
      </c>
      <c r="J326" t="s">
        <v>508</v>
      </c>
      <c r="K326" t="s">
        <v>509</v>
      </c>
      <c r="L326">
        <v>1368</v>
      </c>
      <c r="N326">
        <v>1011</v>
      </c>
      <c r="O326" t="s">
        <v>503</v>
      </c>
      <c r="P326" t="s">
        <v>503</v>
      </c>
      <c r="Q326">
        <v>1</v>
      </c>
      <c r="W326">
        <v>0</v>
      </c>
      <c r="X326">
        <v>1372534845</v>
      </c>
      <c r="Y326">
        <v>0.51600000000000001</v>
      </c>
      <c r="AA326">
        <v>0</v>
      </c>
      <c r="AB326">
        <v>505.97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7.7</v>
      </c>
      <c r="AK326">
        <v>1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4</v>
      </c>
      <c r="AT326">
        <v>0.43</v>
      </c>
      <c r="AU326" t="s">
        <v>21</v>
      </c>
      <c r="AV326">
        <v>0</v>
      </c>
      <c r="AW326">
        <v>2</v>
      </c>
      <c r="AX326">
        <v>27797217</v>
      </c>
      <c r="AY326">
        <v>1</v>
      </c>
      <c r="AZ326">
        <v>0</v>
      </c>
      <c r="BA326">
        <v>335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Y326*Source!I141</f>
        <v>0.97524</v>
      </c>
      <c r="CY326">
        <f>AB326</f>
        <v>505.97</v>
      </c>
      <c r="CZ326">
        <f>AF326</f>
        <v>65.709999999999994</v>
      </c>
      <c r="DA326">
        <f>AJ326</f>
        <v>7.7</v>
      </c>
      <c r="DB326">
        <v>0</v>
      </c>
    </row>
    <row r="327" spans="1:106" x14ac:dyDescent="0.2">
      <c r="A327">
        <f>ROW(Source!A141)</f>
        <v>141</v>
      </c>
      <c r="B327">
        <v>27796868</v>
      </c>
      <c r="C327">
        <v>27796397</v>
      </c>
      <c r="D327">
        <v>25150361</v>
      </c>
      <c r="E327">
        <v>1</v>
      </c>
      <c r="F327">
        <v>1</v>
      </c>
      <c r="G327">
        <v>1</v>
      </c>
      <c r="H327">
        <v>3</v>
      </c>
      <c r="I327" t="s">
        <v>640</v>
      </c>
      <c r="J327" t="s">
        <v>641</v>
      </c>
      <c r="K327" t="s">
        <v>642</v>
      </c>
      <c r="L327">
        <v>1302</v>
      </c>
      <c r="N327">
        <v>1003</v>
      </c>
      <c r="O327" t="s">
        <v>312</v>
      </c>
      <c r="P327" t="s">
        <v>312</v>
      </c>
      <c r="Q327">
        <v>10</v>
      </c>
      <c r="W327">
        <v>0</v>
      </c>
      <c r="X327">
        <v>2125125340</v>
      </c>
      <c r="Y327">
        <v>2.6</v>
      </c>
      <c r="AA327">
        <v>231</v>
      </c>
      <c r="AB327">
        <v>0</v>
      </c>
      <c r="AC327">
        <v>0</v>
      </c>
      <c r="AD327">
        <v>0</v>
      </c>
      <c r="AE327">
        <v>30</v>
      </c>
      <c r="AF327">
        <v>0</v>
      </c>
      <c r="AG327">
        <v>0</v>
      </c>
      <c r="AH327">
        <v>0</v>
      </c>
      <c r="AI327">
        <v>7.7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4</v>
      </c>
      <c r="AT327">
        <v>2.6</v>
      </c>
      <c r="AU327" t="s">
        <v>4</v>
      </c>
      <c r="AV327">
        <v>0</v>
      </c>
      <c r="AW327">
        <v>2</v>
      </c>
      <c r="AX327">
        <v>27797218</v>
      </c>
      <c r="AY327">
        <v>1</v>
      </c>
      <c r="AZ327">
        <v>0</v>
      </c>
      <c r="BA327">
        <v>336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Y327*Source!I141</f>
        <v>4.9139999999999997</v>
      </c>
      <c r="CY327">
        <f>AA327</f>
        <v>231</v>
      </c>
      <c r="CZ327">
        <f>AE327</f>
        <v>30</v>
      </c>
      <c r="DA327">
        <f>AI327</f>
        <v>7.7</v>
      </c>
      <c r="DB327">
        <v>0</v>
      </c>
    </row>
    <row r="328" spans="1:106" x14ac:dyDescent="0.2">
      <c r="A328">
        <f>ROW(Source!A141)</f>
        <v>141</v>
      </c>
      <c r="B328">
        <v>27796868</v>
      </c>
      <c r="C328">
        <v>27796397</v>
      </c>
      <c r="D328">
        <v>25182236</v>
      </c>
      <c r="E328">
        <v>1</v>
      </c>
      <c r="F328">
        <v>1</v>
      </c>
      <c r="G328">
        <v>1</v>
      </c>
      <c r="H328">
        <v>3</v>
      </c>
      <c r="I328" t="s">
        <v>239</v>
      </c>
      <c r="J328" t="s">
        <v>241</v>
      </c>
      <c r="K328" t="s">
        <v>240</v>
      </c>
      <c r="L328">
        <v>1327</v>
      </c>
      <c r="N328">
        <v>1005</v>
      </c>
      <c r="O328" t="s">
        <v>40</v>
      </c>
      <c r="P328" t="s">
        <v>40</v>
      </c>
      <c r="Q328">
        <v>1</v>
      </c>
      <c r="W328">
        <v>0</v>
      </c>
      <c r="X328">
        <v>-1496867302</v>
      </c>
      <c r="Y328">
        <v>11</v>
      </c>
      <c r="AA328">
        <v>2375.91</v>
      </c>
      <c r="AB328">
        <v>0</v>
      </c>
      <c r="AC328">
        <v>0</v>
      </c>
      <c r="AD328">
        <v>0</v>
      </c>
      <c r="AE328">
        <v>308.56</v>
      </c>
      <c r="AF328">
        <v>0</v>
      </c>
      <c r="AG328">
        <v>0</v>
      </c>
      <c r="AH328">
        <v>0</v>
      </c>
      <c r="AI328">
        <v>7.7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1</v>
      </c>
      <c r="AQ328">
        <v>0</v>
      </c>
      <c r="AR328">
        <v>0</v>
      </c>
      <c r="AS328" t="s">
        <v>4</v>
      </c>
      <c r="AT328">
        <v>11</v>
      </c>
      <c r="AU328" t="s">
        <v>4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Y328*Source!I141</f>
        <v>20.79</v>
      </c>
      <c r="CY328">
        <f>AA328</f>
        <v>2375.91</v>
      </c>
      <c r="CZ328">
        <f>AE328</f>
        <v>308.56</v>
      </c>
      <c r="DA328">
        <f>AI328</f>
        <v>7.7</v>
      </c>
      <c r="DB328">
        <v>0</v>
      </c>
    </row>
    <row r="329" spans="1:106" x14ac:dyDescent="0.2">
      <c r="A329">
        <f>ROW(Source!A141)</f>
        <v>141</v>
      </c>
      <c r="B329">
        <v>27796868</v>
      </c>
      <c r="C329">
        <v>27796397</v>
      </c>
      <c r="D329">
        <v>25185130</v>
      </c>
      <c r="E329">
        <v>1</v>
      </c>
      <c r="F329">
        <v>1</v>
      </c>
      <c r="G329">
        <v>1</v>
      </c>
      <c r="H329">
        <v>3</v>
      </c>
      <c r="I329" t="s">
        <v>643</v>
      </c>
      <c r="J329" t="s">
        <v>644</v>
      </c>
      <c r="K329" t="s">
        <v>645</v>
      </c>
      <c r="L329">
        <v>1296</v>
      </c>
      <c r="N329">
        <v>1002</v>
      </c>
      <c r="O329" t="s">
        <v>646</v>
      </c>
      <c r="P329" t="s">
        <v>646</v>
      </c>
      <c r="Q329">
        <v>1</v>
      </c>
      <c r="W329">
        <v>0</v>
      </c>
      <c r="X329">
        <v>-1572457083</v>
      </c>
      <c r="Y329">
        <v>1.5</v>
      </c>
      <c r="AA329">
        <v>504.97</v>
      </c>
      <c r="AB329">
        <v>0</v>
      </c>
      <c r="AC329">
        <v>0</v>
      </c>
      <c r="AD329">
        <v>0</v>
      </c>
      <c r="AE329">
        <v>65.58</v>
      </c>
      <c r="AF329">
        <v>0</v>
      </c>
      <c r="AG329">
        <v>0</v>
      </c>
      <c r="AH329">
        <v>0</v>
      </c>
      <c r="AI329">
        <v>7.7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4</v>
      </c>
      <c r="AT329">
        <v>1.5</v>
      </c>
      <c r="AU329" t="s">
        <v>4</v>
      </c>
      <c r="AV329">
        <v>0</v>
      </c>
      <c r="AW329">
        <v>2</v>
      </c>
      <c r="AX329">
        <v>27797220</v>
      </c>
      <c r="AY329">
        <v>1</v>
      </c>
      <c r="AZ329">
        <v>0</v>
      </c>
      <c r="BA329">
        <v>338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Y329*Source!I141</f>
        <v>2.835</v>
      </c>
      <c r="CY329">
        <f>AA329</f>
        <v>504.97</v>
      </c>
      <c r="CZ329">
        <f>AE329</f>
        <v>65.58</v>
      </c>
      <c r="DA329">
        <f>AI329</f>
        <v>7.7</v>
      </c>
      <c r="DB329">
        <v>0</v>
      </c>
    </row>
    <row r="330" spans="1:106" x14ac:dyDescent="0.2">
      <c r="A330">
        <f>ROW(Source!A141)</f>
        <v>141</v>
      </c>
      <c r="B330">
        <v>27796868</v>
      </c>
      <c r="C330">
        <v>27796397</v>
      </c>
      <c r="D330">
        <v>25187251</v>
      </c>
      <c r="E330">
        <v>1</v>
      </c>
      <c r="F330">
        <v>1</v>
      </c>
      <c r="G330">
        <v>1</v>
      </c>
      <c r="H330">
        <v>3</v>
      </c>
      <c r="I330" t="s">
        <v>647</v>
      </c>
      <c r="J330" t="s">
        <v>648</v>
      </c>
      <c r="K330" t="s">
        <v>649</v>
      </c>
      <c r="L330">
        <v>1296</v>
      </c>
      <c r="N330">
        <v>1002</v>
      </c>
      <c r="O330" t="s">
        <v>646</v>
      </c>
      <c r="P330" t="s">
        <v>646</v>
      </c>
      <c r="Q330">
        <v>1</v>
      </c>
      <c r="W330">
        <v>0</v>
      </c>
      <c r="X330">
        <v>2109462046</v>
      </c>
      <c r="Y330">
        <v>5.7000000000000002E-2</v>
      </c>
      <c r="AA330">
        <v>1544.47</v>
      </c>
      <c r="AB330">
        <v>0</v>
      </c>
      <c r="AC330">
        <v>0</v>
      </c>
      <c r="AD330">
        <v>0</v>
      </c>
      <c r="AE330">
        <v>200.58</v>
      </c>
      <c r="AF330">
        <v>0</v>
      </c>
      <c r="AG330">
        <v>0</v>
      </c>
      <c r="AH330">
        <v>0</v>
      </c>
      <c r="AI330">
        <v>7.7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4</v>
      </c>
      <c r="AT330">
        <v>5.7000000000000002E-2</v>
      </c>
      <c r="AU330" t="s">
        <v>4</v>
      </c>
      <c r="AV330">
        <v>0</v>
      </c>
      <c r="AW330">
        <v>2</v>
      </c>
      <c r="AX330">
        <v>27797222</v>
      </c>
      <c r="AY330">
        <v>1</v>
      </c>
      <c r="AZ330">
        <v>0</v>
      </c>
      <c r="BA330">
        <v>340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Y330*Source!I141</f>
        <v>0.10772999999999999</v>
      </c>
      <c r="CY330">
        <f>AA330</f>
        <v>1544.47</v>
      </c>
      <c r="CZ330">
        <f>AE330</f>
        <v>200.58</v>
      </c>
      <c r="DA330">
        <f>AI330</f>
        <v>7.7</v>
      </c>
      <c r="DB330">
        <v>0</v>
      </c>
    </row>
    <row r="331" spans="1:106" x14ac:dyDescent="0.2">
      <c r="A331">
        <f>ROW(Source!A178)</f>
        <v>178</v>
      </c>
      <c r="B331">
        <v>27795993</v>
      </c>
      <c r="C331">
        <v>27796474</v>
      </c>
      <c r="D331">
        <v>25412930</v>
      </c>
      <c r="E331">
        <v>1</v>
      </c>
      <c r="F331">
        <v>1</v>
      </c>
      <c r="G331">
        <v>1</v>
      </c>
      <c r="H331">
        <v>1</v>
      </c>
      <c r="I331" t="s">
        <v>650</v>
      </c>
      <c r="J331" t="s">
        <v>4</v>
      </c>
      <c r="K331" t="s">
        <v>651</v>
      </c>
      <c r="L331">
        <v>1191</v>
      </c>
      <c r="N331">
        <v>1013</v>
      </c>
      <c r="O331" t="s">
        <v>497</v>
      </c>
      <c r="P331" t="s">
        <v>497</v>
      </c>
      <c r="Q331">
        <v>1</v>
      </c>
      <c r="W331">
        <v>0</v>
      </c>
      <c r="X331">
        <v>-1081351934</v>
      </c>
      <c r="Y331">
        <v>4.5119999999999996</v>
      </c>
      <c r="AA331">
        <v>0</v>
      </c>
      <c r="AB331">
        <v>0</v>
      </c>
      <c r="AC331">
        <v>0</v>
      </c>
      <c r="AD331">
        <v>9.4</v>
      </c>
      <c r="AE331">
        <v>0</v>
      </c>
      <c r="AF331">
        <v>0</v>
      </c>
      <c r="AG331">
        <v>0</v>
      </c>
      <c r="AH331">
        <v>9.4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4</v>
      </c>
      <c r="AT331">
        <v>3.76</v>
      </c>
      <c r="AU331" t="s">
        <v>21</v>
      </c>
      <c r="AV331">
        <v>1</v>
      </c>
      <c r="AW331">
        <v>2</v>
      </c>
      <c r="AX331">
        <v>27797252</v>
      </c>
      <c r="AY331">
        <v>1</v>
      </c>
      <c r="AZ331">
        <v>0</v>
      </c>
      <c r="BA331">
        <v>341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Y331*Source!I178</f>
        <v>3.6095999999999999</v>
      </c>
      <c r="CY331">
        <f>AD331</f>
        <v>9.4</v>
      </c>
      <c r="CZ331">
        <f>AH331</f>
        <v>9.4</v>
      </c>
      <c r="DA331">
        <f>AL331</f>
        <v>1</v>
      </c>
      <c r="DB331">
        <v>0</v>
      </c>
    </row>
    <row r="332" spans="1:106" x14ac:dyDescent="0.2">
      <c r="A332">
        <f>ROW(Source!A178)</f>
        <v>178</v>
      </c>
      <c r="B332">
        <v>27795993</v>
      </c>
      <c r="C332">
        <v>27796474</v>
      </c>
      <c r="D332">
        <v>25412928</v>
      </c>
      <c r="E332">
        <v>1</v>
      </c>
      <c r="F332">
        <v>1</v>
      </c>
      <c r="G332">
        <v>1</v>
      </c>
      <c r="H332">
        <v>1</v>
      </c>
      <c r="I332" t="s">
        <v>498</v>
      </c>
      <c r="J332" t="s">
        <v>4</v>
      </c>
      <c r="K332" t="s">
        <v>499</v>
      </c>
      <c r="L332">
        <v>1191</v>
      </c>
      <c r="N332">
        <v>1013</v>
      </c>
      <c r="O332" t="s">
        <v>497</v>
      </c>
      <c r="P332" t="s">
        <v>497</v>
      </c>
      <c r="Q332">
        <v>1</v>
      </c>
      <c r="W332">
        <v>0</v>
      </c>
      <c r="X332">
        <v>-1417349443</v>
      </c>
      <c r="Y332">
        <v>0.02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4</v>
      </c>
      <c r="AT332">
        <v>0.02</v>
      </c>
      <c r="AU332" t="s">
        <v>4</v>
      </c>
      <c r="AV332">
        <v>2</v>
      </c>
      <c r="AW332">
        <v>2</v>
      </c>
      <c r="AX332">
        <v>27797253</v>
      </c>
      <c r="AY332">
        <v>1</v>
      </c>
      <c r="AZ332">
        <v>2048</v>
      </c>
      <c r="BA332">
        <v>342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Y332*Source!I178</f>
        <v>1.6E-2</v>
      </c>
      <c r="CY332">
        <f>AD332</f>
        <v>0</v>
      </c>
      <c r="CZ332">
        <f>AH332</f>
        <v>0</v>
      </c>
      <c r="DA332">
        <f>AL332</f>
        <v>1</v>
      </c>
      <c r="DB332">
        <v>0</v>
      </c>
    </row>
    <row r="333" spans="1:106" x14ac:dyDescent="0.2">
      <c r="A333">
        <f>ROW(Source!A178)</f>
        <v>178</v>
      </c>
      <c r="B333">
        <v>27795993</v>
      </c>
      <c r="C333">
        <v>27796474</v>
      </c>
      <c r="D333">
        <v>25230220</v>
      </c>
      <c r="E333">
        <v>1</v>
      </c>
      <c r="F333">
        <v>1</v>
      </c>
      <c r="G333">
        <v>1</v>
      </c>
      <c r="H333">
        <v>2</v>
      </c>
      <c r="I333" t="s">
        <v>500</v>
      </c>
      <c r="J333" t="s">
        <v>501</v>
      </c>
      <c r="K333" t="s">
        <v>502</v>
      </c>
      <c r="L333">
        <v>1368</v>
      </c>
      <c r="N333">
        <v>1011</v>
      </c>
      <c r="O333" t="s">
        <v>503</v>
      </c>
      <c r="P333" t="s">
        <v>503</v>
      </c>
      <c r="Q333">
        <v>1</v>
      </c>
      <c r="W333">
        <v>0</v>
      </c>
      <c r="X333">
        <v>-1718674368</v>
      </c>
      <c r="Y333">
        <v>1.2E-2</v>
      </c>
      <c r="AA333">
        <v>0</v>
      </c>
      <c r="AB333">
        <v>111.99</v>
      </c>
      <c r="AC333">
        <v>13.5</v>
      </c>
      <c r="AD333">
        <v>0</v>
      </c>
      <c r="AE333">
        <v>0</v>
      </c>
      <c r="AF333">
        <v>111.99</v>
      </c>
      <c r="AG333">
        <v>13.5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4</v>
      </c>
      <c r="AT333">
        <v>0.01</v>
      </c>
      <c r="AU333" t="s">
        <v>21</v>
      </c>
      <c r="AV333">
        <v>0</v>
      </c>
      <c r="AW333">
        <v>2</v>
      </c>
      <c r="AX333">
        <v>27797254</v>
      </c>
      <c r="AY333">
        <v>1</v>
      </c>
      <c r="AZ333">
        <v>0</v>
      </c>
      <c r="BA333">
        <v>343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Y333*Source!I178</f>
        <v>9.6000000000000009E-3</v>
      </c>
      <c r="CY333">
        <f>AB333</f>
        <v>111.99</v>
      </c>
      <c r="CZ333">
        <f>AF333</f>
        <v>111.99</v>
      </c>
      <c r="DA333">
        <f>AJ333</f>
        <v>1</v>
      </c>
      <c r="DB333">
        <v>0</v>
      </c>
    </row>
    <row r="334" spans="1:106" x14ac:dyDescent="0.2">
      <c r="A334">
        <f>ROW(Source!A178)</f>
        <v>178</v>
      </c>
      <c r="B334">
        <v>27795993</v>
      </c>
      <c r="C334">
        <v>27796474</v>
      </c>
      <c r="D334">
        <v>25231607</v>
      </c>
      <c r="E334">
        <v>1</v>
      </c>
      <c r="F334">
        <v>1</v>
      </c>
      <c r="G334">
        <v>1</v>
      </c>
      <c r="H334">
        <v>2</v>
      </c>
      <c r="I334" t="s">
        <v>507</v>
      </c>
      <c r="J334" t="s">
        <v>508</v>
      </c>
      <c r="K334" t="s">
        <v>509</v>
      </c>
      <c r="L334">
        <v>1368</v>
      </c>
      <c r="N334">
        <v>1011</v>
      </c>
      <c r="O334" t="s">
        <v>503</v>
      </c>
      <c r="P334" t="s">
        <v>503</v>
      </c>
      <c r="Q334">
        <v>1</v>
      </c>
      <c r="W334">
        <v>0</v>
      </c>
      <c r="X334">
        <v>1372534845</v>
      </c>
      <c r="Y334">
        <v>1.2E-2</v>
      </c>
      <c r="AA334">
        <v>0</v>
      </c>
      <c r="AB334">
        <v>65.709999999999994</v>
      </c>
      <c r="AC334">
        <v>11.6</v>
      </c>
      <c r="AD334">
        <v>0</v>
      </c>
      <c r="AE334">
        <v>0</v>
      </c>
      <c r="AF334">
        <v>65.709999999999994</v>
      </c>
      <c r="AG334">
        <v>11.6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4</v>
      </c>
      <c r="AT334">
        <v>0.01</v>
      </c>
      <c r="AU334" t="s">
        <v>21</v>
      </c>
      <c r="AV334">
        <v>0</v>
      </c>
      <c r="AW334">
        <v>2</v>
      </c>
      <c r="AX334">
        <v>27797255</v>
      </c>
      <c r="AY334">
        <v>1</v>
      </c>
      <c r="AZ334">
        <v>0</v>
      </c>
      <c r="BA334">
        <v>344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Y334*Source!I178</f>
        <v>9.6000000000000009E-3</v>
      </c>
      <c r="CY334">
        <f>AB334</f>
        <v>65.709999999999994</v>
      </c>
      <c r="CZ334">
        <f>AF334</f>
        <v>65.709999999999994</v>
      </c>
      <c r="DA334">
        <f>AJ334</f>
        <v>1</v>
      </c>
      <c r="DB334">
        <v>0</v>
      </c>
    </row>
    <row r="335" spans="1:106" x14ac:dyDescent="0.2">
      <c r="A335">
        <f>ROW(Source!A178)</f>
        <v>178</v>
      </c>
      <c r="B335">
        <v>27795993</v>
      </c>
      <c r="C335">
        <v>27796474</v>
      </c>
      <c r="D335">
        <v>25150263</v>
      </c>
      <c r="E335">
        <v>1</v>
      </c>
      <c r="F335">
        <v>1</v>
      </c>
      <c r="G335">
        <v>1</v>
      </c>
      <c r="H335">
        <v>3</v>
      </c>
      <c r="I335" t="s">
        <v>652</v>
      </c>
      <c r="J335" t="s">
        <v>653</v>
      </c>
      <c r="K335" t="s">
        <v>654</v>
      </c>
      <c r="L335">
        <v>1346</v>
      </c>
      <c r="N335">
        <v>1009</v>
      </c>
      <c r="O335" t="s">
        <v>139</v>
      </c>
      <c r="P335" t="s">
        <v>139</v>
      </c>
      <c r="Q335">
        <v>1</v>
      </c>
      <c r="W335">
        <v>0</v>
      </c>
      <c r="X335">
        <v>-1088866022</v>
      </c>
      <c r="Y335">
        <v>0.16</v>
      </c>
      <c r="AA335">
        <v>30.4</v>
      </c>
      <c r="AB335">
        <v>0</v>
      </c>
      <c r="AC335">
        <v>0</v>
      </c>
      <c r="AD335">
        <v>0</v>
      </c>
      <c r="AE335">
        <v>30.4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4</v>
      </c>
      <c r="AT335">
        <v>0.16</v>
      </c>
      <c r="AU335" t="s">
        <v>4</v>
      </c>
      <c r="AV335">
        <v>0</v>
      </c>
      <c r="AW335">
        <v>2</v>
      </c>
      <c r="AX335">
        <v>27797256</v>
      </c>
      <c r="AY335">
        <v>1</v>
      </c>
      <c r="AZ335">
        <v>0</v>
      </c>
      <c r="BA335">
        <v>345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Y335*Source!I178</f>
        <v>0.128</v>
      </c>
      <c r="CY335">
        <f>AA335</f>
        <v>30.4</v>
      </c>
      <c r="CZ335">
        <f>AE335</f>
        <v>30.4</v>
      </c>
      <c r="DA335">
        <f>AI335</f>
        <v>1</v>
      </c>
      <c r="DB335">
        <v>0</v>
      </c>
    </row>
    <row r="336" spans="1:106" x14ac:dyDescent="0.2">
      <c r="A336">
        <f>ROW(Source!A178)</f>
        <v>178</v>
      </c>
      <c r="B336">
        <v>27795993</v>
      </c>
      <c r="C336">
        <v>27796474</v>
      </c>
      <c r="D336">
        <v>25150275</v>
      </c>
      <c r="E336">
        <v>1</v>
      </c>
      <c r="F336">
        <v>1</v>
      </c>
      <c r="G336">
        <v>1</v>
      </c>
      <c r="H336">
        <v>3</v>
      </c>
      <c r="I336" t="s">
        <v>522</v>
      </c>
      <c r="J336" t="s">
        <v>523</v>
      </c>
      <c r="K336" t="s">
        <v>524</v>
      </c>
      <c r="L336">
        <v>1308</v>
      </c>
      <c r="N336">
        <v>1003</v>
      </c>
      <c r="O336" t="s">
        <v>246</v>
      </c>
      <c r="P336" t="s">
        <v>246</v>
      </c>
      <c r="Q336">
        <v>100</v>
      </c>
      <c r="W336">
        <v>0</v>
      </c>
      <c r="X336">
        <v>568244124</v>
      </c>
      <c r="Y336">
        <v>5.5E-2</v>
      </c>
      <c r="AA336">
        <v>120</v>
      </c>
      <c r="AB336">
        <v>0</v>
      </c>
      <c r="AC336">
        <v>0</v>
      </c>
      <c r="AD336">
        <v>0</v>
      </c>
      <c r="AE336">
        <v>120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4</v>
      </c>
      <c r="AT336">
        <v>5.5E-2</v>
      </c>
      <c r="AU336" t="s">
        <v>4</v>
      </c>
      <c r="AV336">
        <v>0</v>
      </c>
      <c r="AW336">
        <v>2</v>
      </c>
      <c r="AX336">
        <v>27797257</v>
      </c>
      <c r="AY336">
        <v>1</v>
      </c>
      <c r="AZ336">
        <v>0</v>
      </c>
      <c r="BA336">
        <v>346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Y336*Source!I178</f>
        <v>4.4000000000000004E-2</v>
      </c>
      <c r="CY336">
        <f>AA336</f>
        <v>120</v>
      </c>
      <c r="CZ336">
        <f>AE336</f>
        <v>120</v>
      </c>
      <c r="DA336">
        <f>AI336</f>
        <v>1</v>
      </c>
      <c r="DB336">
        <v>0</v>
      </c>
    </row>
    <row r="337" spans="1:106" x14ac:dyDescent="0.2">
      <c r="A337">
        <f>ROW(Source!A178)</f>
        <v>178</v>
      </c>
      <c r="B337">
        <v>27795993</v>
      </c>
      <c r="C337">
        <v>27796474</v>
      </c>
      <c r="D337">
        <v>25186459</v>
      </c>
      <c r="E337">
        <v>1</v>
      </c>
      <c r="F337">
        <v>1</v>
      </c>
      <c r="G337">
        <v>1</v>
      </c>
      <c r="H337">
        <v>3</v>
      </c>
      <c r="I337" t="s">
        <v>655</v>
      </c>
      <c r="J337" t="s">
        <v>656</v>
      </c>
      <c r="K337" t="s">
        <v>657</v>
      </c>
      <c r="L337">
        <v>1346</v>
      </c>
      <c r="N337">
        <v>1009</v>
      </c>
      <c r="O337" t="s">
        <v>139</v>
      </c>
      <c r="P337" t="s">
        <v>139</v>
      </c>
      <c r="Q337">
        <v>1</v>
      </c>
      <c r="W337">
        <v>0</v>
      </c>
      <c r="X337">
        <v>210558753</v>
      </c>
      <c r="Y337">
        <v>0.05</v>
      </c>
      <c r="AA337">
        <v>28.6</v>
      </c>
      <c r="AB337">
        <v>0</v>
      </c>
      <c r="AC337">
        <v>0</v>
      </c>
      <c r="AD337">
        <v>0</v>
      </c>
      <c r="AE337">
        <v>28.6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4</v>
      </c>
      <c r="AT337">
        <v>0.05</v>
      </c>
      <c r="AU337" t="s">
        <v>4</v>
      </c>
      <c r="AV337">
        <v>0</v>
      </c>
      <c r="AW337">
        <v>2</v>
      </c>
      <c r="AX337">
        <v>27797258</v>
      </c>
      <c r="AY337">
        <v>1</v>
      </c>
      <c r="AZ337">
        <v>0</v>
      </c>
      <c r="BA337">
        <v>347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Y337*Source!I178</f>
        <v>4.0000000000000008E-2</v>
      </c>
      <c r="CY337">
        <f>AA337</f>
        <v>28.6</v>
      </c>
      <c r="CZ337">
        <f>AE337</f>
        <v>28.6</v>
      </c>
      <c r="DA337">
        <f>AI337</f>
        <v>1</v>
      </c>
      <c r="DB337">
        <v>0</v>
      </c>
    </row>
    <row r="338" spans="1:106" x14ac:dyDescent="0.2">
      <c r="A338">
        <f>ROW(Source!A178)</f>
        <v>178</v>
      </c>
      <c r="B338">
        <v>27795993</v>
      </c>
      <c r="C338">
        <v>27796474</v>
      </c>
      <c r="D338">
        <v>25205932</v>
      </c>
      <c r="E338">
        <v>1</v>
      </c>
      <c r="F338">
        <v>1</v>
      </c>
      <c r="G338">
        <v>1</v>
      </c>
      <c r="H338">
        <v>3</v>
      </c>
      <c r="I338" t="s">
        <v>249</v>
      </c>
      <c r="J338" t="s">
        <v>252</v>
      </c>
      <c r="K338" t="s">
        <v>250</v>
      </c>
      <c r="L338">
        <v>1477</v>
      </c>
      <c r="N338">
        <v>1013</v>
      </c>
      <c r="O338" t="s">
        <v>251</v>
      </c>
      <c r="P338" t="s">
        <v>253</v>
      </c>
      <c r="Q338">
        <v>1</v>
      </c>
      <c r="W338">
        <v>0</v>
      </c>
      <c r="X338">
        <v>1453849368</v>
      </c>
      <c r="Y338">
        <v>9.9999999999999992E-2</v>
      </c>
      <c r="AA338">
        <v>44824.06</v>
      </c>
      <c r="AB338">
        <v>0</v>
      </c>
      <c r="AC338">
        <v>0</v>
      </c>
      <c r="AD338">
        <v>0</v>
      </c>
      <c r="AE338">
        <v>44824.06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0</v>
      </c>
      <c r="AP338">
        <v>0</v>
      </c>
      <c r="AQ338">
        <v>0</v>
      </c>
      <c r="AR338">
        <v>0</v>
      </c>
      <c r="AS338" t="s">
        <v>4</v>
      </c>
      <c r="AT338">
        <v>9.9999999999999992E-2</v>
      </c>
      <c r="AU338" t="s">
        <v>4</v>
      </c>
      <c r="AV338">
        <v>0</v>
      </c>
      <c r="AW338">
        <v>1</v>
      </c>
      <c r="AX338">
        <v>-1</v>
      </c>
      <c r="AY338">
        <v>0</v>
      </c>
      <c r="AZ338">
        <v>0</v>
      </c>
      <c r="BA338" t="s">
        <v>4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Y338*Source!I178</f>
        <v>0.08</v>
      </c>
      <c r="CY338">
        <f>AA338</f>
        <v>44824.06</v>
      </c>
      <c r="CZ338">
        <f>AE338</f>
        <v>44824.06</v>
      </c>
      <c r="DA338">
        <f>AI338</f>
        <v>1</v>
      </c>
      <c r="DB338">
        <v>0</v>
      </c>
    </row>
    <row r="339" spans="1:106" x14ac:dyDescent="0.2">
      <c r="A339">
        <f>ROW(Source!A178)</f>
        <v>178</v>
      </c>
      <c r="B339">
        <v>27795993</v>
      </c>
      <c r="C339">
        <v>27796474</v>
      </c>
      <c r="D339">
        <v>25147235</v>
      </c>
      <c r="E339">
        <v>17</v>
      </c>
      <c r="F339">
        <v>1</v>
      </c>
      <c r="G339">
        <v>1</v>
      </c>
      <c r="H339">
        <v>3</v>
      </c>
      <c r="I339" t="s">
        <v>536</v>
      </c>
      <c r="J339" t="s">
        <v>4</v>
      </c>
      <c r="K339" t="s">
        <v>537</v>
      </c>
      <c r="L339">
        <v>1374</v>
      </c>
      <c r="N339">
        <v>1013</v>
      </c>
      <c r="O339" t="s">
        <v>538</v>
      </c>
      <c r="P339" t="s">
        <v>538</v>
      </c>
      <c r="Q339">
        <v>1</v>
      </c>
      <c r="W339">
        <v>0</v>
      </c>
      <c r="X339">
        <v>-1731369543</v>
      </c>
      <c r="Y339">
        <v>0.71</v>
      </c>
      <c r="AA339">
        <v>1</v>
      </c>
      <c r="AB339">
        <v>0</v>
      </c>
      <c r="AC339">
        <v>0</v>
      </c>
      <c r="AD339">
        <v>0</v>
      </c>
      <c r="AE339">
        <v>1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4</v>
      </c>
      <c r="AT339">
        <v>0.71</v>
      </c>
      <c r="AU339" t="s">
        <v>4</v>
      </c>
      <c r="AV339">
        <v>0</v>
      </c>
      <c r="AW339">
        <v>2</v>
      </c>
      <c r="AX339">
        <v>27797259</v>
      </c>
      <c r="AY339">
        <v>1</v>
      </c>
      <c r="AZ339">
        <v>0</v>
      </c>
      <c r="BA339">
        <v>348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Y339*Source!I178</f>
        <v>0.56799999999999995</v>
      </c>
      <c r="CY339">
        <f>AA339</f>
        <v>1</v>
      </c>
      <c r="CZ339">
        <f>AE339</f>
        <v>1</v>
      </c>
      <c r="DA339">
        <f>AI339</f>
        <v>1</v>
      </c>
      <c r="DB339">
        <v>0</v>
      </c>
    </row>
    <row r="340" spans="1:106" x14ac:dyDescent="0.2">
      <c r="A340">
        <f>ROW(Source!A179)</f>
        <v>179</v>
      </c>
      <c r="B340">
        <v>27796868</v>
      </c>
      <c r="C340">
        <v>27796474</v>
      </c>
      <c r="D340">
        <v>25412930</v>
      </c>
      <c r="E340">
        <v>1</v>
      </c>
      <c r="F340">
        <v>1</v>
      </c>
      <c r="G340">
        <v>1</v>
      </c>
      <c r="H340">
        <v>1</v>
      </c>
      <c r="I340" t="s">
        <v>650</v>
      </c>
      <c r="J340" t="s">
        <v>4</v>
      </c>
      <c r="K340" t="s">
        <v>651</v>
      </c>
      <c r="L340">
        <v>1191</v>
      </c>
      <c r="N340">
        <v>1013</v>
      </c>
      <c r="O340" t="s">
        <v>497</v>
      </c>
      <c r="P340" t="s">
        <v>497</v>
      </c>
      <c r="Q340">
        <v>1</v>
      </c>
      <c r="W340">
        <v>0</v>
      </c>
      <c r="X340">
        <v>-1081351934</v>
      </c>
      <c r="Y340">
        <v>4.5119999999999996</v>
      </c>
      <c r="AA340">
        <v>0</v>
      </c>
      <c r="AB340">
        <v>0</v>
      </c>
      <c r="AC340">
        <v>0</v>
      </c>
      <c r="AD340">
        <v>72.38</v>
      </c>
      <c r="AE340">
        <v>0</v>
      </c>
      <c r="AF340">
        <v>0</v>
      </c>
      <c r="AG340">
        <v>0</v>
      </c>
      <c r="AH340">
        <v>9.4</v>
      </c>
      <c r="AI340">
        <v>1</v>
      </c>
      <c r="AJ340">
        <v>1</v>
      </c>
      <c r="AK340">
        <v>1</v>
      </c>
      <c r="AL340">
        <v>7.7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4</v>
      </c>
      <c r="AT340">
        <v>3.76</v>
      </c>
      <c r="AU340" t="s">
        <v>21</v>
      </c>
      <c r="AV340">
        <v>1</v>
      </c>
      <c r="AW340">
        <v>2</v>
      </c>
      <c r="AX340">
        <v>27797252</v>
      </c>
      <c r="AY340">
        <v>1</v>
      </c>
      <c r="AZ340">
        <v>0</v>
      </c>
      <c r="BA340">
        <v>349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Y340*Source!I179</f>
        <v>3.6095999999999999</v>
      </c>
      <c r="CY340">
        <f>AD340</f>
        <v>72.38</v>
      </c>
      <c r="CZ340">
        <f>AH340</f>
        <v>9.4</v>
      </c>
      <c r="DA340">
        <f>AL340</f>
        <v>7.7</v>
      </c>
      <c r="DB340">
        <v>0</v>
      </c>
    </row>
    <row r="341" spans="1:106" x14ac:dyDescent="0.2">
      <c r="A341">
        <f>ROW(Source!A179)</f>
        <v>179</v>
      </c>
      <c r="B341">
        <v>27796868</v>
      </c>
      <c r="C341">
        <v>27796474</v>
      </c>
      <c r="D341">
        <v>25412928</v>
      </c>
      <c r="E341">
        <v>1</v>
      </c>
      <c r="F341">
        <v>1</v>
      </c>
      <c r="G341">
        <v>1</v>
      </c>
      <c r="H341">
        <v>1</v>
      </c>
      <c r="I341" t="s">
        <v>498</v>
      </c>
      <c r="J341" t="s">
        <v>4</v>
      </c>
      <c r="K341" t="s">
        <v>499</v>
      </c>
      <c r="L341">
        <v>1191</v>
      </c>
      <c r="N341">
        <v>1013</v>
      </c>
      <c r="O341" t="s">
        <v>497</v>
      </c>
      <c r="P341" t="s">
        <v>497</v>
      </c>
      <c r="Q341">
        <v>1</v>
      </c>
      <c r="W341">
        <v>0</v>
      </c>
      <c r="X341">
        <v>-1417349443</v>
      </c>
      <c r="Y341">
        <v>0.02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7.7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4</v>
      </c>
      <c r="AT341">
        <v>0.02</v>
      </c>
      <c r="AU341" t="s">
        <v>4</v>
      </c>
      <c r="AV341">
        <v>2</v>
      </c>
      <c r="AW341">
        <v>2</v>
      </c>
      <c r="AX341">
        <v>27797253</v>
      </c>
      <c r="AY341">
        <v>1</v>
      </c>
      <c r="AZ341">
        <v>2048</v>
      </c>
      <c r="BA341">
        <v>350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Y341*Source!I179</f>
        <v>1.6E-2</v>
      </c>
      <c r="CY341">
        <f>AD341</f>
        <v>0</v>
      </c>
      <c r="CZ341">
        <f>AH341</f>
        <v>0</v>
      </c>
      <c r="DA341">
        <f>AL341</f>
        <v>1</v>
      </c>
      <c r="DB341">
        <v>0</v>
      </c>
    </row>
    <row r="342" spans="1:106" x14ac:dyDescent="0.2">
      <c r="A342">
        <f>ROW(Source!A179)</f>
        <v>179</v>
      </c>
      <c r="B342">
        <v>27796868</v>
      </c>
      <c r="C342">
        <v>27796474</v>
      </c>
      <c r="D342">
        <v>25230220</v>
      </c>
      <c r="E342">
        <v>1</v>
      </c>
      <c r="F342">
        <v>1</v>
      </c>
      <c r="G342">
        <v>1</v>
      </c>
      <c r="H342">
        <v>2</v>
      </c>
      <c r="I342" t="s">
        <v>500</v>
      </c>
      <c r="J342" t="s">
        <v>501</v>
      </c>
      <c r="K342" t="s">
        <v>502</v>
      </c>
      <c r="L342">
        <v>1368</v>
      </c>
      <c r="N342">
        <v>1011</v>
      </c>
      <c r="O342" t="s">
        <v>503</v>
      </c>
      <c r="P342" t="s">
        <v>503</v>
      </c>
      <c r="Q342">
        <v>1</v>
      </c>
      <c r="W342">
        <v>0</v>
      </c>
      <c r="X342">
        <v>-1718674368</v>
      </c>
      <c r="Y342">
        <v>1.2E-2</v>
      </c>
      <c r="AA342">
        <v>0</v>
      </c>
      <c r="AB342">
        <v>862.32</v>
      </c>
      <c r="AC342">
        <v>13.5</v>
      </c>
      <c r="AD342">
        <v>0</v>
      </c>
      <c r="AE342">
        <v>0</v>
      </c>
      <c r="AF342">
        <v>111.99</v>
      </c>
      <c r="AG342">
        <v>13.5</v>
      </c>
      <c r="AH342">
        <v>0</v>
      </c>
      <c r="AI342">
        <v>1</v>
      </c>
      <c r="AJ342">
        <v>7.7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4</v>
      </c>
      <c r="AT342">
        <v>0.01</v>
      </c>
      <c r="AU342" t="s">
        <v>21</v>
      </c>
      <c r="AV342">
        <v>0</v>
      </c>
      <c r="AW342">
        <v>2</v>
      </c>
      <c r="AX342">
        <v>27797254</v>
      </c>
      <c r="AY342">
        <v>1</v>
      </c>
      <c r="AZ342">
        <v>0</v>
      </c>
      <c r="BA342">
        <v>351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Y342*Source!I179</f>
        <v>9.6000000000000009E-3</v>
      </c>
      <c r="CY342">
        <f>AB342</f>
        <v>862.32</v>
      </c>
      <c r="CZ342">
        <f>AF342</f>
        <v>111.99</v>
      </c>
      <c r="DA342">
        <f>AJ342</f>
        <v>7.7</v>
      </c>
      <c r="DB342">
        <v>0</v>
      </c>
    </row>
    <row r="343" spans="1:106" x14ac:dyDescent="0.2">
      <c r="A343">
        <f>ROW(Source!A179)</f>
        <v>179</v>
      </c>
      <c r="B343">
        <v>27796868</v>
      </c>
      <c r="C343">
        <v>27796474</v>
      </c>
      <c r="D343">
        <v>25231607</v>
      </c>
      <c r="E343">
        <v>1</v>
      </c>
      <c r="F343">
        <v>1</v>
      </c>
      <c r="G343">
        <v>1</v>
      </c>
      <c r="H343">
        <v>2</v>
      </c>
      <c r="I343" t="s">
        <v>507</v>
      </c>
      <c r="J343" t="s">
        <v>508</v>
      </c>
      <c r="K343" t="s">
        <v>509</v>
      </c>
      <c r="L343">
        <v>1368</v>
      </c>
      <c r="N343">
        <v>1011</v>
      </c>
      <c r="O343" t="s">
        <v>503</v>
      </c>
      <c r="P343" t="s">
        <v>503</v>
      </c>
      <c r="Q343">
        <v>1</v>
      </c>
      <c r="W343">
        <v>0</v>
      </c>
      <c r="X343">
        <v>1372534845</v>
      </c>
      <c r="Y343">
        <v>1.2E-2</v>
      </c>
      <c r="AA343">
        <v>0</v>
      </c>
      <c r="AB343">
        <v>505.97</v>
      </c>
      <c r="AC343">
        <v>11.6</v>
      </c>
      <c r="AD343">
        <v>0</v>
      </c>
      <c r="AE343">
        <v>0</v>
      </c>
      <c r="AF343">
        <v>65.709999999999994</v>
      </c>
      <c r="AG343">
        <v>11.6</v>
      </c>
      <c r="AH343">
        <v>0</v>
      </c>
      <c r="AI343">
        <v>1</v>
      </c>
      <c r="AJ343">
        <v>7.7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4</v>
      </c>
      <c r="AT343">
        <v>0.01</v>
      </c>
      <c r="AU343" t="s">
        <v>21</v>
      </c>
      <c r="AV343">
        <v>0</v>
      </c>
      <c r="AW343">
        <v>2</v>
      </c>
      <c r="AX343">
        <v>27797255</v>
      </c>
      <c r="AY343">
        <v>1</v>
      </c>
      <c r="AZ343">
        <v>0</v>
      </c>
      <c r="BA343">
        <v>352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Y343*Source!I179</f>
        <v>9.6000000000000009E-3</v>
      </c>
      <c r="CY343">
        <f>AB343</f>
        <v>505.97</v>
      </c>
      <c r="CZ343">
        <f>AF343</f>
        <v>65.709999999999994</v>
      </c>
      <c r="DA343">
        <f>AJ343</f>
        <v>7.7</v>
      </c>
      <c r="DB343">
        <v>0</v>
      </c>
    </row>
    <row r="344" spans="1:106" x14ac:dyDescent="0.2">
      <c r="A344">
        <f>ROW(Source!A179)</f>
        <v>179</v>
      </c>
      <c r="B344">
        <v>27796868</v>
      </c>
      <c r="C344">
        <v>27796474</v>
      </c>
      <c r="D344">
        <v>25150263</v>
      </c>
      <c r="E344">
        <v>1</v>
      </c>
      <c r="F344">
        <v>1</v>
      </c>
      <c r="G344">
        <v>1</v>
      </c>
      <c r="H344">
        <v>3</v>
      </c>
      <c r="I344" t="s">
        <v>652</v>
      </c>
      <c r="J344" t="s">
        <v>653</v>
      </c>
      <c r="K344" t="s">
        <v>654</v>
      </c>
      <c r="L344">
        <v>1346</v>
      </c>
      <c r="N344">
        <v>1009</v>
      </c>
      <c r="O344" t="s">
        <v>139</v>
      </c>
      <c r="P344" t="s">
        <v>139</v>
      </c>
      <c r="Q344">
        <v>1</v>
      </c>
      <c r="W344">
        <v>0</v>
      </c>
      <c r="X344">
        <v>-1088866022</v>
      </c>
      <c r="Y344">
        <v>0.16</v>
      </c>
      <c r="AA344">
        <v>234.08</v>
      </c>
      <c r="AB344">
        <v>0</v>
      </c>
      <c r="AC344">
        <v>0</v>
      </c>
      <c r="AD344">
        <v>0</v>
      </c>
      <c r="AE344">
        <v>30.4</v>
      </c>
      <c r="AF344">
        <v>0</v>
      </c>
      <c r="AG344">
        <v>0</v>
      </c>
      <c r="AH344">
        <v>0</v>
      </c>
      <c r="AI344">
        <v>7.7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4</v>
      </c>
      <c r="AT344">
        <v>0.16</v>
      </c>
      <c r="AU344" t="s">
        <v>4</v>
      </c>
      <c r="AV344">
        <v>0</v>
      </c>
      <c r="AW344">
        <v>2</v>
      </c>
      <c r="AX344">
        <v>27797256</v>
      </c>
      <c r="AY344">
        <v>1</v>
      </c>
      <c r="AZ344">
        <v>0</v>
      </c>
      <c r="BA344">
        <v>353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Y344*Source!I179</f>
        <v>0.128</v>
      </c>
      <c r="CY344">
        <f>AA344</f>
        <v>234.08</v>
      </c>
      <c r="CZ344">
        <f>AE344</f>
        <v>30.4</v>
      </c>
      <c r="DA344">
        <f>AI344</f>
        <v>7.7</v>
      </c>
      <c r="DB344">
        <v>0</v>
      </c>
    </row>
    <row r="345" spans="1:106" x14ac:dyDescent="0.2">
      <c r="A345">
        <f>ROW(Source!A179)</f>
        <v>179</v>
      </c>
      <c r="B345">
        <v>27796868</v>
      </c>
      <c r="C345">
        <v>27796474</v>
      </c>
      <c r="D345">
        <v>25150275</v>
      </c>
      <c r="E345">
        <v>1</v>
      </c>
      <c r="F345">
        <v>1</v>
      </c>
      <c r="G345">
        <v>1</v>
      </c>
      <c r="H345">
        <v>3</v>
      </c>
      <c r="I345" t="s">
        <v>522</v>
      </c>
      <c r="J345" t="s">
        <v>523</v>
      </c>
      <c r="K345" t="s">
        <v>524</v>
      </c>
      <c r="L345">
        <v>1308</v>
      </c>
      <c r="N345">
        <v>1003</v>
      </c>
      <c r="O345" t="s">
        <v>246</v>
      </c>
      <c r="P345" t="s">
        <v>246</v>
      </c>
      <c r="Q345">
        <v>100</v>
      </c>
      <c r="W345">
        <v>0</v>
      </c>
      <c r="X345">
        <v>568244124</v>
      </c>
      <c r="Y345">
        <v>5.5E-2</v>
      </c>
      <c r="AA345">
        <v>924</v>
      </c>
      <c r="AB345">
        <v>0</v>
      </c>
      <c r="AC345">
        <v>0</v>
      </c>
      <c r="AD345">
        <v>0</v>
      </c>
      <c r="AE345">
        <v>120</v>
      </c>
      <c r="AF345">
        <v>0</v>
      </c>
      <c r="AG345">
        <v>0</v>
      </c>
      <c r="AH345">
        <v>0</v>
      </c>
      <c r="AI345">
        <v>7.7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4</v>
      </c>
      <c r="AT345">
        <v>5.5E-2</v>
      </c>
      <c r="AU345" t="s">
        <v>4</v>
      </c>
      <c r="AV345">
        <v>0</v>
      </c>
      <c r="AW345">
        <v>2</v>
      </c>
      <c r="AX345">
        <v>27797257</v>
      </c>
      <c r="AY345">
        <v>1</v>
      </c>
      <c r="AZ345">
        <v>0</v>
      </c>
      <c r="BA345">
        <v>354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Y345*Source!I179</f>
        <v>4.4000000000000004E-2</v>
      </c>
      <c r="CY345">
        <f>AA345</f>
        <v>924</v>
      </c>
      <c r="CZ345">
        <f>AE345</f>
        <v>120</v>
      </c>
      <c r="DA345">
        <f>AI345</f>
        <v>7.7</v>
      </c>
      <c r="DB345">
        <v>0</v>
      </c>
    </row>
    <row r="346" spans="1:106" x14ac:dyDescent="0.2">
      <c r="A346">
        <f>ROW(Source!A179)</f>
        <v>179</v>
      </c>
      <c r="B346">
        <v>27796868</v>
      </c>
      <c r="C346">
        <v>27796474</v>
      </c>
      <c r="D346">
        <v>25186459</v>
      </c>
      <c r="E346">
        <v>1</v>
      </c>
      <c r="F346">
        <v>1</v>
      </c>
      <c r="G346">
        <v>1</v>
      </c>
      <c r="H346">
        <v>3</v>
      </c>
      <c r="I346" t="s">
        <v>655</v>
      </c>
      <c r="J346" t="s">
        <v>656</v>
      </c>
      <c r="K346" t="s">
        <v>657</v>
      </c>
      <c r="L346">
        <v>1346</v>
      </c>
      <c r="N346">
        <v>1009</v>
      </c>
      <c r="O346" t="s">
        <v>139</v>
      </c>
      <c r="P346" t="s">
        <v>139</v>
      </c>
      <c r="Q346">
        <v>1</v>
      </c>
      <c r="W346">
        <v>0</v>
      </c>
      <c r="X346">
        <v>210558753</v>
      </c>
      <c r="Y346">
        <v>0.05</v>
      </c>
      <c r="AA346">
        <v>220.22</v>
      </c>
      <c r="AB346">
        <v>0</v>
      </c>
      <c r="AC346">
        <v>0</v>
      </c>
      <c r="AD346">
        <v>0</v>
      </c>
      <c r="AE346">
        <v>28.6</v>
      </c>
      <c r="AF346">
        <v>0</v>
      </c>
      <c r="AG346">
        <v>0</v>
      </c>
      <c r="AH346">
        <v>0</v>
      </c>
      <c r="AI346">
        <v>7.7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4</v>
      </c>
      <c r="AT346">
        <v>0.05</v>
      </c>
      <c r="AU346" t="s">
        <v>4</v>
      </c>
      <c r="AV346">
        <v>0</v>
      </c>
      <c r="AW346">
        <v>2</v>
      </c>
      <c r="AX346">
        <v>27797258</v>
      </c>
      <c r="AY346">
        <v>1</v>
      </c>
      <c r="AZ346">
        <v>0</v>
      </c>
      <c r="BA346">
        <v>355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Y346*Source!I179</f>
        <v>4.0000000000000008E-2</v>
      </c>
      <c r="CY346">
        <f>AA346</f>
        <v>220.22</v>
      </c>
      <c r="CZ346">
        <f>AE346</f>
        <v>28.6</v>
      </c>
      <c r="DA346">
        <f>AI346</f>
        <v>7.7</v>
      </c>
      <c r="DB346">
        <v>0</v>
      </c>
    </row>
    <row r="347" spans="1:106" x14ac:dyDescent="0.2">
      <c r="A347">
        <f>ROW(Source!A179)</f>
        <v>179</v>
      </c>
      <c r="B347">
        <v>27796868</v>
      </c>
      <c r="C347">
        <v>27796474</v>
      </c>
      <c r="D347">
        <v>25205932</v>
      </c>
      <c r="E347">
        <v>1</v>
      </c>
      <c r="F347">
        <v>1</v>
      </c>
      <c r="G347">
        <v>1</v>
      </c>
      <c r="H347">
        <v>3</v>
      </c>
      <c r="I347" t="s">
        <v>249</v>
      </c>
      <c r="J347" t="s">
        <v>252</v>
      </c>
      <c r="K347" t="s">
        <v>250</v>
      </c>
      <c r="L347">
        <v>1477</v>
      </c>
      <c r="N347">
        <v>1013</v>
      </c>
      <c r="O347" t="s">
        <v>251</v>
      </c>
      <c r="P347" t="s">
        <v>253</v>
      </c>
      <c r="Q347">
        <v>1</v>
      </c>
      <c r="W347">
        <v>0</v>
      </c>
      <c r="X347">
        <v>1453849368</v>
      </c>
      <c r="Y347">
        <v>9.9999999999999992E-2</v>
      </c>
      <c r="AA347">
        <v>345145.26</v>
      </c>
      <c r="AB347">
        <v>0</v>
      </c>
      <c r="AC347">
        <v>0</v>
      </c>
      <c r="AD347">
        <v>0</v>
      </c>
      <c r="AE347">
        <v>44824.06</v>
      </c>
      <c r="AF347">
        <v>0</v>
      </c>
      <c r="AG347">
        <v>0</v>
      </c>
      <c r="AH347">
        <v>0</v>
      </c>
      <c r="AI347">
        <v>7.7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4</v>
      </c>
      <c r="AT347">
        <v>9.9999999999999992E-2</v>
      </c>
      <c r="AU347" t="s">
        <v>4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4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Y347*Source!I179</f>
        <v>0.08</v>
      </c>
      <c r="CY347">
        <f>AA347</f>
        <v>345145.26</v>
      </c>
      <c r="CZ347">
        <f>AE347</f>
        <v>44824.06</v>
      </c>
      <c r="DA347">
        <f>AI347</f>
        <v>7.7</v>
      </c>
      <c r="DB347">
        <v>0</v>
      </c>
    </row>
    <row r="348" spans="1:106" x14ac:dyDescent="0.2">
      <c r="A348">
        <f>ROW(Source!A179)</f>
        <v>179</v>
      </c>
      <c r="B348">
        <v>27796868</v>
      </c>
      <c r="C348">
        <v>27796474</v>
      </c>
      <c r="D348">
        <v>25147235</v>
      </c>
      <c r="E348">
        <v>17</v>
      </c>
      <c r="F348">
        <v>1</v>
      </c>
      <c r="G348">
        <v>1</v>
      </c>
      <c r="H348">
        <v>3</v>
      </c>
      <c r="I348" t="s">
        <v>536</v>
      </c>
      <c r="J348" t="s">
        <v>4</v>
      </c>
      <c r="K348" t="s">
        <v>537</v>
      </c>
      <c r="L348">
        <v>1374</v>
      </c>
      <c r="N348">
        <v>1013</v>
      </c>
      <c r="O348" t="s">
        <v>538</v>
      </c>
      <c r="P348" t="s">
        <v>538</v>
      </c>
      <c r="Q348">
        <v>1</v>
      </c>
      <c r="W348">
        <v>0</v>
      </c>
      <c r="X348">
        <v>-1731369543</v>
      </c>
      <c r="Y348">
        <v>0.71</v>
      </c>
      <c r="AA348">
        <v>1</v>
      </c>
      <c r="AB348">
        <v>0</v>
      </c>
      <c r="AC348">
        <v>0</v>
      </c>
      <c r="AD348">
        <v>0</v>
      </c>
      <c r="AE348">
        <v>1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4</v>
      </c>
      <c r="AT348">
        <v>0.71</v>
      </c>
      <c r="AU348" t="s">
        <v>4</v>
      </c>
      <c r="AV348">
        <v>0</v>
      </c>
      <c r="AW348">
        <v>2</v>
      </c>
      <c r="AX348">
        <v>27797259</v>
      </c>
      <c r="AY348">
        <v>1</v>
      </c>
      <c r="AZ348">
        <v>0</v>
      </c>
      <c r="BA348">
        <v>356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Y348*Source!I179</f>
        <v>0.56799999999999995</v>
      </c>
      <c r="CY348">
        <f>AA348</f>
        <v>1</v>
      </c>
      <c r="CZ348">
        <f>AE348</f>
        <v>1</v>
      </c>
      <c r="DA348">
        <f>AI348</f>
        <v>1</v>
      </c>
      <c r="DB348">
        <v>0</v>
      </c>
    </row>
    <row r="349" spans="1:106" x14ac:dyDescent="0.2">
      <c r="A349">
        <f>ROW(Source!A182)</f>
        <v>182</v>
      </c>
      <c r="B349">
        <v>27795993</v>
      </c>
      <c r="C349">
        <v>27796483</v>
      </c>
      <c r="D349">
        <v>25418254</v>
      </c>
      <c r="E349">
        <v>1</v>
      </c>
      <c r="F349">
        <v>1</v>
      </c>
      <c r="G349">
        <v>1</v>
      </c>
      <c r="H349">
        <v>1</v>
      </c>
      <c r="I349" t="s">
        <v>658</v>
      </c>
      <c r="J349" t="s">
        <v>4</v>
      </c>
      <c r="K349" t="s">
        <v>659</v>
      </c>
      <c r="L349">
        <v>1191</v>
      </c>
      <c r="N349">
        <v>1013</v>
      </c>
      <c r="O349" t="s">
        <v>497</v>
      </c>
      <c r="P349" t="s">
        <v>497</v>
      </c>
      <c r="Q349">
        <v>1</v>
      </c>
      <c r="W349">
        <v>0</v>
      </c>
      <c r="X349">
        <v>1983201532</v>
      </c>
      <c r="Y349">
        <v>22.068000000000001</v>
      </c>
      <c r="AA349">
        <v>0</v>
      </c>
      <c r="AB349">
        <v>0</v>
      </c>
      <c r="AC349">
        <v>0</v>
      </c>
      <c r="AD349">
        <v>9.51</v>
      </c>
      <c r="AE349">
        <v>0</v>
      </c>
      <c r="AF349">
        <v>0</v>
      </c>
      <c r="AG349">
        <v>0</v>
      </c>
      <c r="AH349">
        <v>9.51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4</v>
      </c>
      <c r="AT349">
        <v>18.39</v>
      </c>
      <c r="AU349" t="s">
        <v>21</v>
      </c>
      <c r="AV349">
        <v>1</v>
      </c>
      <c r="AW349">
        <v>2</v>
      </c>
      <c r="AX349">
        <v>27797262</v>
      </c>
      <c r="AY349">
        <v>1</v>
      </c>
      <c r="AZ349">
        <v>0</v>
      </c>
      <c r="BA349">
        <v>357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Y349*Source!I182</f>
        <v>13.2408</v>
      </c>
      <c r="CY349">
        <f>AD349</f>
        <v>9.51</v>
      </c>
      <c r="CZ349">
        <f>AH349</f>
        <v>9.51</v>
      </c>
      <c r="DA349">
        <f>AL349</f>
        <v>1</v>
      </c>
      <c r="DB349">
        <v>0</v>
      </c>
    </row>
    <row r="350" spans="1:106" x14ac:dyDescent="0.2">
      <c r="A350">
        <f>ROW(Source!A182)</f>
        <v>182</v>
      </c>
      <c r="B350">
        <v>27795993</v>
      </c>
      <c r="C350">
        <v>27796483</v>
      </c>
      <c r="D350">
        <v>25412928</v>
      </c>
      <c r="E350">
        <v>1</v>
      </c>
      <c r="F350">
        <v>1</v>
      </c>
      <c r="G350">
        <v>1</v>
      </c>
      <c r="H350">
        <v>1</v>
      </c>
      <c r="I350" t="s">
        <v>498</v>
      </c>
      <c r="J350" t="s">
        <v>4</v>
      </c>
      <c r="K350" t="s">
        <v>499</v>
      </c>
      <c r="L350">
        <v>1191</v>
      </c>
      <c r="N350">
        <v>1013</v>
      </c>
      <c r="O350" t="s">
        <v>497</v>
      </c>
      <c r="P350" t="s">
        <v>497</v>
      </c>
      <c r="Q350">
        <v>1</v>
      </c>
      <c r="W350">
        <v>0</v>
      </c>
      <c r="X350">
        <v>-1417349443</v>
      </c>
      <c r="Y350">
        <v>0.01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4</v>
      </c>
      <c r="AT350">
        <v>0.01</v>
      </c>
      <c r="AU350" t="s">
        <v>4</v>
      </c>
      <c r="AV350">
        <v>2</v>
      </c>
      <c r="AW350">
        <v>2</v>
      </c>
      <c r="AX350">
        <v>27797263</v>
      </c>
      <c r="AY350">
        <v>1</v>
      </c>
      <c r="AZ350">
        <v>2048</v>
      </c>
      <c r="BA350">
        <v>358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Y350*Source!I182</f>
        <v>6.0000000000000001E-3</v>
      </c>
      <c r="CY350">
        <f>AD350</f>
        <v>0</v>
      </c>
      <c r="CZ350">
        <f>AH350</f>
        <v>0</v>
      </c>
      <c r="DA350">
        <f>AL350</f>
        <v>1</v>
      </c>
      <c r="DB350">
        <v>0</v>
      </c>
    </row>
    <row r="351" spans="1:106" x14ac:dyDescent="0.2">
      <c r="A351">
        <f>ROW(Source!A182)</f>
        <v>182</v>
      </c>
      <c r="B351">
        <v>27795993</v>
      </c>
      <c r="C351">
        <v>27796483</v>
      </c>
      <c r="D351">
        <v>25230514</v>
      </c>
      <c r="E351">
        <v>1</v>
      </c>
      <c r="F351">
        <v>1</v>
      </c>
      <c r="G351">
        <v>1</v>
      </c>
      <c r="H351">
        <v>2</v>
      </c>
      <c r="I351" t="s">
        <v>660</v>
      </c>
      <c r="J351" t="s">
        <v>661</v>
      </c>
      <c r="K351" t="s">
        <v>662</v>
      </c>
      <c r="L351">
        <v>1368</v>
      </c>
      <c r="N351">
        <v>1011</v>
      </c>
      <c r="O351" t="s">
        <v>503</v>
      </c>
      <c r="P351" t="s">
        <v>503</v>
      </c>
      <c r="Q351">
        <v>1</v>
      </c>
      <c r="W351">
        <v>0</v>
      </c>
      <c r="X351">
        <v>1188625873</v>
      </c>
      <c r="Y351">
        <v>1.2E-2</v>
      </c>
      <c r="AA351">
        <v>0</v>
      </c>
      <c r="AB351">
        <v>31.26</v>
      </c>
      <c r="AC351">
        <v>13.5</v>
      </c>
      <c r="AD351">
        <v>0</v>
      </c>
      <c r="AE351">
        <v>0</v>
      </c>
      <c r="AF351">
        <v>31.26</v>
      </c>
      <c r="AG351">
        <v>13.5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4</v>
      </c>
      <c r="AT351">
        <v>0.01</v>
      </c>
      <c r="AU351" t="s">
        <v>21</v>
      </c>
      <c r="AV351">
        <v>0</v>
      </c>
      <c r="AW351">
        <v>2</v>
      </c>
      <c r="AX351">
        <v>27797264</v>
      </c>
      <c r="AY351">
        <v>1</v>
      </c>
      <c r="AZ351">
        <v>0</v>
      </c>
      <c r="BA351">
        <v>359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Y351*Source!I182</f>
        <v>7.1999999999999998E-3</v>
      </c>
      <c r="CY351">
        <f>AB351</f>
        <v>31.26</v>
      </c>
      <c r="CZ351">
        <f>AF351</f>
        <v>31.26</v>
      </c>
      <c r="DA351">
        <f>AJ351</f>
        <v>1</v>
      </c>
      <c r="DB351">
        <v>0</v>
      </c>
    </row>
    <row r="352" spans="1:106" x14ac:dyDescent="0.2">
      <c r="A352">
        <f>ROW(Source!A182)</f>
        <v>182</v>
      </c>
      <c r="B352">
        <v>27795993</v>
      </c>
      <c r="C352">
        <v>27796483</v>
      </c>
      <c r="D352">
        <v>25152750</v>
      </c>
      <c r="E352">
        <v>1</v>
      </c>
      <c r="F352">
        <v>1</v>
      </c>
      <c r="G352">
        <v>1</v>
      </c>
      <c r="H352">
        <v>3</v>
      </c>
      <c r="I352" t="s">
        <v>663</v>
      </c>
      <c r="J352" t="s">
        <v>664</v>
      </c>
      <c r="K352" t="s">
        <v>665</v>
      </c>
      <c r="L352">
        <v>1356</v>
      </c>
      <c r="N352">
        <v>1010</v>
      </c>
      <c r="O352" t="s">
        <v>666</v>
      </c>
      <c r="P352" t="s">
        <v>666</v>
      </c>
      <c r="Q352">
        <v>1000</v>
      </c>
      <c r="W352">
        <v>0</v>
      </c>
      <c r="X352">
        <v>1975348994</v>
      </c>
      <c r="Y352">
        <v>0.3</v>
      </c>
      <c r="AA352">
        <v>180</v>
      </c>
      <c r="AB352">
        <v>0</v>
      </c>
      <c r="AC352">
        <v>0</v>
      </c>
      <c r="AD352">
        <v>0</v>
      </c>
      <c r="AE352">
        <v>180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4</v>
      </c>
      <c r="AT352">
        <v>0.3</v>
      </c>
      <c r="AU352" t="s">
        <v>4</v>
      </c>
      <c r="AV352">
        <v>0</v>
      </c>
      <c r="AW352">
        <v>2</v>
      </c>
      <c r="AX352">
        <v>27797265</v>
      </c>
      <c r="AY352">
        <v>1</v>
      </c>
      <c r="AZ352">
        <v>0</v>
      </c>
      <c r="BA352">
        <v>360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Y352*Source!I182</f>
        <v>0.18</v>
      </c>
      <c r="CY352">
        <f>AA352</f>
        <v>180</v>
      </c>
      <c r="CZ352">
        <f>AE352</f>
        <v>180</v>
      </c>
      <c r="DA352">
        <f>AI352</f>
        <v>1</v>
      </c>
      <c r="DB352">
        <v>0</v>
      </c>
    </row>
    <row r="353" spans="1:106" x14ac:dyDescent="0.2">
      <c r="A353">
        <f>ROW(Source!A182)</f>
        <v>182</v>
      </c>
      <c r="B353">
        <v>27795993</v>
      </c>
      <c r="C353">
        <v>27796483</v>
      </c>
      <c r="D353">
        <v>25153112</v>
      </c>
      <c r="E353">
        <v>1</v>
      </c>
      <c r="F353">
        <v>1</v>
      </c>
      <c r="G353">
        <v>1</v>
      </c>
      <c r="H353">
        <v>3</v>
      </c>
      <c r="I353" t="s">
        <v>667</v>
      </c>
      <c r="J353" t="s">
        <v>668</v>
      </c>
      <c r="K353" t="s">
        <v>669</v>
      </c>
      <c r="L353">
        <v>1348</v>
      </c>
      <c r="N353">
        <v>1009</v>
      </c>
      <c r="O353" t="s">
        <v>119</v>
      </c>
      <c r="P353" t="s">
        <v>119</v>
      </c>
      <c r="Q353">
        <v>1000</v>
      </c>
      <c r="W353">
        <v>0</v>
      </c>
      <c r="X353">
        <v>-1755229539</v>
      </c>
      <c r="Y353">
        <v>1E-3</v>
      </c>
      <c r="AA353">
        <v>12430</v>
      </c>
      <c r="AB353">
        <v>0</v>
      </c>
      <c r="AC353">
        <v>0</v>
      </c>
      <c r="AD353">
        <v>0</v>
      </c>
      <c r="AE353">
        <v>12430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4</v>
      </c>
      <c r="AT353">
        <v>1E-3</v>
      </c>
      <c r="AU353" t="s">
        <v>4</v>
      </c>
      <c r="AV353">
        <v>0</v>
      </c>
      <c r="AW353">
        <v>2</v>
      </c>
      <c r="AX353">
        <v>27797266</v>
      </c>
      <c r="AY353">
        <v>1</v>
      </c>
      <c r="AZ353">
        <v>0</v>
      </c>
      <c r="BA353">
        <v>361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Y353*Source!I182</f>
        <v>5.9999999999999995E-4</v>
      </c>
      <c r="CY353">
        <f>AA353</f>
        <v>12430</v>
      </c>
      <c r="CZ353">
        <f>AE353</f>
        <v>12430</v>
      </c>
      <c r="DA353">
        <f>AI353</f>
        <v>1</v>
      </c>
      <c r="DB353">
        <v>0</v>
      </c>
    </row>
    <row r="354" spans="1:106" x14ac:dyDescent="0.2">
      <c r="A354">
        <f>ROW(Source!A182)</f>
        <v>182</v>
      </c>
      <c r="B354">
        <v>27795993</v>
      </c>
      <c r="C354">
        <v>27796483</v>
      </c>
      <c r="D354">
        <v>25201054</v>
      </c>
      <c r="E354">
        <v>1</v>
      </c>
      <c r="F354">
        <v>1</v>
      </c>
      <c r="G354">
        <v>1</v>
      </c>
      <c r="H354">
        <v>3</v>
      </c>
      <c r="I354" t="s">
        <v>262</v>
      </c>
      <c r="J354" t="s">
        <v>264</v>
      </c>
      <c r="K354" t="s">
        <v>263</v>
      </c>
      <c r="L354">
        <v>1308</v>
      </c>
      <c r="N354">
        <v>1003</v>
      </c>
      <c r="O354" t="s">
        <v>246</v>
      </c>
      <c r="P354" t="s">
        <v>246</v>
      </c>
      <c r="Q354">
        <v>100</v>
      </c>
      <c r="W354">
        <v>0</v>
      </c>
      <c r="X354">
        <v>1409161548</v>
      </c>
      <c r="Y354">
        <v>1</v>
      </c>
      <c r="AA354">
        <v>7153.01</v>
      </c>
      <c r="AB354">
        <v>0</v>
      </c>
      <c r="AC354">
        <v>0</v>
      </c>
      <c r="AD354">
        <v>0</v>
      </c>
      <c r="AE354">
        <v>7153.01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4</v>
      </c>
      <c r="AT354">
        <v>1</v>
      </c>
      <c r="AU354" t="s">
        <v>4</v>
      </c>
      <c r="AV354">
        <v>0</v>
      </c>
      <c r="AW354">
        <v>1</v>
      </c>
      <c r="AX354">
        <v>-1</v>
      </c>
      <c r="AY354">
        <v>0</v>
      </c>
      <c r="AZ354">
        <v>0</v>
      </c>
      <c r="BA354" t="s">
        <v>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Y354*Source!I182</f>
        <v>0.6</v>
      </c>
      <c r="CY354">
        <f>AA354</f>
        <v>7153.01</v>
      </c>
      <c r="CZ354">
        <f>AE354</f>
        <v>7153.01</v>
      </c>
      <c r="DA354">
        <f>AI354</f>
        <v>1</v>
      </c>
      <c r="DB354">
        <v>0</v>
      </c>
    </row>
    <row r="355" spans="1:106" x14ac:dyDescent="0.2">
      <c r="A355">
        <f>ROW(Source!A182)</f>
        <v>182</v>
      </c>
      <c r="B355">
        <v>27795993</v>
      </c>
      <c r="C355">
        <v>27796483</v>
      </c>
      <c r="D355">
        <v>25147235</v>
      </c>
      <c r="E355">
        <v>17</v>
      </c>
      <c r="F355">
        <v>1</v>
      </c>
      <c r="G355">
        <v>1</v>
      </c>
      <c r="H355">
        <v>3</v>
      </c>
      <c r="I355" t="s">
        <v>536</v>
      </c>
      <c r="J355" t="s">
        <v>4</v>
      </c>
      <c r="K355" t="s">
        <v>537</v>
      </c>
      <c r="L355">
        <v>1374</v>
      </c>
      <c r="N355">
        <v>1013</v>
      </c>
      <c r="O355" t="s">
        <v>538</v>
      </c>
      <c r="P355" t="s">
        <v>538</v>
      </c>
      <c r="Q355">
        <v>1</v>
      </c>
      <c r="W355">
        <v>0</v>
      </c>
      <c r="X355">
        <v>-1731369543</v>
      </c>
      <c r="Y355">
        <v>3.5</v>
      </c>
      <c r="AA355">
        <v>1</v>
      </c>
      <c r="AB355">
        <v>0</v>
      </c>
      <c r="AC355">
        <v>0</v>
      </c>
      <c r="AD355">
        <v>0</v>
      </c>
      <c r="AE355">
        <v>1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4</v>
      </c>
      <c r="AT355">
        <v>3.5</v>
      </c>
      <c r="AU355" t="s">
        <v>4</v>
      </c>
      <c r="AV355">
        <v>0</v>
      </c>
      <c r="AW355">
        <v>2</v>
      </c>
      <c r="AX355">
        <v>27797267</v>
      </c>
      <c r="AY355">
        <v>1</v>
      </c>
      <c r="AZ355">
        <v>0</v>
      </c>
      <c r="BA355">
        <v>362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Y355*Source!I182</f>
        <v>2.1</v>
      </c>
      <c r="CY355">
        <f>AA355</f>
        <v>1</v>
      </c>
      <c r="CZ355">
        <f>AE355</f>
        <v>1</v>
      </c>
      <c r="DA355">
        <f>AI355</f>
        <v>1</v>
      </c>
      <c r="DB355">
        <v>0</v>
      </c>
    </row>
    <row r="356" spans="1:106" x14ac:dyDescent="0.2">
      <c r="A356">
        <f>ROW(Source!A182)</f>
        <v>182</v>
      </c>
      <c r="B356">
        <v>27795993</v>
      </c>
      <c r="C356">
        <v>27796483</v>
      </c>
      <c r="D356">
        <v>0</v>
      </c>
      <c r="E356">
        <v>1</v>
      </c>
      <c r="F356">
        <v>1</v>
      </c>
      <c r="G356">
        <v>1</v>
      </c>
      <c r="H356">
        <v>3</v>
      </c>
      <c r="I356" t="s">
        <v>27</v>
      </c>
      <c r="J356" t="s">
        <v>4</v>
      </c>
      <c r="K356" t="s">
        <v>266</v>
      </c>
      <c r="L356">
        <v>1371</v>
      </c>
      <c r="N356">
        <v>1013</v>
      </c>
      <c r="O356" t="s">
        <v>18</v>
      </c>
      <c r="P356" t="s">
        <v>18</v>
      </c>
      <c r="Q356">
        <v>1</v>
      </c>
      <c r="W356">
        <v>0</v>
      </c>
      <c r="X356">
        <v>139225775</v>
      </c>
      <c r="Y356">
        <v>13.333333333333334</v>
      </c>
      <c r="AA356">
        <v>57.78</v>
      </c>
      <c r="AB356">
        <v>0</v>
      </c>
      <c r="AC356">
        <v>0</v>
      </c>
      <c r="AD356">
        <v>0</v>
      </c>
      <c r="AE356">
        <v>57.78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4</v>
      </c>
      <c r="AT356">
        <v>13.333333333333334</v>
      </c>
      <c r="AU356" t="s">
        <v>4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4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Y356*Source!I182</f>
        <v>8</v>
      </c>
      <c r="CY356">
        <f>AA356</f>
        <v>57.78</v>
      </c>
      <c r="CZ356">
        <f>AE356</f>
        <v>57.78</v>
      </c>
      <c r="DA356">
        <f>AI356</f>
        <v>1</v>
      </c>
      <c r="DB356">
        <v>0</v>
      </c>
    </row>
    <row r="357" spans="1:106" x14ac:dyDescent="0.2">
      <c r="A357">
        <f>ROW(Source!A183)</f>
        <v>183</v>
      </c>
      <c r="B357">
        <v>27796868</v>
      </c>
      <c r="C357">
        <v>27796483</v>
      </c>
      <c r="D357">
        <v>25418254</v>
      </c>
      <c r="E357">
        <v>1</v>
      </c>
      <c r="F357">
        <v>1</v>
      </c>
      <c r="G357">
        <v>1</v>
      </c>
      <c r="H357">
        <v>1</v>
      </c>
      <c r="I357" t="s">
        <v>658</v>
      </c>
      <c r="J357" t="s">
        <v>4</v>
      </c>
      <c r="K357" t="s">
        <v>659</v>
      </c>
      <c r="L357">
        <v>1191</v>
      </c>
      <c r="N357">
        <v>1013</v>
      </c>
      <c r="O357" t="s">
        <v>497</v>
      </c>
      <c r="P357" t="s">
        <v>497</v>
      </c>
      <c r="Q357">
        <v>1</v>
      </c>
      <c r="W357">
        <v>0</v>
      </c>
      <c r="X357">
        <v>1983201532</v>
      </c>
      <c r="Y357">
        <v>22.068000000000001</v>
      </c>
      <c r="AA357">
        <v>0</v>
      </c>
      <c r="AB357">
        <v>0</v>
      </c>
      <c r="AC357">
        <v>0</v>
      </c>
      <c r="AD357">
        <v>73.23</v>
      </c>
      <c r="AE357">
        <v>0</v>
      </c>
      <c r="AF357">
        <v>0</v>
      </c>
      <c r="AG357">
        <v>0</v>
      </c>
      <c r="AH357">
        <v>9.51</v>
      </c>
      <c r="AI357">
        <v>1</v>
      </c>
      <c r="AJ357">
        <v>1</v>
      </c>
      <c r="AK357">
        <v>1</v>
      </c>
      <c r="AL357">
        <v>7.7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4</v>
      </c>
      <c r="AT357">
        <v>18.39</v>
      </c>
      <c r="AU357" t="s">
        <v>21</v>
      </c>
      <c r="AV357">
        <v>1</v>
      </c>
      <c r="AW357">
        <v>2</v>
      </c>
      <c r="AX357">
        <v>27797262</v>
      </c>
      <c r="AY357">
        <v>1</v>
      </c>
      <c r="AZ357">
        <v>0</v>
      </c>
      <c r="BA357">
        <v>363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Y357*Source!I183</f>
        <v>13.2408</v>
      </c>
      <c r="CY357">
        <f>AD357</f>
        <v>73.23</v>
      </c>
      <c r="CZ357">
        <f>AH357</f>
        <v>9.51</v>
      </c>
      <c r="DA357">
        <f>AL357</f>
        <v>7.7</v>
      </c>
      <c r="DB357">
        <v>0</v>
      </c>
    </row>
    <row r="358" spans="1:106" x14ac:dyDescent="0.2">
      <c r="A358">
        <f>ROW(Source!A183)</f>
        <v>183</v>
      </c>
      <c r="B358">
        <v>27796868</v>
      </c>
      <c r="C358">
        <v>27796483</v>
      </c>
      <c r="D358">
        <v>25412928</v>
      </c>
      <c r="E358">
        <v>1</v>
      </c>
      <c r="F358">
        <v>1</v>
      </c>
      <c r="G358">
        <v>1</v>
      </c>
      <c r="H358">
        <v>1</v>
      </c>
      <c r="I358" t="s">
        <v>498</v>
      </c>
      <c r="J358" t="s">
        <v>4</v>
      </c>
      <c r="K358" t="s">
        <v>499</v>
      </c>
      <c r="L358">
        <v>1191</v>
      </c>
      <c r="N358">
        <v>1013</v>
      </c>
      <c r="O358" t="s">
        <v>497</v>
      </c>
      <c r="P358" t="s">
        <v>497</v>
      </c>
      <c r="Q358">
        <v>1</v>
      </c>
      <c r="W358">
        <v>0</v>
      </c>
      <c r="X358">
        <v>-1417349443</v>
      </c>
      <c r="Y358">
        <v>0.01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7.7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4</v>
      </c>
      <c r="AT358">
        <v>0.01</v>
      </c>
      <c r="AU358" t="s">
        <v>4</v>
      </c>
      <c r="AV358">
        <v>2</v>
      </c>
      <c r="AW358">
        <v>2</v>
      </c>
      <c r="AX358">
        <v>27797263</v>
      </c>
      <c r="AY358">
        <v>1</v>
      </c>
      <c r="AZ358">
        <v>2048</v>
      </c>
      <c r="BA358">
        <v>364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Y358*Source!I183</f>
        <v>6.0000000000000001E-3</v>
      </c>
      <c r="CY358">
        <f>AD358</f>
        <v>0</v>
      </c>
      <c r="CZ358">
        <f>AH358</f>
        <v>0</v>
      </c>
      <c r="DA358">
        <f>AL358</f>
        <v>1</v>
      </c>
      <c r="DB358">
        <v>0</v>
      </c>
    </row>
    <row r="359" spans="1:106" x14ac:dyDescent="0.2">
      <c r="A359">
        <f>ROW(Source!A183)</f>
        <v>183</v>
      </c>
      <c r="B359">
        <v>27796868</v>
      </c>
      <c r="C359">
        <v>27796483</v>
      </c>
      <c r="D359">
        <v>25230514</v>
      </c>
      <c r="E359">
        <v>1</v>
      </c>
      <c r="F359">
        <v>1</v>
      </c>
      <c r="G359">
        <v>1</v>
      </c>
      <c r="H359">
        <v>2</v>
      </c>
      <c r="I359" t="s">
        <v>660</v>
      </c>
      <c r="J359" t="s">
        <v>661</v>
      </c>
      <c r="K359" t="s">
        <v>662</v>
      </c>
      <c r="L359">
        <v>1368</v>
      </c>
      <c r="N359">
        <v>1011</v>
      </c>
      <c r="O359" t="s">
        <v>503</v>
      </c>
      <c r="P359" t="s">
        <v>503</v>
      </c>
      <c r="Q359">
        <v>1</v>
      </c>
      <c r="W359">
        <v>0</v>
      </c>
      <c r="X359">
        <v>1188625873</v>
      </c>
      <c r="Y359">
        <v>1.2E-2</v>
      </c>
      <c r="AA359">
        <v>0</v>
      </c>
      <c r="AB359">
        <v>240.7</v>
      </c>
      <c r="AC359">
        <v>13.5</v>
      </c>
      <c r="AD359">
        <v>0</v>
      </c>
      <c r="AE359">
        <v>0</v>
      </c>
      <c r="AF359">
        <v>31.26</v>
      </c>
      <c r="AG359">
        <v>13.5</v>
      </c>
      <c r="AH359">
        <v>0</v>
      </c>
      <c r="AI359">
        <v>1</v>
      </c>
      <c r="AJ359">
        <v>7.7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4</v>
      </c>
      <c r="AT359">
        <v>0.01</v>
      </c>
      <c r="AU359" t="s">
        <v>21</v>
      </c>
      <c r="AV359">
        <v>0</v>
      </c>
      <c r="AW359">
        <v>2</v>
      </c>
      <c r="AX359">
        <v>27797264</v>
      </c>
      <c r="AY359">
        <v>1</v>
      </c>
      <c r="AZ359">
        <v>0</v>
      </c>
      <c r="BA359">
        <v>365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Y359*Source!I183</f>
        <v>7.1999999999999998E-3</v>
      </c>
      <c r="CY359">
        <f>AB359</f>
        <v>240.7</v>
      </c>
      <c r="CZ359">
        <f>AF359</f>
        <v>31.26</v>
      </c>
      <c r="DA359">
        <f>AJ359</f>
        <v>7.7</v>
      </c>
      <c r="DB359">
        <v>0</v>
      </c>
    </row>
    <row r="360" spans="1:106" x14ac:dyDescent="0.2">
      <c r="A360">
        <f>ROW(Source!A183)</f>
        <v>183</v>
      </c>
      <c r="B360">
        <v>27796868</v>
      </c>
      <c r="C360">
        <v>27796483</v>
      </c>
      <c r="D360">
        <v>25152750</v>
      </c>
      <c r="E360">
        <v>1</v>
      </c>
      <c r="F360">
        <v>1</v>
      </c>
      <c r="G360">
        <v>1</v>
      </c>
      <c r="H360">
        <v>3</v>
      </c>
      <c r="I360" t="s">
        <v>663</v>
      </c>
      <c r="J360" t="s">
        <v>664</v>
      </c>
      <c r="K360" t="s">
        <v>665</v>
      </c>
      <c r="L360">
        <v>1356</v>
      </c>
      <c r="N360">
        <v>1010</v>
      </c>
      <c r="O360" t="s">
        <v>666</v>
      </c>
      <c r="P360" t="s">
        <v>666</v>
      </c>
      <c r="Q360">
        <v>1000</v>
      </c>
      <c r="W360">
        <v>0</v>
      </c>
      <c r="X360">
        <v>1975348994</v>
      </c>
      <c r="Y360">
        <v>0.3</v>
      </c>
      <c r="AA360">
        <v>1386</v>
      </c>
      <c r="AB360">
        <v>0</v>
      </c>
      <c r="AC360">
        <v>0</v>
      </c>
      <c r="AD360">
        <v>0</v>
      </c>
      <c r="AE360">
        <v>180</v>
      </c>
      <c r="AF360">
        <v>0</v>
      </c>
      <c r="AG360">
        <v>0</v>
      </c>
      <c r="AH360">
        <v>0</v>
      </c>
      <c r="AI360">
        <v>7.7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4</v>
      </c>
      <c r="AT360">
        <v>0.3</v>
      </c>
      <c r="AU360" t="s">
        <v>4</v>
      </c>
      <c r="AV360">
        <v>0</v>
      </c>
      <c r="AW360">
        <v>2</v>
      </c>
      <c r="AX360">
        <v>27797265</v>
      </c>
      <c r="AY360">
        <v>1</v>
      </c>
      <c r="AZ360">
        <v>0</v>
      </c>
      <c r="BA360">
        <v>366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Y360*Source!I183</f>
        <v>0.18</v>
      </c>
      <c r="CY360">
        <f>AA360</f>
        <v>1386</v>
      </c>
      <c r="CZ360">
        <f>AE360</f>
        <v>180</v>
      </c>
      <c r="DA360">
        <f>AI360</f>
        <v>7.7</v>
      </c>
      <c r="DB360">
        <v>0</v>
      </c>
    </row>
    <row r="361" spans="1:106" x14ac:dyDescent="0.2">
      <c r="A361">
        <f>ROW(Source!A183)</f>
        <v>183</v>
      </c>
      <c r="B361">
        <v>27796868</v>
      </c>
      <c r="C361">
        <v>27796483</v>
      </c>
      <c r="D361">
        <v>25153112</v>
      </c>
      <c r="E361">
        <v>1</v>
      </c>
      <c r="F361">
        <v>1</v>
      </c>
      <c r="G361">
        <v>1</v>
      </c>
      <c r="H361">
        <v>3</v>
      </c>
      <c r="I361" t="s">
        <v>667</v>
      </c>
      <c r="J361" t="s">
        <v>668</v>
      </c>
      <c r="K361" t="s">
        <v>669</v>
      </c>
      <c r="L361">
        <v>1348</v>
      </c>
      <c r="N361">
        <v>1009</v>
      </c>
      <c r="O361" t="s">
        <v>119</v>
      </c>
      <c r="P361" t="s">
        <v>119</v>
      </c>
      <c r="Q361">
        <v>1000</v>
      </c>
      <c r="W361">
        <v>0</v>
      </c>
      <c r="X361">
        <v>-1755229539</v>
      </c>
      <c r="Y361">
        <v>1E-3</v>
      </c>
      <c r="AA361">
        <v>95711</v>
      </c>
      <c r="AB361">
        <v>0</v>
      </c>
      <c r="AC361">
        <v>0</v>
      </c>
      <c r="AD361">
        <v>0</v>
      </c>
      <c r="AE361">
        <v>12430</v>
      </c>
      <c r="AF361">
        <v>0</v>
      </c>
      <c r="AG361">
        <v>0</v>
      </c>
      <c r="AH361">
        <v>0</v>
      </c>
      <c r="AI361">
        <v>7.7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4</v>
      </c>
      <c r="AT361">
        <v>1E-3</v>
      </c>
      <c r="AU361" t="s">
        <v>4</v>
      </c>
      <c r="AV361">
        <v>0</v>
      </c>
      <c r="AW361">
        <v>2</v>
      </c>
      <c r="AX361">
        <v>27797266</v>
      </c>
      <c r="AY361">
        <v>1</v>
      </c>
      <c r="AZ361">
        <v>0</v>
      </c>
      <c r="BA361">
        <v>367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Y361*Source!I183</f>
        <v>5.9999999999999995E-4</v>
      </c>
      <c r="CY361">
        <f>AA361</f>
        <v>95711</v>
      </c>
      <c r="CZ361">
        <f>AE361</f>
        <v>12430</v>
      </c>
      <c r="DA361">
        <f>AI361</f>
        <v>7.7</v>
      </c>
      <c r="DB361">
        <v>0</v>
      </c>
    </row>
    <row r="362" spans="1:106" x14ac:dyDescent="0.2">
      <c r="A362">
        <f>ROW(Source!A183)</f>
        <v>183</v>
      </c>
      <c r="B362">
        <v>27796868</v>
      </c>
      <c r="C362">
        <v>27796483</v>
      </c>
      <c r="D362">
        <v>25201054</v>
      </c>
      <c r="E362">
        <v>1</v>
      </c>
      <c r="F362">
        <v>1</v>
      </c>
      <c r="G362">
        <v>1</v>
      </c>
      <c r="H362">
        <v>3</v>
      </c>
      <c r="I362" t="s">
        <v>262</v>
      </c>
      <c r="J362" t="s">
        <v>264</v>
      </c>
      <c r="K362" t="s">
        <v>263</v>
      </c>
      <c r="L362">
        <v>1308</v>
      </c>
      <c r="N362">
        <v>1003</v>
      </c>
      <c r="O362" t="s">
        <v>246</v>
      </c>
      <c r="P362" t="s">
        <v>246</v>
      </c>
      <c r="Q362">
        <v>100</v>
      </c>
      <c r="W362">
        <v>0</v>
      </c>
      <c r="X362">
        <v>1409161548</v>
      </c>
      <c r="Y362">
        <v>1</v>
      </c>
      <c r="AA362">
        <v>55078.18</v>
      </c>
      <c r="AB362">
        <v>0</v>
      </c>
      <c r="AC362">
        <v>0</v>
      </c>
      <c r="AD362">
        <v>0</v>
      </c>
      <c r="AE362">
        <v>7153.01</v>
      </c>
      <c r="AF362">
        <v>0</v>
      </c>
      <c r="AG362">
        <v>0</v>
      </c>
      <c r="AH362">
        <v>0</v>
      </c>
      <c r="AI362">
        <v>7.7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4</v>
      </c>
      <c r="AT362">
        <v>1</v>
      </c>
      <c r="AU362" t="s">
        <v>4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4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Y362*Source!I183</f>
        <v>0.6</v>
      </c>
      <c r="CY362">
        <f>AA362</f>
        <v>55078.18</v>
      </c>
      <c r="CZ362">
        <f>AE362</f>
        <v>7153.01</v>
      </c>
      <c r="DA362">
        <f>AI362</f>
        <v>7.7</v>
      </c>
      <c r="DB362">
        <v>0</v>
      </c>
    </row>
    <row r="363" spans="1:106" x14ac:dyDescent="0.2">
      <c r="A363">
        <f>ROW(Source!A183)</f>
        <v>183</v>
      </c>
      <c r="B363">
        <v>27796868</v>
      </c>
      <c r="C363">
        <v>27796483</v>
      </c>
      <c r="D363">
        <v>25147235</v>
      </c>
      <c r="E363">
        <v>17</v>
      </c>
      <c r="F363">
        <v>1</v>
      </c>
      <c r="G363">
        <v>1</v>
      </c>
      <c r="H363">
        <v>3</v>
      </c>
      <c r="I363" t="s">
        <v>536</v>
      </c>
      <c r="J363" t="s">
        <v>4</v>
      </c>
      <c r="K363" t="s">
        <v>537</v>
      </c>
      <c r="L363">
        <v>1374</v>
      </c>
      <c r="N363">
        <v>1013</v>
      </c>
      <c r="O363" t="s">
        <v>538</v>
      </c>
      <c r="P363" t="s">
        <v>538</v>
      </c>
      <c r="Q363">
        <v>1</v>
      </c>
      <c r="W363">
        <v>0</v>
      </c>
      <c r="X363">
        <v>-1731369543</v>
      </c>
      <c r="Y363">
        <v>3.5</v>
      </c>
      <c r="AA363">
        <v>1</v>
      </c>
      <c r="AB363">
        <v>0</v>
      </c>
      <c r="AC363">
        <v>0</v>
      </c>
      <c r="AD363">
        <v>0</v>
      </c>
      <c r="AE363">
        <v>1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4</v>
      </c>
      <c r="AT363">
        <v>3.5</v>
      </c>
      <c r="AU363" t="s">
        <v>4</v>
      </c>
      <c r="AV363">
        <v>0</v>
      </c>
      <c r="AW363">
        <v>2</v>
      </c>
      <c r="AX363">
        <v>27797267</v>
      </c>
      <c r="AY363">
        <v>1</v>
      </c>
      <c r="AZ363">
        <v>0</v>
      </c>
      <c r="BA363">
        <v>368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Y363*Source!I183</f>
        <v>2.1</v>
      </c>
      <c r="CY363">
        <f>AA363</f>
        <v>1</v>
      </c>
      <c r="CZ363">
        <f>AE363</f>
        <v>1</v>
      </c>
      <c r="DA363">
        <f>AI363</f>
        <v>1</v>
      </c>
      <c r="DB363">
        <v>0</v>
      </c>
    </row>
    <row r="364" spans="1:106" x14ac:dyDescent="0.2">
      <c r="A364">
        <f>ROW(Source!A183)</f>
        <v>183</v>
      </c>
      <c r="B364">
        <v>27796868</v>
      </c>
      <c r="C364">
        <v>27796483</v>
      </c>
      <c r="D364">
        <v>0</v>
      </c>
      <c r="E364">
        <v>1</v>
      </c>
      <c r="F364">
        <v>1</v>
      </c>
      <c r="G364">
        <v>1</v>
      </c>
      <c r="H364">
        <v>3</v>
      </c>
      <c r="I364" t="s">
        <v>27</v>
      </c>
      <c r="J364" t="s">
        <v>4</v>
      </c>
      <c r="K364" t="s">
        <v>266</v>
      </c>
      <c r="L364">
        <v>1371</v>
      </c>
      <c r="N364">
        <v>1013</v>
      </c>
      <c r="O364" t="s">
        <v>18</v>
      </c>
      <c r="P364" t="s">
        <v>18</v>
      </c>
      <c r="Q364">
        <v>1</v>
      </c>
      <c r="W364">
        <v>0</v>
      </c>
      <c r="X364">
        <v>139225775</v>
      </c>
      <c r="Y364">
        <v>13.333333333333334</v>
      </c>
      <c r="AA364">
        <v>444.92</v>
      </c>
      <c r="AB364">
        <v>0</v>
      </c>
      <c r="AC364">
        <v>0</v>
      </c>
      <c r="AD364">
        <v>0</v>
      </c>
      <c r="AE364">
        <v>57.78</v>
      </c>
      <c r="AF364">
        <v>0</v>
      </c>
      <c r="AG364">
        <v>0</v>
      </c>
      <c r="AH364">
        <v>0</v>
      </c>
      <c r="AI364">
        <v>7.7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4</v>
      </c>
      <c r="AT364">
        <v>13.333333333333334</v>
      </c>
      <c r="AU364" t="s">
        <v>4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Y364*Source!I183</f>
        <v>8</v>
      </c>
      <c r="CY364">
        <f>AA364</f>
        <v>444.92</v>
      </c>
      <c r="CZ364">
        <f>AE364</f>
        <v>57.78</v>
      </c>
      <c r="DA364">
        <f>AI364</f>
        <v>7.7</v>
      </c>
      <c r="DB364">
        <v>0</v>
      </c>
    </row>
    <row r="365" spans="1:106" x14ac:dyDescent="0.2">
      <c r="A365">
        <f>ROW(Source!A188)</f>
        <v>188</v>
      </c>
      <c r="B365">
        <v>27795993</v>
      </c>
      <c r="C365">
        <v>27796493</v>
      </c>
      <c r="D365">
        <v>25428833</v>
      </c>
      <c r="E365">
        <v>1</v>
      </c>
      <c r="F365">
        <v>1</v>
      </c>
      <c r="G365">
        <v>1</v>
      </c>
      <c r="H365">
        <v>1</v>
      </c>
      <c r="I365" t="s">
        <v>638</v>
      </c>
      <c r="J365" t="s">
        <v>4</v>
      </c>
      <c r="K365" t="s">
        <v>639</v>
      </c>
      <c r="L365">
        <v>1191</v>
      </c>
      <c r="N365">
        <v>1013</v>
      </c>
      <c r="O365" t="s">
        <v>497</v>
      </c>
      <c r="P365" t="s">
        <v>497</v>
      </c>
      <c r="Q365">
        <v>1</v>
      </c>
      <c r="W365">
        <v>0</v>
      </c>
      <c r="X365">
        <v>912892513</v>
      </c>
      <c r="Y365">
        <v>2.7839999999999998</v>
      </c>
      <c r="AA365">
        <v>0</v>
      </c>
      <c r="AB365">
        <v>0</v>
      </c>
      <c r="AC365">
        <v>0</v>
      </c>
      <c r="AD365">
        <v>9.92</v>
      </c>
      <c r="AE365">
        <v>0</v>
      </c>
      <c r="AF365">
        <v>0</v>
      </c>
      <c r="AG365">
        <v>0</v>
      </c>
      <c r="AH365">
        <v>9.92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4</v>
      </c>
      <c r="AT365">
        <v>2.3199999999999998</v>
      </c>
      <c r="AU365" t="s">
        <v>21</v>
      </c>
      <c r="AV365">
        <v>1</v>
      </c>
      <c r="AW365">
        <v>2</v>
      </c>
      <c r="AX365">
        <v>27797273</v>
      </c>
      <c r="AY365">
        <v>1</v>
      </c>
      <c r="AZ365">
        <v>0</v>
      </c>
      <c r="BA365">
        <v>369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Y365*Source!I188</f>
        <v>2.7839999999999998</v>
      </c>
      <c r="CY365">
        <f>AD365</f>
        <v>9.92</v>
      </c>
      <c r="CZ365">
        <f>AH365</f>
        <v>9.92</v>
      </c>
      <c r="DA365">
        <f>AL365</f>
        <v>1</v>
      </c>
      <c r="DB365">
        <v>0</v>
      </c>
    </row>
    <row r="366" spans="1:106" x14ac:dyDescent="0.2">
      <c r="A366">
        <f>ROW(Source!A188)</f>
        <v>188</v>
      </c>
      <c r="B366">
        <v>27795993</v>
      </c>
      <c r="C366">
        <v>27796493</v>
      </c>
      <c r="D366">
        <v>25412928</v>
      </c>
      <c r="E366">
        <v>1</v>
      </c>
      <c r="F366">
        <v>1</v>
      </c>
      <c r="G366">
        <v>1</v>
      </c>
      <c r="H366">
        <v>1</v>
      </c>
      <c r="I366" t="s">
        <v>498</v>
      </c>
      <c r="J366" t="s">
        <v>4</v>
      </c>
      <c r="K366" t="s">
        <v>499</v>
      </c>
      <c r="L366">
        <v>1191</v>
      </c>
      <c r="N366">
        <v>1013</v>
      </c>
      <c r="O366" t="s">
        <v>497</v>
      </c>
      <c r="P366" t="s">
        <v>497</v>
      </c>
      <c r="Q366">
        <v>1</v>
      </c>
      <c r="W366">
        <v>0</v>
      </c>
      <c r="X366">
        <v>-1417349443</v>
      </c>
      <c r="Y366">
        <v>0.2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4</v>
      </c>
      <c r="AT366">
        <v>0.2</v>
      </c>
      <c r="AU366" t="s">
        <v>4</v>
      </c>
      <c r="AV366">
        <v>2</v>
      </c>
      <c r="AW366">
        <v>2</v>
      </c>
      <c r="AX366">
        <v>27797274</v>
      </c>
      <c r="AY366">
        <v>1</v>
      </c>
      <c r="AZ366">
        <v>2048</v>
      </c>
      <c r="BA366">
        <v>370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Y366*Source!I188</f>
        <v>0.2</v>
      </c>
      <c r="CY366">
        <f>AD366</f>
        <v>0</v>
      </c>
      <c r="CZ366">
        <f>AH366</f>
        <v>0</v>
      </c>
      <c r="DA366">
        <f>AL366</f>
        <v>1</v>
      </c>
      <c r="DB366">
        <v>0</v>
      </c>
    </row>
    <row r="367" spans="1:106" x14ac:dyDescent="0.2">
      <c r="A367">
        <f>ROW(Source!A188)</f>
        <v>188</v>
      </c>
      <c r="B367">
        <v>27795993</v>
      </c>
      <c r="C367">
        <v>27796493</v>
      </c>
      <c r="D367">
        <v>25230220</v>
      </c>
      <c r="E367">
        <v>1</v>
      </c>
      <c r="F367">
        <v>1</v>
      </c>
      <c r="G367">
        <v>1</v>
      </c>
      <c r="H367">
        <v>2</v>
      </c>
      <c r="I367" t="s">
        <v>500</v>
      </c>
      <c r="J367" t="s">
        <v>501</v>
      </c>
      <c r="K367" t="s">
        <v>502</v>
      </c>
      <c r="L367">
        <v>1368</v>
      </c>
      <c r="N367">
        <v>1011</v>
      </c>
      <c r="O367" t="s">
        <v>503</v>
      </c>
      <c r="P367" t="s">
        <v>503</v>
      </c>
      <c r="Q367">
        <v>1</v>
      </c>
      <c r="W367">
        <v>0</v>
      </c>
      <c r="X367">
        <v>-1718674368</v>
      </c>
      <c r="Y367">
        <v>0.12</v>
      </c>
      <c r="AA367">
        <v>0</v>
      </c>
      <c r="AB367">
        <v>111.99</v>
      </c>
      <c r="AC367">
        <v>13.5</v>
      </c>
      <c r="AD367">
        <v>0</v>
      </c>
      <c r="AE367">
        <v>0</v>
      </c>
      <c r="AF367">
        <v>111.99</v>
      </c>
      <c r="AG367">
        <v>13.5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4</v>
      </c>
      <c r="AT367">
        <v>0.1</v>
      </c>
      <c r="AU367" t="s">
        <v>21</v>
      </c>
      <c r="AV367">
        <v>0</v>
      </c>
      <c r="AW367">
        <v>2</v>
      </c>
      <c r="AX367">
        <v>27797275</v>
      </c>
      <c r="AY367">
        <v>1</v>
      </c>
      <c r="AZ367">
        <v>0</v>
      </c>
      <c r="BA367">
        <v>371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Y367*Source!I188</f>
        <v>0.12</v>
      </c>
      <c r="CY367">
        <f>AB367</f>
        <v>111.99</v>
      </c>
      <c r="CZ367">
        <f>AF367</f>
        <v>111.99</v>
      </c>
      <c r="DA367">
        <f>AJ367</f>
        <v>1</v>
      </c>
      <c r="DB367">
        <v>0</v>
      </c>
    </row>
    <row r="368" spans="1:106" x14ac:dyDescent="0.2">
      <c r="A368">
        <f>ROW(Source!A188)</f>
        <v>188</v>
      </c>
      <c r="B368">
        <v>27795993</v>
      </c>
      <c r="C368">
        <v>27796493</v>
      </c>
      <c r="D368">
        <v>25231607</v>
      </c>
      <c r="E368">
        <v>1</v>
      </c>
      <c r="F368">
        <v>1</v>
      </c>
      <c r="G368">
        <v>1</v>
      </c>
      <c r="H368">
        <v>2</v>
      </c>
      <c r="I368" t="s">
        <v>507</v>
      </c>
      <c r="J368" t="s">
        <v>508</v>
      </c>
      <c r="K368" t="s">
        <v>509</v>
      </c>
      <c r="L368">
        <v>1368</v>
      </c>
      <c r="N368">
        <v>1011</v>
      </c>
      <c r="O368" t="s">
        <v>503</v>
      </c>
      <c r="P368" t="s">
        <v>503</v>
      </c>
      <c r="Q368">
        <v>1</v>
      </c>
      <c r="W368">
        <v>0</v>
      </c>
      <c r="X368">
        <v>1372534845</v>
      </c>
      <c r="Y368">
        <v>0.12</v>
      </c>
      <c r="AA368">
        <v>0</v>
      </c>
      <c r="AB368">
        <v>65.709999999999994</v>
      </c>
      <c r="AC368">
        <v>11.6</v>
      </c>
      <c r="AD368">
        <v>0</v>
      </c>
      <c r="AE368">
        <v>0</v>
      </c>
      <c r="AF368">
        <v>65.709999999999994</v>
      </c>
      <c r="AG368">
        <v>11.6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4</v>
      </c>
      <c r="AT368">
        <v>0.1</v>
      </c>
      <c r="AU368" t="s">
        <v>21</v>
      </c>
      <c r="AV368">
        <v>0</v>
      </c>
      <c r="AW368">
        <v>2</v>
      </c>
      <c r="AX368">
        <v>27797276</v>
      </c>
      <c r="AY368">
        <v>1</v>
      </c>
      <c r="AZ368">
        <v>0</v>
      </c>
      <c r="BA368">
        <v>372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Y368*Source!I188</f>
        <v>0.12</v>
      </c>
      <c r="CY368">
        <f>AB368</f>
        <v>65.709999999999994</v>
      </c>
      <c r="CZ368">
        <f>AF368</f>
        <v>65.709999999999994</v>
      </c>
      <c r="DA368">
        <f>AJ368</f>
        <v>1</v>
      </c>
      <c r="DB368">
        <v>0</v>
      </c>
    </row>
    <row r="369" spans="1:106" x14ac:dyDescent="0.2">
      <c r="A369">
        <f>ROW(Source!A188)</f>
        <v>188</v>
      </c>
      <c r="B369">
        <v>27795993</v>
      </c>
      <c r="C369">
        <v>27796493</v>
      </c>
      <c r="D369">
        <v>25231911</v>
      </c>
      <c r="E369">
        <v>1</v>
      </c>
      <c r="F369">
        <v>1</v>
      </c>
      <c r="G369">
        <v>1</v>
      </c>
      <c r="H369">
        <v>2</v>
      </c>
      <c r="I369" t="s">
        <v>586</v>
      </c>
      <c r="J369" t="s">
        <v>587</v>
      </c>
      <c r="K369" t="s">
        <v>588</v>
      </c>
      <c r="L369">
        <v>1368</v>
      </c>
      <c r="N369">
        <v>1011</v>
      </c>
      <c r="O369" t="s">
        <v>503</v>
      </c>
      <c r="P369" t="s">
        <v>503</v>
      </c>
      <c r="Q369">
        <v>1</v>
      </c>
      <c r="W369">
        <v>0</v>
      </c>
      <c r="X369">
        <v>-353815937</v>
      </c>
      <c r="Y369">
        <v>0.92399999999999993</v>
      </c>
      <c r="AA369">
        <v>0</v>
      </c>
      <c r="AB369">
        <v>8.1</v>
      </c>
      <c r="AC369">
        <v>0</v>
      </c>
      <c r="AD369">
        <v>0</v>
      </c>
      <c r="AE369">
        <v>0</v>
      </c>
      <c r="AF369">
        <v>8.1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4</v>
      </c>
      <c r="AT369">
        <v>0.77</v>
      </c>
      <c r="AU369" t="s">
        <v>21</v>
      </c>
      <c r="AV369">
        <v>0</v>
      </c>
      <c r="AW369">
        <v>2</v>
      </c>
      <c r="AX369">
        <v>27797277</v>
      </c>
      <c r="AY369">
        <v>1</v>
      </c>
      <c r="AZ369">
        <v>0</v>
      </c>
      <c r="BA369">
        <v>373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Y369*Source!I188</f>
        <v>0.92399999999999993</v>
      </c>
      <c r="CY369">
        <f>AB369</f>
        <v>8.1</v>
      </c>
      <c r="CZ369">
        <f>AF369</f>
        <v>8.1</v>
      </c>
      <c r="DA369">
        <f>AJ369</f>
        <v>1</v>
      </c>
      <c r="DB369">
        <v>0</v>
      </c>
    </row>
    <row r="370" spans="1:106" x14ac:dyDescent="0.2">
      <c r="A370">
        <f>ROW(Source!A188)</f>
        <v>188</v>
      </c>
      <c r="B370">
        <v>27795993</v>
      </c>
      <c r="C370">
        <v>27796493</v>
      </c>
      <c r="D370">
        <v>25151427</v>
      </c>
      <c r="E370">
        <v>1</v>
      </c>
      <c r="F370">
        <v>1</v>
      </c>
      <c r="G370">
        <v>1</v>
      </c>
      <c r="H370">
        <v>3</v>
      </c>
      <c r="I370" t="s">
        <v>670</v>
      </c>
      <c r="J370" t="s">
        <v>671</v>
      </c>
      <c r="K370" t="s">
        <v>672</v>
      </c>
      <c r="L370">
        <v>1346</v>
      </c>
      <c r="N370">
        <v>1009</v>
      </c>
      <c r="O370" t="s">
        <v>139</v>
      </c>
      <c r="P370" t="s">
        <v>139</v>
      </c>
      <c r="Q370">
        <v>1</v>
      </c>
      <c r="W370">
        <v>0</v>
      </c>
      <c r="X370">
        <v>586013393</v>
      </c>
      <c r="Y370">
        <v>0.15</v>
      </c>
      <c r="AA370">
        <v>10.57</v>
      </c>
      <c r="AB370">
        <v>0</v>
      </c>
      <c r="AC370">
        <v>0</v>
      </c>
      <c r="AD370">
        <v>0</v>
      </c>
      <c r="AE370">
        <v>10.57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4</v>
      </c>
      <c r="AT370">
        <v>0.15</v>
      </c>
      <c r="AU370" t="s">
        <v>4</v>
      </c>
      <c r="AV370">
        <v>0</v>
      </c>
      <c r="AW370">
        <v>2</v>
      </c>
      <c r="AX370">
        <v>27797278</v>
      </c>
      <c r="AY370">
        <v>1</v>
      </c>
      <c r="AZ370">
        <v>0</v>
      </c>
      <c r="BA370">
        <v>374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Y370*Source!I188</f>
        <v>0.15</v>
      </c>
      <c r="CY370">
        <f t="shared" ref="CY370:CY375" si="30">AA370</f>
        <v>10.57</v>
      </c>
      <c r="CZ370">
        <f t="shared" ref="CZ370:CZ375" si="31">AE370</f>
        <v>10.57</v>
      </c>
      <c r="DA370">
        <f t="shared" ref="DA370:DA375" si="32">AI370</f>
        <v>1</v>
      </c>
      <c r="DB370">
        <v>0</v>
      </c>
    </row>
    <row r="371" spans="1:106" x14ac:dyDescent="0.2">
      <c r="A371">
        <f>ROW(Source!A188)</f>
        <v>188</v>
      </c>
      <c r="B371">
        <v>27795993</v>
      </c>
      <c r="C371">
        <v>27796493</v>
      </c>
      <c r="D371">
        <v>25152616</v>
      </c>
      <c r="E371">
        <v>1</v>
      </c>
      <c r="F371">
        <v>1</v>
      </c>
      <c r="G371">
        <v>1</v>
      </c>
      <c r="H371">
        <v>3</v>
      </c>
      <c r="I371" t="s">
        <v>525</v>
      </c>
      <c r="J371" t="s">
        <v>526</v>
      </c>
      <c r="K371" t="s">
        <v>514</v>
      </c>
      <c r="L371">
        <v>1346</v>
      </c>
      <c r="N371">
        <v>1009</v>
      </c>
      <c r="O371" t="s">
        <v>139</v>
      </c>
      <c r="P371" t="s">
        <v>139</v>
      </c>
      <c r="Q371">
        <v>1</v>
      </c>
      <c r="W371">
        <v>0</v>
      </c>
      <c r="X371">
        <v>103900845</v>
      </c>
      <c r="Y371">
        <v>0.17</v>
      </c>
      <c r="AA371">
        <v>9.0399999999999991</v>
      </c>
      <c r="AB371">
        <v>0</v>
      </c>
      <c r="AC371">
        <v>0</v>
      </c>
      <c r="AD371">
        <v>0</v>
      </c>
      <c r="AE371">
        <v>9.0399999999999991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4</v>
      </c>
      <c r="AT371">
        <v>0.17</v>
      </c>
      <c r="AU371" t="s">
        <v>4</v>
      </c>
      <c r="AV371">
        <v>0</v>
      </c>
      <c r="AW371">
        <v>2</v>
      </c>
      <c r="AX371">
        <v>27797279</v>
      </c>
      <c r="AY371">
        <v>1</v>
      </c>
      <c r="AZ371">
        <v>0</v>
      </c>
      <c r="BA371">
        <v>375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Y371*Source!I188</f>
        <v>0.17</v>
      </c>
      <c r="CY371">
        <f t="shared" si="30"/>
        <v>9.0399999999999991</v>
      </c>
      <c r="CZ371">
        <f t="shared" si="31"/>
        <v>9.0399999999999991</v>
      </c>
      <c r="DA371">
        <f t="shared" si="32"/>
        <v>1</v>
      </c>
      <c r="DB371">
        <v>0</v>
      </c>
    </row>
    <row r="372" spans="1:106" x14ac:dyDescent="0.2">
      <c r="A372">
        <f>ROW(Source!A188)</f>
        <v>188</v>
      </c>
      <c r="B372">
        <v>27795993</v>
      </c>
      <c r="C372">
        <v>27796493</v>
      </c>
      <c r="D372">
        <v>25171300</v>
      </c>
      <c r="E372">
        <v>1</v>
      </c>
      <c r="F372">
        <v>1</v>
      </c>
      <c r="G372">
        <v>1</v>
      </c>
      <c r="H372">
        <v>3</v>
      </c>
      <c r="I372" t="s">
        <v>673</v>
      </c>
      <c r="J372" t="s">
        <v>674</v>
      </c>
      <c r="K372" t="s">
        <v>675</v>
      </c>
      <c r="L372">
        <v>1348</v>
      </c>
      <c r="N372">
        <v>1009</v>
      </c>
      <c r="O372" t="s">
        <v>119</v>
      </c>
      <c r="P372" t="s">
        <v>119</v>
      </c>
      <c r="Q372">
        <v>1000</v>
      </c>
      <c r="W372">
        <v>0</v>
      </c>
      <c r="X372">
        <v>426000481</v>
      </c>
      <c r="Y372">
        <v>1.4999999999999999E-2</v>
      </c>
      <c r="AA372">
        <v>11500</v>
      </c>
      <c r="AB372">
        <v>0</v>
      </c>
      <c r="AC372">
        <v>0</v>
      </c>
      <c r="AD372">
        <v>0</v>
      </c>
      <c r="AE372">
        <v>11500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4</v>
      </c>
      <c r="AT372">
        <v>1.4999999999999999E-2</v>
      </c>
      <c r="AU372" t="s">
        <v>4</v>
      </c>
      <c r="AV372">
        <v>0</v>
      </c>
      <c r="AW372">
        <v>2</v>
      </c>
      <c r="AX372">
        <v>27797280</v>
      </c>
      <c r="AY372">
        <v>1</v>
      </c>
      <c r="AZ372">
        <v>0</v>
      </c>
      <c r="BA372">
        <v>376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Y372*Source!I188</f>
        <v>1.4999999999999999E-2</v>
      </c>
      <c r="CY372">
        <f t="shared" si="30"/>
        <v>11500</v>
      </c>
      <c r="CZ372">
        <f t="shared" si="31"/>
        <v>11500</v>
      </c>
      <c r="DA372">
        <f t="shared" si="32"/>
        <v>1</v>
      </c>
      <c r="DB372">
        <v>0</v>
      </c>
    </row>
    <row r="373" spans="1:106" x14ac:dyDescent="0.2">
      <c r="A373">
        <f>ROW(Source!A188)</f>
        <v>188</v>
      </c>
      <c r="B373">
        <v>27795993</v>
      </c>
      <c r="C373">
        <v>27796493</v>
      </c>
      <c r="D373">
        <v>25186459</v>
      </c>
      <c r="E373">
        <v>1</v>
      </c>
      <c r="F373">
        <v>1</v>
      </c>
      <c r="G373">
        <v>1</v>
      </c>
      <c r="H373">
        <v>3</v>
      </c>
      <c r="I373" t="s">
        <v>655</v>
      </c>
      <c r="J373" t="s">
        <v>656</v>
      </c>
      <c r="K373" t="s">
        <v>657</v>
      </c>
      <c r="L373">
        <v>1346</v>
      </c>
      <c r="N373">
        <v>1009</v>
      </c>
      <c r="O373" t="s">
        <v>139</v>
      </c>
      <c r="P373" t="s">
        <v>139</v>
      </c>
      <c r="Q373">
        <v>1</v>
      </c>
      <c r="W373">
        <v>0</v>
      </c>
      <c r="X373">
        <v>210558753</v>
      </c>
      <c r="Y373">
        <v>0.03</v>
      </c>
      <c r="AA373">
        <v>28.6</v>
      </c>
      <c r="AB373">
        <v>0</v>
      </c>
      <c r="AC373">
        <v>0</v>
      </c>
      <c r="AD373">
        <v>0</v>
      </c>
      <c r="AE373">
        <v>28.6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4</v>
      </c>
      <c r="AT373">
        <v>0.03</v>
      </c>
      <c r="AU373" t="s">
        <v>4</v>
      </c>
      <c r="AV373">
        <v>0</v>
      </c>
      <c r="AW373">
        <v>2</v>
      </c>
      <c r="AX373">
        <v>27797281</v>
      </c>
      <c r="AY373">
        <v>1</v>
      </c>
      <c r="AZ373">
        <v>0</v>
      </c>
      <c r="BA373">
        <v>377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Y373*Source!I188</f>
        <v>0.03</v>
      </c>
      <c r="CY373">
        <f t="shared" si="30"/>
        <v>28.6</v>
      </c>
      <c r="CZ373">
        <f t="shared" si="31"/>
        <v>28.6</v>
      </c>
      <c r="DA373">
        <f t="shared" si="32"/>
        <v>1</v>
      </c>
      <c r="DB373">
        <v>0</v>
      </c>
    </row>
    <row r="374" spans="1:106" x14ac:dyDescent="0.2">
      <c r="A374">
        <f>ROW(Source!A188)</f>
        <v>188</v>
      </c>
      <c r="B374">
        <v>27795993</v>
      </c>
      <c r="C374">
        <v>27796493</v>
      </c>
      <c r="D374">
        <v>0</v>
      </c>
      <c r="E374">
        <v>1</v>
      </c>
      <c r="F374">
        <v>1</v>
      </c>
      <c r="G374">
        <v>1</v>
      </c>
      <c r="H374">
        <v>3</v>
      </c>
      <c r="I374" t="s">
        <v>273</v>
      </c>
      <c r="J374" t="s">
        <v>4</v>
      </c>
      <c r="K374" t="s">
        <v>274</v>
      </c>
      <c r="L374">
        <v>1354</v>
      </c>
      <c r="N374">
        <v>1010</v>
      </c>
      <c r="O374" t="s">
        <v>215</v>
      </c>
      <c r="P374" t="s">
        <v>215</v>
      </c>
      <c r="Q374">
        <v>1</v>
      </c>
      <c r="W374">
        <v>0</v>
      </c>
      <c r="X374">
        <v>-372210507</v>
      </c>
      <c r="Y374">
        <v>1</v>
      </c>
      <c r="AA374">
        <v>181.15</v>
      </c>
      <c r="AB374">
        <v>0</v>
      </c>
      <c r="AC374">
        <v>0</v>
      </c>
      <c r="AD374">
        <v>0</v>
      </c>
      <c r="AE374">
        <v>181.15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 t="s">
        <v>4</v>
      </c>
      <c r="AT374">
        <v>1</v>
      </c>
      <c r="AU374" t="s">
        <v>4</v>
      </c>
      <c r="AV374">
        <v>0</v>
      </c>
      <c r="AW374">
        <v>1</v>
      </c>
      <c r="AX374">
        <v>-1</v>
      </c>
      <c r="AY374">
        <v>0</v>
      </c>
      <c r="AZ374">
        <v>0</v>
      </c>
      <c r="BA374" t="s">
        <v>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Y374*Source!I188</f>
        <v>1</v>
      </c>
      <c r="CY374">
        <f t="shared" si="30"/>
        <v>181.15</v>
      </c>
      <c r="CZ374">
        <f t="shared" si="31"/>
        <v>181.15</v>
      </c>
      <c r="DA374">
        <f t="shared" si="32"/>
        <v>1</v>
      </c>
      <c r="DB374">
        <v>0</v>
      </c>
    </row>
    <row r="375" spans="1:106" x14ac:dyDescent="0.2">
      <c r="A375">
        <f>ROW(Source!A188)</f>
        <v>188</v>
      </c>
      <c r="B375">
        <v>27795993</v>
      </c>
      <c r="C375">
        <v>27796493</v>
      </c>
      <c r="D375">
        <v>25147235</v>
      </c>
      <c r="E375">
        <v>17</v>
      </c>
      <c r="F375">
        <v>1</v>
      </c>
      <c r="G375">
        <v>1</v>
      </c>
      <c r="H375">
        <v>3</v>
      </c>
      <c r="I375" t="s">
        <v>536</v>
      </c>
      <c r="J375" t="s">
        <v>4</v>
      </c>
      <c r="K375" t="s">
        <v>537</v>
      </c>
      <c r="L375">
        <v>1374</v>
      </c>
      <c r="N375">
        <v>1013</v>
      </c>
      <c r="O375" t="s">
        <v>538</v>
      </c>
      <c r="P375" t="s">
        <v>538</v>
      </c>
      <c r="Q375">
        <v>1</v>
      </c>
      <c r="W375">
        <v>0</v>
      </c>
      <c r="X375">
        <v>-1731369543</v>
      </c>
      <c r="Y375">
        <v>0.46</v>
      </c>
      <c r="AA375">
        <v>1</v>
      </c>
      <c r="AB375">
        <v>0</v>
      </c>
      <c r="AC375">
        <v>0</v>
      </c>
      <c r="AD375">
        <v>0</v>
      </c>
      <c r="AE375">
        <v>1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4</v>
      </c>
      <c r="AT375">
        <v>0.46</v>
      </c>
      <c r="AU375" t="s">
        <v>4</v>
      </c>
      <c r="AV375">
        <v>0</v>
      </c>
      <c r="AW375">
        <v>2</v>
      </c>
      <c r="AX375">
        <v>27797282</v>
      </c>
      <c r="AY375">
        <v>1</v>
      </c>
      <c r="AZ375">
        <v>0</v>
      </c>
      <c r="BA375">
        <v>378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Y375*Source!I188</f>
        <v>0.46</v>
      </c>
      <c r="CY375">
        <f t="shared" si="30"/>
        <v>1</v>
      </c>
      <c r="CZ375">
        <f t="shared" si="31"/>
        <v>1</v>
      </c>
      <c r="DA375">
        <f t="shared" si="32"/>
        <v>1</v>
      </c>
      <c r="DB375">
        <v>0</v>
      </c>
    </row>
    <row r="376" spans="1:106" x14ac:dyDescent="0.2">
      <c r="A376">
        <f>ROW(Source!A189)</f>
        <v>189</v>
      </c>
      <c r="B376">
        <v>27796868</v>
      </c>
      <c r="C376">
        <v>27796493</v>
      </c>
      <c r="D376">
        <v>25428833</v>
      </c>
      <c r="E376">
        <v>1</v>
      </c>
      <c r="F376">
        <v>1</v>
      </c>
      <c r="G376">
        <v>1</v>
      </c>
      <c r="H376">
        <v>1</v>
      </c>
      <c r="I376" t="s">
        <v>638</v>
      </c>
      <c r="J376" t="s">
        <v>4</v>
      </c>
      <c r="K376" t="s">
        <v>639</v>
      </c>
      <c r="L376">
        <v>1191</v>
      </c>
      <c r="N376">
        <v>1013</v>
      </c>
      <c r="O376" t="s">
        <v>497</v>
      </c>
      <c r="P376" t="s">
        <v>497</v>
      </c>
      <c r="Q376">
        <v>1</v>
      </c>
      <c r="W376">
        <v>0</v>
      </c>
      <c r="X376">
        <v>912892513</v>
      </c>
      <c r="Y376">
        <v>2.7839999999999998</v>
      </c>
      <c r="AA376">
        <v>0</v>
      </c>
      <c r="AB376">
        <v>0</v>
      </c>
      <c r="AC376">
        <v>0</v>
      </c>
      <c r="AD376">
        <v>76.38</v>
      </c>
      <c r="AE376">
        <v>0</v>
      </c>
      <c r="AF376">
        <v>0</v>
      </c>
      <c r="AG376">
        <v>0</v>
      </c>
      <c r="AH376">
        <v>9.92</v>
      </c>
      <c r="AI376">
        <v>1</v>
      </c>
      <c r="AJ376">
        <v>1</v>
      </c>
      <c r="AK376">
        <v>1</v>
      </c>
      <c r="AL376">
        <v>7.7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4</v>
      </c>
      <c r="AT376">
        <v>2.3199999999999998</v>
      </c>
      <c r="AU376" t="s">
        <v>21</v>
      </c>
      <c r="AV376">
        <v>1</v>
      </c>
      <c r="AW376">
        <v>2</v>
      </c>
      <c r="AX376">
        <v>27797273</v>
      </c>
      <c r="AY376">
        <v>1</v>
      </c>
      <c r="AZ376">
        <v>0</v>
      </c>
      <c r="BA376">
        <v>379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Y376*Source!I189</f>
        <v>2.7839999999999998</v>
      </c>
      <c r="CY376">
        <f>AD376</f>
        <v>76.38</v>
      </c>
      <c r="CZ376">
        <f>AH376</f>
        <v>9.92</v>
      </c>
      <c r="DA376">
        <f>AL376</f>
        <v>7.7</v>
      </c>
      <c r="DB376">
        <v>0</v>
      </c>
    </row>
    <row r="377" spans="1:106" x14ac:dyDescent="0.2">
      <c r="A377">
        <f>ROW(Source!A189)</f>
        <v>189</v>
      </c>
      <c r="B377">
        <v>27796868</v>
      </c>
      <c r="C377">
        <v>27796493</v>
      </c>
      <c r="D377">
        <v>25412928</v>
      </c>
      <c r="E377">
        <v>1</v>
      </c>
      <c r="F377">
        <v>1</v>
      </c>
      <c r="G377">
        <v>1</v>
      </c>
      <c r="H377">
        <v>1</v>
      </c>
      <c r="I377" t="s">
        <v>498</v>
      </c>
      <c r="J377" t="s">
        <v>4</v>
      </c>
      <c r="K377" t="s">
        <v>499</v>
      </c>
      <c r="L377">
        <v>1191</v>
      </c>
      <c r="N377">
        <v>1013</v>
      </c>
      <c r="O377" t="s">
        <v>497</v>
      </c>
      <c r="P377" t="s">
        <v>497</v>
      </c>
      <c r="Q377">
        <v>1</v>
      </c>
      <c r="W377">
        <v>0</v>
      </c>
      <c r="X377">
        <v>-1417349443</v>
      </c>
      <c r="Y377">
        <v>0.2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7.7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4</v>
      </c>
      <c r="AT377">
        <v>0.2</v>
      </c>
      <c r="AU377" t="s">
        <v>4</v>
      </c>
      <c r="AV377">
        <v>2</v>
      </c>
      <c r="AW377">
        <v>2</v>
      </c>
      <c r="AX377">
        <v>27797274</v>
      </c>
      <c r="AY377">
        <v>1</v>
      </c>
      <c r="AZ377">
        <v>2048</v>
      </c>
      <c r="BA377">
        <v>380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Y377*Source!I189</f>
        <v>0.2</v>
      </c>
      <c r="CY377">
        <f>AD377</f>
        <v>0</v>
      </c>
      <c r="CZ377">
        <f>AH377</f>
        <v>0</v>
      </c>
      <c r="DA377">
        <f>AL377</f>
        <v>1</v>
      </c>
      <c r="DB377">
        <v>0</v>
      </c>
    </row>
    <row r="378" spans="1:106" x14ac:dyDescent="0.2">
      <c r="A378">
        <f>ROW(Source!A189)</f>
        <v>189</v>
      </c>
      <c r="B378">
        <v>27796868</v>
      </c>
      <c r="C378">
        <v>27796493</v>
      </c>
      <c r="D378">
        <v>25230220</v>
      </c>
      <c r="E378">
        <v>1</v>
      </c>
      <c r="F378">
        <v>1</v>
      </c>
      <c r="G378">
        <v>1</v>
      </c>
      <c r="H378">
        <v>2</v>
      </c>
      <c r="I378" t="s">
        <v>500</v>
      </c>
      <c r="J378" t="s">
        <v>501</v>
      </c>
      <c r="K378" t="s">
        <v>502</v>
      </c>
      <c r="L378">
        <v>1368</v>
      </c>
      <c r="N378">
        <v>1011</v>
      </c>
      <c r="O378" t="s">
        <v>503</v>
      </c>
      <c r="P378" t="s">
        <v>503</v>
      </c>
      <c r="Q378">
        <v>1</v>
      </c>
      <c r="W378">
        <v>0</v>
      </c>
      <c r="X378">
        <v>-1718674368</v>
      </c>
      <c r="Y378">
        <v>0.12</v>
      </c>
      <c r="AA378">
        <v>0</v>
      </c>
      <c r="AB378">
        <v>862.32</v>
      </c>
      <c r="AC378">
        <v>13.5</v>
      </c>
      <c r="AD378">
        <v>0</v>
      </c>
      <c r="AE378">
        <v>0</v>
      </c>
      <c r="AF378">
        <v>111.99</v>
      </c>
      <c r="AG378">
        <v>13.5</v>
      </c>
      <c r="AH378">
        <v>0</v>
      </c>
      <c r="AI378">
        <v>1</v>
      </c>
      <c r="AJ378">
        <v>7.7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4</v>
      </c>
      <c r="AT378">
        <v>0.1</v>
      </c>
      <c r="AU378" t="s">
        <v>21</v>
      </c>
      <c r="AV378">
        <v>0</v>
      </c>
      <c r="AW378">
        <v>2</v>
      </c>
      <c r="AX378">
        <v>27797275</v>
      </c>
      <c r="AY378">
        <v>1</v>
      </c>
      <c r="AZ378">
        <v>0</v>
      </c>
      <c r="BA378">
        <v>381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Y378*Source!I189</f>
        <v>0.12</v>
      </c>
      <c r="CY378">
        <f>AB378</f>
        <v>862.32</v>
      </c>
      <c r="CZ378">
        <f>AF378</f>
        <v>111.99</v>
      </c>
      <c r="DA378">
        <f>AJ378</f>
        <v>7.7</v>
      </c>
      <c r="DB378">
        <v>0</v>
      </c>
    </row>
    <row r="379" spans="1:106" x14ac:dyDescent="0.2">
      <c r="A379">
        <f>ROW(Source!A189)</f>
        <v>189</v>
      </c>
      <c r="B379">
        <v>27796868</v>
      </c>
      <c r="C379">
        <v>27796493</v>
      </c>
      <c r="D379">
        <v>25231607</v>
      </c>
      <c r="E379">
        <v>1</v>
      </c>
      <c r="F379">
        <v>1</v>
      </c>
      <c r="G379">
        <v>1</v>
      </c>
      <c r="H379">
        <v>2</v>
      </c>
      <c r="I379" t="s">
        <v>507</v>
      </c>
      <c r="J379" t="s">
        <v>508</v>
      </c>
      <c r="K379" t="s">
        <v>509</v>
      </c>
      <c r="L379">
        <v>1368</v>
      </c>
      <c r="N379">
        <v>1011</v>
      </c>
      <c r="O379" t="s">
        <v>503</v>
      </c>
      <c r="P379" t="s">
        <v>503</v>
      </c>
      <c r="Q379">
        <v>1</v>
      </c>
      <c r="W379">
        <v>0</v>
      </c>
      <c r="X379">
        <v>1372534845</v>
      </c>
      <c r="Y379">
        <v>0.12</v>
      </c>
      <c r="AA379">
        <v>0</v>
      </c>
      <c r="AB379">
        <v>505.97</v>
      </c>
      <c r="AC379">
        <v>11.6</v>
      </c>
      <c r="AD379">
        <v>0</v>
      </c>
      <c r="AE379">
        <v>0</v>
      </c>
      <c r="AF379">
        <v>65.709999999999994</v>
      </c>
      <c r="AG379">
        <v>11.6</v>
      </c>
      <c r="AH379">
        <v>0</v>
      </c>
      <c r="AI379">
        <v>1</v>
      </c>
      <c r="AJ379">
        <v>7.7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4</v>
      </c>
      <c r="AT379">
        <v>0.1</v>
      </c>
      <c r="AU379" t="s">
        <v>21</v>
      </c>
      <c r="AV379">
        <v>0</v>
      </c>
      <c r="AW379">
        <v>2</v>
      </c>
      <c r="AX379">
        <v>27797276</v>
      </c>
      <c r="AY379">
        <v>1</v>
      </c>
      <c r="AZ379">
        <v>0</v>
      </c>
      <c r="BA379">
        <v>382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Y379*Source!I189</f>
        <v>0.12</v>
      </c>
      <c r="CY379">
        <f>AB379</f>
        <v>505.97</v>
      </c>
      <c r="CZ379">
        <f>AF379</f>
        <v>65.709999999999994</v>
      </c>
      <c r="DA379">
        <f>AJ379</f>
        <v>7.7</v>
      </c>
      <c r="DB379">
        <v>0</v>
      </c>
    </row>
    <row r="380" spans="1:106" x14ac:dyDescent="0.2">
      <c r="A380">
        <f>ROW(Source!A189)</f>
        <v>189</v>
      </c>
      <c r="B380">
        <v>27796868</v>
      </c>
      <c r="C380">
        <v>27796493</v>
      </c>
      <c r="D380">
        <v>25231911</v>
      </c>
      <c r="E380">
        <v>1</v>
      </c>
      <c r="F380">
        <v>1</v>
      </c>
      <c r="G380">
        <v>1</v>
      </c>
      <c r="H380">
        <v>2</v>
      </c>
      <c r="I380" t="s">
        <v>586</v>
      </c>
      <c r="J380" t="s">
        <v>587</v>
      </c>
      <c r="K380" t="s">
        <v>588</v>
      </c>
      <c r="L380">
        <v>1368</v>
      </c>
      <c r="N380">
        <v>1011</v>
      </c>
      <c r="O380" t="s">
        <v>503</v>
      </c>
      <c r="P380" t="s">
        <v>503</v>
      </c>
      <c r="Q380">
        <v>1</v>
      </c>
      <c r="W380">
        <v>0</v>
      </c>
      <c r="X380">
        <v>-353815937</v>
      </c>
      <c r="Y380">
        <v>0.92399999999999993</v>
      </c>
      <c r="AA380">
        <v>0</v>
      </c>
      <c r="AB380">
        <v>62.37</v>
      </c>
      <c r="AC380">
        <v>0</v>
      </c>
      <c r="AD380">
        <v>0</v>
      </c>
      <c r="AE380">
        <v>0</v>
      </c>
      <c r="AF380">
        <v>8.1</v>
      </c>
      <c r="AG380">
        <v>0</v>
      </c>
      <c r="AH380">
        <v>0</v>
      </c>
      <c r="AI380">
        <v>1</v>
      </c>
      <c r="AJ380">
        <v>7.7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4</v>
      </c>
      <c r="AT380">
        <v>0.77</v>
      </c>
      <c r="AU380" t="s">
        <v>21</v>
      </c>
      <c r="AV380">
        <v>0</v>
      </c>
      <c r="AW380">
        <v>2</v>
      </c>
      <c r="AX380">
        <v>27797277</v>
      </c>
      <c r="AY380">
        <v>1</v>
      </c>
      <c r="AZ380">
        <v>0</v>
      </c>
      <c r="BA380">
        <v>383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Y380*Source!I189</f>
        <v>0.92399999999999993</v>
      </c>
      <c r="CY380">
        <f>AB380</f>
        <v>62.37</v>
      </c>
      <c r="CZ380">
        <f>AF380</f>
        <v>8.1</v>
      </c>
      <c r="DA380">
        <f>AJ380</f>
        <v>7.7</v>
      </c>
      <c r="DB380">
        <v>0</v>
      </c>
    </row>
    <row r="381" spans="1:106" x14ac:dyDescent="0.2">
      <c r="A381">
        <f>ROW(Source!A189)</f>
        <v>189</v>
      </c>
      <c r="B381">
        <v>27796868</v>
      </c>
      <c r="C381">
        <v>27796493</v>
      </c>
      <c r="D381">
        <v>25151427</v>
      </c>
      <c r="E381">
        <v>1</v>
      </c>
      <c r="F381">
        <v>1</v>
      </c>
      <c r="G381">
        <v>1</v>
      </c>
      <c r="H381">
        <v>3</v>
      </c>
      <c r="I381" t="s">
        <v>670</v>
      </c>
      <c r="J381" t="s">
        <v>671</v>
      </c>
      <c r="K381" t="s">
        <v>672</v>
      </c>
      <c r="L381">
        <v>1346</v>
      </c>
      <c r="N381">
        <v>1009</v>
      </c>
      <c r="O381" t="s">
        <v>139</v>
      </c>
      <c r="P381" t="s">
        <v>139</v>
      </c>
      <c r="Q381">
        <v>1</v>
      </c>
      <c r="W381">
        <v>0</v>
      </c>
      <c r="X381">
        <v>586013393</v>
      </c>
      <c r="Y381">
        <v>0.15</v>
      </c>
      <c r="AA381">
        <v>81.39</v>
      </c>
      <c r="AB381">
        <v>0</v>
      </c>
      <c r="AC381">
        <v>0</v>
      </c>
      <c r="AD381">
        <v>0</v>
      </c>
      <c r="AE381">
        <v>10.57</v>
      </c>
      <c r="AF381">
        <v>0</v>
      </c>
      <c r="AG381">
        <v>0</v>
      </c>
      <c r="AH381">
        <v>0</v>
      </c>
      <c r="AI381">
        <v>7.7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4</v>
      </c>
      <c r="AT381">
        <v>0.15</v>
      </c>
      <c r="AU381" t="s">
        <v>4</v>
      </c>
      <c r="AV381">
        <v>0</v>
      </c>
      <c r="AW381">
        <v>2</v>
      </c>
      <c r="AX381">
        <v>27797278</v>
      </c>
      <c r="AY381">
        <v>1</v>
      </c>
      <c r="AZ381">
        <v>0</v>
      </c>
      <c r="BA381">
        <v>384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Y381*Source!I189</f>
        <v>0.15</v>
      </c>
      <c r="CY381">
        <f t="shared" ref="CY381:CY386" si="33">AA381</f>
        <v>81.39</v>
      </c>
      <c r="CZ381">
        <f t="shared" ref="CZ381:CZ386" si="34">AE381</f>
        <v>10.57</v>
      </c>
      <c r="DA381">
        <f t="shared" ref="DA381:DA386" si="35">AI381</f>
        <v>7.7</v>
      </c>
      <c r="DB381">
        <v>0</v>
      </c>
    </row>
    <row r="382" spans="1:106" x14ac:dyDescent="0.2">
      <c r="A382">
        <f>ROW(Source!A189)</f>
        <v>189</v>
      </c>
      <c r="B382">
        <v>27796868</v>
      </c>
      <c r="C382">
        <v>27796493</v>
      </c>
      <c r="D382">
        <v>25152616</v>
      </c>
      <c r="E382">
        <v>1</v>
      </c>
      <c r="F382">
        <v>1</v>
      </c>
      <c r="G382">
        <v>1</v>
      </c>
      <c r="H382">
        <v>3</v>
      </c>
      <c r="I382" t="s">
        <v>525</v>
      </c>
      <c r="J382" t="s">
        <v>526</v>
      </c>
      <c r="K382" t="s">
        <v>514</v>
      </c>
      <c r="L382">
        <v>1346</v>
      </c>
      <c r="N382">
        <v>1009</v>
      </c>
      <c r="O382" t="s">
        <v>139</v>
      </c>
      <c r="P382" t="s">
        <v>139</v>
      </c>
      <c r="Q382">
        <v>1</v>
      </c>
      <c r="W382">
        <v>0</v>
      </c>
      <c r="X382">
        <v>103900845</v>
      </c>
      <c r="Y382">
        <v>0.17</v>
      </c>
      <c r="AA382">
        <v>69.61</v>
      </c>
      <c r="AB382">
        <v>0</v>
      </c>
      <c r="AC382">
        <v>0</v>
      </c>
      <c r="AD382">
        <v>0</v>
      </c>
      <c r="AE382">
        <v>9.0399999999999991</v>
      </c>
      <c r="AF382">
        <v>0</v>
      </c>
      <c r="AG382">
        <v>0</v>
      </c>
      <c r="AH382">
        <v>0</v>
      </c>
      <c r="AI382">
        <v>7.7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4</v>
      </c>
      <c r="AT382">
        <v>0.17</v>
      </c>
      <c r="AU382" t="s">
        <v>4</v>
      </c>
      <c r="AV382">
        <v>0</v>
      </c>
      <c r="AW382">
        <v>2</v>
      </c>
      <c r="AX382">
        <v>27797279</v>
      </c>
      <c r="AY382">
        <v>1</v>
      </c>
      <c r="AZ382">
        <v>0</v>
      </c>
      <c r="BA382">
        <v>385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Y382*Source!I189</f>
        <v>0.17</v>
      </c>
      <c r="CY382">
        <f t="shared" si="33"/>
        <v>69.61</v>
      </c>
      <c r="CZ382">
        <f t="shared" si="34"/>
        <v>9.0399999999999991</v>
      </c>
      <c r="DA382">
        <f t="shared" si="35"/>
        <v>7.7</v>
      </c>
      <c r="DB382">
        <v>0</v>
      </c>
    </row>
    <row r="383" spans="1:106" x14ac:dyDescent="0.2">
      <c r="A383">
        <f>ROW(Source!A189)</f>
        <v>189</v>
      </c>
      <c r="B383">
        <v>27796868</v>
      </c>
      <c r="C383">
        <v>27796493</v>
      </c>
      <c r="D383">
        <v>25171300</v>
      </c>
      <c r="E383">
        <v>1</v>
      </c>
      <c r="F383">
        <v>1</v>
      </c>
      <c r="G383">
        <v>1</v>
      </c>
      <c r="H383">
        <v>3</v>
      </c>
      <c r="I383" t="s">
        <v>673</v>
      </c>
      <c r="J383" t="s">
        <v>674</v>
      </c>
      <c r="K383" t="s">
        <v>675</v>
      </c>
      <c r="L383">
        <v>1348</v>
      </c>
      <c r="N383">
        <v>1009</v>
      </c>
      <c r="O383" t="s">
        <v>119</v>
      </c>
      <c r="P383" t="s">
        <v>119</v>
      </c>
      <c r="Q383">
        <v>1000</v>
      </c>
      <c r="W383">
        <v>0</v>
      </c>
      <c r="X383">
        <v>426000481</v>
      </c>
      <c r="Y383">
        <v>1.4999999999999999E-2</v>
      </c>
      <c r="AA383">
        <v>88550</v>
      </c>
      <c r="AB383">
        <v>0</v>
      </c>
      <c r="AC383">
        <v>0</v>
      </c>
      <c r="AD383">
        <v>0</v>
      </c>
      <c r="AE383">
        <v>11500</v>
      </c>
      <c r="AF383">
        <v>0</v>
      </c>
      <c r="AG383">
        <v>0</v>
      </c>
      <c r="AH383">
        <v>0</v>
      </c>
      <c r="AI383">
        <v>7.7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4</v>
      </c>
      <c r="AT383">
        <v>1.4999999999999999E-2</v>
      </c>
      <c r="AU383" t="s">
        <v>4</v>
      </c>
      <c r="AV383">
        <v>0</v>
      </c>
      <c r="AW383">
        <v>2</v>
      </c>
      <c r="AX383">
        <v>27797280</v>
      </c>
      <c r="AY383">
        <v>1</v>
      </c>
      <c r="AZ383">
        <v>0</v>
      </c>
      <c r="BA383">
        <v>386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Y383*Source!I189</f>
        <v>1.4999999999999999E-2</v>
      </c>
      <c r="CY383">
        <f t="shared" si="33"/>
        <v>88550</v>
      </c>
      <c r="CZ383">
        <f t="shared" si="34"/>
        <v>11500</v>
      </c>
      <c r="DA383">
        <f t="shared" si="35"/>
        <v>7.7</v>
      </c>
      <c r="DB383">
        <v>0</v>
      </c>
    </row>
    <row r="384" spans="1:106" x14ac:dyDescent="0.2">
      <c r="A384">
        <f>ROW(Source!A189)</f>
        <v>189</v>
      </c>
      <c r="B384">
        <v>27796868</v>
      </c>
      <c r="C384">
        <v>27796493</v>
      </c>
      <c r="D384">
        <v>25186459</v>
      </c>
      <c r="E384">
        <v>1</v>
      </c>
      <c r="F384">
        <v>1</v>
      </c>
      <c r="G384">
        <v>1</v>
      </c>
      <c r="H384">
        <v>3</v>
      </c>
      <c r="I384" t="s">
        <v>655</v>
      </c>
      <c r="J384" t="s">
        <v>656</v>
      </c>
      <c r="K384" t="s">
        <v>657</v>
      </c>
      <c r="L384">
        <v>1346</v>
      </c>
      <c r="N384">
        <v>1009</v>
      </c>
      <c r="O384" t="s">
        <v>139</v>
      </c>
      <c r="P384" t="s">
        <v>139</v>
      </c>
      <c r="Q384">
        <v>1</v>
      </c>
      <c r="W384">
        <v>0</v>
      </c>
      <c r="X384">
        <v>210558753</v>
      </c>
      <c r="Y384">
        <v>0.03</v>
      </c>
      <c r="AA384">
        <v>220.22</v>
      </c>
      <c r="AB384">
        <v>0</v>
      </c>
      <c r="AC384">
        <v>0</v>
      </c>
      <c r="AD384">
        <v>0</v>
      </c>
      <c r="AE384">
        <v>28.6</v>
      </c>
      <c r="AF384">
        <v>0</v>
      </c>
      <c r="AG384">
        <v>0</v>
      </c>
      <c r="AH384">
        <v>0</v>
      </c>
      <c r="AI384">
        <v>7.7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4</v>
      </c>
      <c r="AT384">
        <v>0.03</v>
      </c>
      <c r="AU384" t="s">
        <v>4</v>
      </c>
      <c r="AV384">
        <v>0</v>
      </c>
      <c r="AW384">
        <v>2</v>
      </c>
      <c r="AX384">
        <v>27797281</v>
      </c>
      <c r="AY384">
        <v>1</v>
      </c>
      <c r="AZ384">
        <v>0</v>
      </c>
      <c r="BA384">
        <v>387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Y384*Source!I189</f>
        <v>0.03</v>
      </c>
      <c r="CY384">
        <f t="shared" si="33"/>
        <v>220.22</v>
      </c>
      <c r="CZ384">
        <f t="shared" si="34"/>
        <v>28.6</v>
      </c>
      <c r="DA384">
        <f t="shared" si="35"/>
        <v>7.7</v>
      </c>
      <c r="DB384">
        <v>0</v>
      </c>
    </row>
    <row r="385" spans="1:106" x14ac:dyDescent="0.2">
      <c r="A385">
        <f>ROW(Source!A189)</f>
        <v>189</v>
      </c>
      <c r="B385">
        <v>27796868</v>
      </c>
      <c r="C385">
        <v>27796493</v>
      </c>
      <c r="D385">
        <v>0</v>
      </c>
      <c r="E385">
        <v>1</v>
      </c>
      <c r="F385">
        <v>1</v>
      </c>
      <c r="G385">
        <v>1</v>
      </c>
      <c r="H385">
        <v>3</v>
      </c>
      <c r="I385" t="s">
        <v>273</v>
      </c>
      <c r="J385" t="s">
        <v>4</v>
      </c>
      <c r="K385" t="s">
        <v>274</v>
      </c>
      <c r="L385">
        <v>1354</v>
      </c>
      <c r="N385">
        <v>1010</v>
      </c>
      <c r="O385" t="s">
        <v>215</v>
      </c>
      <c r="P385" t="s">
        <v>215</v>
      </c>
      <c r="Q385">
        <v>1</v>
      </c>
      <c r="W385">
        <v>0</v>
      </c>
      <c r="X385">
        <v>-372210507</v>
      </c>
      <c r="Y385">
        <v>1</v>
      </c>
      <c r="AA385">
        <v>1394.86</v>
      </c>
      <c r="AB385">
        <v>0</v>
      </c>
      <c r="AC385">
        <v>0</v>
      </c>
      <c r="AD385">
        <v>0</v>
      </c>
      <c r="AE385">
        <v>181.15</v>
      </c>
      <c r="AF385">
        <v>0</v>
      </c>
      <c r="AG385">
        <v>0</v>
      </c>
      <c r="AH385">
        <v>0</v>
      </c>
      <c r="AI385">
        <v>7.7</v>
      </c>
      <c r="AJ385">
        <v>1</v>
      </c>
      <c r="AK385">
        <v>1</v>
      </c>
      <c r="AL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 t="s">
        <v>4</v>
      </c>
      <c r="AT385">
        <v>1</v>
      </c>
      <c r="AU385" t="s">
        <v>4</v>
      </c>
      <c r="AV385">
        <v>0</v>
      </c>
      <c r="AW385">
        <v>1</v>
      </c>
      <c r="AX385">
        <v>-1</v>
      </c>
      <c r="AY385">
        <v>0</v>
      </c>
      <c r="AZ385">
        <v>0</v>
      </c>
      <c r="BA385" t="s">
        <v>4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Y385*Source!I189</f>
        <v>1</v>
      </c>
      <c r="CY385">
        <f t="shared" si="33"/>
        <v>1394.86</v>
      </c>
      <c r="CZ385">
        <f t="shared" si="34"/>
        <v>181.15</v>
      </c>
      <c r="DA385">
        <f t="shared" si="35"/>
        <v>7.7</v>
      </c>
      <c r="DB385">
        <v>0</v>
      </c>
    </row>
    <row r="386" spans="1:106" x14ac:dyDescent="0.2">
      <c r="A386">
        <f>ROW(Source!A189)</f>
        <v>189</v>
      </c>
      <c r="B386">
        <v>27796868</v>
      </c>
      <c r="C386">
        <v>27796493</v>
      </c>
      <c r="D386">
        <v>25147235</v>
      </c>
      <c r="E386">
        <v>17</v>
      </c>
      <c r="F386">
        <v>1</v>
      </c>
      <c r="G386">
        <v>1</v>
      </c>
      <c r="H386">
        <v>3</v>
      </c>
      <c r="I386" t="s">
        <v>536</v>
      </c>
      <c r="J386" t="s">
        <v>4</v>
      </c>
      <c r="K386" t="s">
        <v>537</v>
      </c>
      <c r="L386">
        <v>1374</v>
      </c>
      <c r="N386">
        <v>1013</v>
      </c>
      <c r="O386" t="s">
        <v>538</v>
      </c>
      <c r="P386" t="s">
        <v>538</v>
      </c>
      <c r="Q386">
        <v>1</v>
      </c>
      <c r="W386">
        <v>0</v>
      </c>
      <c r="X386">
        <v>-1731369543</v>
      </c>
      <c r="Y386">
        <v>0.46</v>
      </c>
      <c r="AA386">
        <v>1</v>
      </c>
      <c r="AB386">
        <v>0</v>
      </c>
      <c r="AC386">
        <v>0</v>
      </c>
      <c r="AD386">
        <v>0</v>
      </c>
      <c r="AE386">
        <v>1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4</v>
      </c>
      <c r="AT386">
        <v>0.46</v>
      </c>
      <c r="AU386" t="s">
        <v>4</v>
      </c>
      <c r="AV386">
        <v>0</v>
      </c>
      <c r="AW386">
        <v>2</v>
      </c>
      <c r="AX386">
        <v>27797282</v>
      </c>
      <c r="AY386">
        <v>1</v>
      </c>
      <c r="AZ386">
        <v>0</v>
      </c>
      <c r="BA386">
        <v>388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Y386*Source!I189</f>
        <v>0.46</v>
      </c>
      <c r="CY386">
        <f t="shared" si="33"/>
        <v>1</v>
      </c>
      <c r="CZ386">
        <f t="shared" si="34"/>
        <v>1</v>
      </c>
      <c r="DA386">
        <f t="shared" si="35"/>
        <v>1</v>
      </c>
      <c r="DB386">
        <v>0</v>
      </c>
    </row>
    <row r="387" spans="1:106" x14ac:dyDescent="0.2">
      <c r="A387">
        <f>ROW(Source!A192)</f>
        <v>192</v>
      </c>
      <c r="B387">
        <v>27795993</v>
      </c>
      <c r="C387">
        <v>27796504</v>
      </c>
      <c r="D387">
        <v>25428833</v>
      </c>
      <c r="E387">
        <v>1</v>
      </c>
      <c r="F387">
        <v>1</v>
      </c>
      <c r="G387">
        <v>1</v>
      </c>
      <c r="H387">
        <v>1</v>
      </c>
      <c r="I387" t="s">
        <v>638</v>
      </c>
      <c r="J387" t="s">
        <v>4</v>
      </c>
      <c r="K387" t="s">
        <v>639</v>
      </c>
      <c r="L387">
        <v>1191</v>
      </c>
      <c r="N387">
        <v>1013</v>
      </c>
      <c r="O387" t="s">
        <v>497</v>
      </c>
      <c r="P387" t="s">
        <v>497</v>
      </c>
      <c r="Q387">
        <v>1</v>
      </c>
      <c r="W387">
        <v>0</v>
      </c>
      <c r="X387">
        <v>912892513</v>
      </c>
      <c r="Y387">
        <v>1.3440000000000001</v>
      </c>
      <c r="AA387">
        <v>0</v>
      </c>
      <c r="AB387">
        <v>0</v>
      </c>
      <c r="AC387">
        <v>0</v>
      </c>
      <c r="AD387">
        <v>9.92</v>
      </c>
      <c r="AE387">
        <v>0</v>
      </c>
      <c r="AF387">
        <v>0</v>
      </c>
      <c r="AG387">
        <v>0</v>
      </c>
      <c r="AH387">
        <v>9.92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4</v>
      </c>
      <c r="AT387">
        <v>1.1200000000000001</v>
      </c>
      <c r="AU387" t="s">
        <v>21</v>
      </c>
      <c r="AV387">
        <v>1</v>
      </c>
      <c r="AW387">
        <v>2</v>
      </c>
      <c r="AX387">
        <v>27797285</v>
      </c>
      <c r="AY387">
        <v>1</v>
      </c>
      <c r="AZ387">
        <v>0</v>
      </c>
      <c r="BA387">
        <v>389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Y387*Source!I192</f>
        <v>2.6880000000000002</v>
      </c>
      <c r="CY387">
        <f>AD387</f>
        <v>9.92</v>
      </c>
      <c r="CZ387">
        <f>AH387</f>
        <v>9.92</v>
      </c>
      <c r="DA387">
        <f>AL387</f>
        <v>1</v>
      </c>
      <c r="DB387">
        <v>0</v>
      </c>
    </row>
    <row r="388" spans="1:106" x14ac:dyDescent="0.2">
      <c r="A388">
        <f>ROW(Source!A192)</f>
        <v>192</v>
      </c>
      <c r="B388">
        <v>27795993</v>
      </c>
      <c r="C388">
        <v>27796504</v>
      </c>
      <c r="D388">
        <v>25152616</v>
      </c>
      <c r="E388">
        <v>1</v>
      </c>
      <c r="F388">
        <v>1</v>
      </c>
      <c r="G388">
        <v>1</v>
      </c>
      <c r="H388">
        <v>3</v>
      </c>
      <c r="I388" t="s">
        <v>525</v>
      </c>
      <c r="J388" t="s">
        <v>526</v>
      </c>
      <c r="K388" t="s">
        <v>514</v>
      </c>
      <c r="L388">
        <v>1346</v>
      </c>
      <c r="N388">
        <v>1009</v>
      </c>
      <c r="O388" t="s">
        <v>139</v>
      </c>
      <c r="P388" t="s">
        <v>139</v>
      </c>
      <c r="Q388">
        <v>1</v>
      </c>
      <c r="W388">
        <v>0</v>
      </c>
      <c r="X388">
        <v>103900845</v>
      </c>
      <c r="Y388">
        <v>0.02</v>
      </c>
      <c r="AA388">
        <v>9.0399999999999991</v>
      </c>
      <c r="AB388">
        <v>0</v>
      </c>
      <c r="AC388">
        <v>0</v>
      </c>
      <c r="AD388">
        <v>0</v>
      </c>
      <c r="AE388">
        <v>9.0399999999999991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4</v>
      </c>
      <c r="AT388">
        <v>0.02</v>
      </c>
      <c r="AU388" t="s">
        <v>4</v>
      </c>
      <c r="AV388">
        <v>0</v>
      </c>
      <c r="AW388">
        <v>2</v>
      </c>
      <c r="AX388">
        <v>27797286</v>
      </c>
      <c r="AY388">
        <v>1</v>
      </c>
      <c r="AZ388">
        <v>0</v>
      </c>
      <c r="BA388">
        <v>390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Y388*Source!I192</f>
        <v>0.04</v>
      </c>
      <c r="CY388">
        <f>AA388</f>
        <v>9.0399999999999991</v>
      </c>
      <c r="CZ388">
        <f>AE388</f>
        <v>9.0399999999999991</v>
      </c>
      <c r="DA388">
        <f>AI388</f>
        <v>1</v>
      </c>
      <c r="DB388">
        <v>0</v>
      </c>
    </row>
    <row r="389" spans="1:106" x14ac:dyDescent="0.2">
      <c r="A389">
        <f>ROW(Source!A192)</f>
        <v>192</v>
      </c>
      <c r="B389">
        <v>27795993</v>
      </c>
      <c r="C389">
        <v>27796504</v>
      </c>
      <c r="D389">
        <v>25221534</v>
      </c>
      <c r="E389">
        <v>1</v>
      </c>
      <c r="F389">
        <v>1</v>
      </c>
      <c r="G389">
        <v>1</v>
      </c>
      <c r="H389">
        <v>3</v>
      </c>
      <c r="I389" t="s">
        <v>280</v>
      </c>
      <c r="J389" t="s">
        <v>282</v>
      </c>
      <c r="K389" t="s">
        <v>281</v>
      </c>
      <c r="L389">
        <v>1354</v>
      </c>
      <c r="N389">
        <v>1010</v>
      </c>
      <c r="O389" t="s">
        <v>215</v>
      </c>
      <c r="P389" t="s">
        <v>215</v>
      </c>
      <c r="Q389">
        <v>1</v>
      </c>
      <c r="W389">
        <v>0</v>
      </c>
      <c r="X389">
        <v>-1746295871</v>
      </c>
      <c r="Y389">
        <v>1</v>
      </c>
      <c r="AA389">
        <v>238.84</v>
      </c>
      <c r="AB389">
        <v>0</v>
      </c>
      <c r="AC389">
        <v>0</v>
      </c>
      <c r="AD389">
        <v>0</v>
      </c>
      <c r="AE389">
        <v>238.84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4</v>
      </c>
      <c r="AT389">
        <v>1</v>
      </c>
      <c r="AU389" t="s">
        <v>4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4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Y389*Source!I192</f>
        <v>2</v>
      </c>
      <c r="CY389">
        <f>AA389</f>
        <v>238.84</v>
      </c>
      <c r="CZ389">
        <f>AE389</f>
        <v>238.84</v>
      </c>
      <c r="DA389">
        <f>AI389</f>
        <v>1</v>
      </c>
      <c r="DB389">
        <v>0</v>
      </c>
    </row>
    <row r="390" spans="1:106" x14ac:dyDescent="0.2">
      <c r="A390">
        <f>ROW(Source!A192)</f>
        <v>192</v>
      </c>
      <c r="B390">
        <v>27795993</v>
      </c>
      <c r="C390">
        <v>27796504</v>
      </c>
      <c r="D390">
        <v>25147235</v>
      </c>
      <c r="E390">
        <v>17</v>
      </c>
      <c r="F390">
        <v>1</v>
      </c>
      <c r="G390">
        <v>1</v>
      </c>
      <c r="H390">
        <v>3</v>
      </c>
      <c r="I390" t="s">
        <v>536</v>
      </c>
      <c r="J390" t="s">
        <v>4</v>
      </c>
      <c r="K390" t="s">
        <v>537</v>
      </c>
      <c r="L390">
        <v>1374</v>
      </c>
      <c r="N390">
        <v>1013</v>
      </c>
      <c r="O390" t="s">
        <v>538</v>
      </c>
      <c r="P390" t="s">
        <v>538</v>
      </c>
      <c r="Q390">
        <v>1</v>
      </c>
      <c r="W390">
        <v>0</v>
      </c>
      <c r="X390">
        <v>-1731369543</v>
      </c>
      <c r="Y390">
        <v>0.22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4</v>
      </c>
      <c r="AT390">
        <v>0.22</v>
      </c>
      <c r="AU390" t="s">
        <v>4</v>
      </c>
      <c r="AV390">
        <v>0</v>
      </c>
      <c r="AW390">
        <v>2</v>
      </c>
      <c r="AX390">
        <v>27797287</v>
      </c>
      <c r="AY390">
        <v>1</v>
      </c>
      <c r="AZ390">
        <v>0</v>
      </c>
      <c r="BA390">
        <v>391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Y390*Source!I192</f>
        <v>0.44</v>
      </c>
      <c r="CY390">
        <f>AA390</f>
        <v>1</v>
      </c>
      <c r="CZ390">
        <f>AE390</f>
        <v>1</v>
      </c>
      <c r="DA390">
        <f>AI390</f>
        <v>1</v>
      </c>
      <c r="DB390">
        <v>0</v>
      </c>
    </row>
    <row r="391" spans="1:106" x14ac:dyDescent="0.2">
      <c r="A391">
        <f>ROW(Source!A193)</f>
        <v>193</v>
      </c>
      <c r="B391">
        <v>27796868</v>
      </c>
      <c r="C391">
        <v>27796504</v>
      </c>
      <c r="D391">
        <v>25428833</v>
      </c>
      <c r="E391">
        <v>1</v>
      </c>
      <c r="F391">
        <v>1</v>
      </c>
      <c r="G391">
        <v>1</v>
      </c>
      <c r="H391">
        <v>1</v>
      </c>
      <c r="I391" t="s">
        <v>638</v>
      </c>
      <c r="J391" t="s">
        <v>4</v>
      </c>
      <c r="K391" t="s">
        <v>639</v>
      </c>
      <c r="L391">
        <v>1191</v>
      </c>
      <c r="N391">
        <v>1013</v>
      </c>
      <c r="O391" t="s">
        <v>497</v>
      </c>
      <c r="P391" t="s">
        <v>497</v>
      </c>
      <c r="Q391">
        <v>1</v>
      </c>
      <c r="W391">
        <v>0</v>
      </c>
      <c r="X391">
        <v>912892513</v>
      </c>
      <c r="Y391">
        <v>1.3440000000000001</v>
      </c>
      <c r="AA391">
        <v>0</v>
      </c>
      <c r="AB391">
        <v>0</v>
      </c>
      <c r="AC391">
        <v>0</v>
      </c>
      <c r="AD391">
        <v>76.38</v>
      </c>
      <c r="AE391">
        <v>0</v>
      </c>
      <c r="AF391">
        <v>0</v>
      </c>
      <c r="AG391">
        <v>0</v>
      </c>
      <c r="AH391">
        <v>9.92</v>
      </c>
      <c r="AI391">
        <v>1</v>
      </c>
      <c r="AJ391">
        <v>1</v>
      </c>
      <c r="AK391">
        <v>1</v>
      </c>
      <c r="AL391">
        <v>7.7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4</v>
      </c>
      <c r="AT391">
        <v>1.1200000000000001</v>
      </c>
      <c r="AU391" t="s">
        <v>21</v>
      </c>
      <c r="AV391">
        <v>1</v>
      </c>
      <c r="AW391">
        <v>2</v>
      </c>
      <c r="AX391">
        <v>27797285</v>
      </c>
      <c r="AY391">
        <v>1</v>
      </c>
      <c r="AZ391">
        <v>0</v>
      </c>
      <c r="BA391">
        <v>392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Y391*Source!I193</f>
        <v>2.6880000000000002</v>
      </c>
      <c r="CY391">
        <f>AD391</f>
        <v>76.38</v>
      </c>
      <c r="CZ391">
        <f>AH391</f>
        <v>9.92</v>
      </c>
      <c r="DA391">
        <f>AL391</f>
        <v>7.7</v>
      </c>
      <c r="DB391">
        <v>0</v>
      </c>
    </row>
    <row r="392" spans="1:106" x14ac:dyDescent="0.2">
      <c r="A392">
        <f>ROW(Source!A193)</f>
        <v>193</v>
      </c>
      <c r="B392">
        <v>27796868</v>
      </c>
      <c r="C392">
        <v>27796504</v>
      </c>
      <c r="D392">
        <v>25152616</v>
      </c>
      <c r="E392">
        <v>1</v>
      </c>
      <c r="F392">
        <v>1</v>
      </c>
      <c r="G392">
        <v>1</v>
      </c>
      <c r="H392">
        <v>3</v>
      </c>
      <c r="I392" t="s">
        <v>525</v>
      </c>
      <c r="J392" t="s">
        <v>526</v>
      </c>
      <c r="K392" t="s">
        <v>514</v>
      </c>
      <c r="L392">
        <v>1346</v>
      </c>
      <c r="N392">
        <v>1009</v>
      </c>
      <c r="O392" t="s">
        <v>139</v>
      </c>
      <c r="P392" t="s">
        <v>139</v>
      </c>
      <c r="Q392">
        <v>1</v>
      </c>
      <c r="W392">
        <v>0</v>
      </c>
      <c r="X392">
        <v>103900845</v>
      </c>
      <c r="Y392">
        <v>0.02</v>
      </c>
      <c r="AA392">
        <v>69.61</v>
      </c>
      <c r="AB392">
        <v>0</v>
      </c>
      <c r="AC392">
        <v>0</v>
      </c>
      <c r="AD392">
        <v>0</v>
      </c>
      <c r="AE392">
        <v>9.0399999999999991</v>
      </c>
      <c r="AF392">
        <v>0</v>
      </c>
      <c r="AG392">
        <v>0</v>
      </c>
      <c r="AH392">
        <v>0</v>
      </c>
      <c r="AI392">
        <v>7.7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4</v>
      </c>
      <c r="AT392">
        <v>0.02</v>
      </c>
      <c r="AU392" t="s">
        <v>4</v>
      </c>
      <c r="AV392">
        <v>0</v>
      </c>
      <c r="AW392">
        <v>2</v>
      </c>
      <c r="AX392">
        <v>27797286</v>
      </c>
      <c r="AY392">
        <v>1</v>
      </c>
      <c r="AZ392">
        <v>0</v>
      </c>
      <c r="BA392">
        <v>393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Y392*Source!I193</f>
        <v>0.04</v>
      </c>
      <c r="CY392">
        <f>AA392</f>
        <v>69.61</v>
      </c>
      <c r="CZ392">
        <f>AE392</f>
        <v>9.0399999999999991</v>
      </c>
      <c r="DA392">
        <f>AI392</f>
        <v>7.7</v>
      </c>
      <c r="DB392">
        <v>0</v>
      </c>
    </row>
    <row r="393" spans="1:106" x14ac:dyDescent="0.2">
      <c r="A393">
        <f>ROW(Source!A193)</f>
        <v>193</v>
      </c>
      <c r="B393">
        <v>27796868</v>
      </c>
      <c r="C393">
        <v>27796504</v>
      </c>
      <c r="D393">
        <v>25221534</v>
      </c>
      <c r="E393">
        <v>1</v>
      </c>
      <c r="F393">
        <v>1</v>
      </c>
      <c r="G393">
        <v>1</v>
      </c>
      <c r="H393">
        <v>3</v>
      </c>
      <c r="I393" t="s">
        <v>280</v>
      </c>
      <c r="J393" t="s">
        <v>282</v>
      </c>
      <c r="K393" t="s">
        <v>281</v>
      </c>
      <c r="L393">
        <v>1354</v>
      </c>
      <c r="N393">
        <v>1010</v>
      </c>
      <c r="O393" t="s">
        <v>215</v>
      </c>
      <c r="P393" t="s">
        <v>215</v>
      </c>
      <c r="Q393">
        <v>1</v>
      </c>
      <c r="W393">
        <v>0</v>
      </c>
      <c r="X393">
        <v>-1746295871</v>
      </c>
      <c r="Y393">
        <v>1</v>
      </c>
      <c r="AA393">
        <v>1839.07</v>
      </c>
      <c r="AB393">
        <v>0</v>
      </c>
      <c r="AC393">
        <v>0</v>
      </c>
      <c r="AD393">
        <v>0</v>
      </c>
      <c r="AE393">
        <v>238.84</v>
      </c>
      <c r="AF393">
        <v>0</v>
      </c>
      <c r="AG393">
        <v>0</v>
      </c>
      <c r="AH393">
        <v>0</v>
      </c>
      <c r="AI393">
        <v>7.7</v>
      </c>
      <c r="AJ393">
        <v>1</v>
      </c>
      <c r="AK393">
        <v>1</v>
      </c>
      <c r="AL393">
        <v>1</v>
      </c>
      <c r="AN393">
        <v>0</v>
      </c>
      <c r="AO393">
        <v>0</v>
      </c>
      <c r="AP393">
        <v>0</v>
      </c>
      <c r="AQ393">
        <v>0</v>
      </c>
      <c r="AR393">
        <v>0</v>
      </c>
      <c r="AS393" t="s">
        <v>4</v>
      </c>
      <c r="AT393">
        <v>1</v>
      </c>
      <c r="AU393" t="s">
        <v>4</v>
      </c>
      <c r="AV393">
        <v>0</v>
      </c>
      <c r="AW393">
        <v>1</v>
      </c>
      <c r="AX393">
        <v>-1</v>
      </c>
      <c r="AY393">
        <v>0</v>
      </c>
      <c r="AZ393">
        <v>0</v>
      </c>
      <c r="BA393" t="s">
        <v>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Y393*Source!I193</f>
        <v>2</v>
      </c>
      <c r="CY393">
        <f>AA393</f>
        <v>1839.07</v>
      </c>
      <c r="CZ393">
        <f>AE393</f>
        <v>238.84</v>
      </c>
      <c r="DA393">
        <f>AI393</f>
        <v>7.7</v>
      </c>
      <c r="DB393">
        <v>0</v>
      </c>
    </row>
    <row r="394" spans="1:106" x14ac:dyDescent="0.2">
      <c r="A394">
        <f>ROW(Source!A193)</f>
        <v>193</v>
      </c>
      <c r="B394">
        <v>27796868</v>
      </c>
      <c r="C394">
        <v>27796504</v>
      </c>
      <c r="D394">
        <v>25147235</v>
      </c>
      <c r="E394">
        <v>17</v>
      </c>
      <c r="F394">
        <v>1</v>
      </c>
      <c r="G394">
        <v>1</v>
      </c>
      <c r="H394">
        <v>3</v>
      </c>
      <c r="I394" t="s">
        <v>536</v>
      </c>
      <c r="J394" t="s">
        <v>4</v>
      </c>
      <c r="K394" t="s">
        <v>537</v>
      </c>
      <c r="L394">
        <v>1374</v>
      </c>
      <c r="N394">
        <v>1013</v>
      </c>
      <c r="O394" t="s">
        <v>538</v>
      </c>
      <c r="P394" t="s">
        <v>538</v>
      </c>
      <c r="Q394">
        <v>1</v>
      </c>
      <c r="W394">
        <v>0</v>
      </c>
      <c r="X394">
        <v>-1731369543</v>
      </c>
      <c r="Y394">
        <v>0.22</v>
      </c>
      <c r="AA394">
        <v>1</v>
      </c>
      <c r="AB394">
        <v>0</v>
      </c>
      <c r="AC394">
        <v>0</v>
      </c>
      <c r="AD394">
        <v>0</v>
      </c>
      <c r="AE394">
        <v>1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4</v>
      </c>
      <c r="AT394">
        <v>0.22</v>
      </c>
      <c r="AU394" t="s">
        <v>4</v>
      </c>
      <c r="AV394">
        <v>0</v>
      </c>
      <c r="AW394">
        <v>2</v>
      </c>
      <c r="AX394">
        <v>27797287</v>
      </c>
      <c r="AY394">
        <v>1</v>
      </c>
      <c r="AZ394">
        <v>0</v>
      </c>
      <c r="BA394">
        <v>394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Y394*Source!I193</f>
        <v>0.44</v>
      </c>
      <c r="CY394">
        <f>AA394</f>
        <v>1</v>
      </c>
      <c r="CZ394">
        <f>AE394</f>
        <v>1</v>
      </c>
      <c r="DA394">
        <f>AI394</f>
        <v>1</v>
      </c>
      <c r="DB394">
        <v>0</v>
      </c>
    </row>
    <row r="395" spans="1:106" x14ac:dyDescent="0.2">
      <c r="A395">
        <f>ROW(Source!A196)</f>
        <v>196</v>
      </c>
      <c r="B395">
        <v>27795993</v>
      </c>
      <c r="C395">
        <v>27796523</v>
      </c>
      <c r="D395">
        <v>25412930</v>
      </c>
      <c r="E395">
        <v>1</v>
      </c>
      <c r="F395">
        <v>1</v>
      </c>
      <c r="G395">
        <v>1</v>
      </c>
      <c r="H395">
        <v>1</v>
      </c>
      <c r="I395" t="s">
        <v>650</v>
      </c>
      <c r="J395" t="s">
        <v>4</v>
      </c>
      <c r="K395" t="s">
        <v>651</v>
      </c>
      <c r="L395">
        <v>1191</v>
      </c>
      <c r="N395">
        <v>1013</v>
      </c>
      <c r="O395" t="s">
        <v>497</v>
      </c>
      <c r="P395" t="s">
        <v>497</v>
      </c>
      <c r="Q395">
        <v>1</v>
      </c>
      <c r="W395">
        <v>0</v>
      </c>
      <c r="X395">
        <v>-1081351934</v>
      </c>
      <c r="Y395">
        <v>10.752000000000001</v>
      </c>
      <c r="AA395">
        <v>0</v>
      </c>
      <c r="AB395">
        <v>0</v>
      </c>
      <c r="AC395">
        <v>0</v>
      </c>
      <c r="AD395">
        <v>9.4</v>
      </c>
      <c r="AE395">
        <v>0</v>
      </c>
      <c r="AF395">
        <v>0</v>
      </c>
      <c r="AG395">
        <v>0</v>
      </c>
      <c r="AH395">
        <v>9.4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4</v>
      </c>
      <c r="AT395">
        <v>8.9600000000000009</v>
      </c>
      <c r="AU395" t="s">
        <v>21</v>
      </c>
      <c r="AV395">
        <v>1</v>
      </c>
      <c r="AW395">
        <v>2</v>
      </c>
      <c r="AX395">
        <v>27797290</v>
      </c>
      <c r="AY395">
        <v>1</v>
      </c>
      <c r="AZ395">
        <v>0</v>
      </c>
      <c r="BA395">
        <v>395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Y395*Source!I196</f>
        <v>3.2256</v>
      </c>
      <c r="CY395">
        <f>AD395</f>
        <v>9.4</v>
      </c>
      <c r="CZ395">
        <f>AH395</f>
        <v>9.4</v>
      </c>
      <c r="DA395">
        <f>AL395</f>
        <v>1</v>
      </c>
      <c r="DB395">
        <v>0</v>
      </c>
    </row>
    <row r="396" spans="1:106" x14ac:dyDescent="0.2">
      <c r="A396">
        <f>ROW(Source!A196)</f>
        <v>196</v>
      </c>
      <c r="B396">
        <v>27795993</v>
      </c>
      <c r="C396">
        <v>27796523</v>
      </c>
      <c r="D396">
        <v>25412928</v>
      </c>
      <c r="E396">
        <v>1</v>
      </c>
      <c r="F396">
        <v>1</v>
      </c>
      <c r="G396">
        <v>1</v>
      </c>
      <c r="H396">
        <v>1</v>
      </c>
      <c r="I396" t="s">
        <v>498</v>
      </c>
      <c r="J396" t="s">
        <v>4</v>
      </c>
      <c r="K396" t="s">
        <v>499</v>
      </c>
      <c r="L396">
        <v>1191</v>
      </c>
      <c r="N396">
        <v>1013</v>
      </c>
      <c r="O396" t="s">
        <v>497</v>
      </c>
      <c r="P396" t="s">
        <v>497</v>
      </c>
      <c r="Q396">
        <v>1</v>
      </c>
      <c r="W396">
        <v>0</v>
      </c>
      <c r="X396">
        <v>-1417349443</v>
      </c>
      <c r="Y396">
        <v>0.12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4</v>
      </c>
      <c r="AT396">
        <v>0.12</v>
      </c>
      <c r="AU396" t="s">
        <v>4</v>
      </c>
      <c r="AV396">
        <v>2</v>
      </c>
      <c r="AW396">
        <v>2</v>
      </c>
      <c r="AX396">
        <v>27797291</v>
      </c>
      <c r="AY396">
        <v>1</v>
      </c>
      <c r="AZ396">
        <v>2048</v>
      </c>
      <c r="BA396">
        <v>396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Y396*Source!I196</f>
        <v>3.5999999999999997E-2</v>
      </c>
      <c r="CY396">
        <f>AD396</f>
        <v>0</v>
      </c>
      <c r="CZ396">
        <f>AH396</f>
        <v>0</v>
      </c>
      <c r="DA396">
        <f>AL396</f>
        <v>1</v>
      </c>
      <c r="DB396">
        <v>0</v>
      </c>
    </row>
    <row r="397" spans="1:106" x14ac:dyDescent="0.2">
      <c r="A397">
        <f>ROW(Source!A196)</f>
        <v>196</v>
      </c>
      <c r="B397">
        <v>27795993</v>
      </c>
      <c r="C397">
        <v>27796523</v>
      </c>
      <c r="D397">
        <v>25230220</v>
      </c>
      <c r="E397">
        <v>1</v>
      </c>
      <c r="F397">
        <v>1</v>
      </c>
      <c r="G397">
        <v>1</v>
      </c>
      <c r="H397">
        <v>2</v>
      </c>
      <c r="I397" t="s">
        <v>500</v>
      </c>
      <c r="J397" t="s">
        <v>501</v>
      </c>
      <c r="K397" t="s">
        <v>502</v>
      </c>
      <c r="L397">
        <v>1368</v>
      </c>
      <c r="N397">
        <v>1011</v>
      </c>
      <c r="O397" t="s">
        <v>503</v>
      </c>
      <c r="P397" t="s">
        <v>503</v>
      </c>
      <c r="Q397">
        <v>1</v>
      </c>
      <c r="W397">
        <v>0</v>
      </c>
      <c r="X397">
        <v>-1718674368</v>
      </c>
      <c r="Y397">
        <v>7.1999999999999995E-2</v>
      </c>
      <c r="AA397">
        <v>0</v>
      </c>
      <c r="AB397">
        <v>111.99</v>
      </c>
      <c r="AC397">
        <v>13.5</v>
      </c>
      <c r="AD397">
        <v>0</v>
      </c>
      <c r="AE397">
        <v>0</v>
      </c>
      <c r="AF397">
        <v>111.99</v>
      </c>
      <c r="AG397">
        <v>13.5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4</v>
      </c>
      <c r="AT397">
        <v>0.06</v>
      </c>
      <c r="AU397" t="s">
        <v>21</v>
      </c>
      <c r="AV397">
        <v>0</v>
      </c>
      <c r="AW397">
        <v>2</v>
      </c>
      <c r="AX397">
        <v>27797292</v>
      </c>
      <c r="AY397">
        <v>1</v>
      </c>
      <c r="AZ397">
        <v>0</v>
      </c>
      <c r="BA397">
        <v>397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Y397*Source!I196</f>
        <v>2.1599999999999998E-2</v>
      </c>
      <c r="CY397">
        <f>AB397</f>
        <v>111.99</v>
      </c>
      <c r="CZ397">
        <f>AF397</f>
        <v>111.99</v>
      </c>
      <c r="DA397">
        <f>AJ397</f>
        <v>1</v>
      </c>
      <c r="DB397">
        <v>0</v>
      </c>
    </row>
    <row r="398" spans="1:106" x14ac:dyDescent="0.2">
      <c r="A398">
        <f>ROW(Source!A196)</f>
        <v>196</v>
      </c>
      <c r="B398">
        <v>27795993</v>
      </c>
      <c r="C398">
        <v>27796523</v>
      </c>
      <c r="D398">
        <v>25231607</v>
      </c>
      <c r="E398">
        <v>1</v>
      </c>
      <c r="F398">
        <v>1</v>
      </c>
      <c r="G398">
        <v>1</v>
      </c>
      <c r="H398">
        <v>2</v>
      </c>
      <c r="I398" t="s">
        <v>507</v>
      </c>
      <c r="J398" t="s">
        <v>508</v>
      </c>
      <c r="K398" t="s">
        <v>509</v>
      </c>
      <c r="L398">
        <v>1368</v>
      </c>
      <c r="N398">
        <v>1011</v>
      </c>
      <c r="O398" t="s">
        <v>503</v>
      </c>
      <c r="P398" t="s">
        <v>503</v>
      </c>
      <c r="Q398">
        <v>1</v>
      </c>
      <c r="W398">
        <v>0</v>
      </c>
      <c r="X398">
        <v>1372534845</v>
      </c>
      <c r="Y398">
        <v>7.1999999999999995E-2</v>
      </c>
      <c r="AA398">
        <v>0</v>
      </c>
      <c r="AB398">
        <v>65.709999999999994</v>
      </c>
      <c r="AC398">
        <v>11.6</v>
      </c>
      <c r="AD398">
        <v>0</v>
      </c>
      <c r="AE398">
        <v>0</v>
      </c>
      <c r="AF398">
        <v>65.709999999999994</v>
      </c>
      <c r="AG398">
        <v>11.6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4</v>
      </c>
      <c r="AT398">
        <v>0.06</v>
      </c>
      <c r="AU398" t="s">
        <v>21</v>
      </c>
      <c r="AV398">
        <v>0</v>
      </c>
      <c r="AW398">
        <v>2</v>
      </c>
      <c r="AX398">
        <v>27797293</v>
      </c>
      <c r="AY398">
        <v>1</v>
      </c>
      <c r="AZ398">
        <v>0</v>
      </c>
      <c r="BA398">
        <v>398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Y398*Source!I196</f>
        <v>2.1599999999999998E-2</v>
      </c>
      <c r="CY398">
        <f>AB398</f>
        <v>65.709999999999994</v>
      </c>
      <c r="CZ398">
        <f>AF398</f>
        <v>65.709999999999994</v>
      </c>
      <c r="DA398">
        <f>AJ398</f>
        <v>1</v>
      </c>
      <c r="DB398">
        <v>0</v>
      </c>
    </row>
    <row r="399" spans="1:106" x14ac:dyDescent="0.2">
      <c r="A399">
        <f>ROW(Source!A196)</f>
        <v>196</v>
      </c>
      <c r="B399">
        <v>27795993</v>
      </c>
      <c r="C399">
        <v>27796523</v>
      </c>
      <c r="D399">
        <v>25150263</v>
      </c>
      <c r="E399">
        <v>1</v>
      </c>
      <c r="F399">
        <v>1</v>
      </c>
      <c r="G399">
        <v>1</v>
      </c>
      <c r="H399">
        <v>3</v>
      </c>
      <c r="I399" t="s">
        <v>652</v>
      </c>
      <c r="J399" t="s">
        <v>653</v>
      </c>
      <c r="K399" t="s">
        <v>654</v>
      </c>
      <c r="L399">
        <v>1346</v>
      </c>
      <c r="N399">
        <v>1009</v>
      </c>
      <c r="O399" t="s">
        <v>139</v>
      </c>
      <c r="P399" t="s">
        <v>139</v>
      </c>
      <c r="Q399">
        <v>1</v>
      </c>
      <c r="W399">
        <v>0</v>
      </c>
      <c r="X399">
        <v>-1088866022</v>
      </c>
      <c r="Y399">
        <v>0.32</v>
      </c>
      <c r="AA399">
        <v>30.4</v>
      </c>
      <c r="AB399">
        <v>0</v>
      </c>
      <c r="AC399">
        <v>0</v>
      </c>
      <c r="AD399">
        <v>0</v>
      </c>
      <c r="AE399">
        <v>30.4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4</v>
      </c>
      <c r="AT399">
        <v>0.32</v>
      </c>
      <c r="AU399" t="s">
        <v>4</v>
      </c>
      <c r="AV399">
        <v>0</v>
      </c>
      <c r="AW399">
        <v>2</v>
      </c>
      <c r="AX399">
        <v>27797294</v>
      </c>
      <c r="AY399">
        <v>1</v>
      </c>
      <c r="AZ399">
        <v>0</v>
      </c>
      <c r="BA399">
        <v>399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Y399*Source!I196</f>
        <v>9.6000000000000002E-2</v>
      </c>
      <c r="CY399">
        <f t="shared" ref="CY399:CY405" si="36">AA399</f>
        <v>30.4</v>
      </c>
      <c r="CZ399">
        <f t="shared" ref="CZ399:CZ405" si="37">AE399</f>
        <v>30.4</v>
      </c>
      <c r="DA399">
        <f t="shared" ref="DA399:DA405" si="38">AI399</f>
        <v>1</v>
      </c>
      <c r="DB399">
        <v>0</v>
      </c>
    </row>
    <row r="400" spans="1:106" x14ac:dyDescent="0.2">
      <c r="A400">
        <f>ROW(Source!A196)</f>
        <v>196</v>
      </c>
      <c r="B400">
        <v>27795993</v>
      </c>
      <c r="C400">
        <v>27796523</v>
      </c>
      <c r="D400">
        <v>25150542</v>
      </c>
      <c r="E400">
        <v>1</v>
      </c>
      <c r="F400">
        <v>1</v>
      </c>
      <c r="G400">
        <v>1</v>
      </c>
      <c r="H400">
        <v>3</v>
      </c>
      <c r="I400" t="s">
        <v>676</v>
      </c>
      <c r="J400" t="s">
        <v>677</v>
      </c>
      <c r="K400" t="s">
        <v>678</v>
      </c>
      <c r="L400">
        <v>1348</v>
      </c>
      <c r="N400">
        <v>1009</v>
      </c>
      <c r="O400" t="s">
        <v>119</v>
      </c>
      <c r="P400" t="s">
        <v>119</v>
      </c>
      <c r="Q400">
        <v>1000</v>
      </c>
      <c r="W400">
        <v>0</v>
      </c>
      <c r="X400">
        <v>1012095217</v>
      </c>
      <c r="Y400">
        <v>1.16E-3</v>
      </c>
      <c r="AA400">
        <v>1820</v>
      </c>
      <c r="AB400">
        <v>0</v>
      </c>
      <c r="AC400">
        <v>0</v>
      </c>
      <c r="AD400">
        <v>0</v>
      </c>
      <c r="AE400">
        <v>1820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4</v>
      </c>
      <c r="AT400">
        <v>1.16E-3</v>
      </c>
      <c r="AU400" t="s">
        <v>4</v>
      </c>
      <c r="AV400">
        <v>0</v>
      </c>
      <c r="AW400">
        <v>2</v>
      </c>
      <c r="AX400">
        <v>27797295</v>
      </c>
      <c r="AY400">
        <v>1</v>
      </c>
      <c r="AZ400">
        <v>0</v>
      </c>
      <c r="BA400">
        <v>400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Y400*Source!I196</f>
        <v>3.48E-4</v>
      </c>
      <c r="CY400">
        <f t="shared" si="36"/>
        <v>1820</v>
      </c>
      <c r="CZ400">
        <f t="shared" si="37"/>
        <v>1820</v>
      </c>
      <c r="DA400">
        <f t="shared" si="38"/>
        <v>1</v>
      </c>
      <c r="DB400">
        <v>0</v>
      </c>
    </row>
    <row r="401" spans="1:106" x14ac:dyDescent="0.2">
      <c r="A401">
        <f>ROW(Source!A196)</f>
        <v>196</v>
      </c>
      <c r="B401">
        <v>27795993</v>
      </c>
      <c r="C401">
        <v>27796523</v>
      </c>
      <c r="D401">
        <v>25186459</v>
      </c>
      <c r="E401">
        <v>1</v>
      </c>
      <c r="F401">
        <v>1</v>
      </c>
      <c r="G401">
        <v>1</v>
      </c>
      <c r="H401">
        <v>3</v>
      </c>
      <c r="I401" t="s">
        <v>655</v>
      </c>
      <c r="J401" t="s">
        <v>656</v>
      </c>
      <c r="K401" t="s">
        <v>657</v>
      </c>
      <c r="L401">
        <v>1346</v>
      </c>
      <c r="N401">
        <v>1009</v>
      </c>
      <c r="O401" t="s">
        <v>139</v>
      </c>
      <c r="P401" t="s">
        <v>139</v>
      </c>
      <c r="Q401">
        <v>1</v>
      </c>
      <c r="W401">
        <v>0</v>
      </c>
      <c r="X401">
        <v>210558753</v>
      </c>
      <c r="Y401">
        <v>0.02</v>
      </c>
      <c r="AA401">
        <v>28.6</v>
      </c>
      <c r="AB401">
        <v>0</v>
      </c>
      <c r="AC401">
        <v>0</v>
      </c>
      <c r="AD401">
        <v>0</v>
      </c>
      <c r="AE401">
        <v>28.6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4</v>
      </c>
      <c r="AT401">
        <v>0.02</v>
      </c>
      <c r="AU401" t="s">
        <v>4</v>
      </c>
      <c r="AV401">
        <v>0</v>
      </c>
      <c r="AW401">
        <v>2</v>
      </c>
      <c r="AX401">
        <v>27797296</v>
      </c>
      <c r="AY401">
        <v>1</v>
      </c>
      <c r="AZ401">
        <v>0</v>
      </c>
      <c r="BA401">
        <v>401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Y401*Source!I196</f>
        <v>6.0000000000000001E-3</v>
      </c>
      <c r="CY401">
        <f t="shared" si="36"/>
        <v>28.6</v>
      </c>
      <c r="CZ401">
        <f t="shared" si="37"/>
        <v>28.6</v>
      </c>
      <c r="DA401">
        <f t="shared" si="38"/>
        <v>1</v>
      </c>
      <c r="DB401">
        <v>0</v>
      </c>
    </row>
    <row r="402" spans="1:106" x14ac:dyDescent="0.2">
      <c r="A402">
        <f>ROW(Source!A196)</f>
        <v>196</v>
      </c>
      <c r="B402">
        <v>27795993</v>
      </c>
      <c r="C402">
        <v>27796523</v>
      </c>
      <c r="D402">
        <v>25200139</v>
      </c>
      <c r="E402">
        <v>1</v>
      </c>
      <c r="F402">
        <v>1</v>
      </c>
      <c r="G402">
        <v>1</v>
      </c>
      <c r="H402">
        <v>3</v>
      </c>
      <c r="I402" t="s">
        <v>679</v>
      </c>
      <c r="J402" t="s">
        <v>680</v>
      </c>
      <c r="K402" t="s">
        <v>681</v>
      </c>
      <c r="L402">
        <v>1355</v>
      </c>
      <c r="N402">
        <v>1010</v>
      </c>
      <c r="O402" t="s">
        <v>303</v>
      </c>
      <c r="P402" t="s">
        <v>303</v>
      </c>
      <c r="Q402">
        <v>100</v>
      </c>
      <c r="W402">
        <v>0</v>
      </c>
      <c r="X402">
        <v>1190679243</v>
      </c>
      <c r="Y402">
        <v>0.05</v>
      </c>
      <c r="AA402">
        <v>378</v>
      </c>
      <c r="AB402">
        <v>0</v>
      </c>
      <c r="AC402">
        <v>0</v>
      </c>
      <c r="AD402">
        <v>0</v>
      </c>
      <c r="AE402">
        <v>378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4</v>
      </c>
      <c r="AT402">
        <v>0.05</v>
      </c>
      <c r="AU402" t="s">
        <v>4</v>
      </c>
      <c r="AV402">
        <v>0</v>
      </c>
      <c r="AW402">
        <v>2</v>
      </c>
      <c r="AX402">
        <v>27797297</v>
      </c>
      <c r="AY402">
        <v>1</v>
      </c>
      <c r="AZ402">
        <v>0</v>
      </c>
      <c r="BA402">
        <v>402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Y402*Source!I196</f>
        <v>1.4999999999999999E-2</v>
      </c>
      <c r="CY402">
        <f t="shared" si="36"/>
        <v>378</v>
      </c>
      <c r="CZ402">
        <f t="shared" si="37"/>
        <v>378</v>
      </c>
      <c r="DA402">
        <f t="shared" si="38"/>
        <v>1</v>
      </c>
      <c r="DB402">
        <v>0</v>
      </c>
    </row>
    <row r="403" spans="1:106" x14ac:dyDescent="0.2">
      <c r="A403">
        <f>ROW(Source!A196)</f>
        <v>196</v>
      </c>
      <c r="B403">
        <v>27795993</v>
      </c>
      <c r="C403">
        <v>27796523</v>
      </c>
      <c r="D403">
        <v>25200188</v>
      </c>
      <c r="E403">
        <v>1</v>
      </c>
      <c r="F403">
        <v>1</v>
      </c>
      <c r="G403">
        <v>1</v>
      </c>
      <c r="H403">
        <v>3</v>
      </c>
      <c r="I403" t="s">
        <v>682</v>
      </c>
      <c r="J403" t="s">
        <v>683</v>
      </c>
      <c r="K403" t="s">
        <v>684</v>
      </c>
      <c r="L403">
        <v>1356</v>
      </c>
      <c r="N403">
        <v>1010</v>
      </c>
      <c r="O403" t="s">
        <v>666</v>
      </c>
      <c r="P403" t="s">
        <v>666</v>
      </c>
      <c r="Q403">
        <v>1000</v>
      </c>
      <c r="W403">
        <v>0</v>
      </c>
      <c r="X403">
        <v>-947325787</v>
      </c>
      <c r="Y403">
        <v>1.2200000000000001E-2</v>
      </c>
      <c r="AA403">
        <v>282.02999999999997</v>
      </c>
      <c r="AB403">
        <v>0</v>
      </c>
      <c r="AC403">
        <v>0</v>
      </c>
      <c r="AD403">
        <v>0</v>
      </c>
      <c r="AE403">
        <v>282.02999999999997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4</v>
      </c>
      <c r="AT403">
        <v>1.2200000000000001E-2</v>
      </c>
      <c r="AU403" t="s">
        <v>4</v>
      </c>
      <c r="AV403">
        <v>0</v>
      </c>
      <c r="AW403">
        <v>2</v>
      </c>
      <c r="AX403">
        <v>27797298</v>
      </c>
      <c r="AY403">
        <v>1</v>
      </c>
      <c r="AZ403">
        <v>0</v>
      </c>
      <c r="BA403">
        <v>403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Y403*Source!I196</f>
        <v>3.6600000000000001E-3</v>
      </c>
      <c r="CY403">
        <f t="shared" si="36"/>
        <v>282.02999999999997</v>
      </c>
      <c r="CZ403">
        <f t="shared" si="37"/>
        <v>282.02999999999997</v>
      </c>
      <c r="DA403">
        <f t="shared" si="38"/>
        <v>1</v>
      </c>
      <c r="DB403">
        <v>0</v>
      </c>
    </row>
    <row r="404" spans="1:106" x14ac:dyDescent="0.2">
      <c r="A404">
        <f>ROW(Source!A196)</f>
        <v>196</v>
      </c>
      <c r="B404">
        <v>27795993</v>
      </c>
      <c r="C404">
        <v>27796523</v>
      </c>
      <c r="D404">
        <v>25205931</v>
      </c>
      <c r="E404">
        <v>1</v>
      </c>
      <c r="F404">
        <v>1</v>
      </c>
      <c r="G404">
        <v>1</v>
      </c>
      <c r="H404">
        <v>3</v>
      </c>
      <c r="I404" t="s">
        <v>288</v>
      </c>
      <c r="J404" t="s">
        <v>290</v>
      </c>
      <c r="K404" t="s">
        <v>289</v>
      </c>
      <c r="L404">
        <v>1477</v>
      </c>
      <c r="N404">
        <v>1013</v>
      </c>
      <c r="O404" t="s">
        <v>251</v>
      </c>
      <c r="P404" t="s">
        <v>253</v>
      </c>
      <c r="Q404">
        <v>1</v>
      </c>
      <c r="W404">
        <v>0</v>
      </c>
      <c r="X404">
        <v>1523038375</v>
      </c>
      <c r="Y404">
        <v>0.1</v>
      </c>
      <c r="AA404">
        <v>32823.49</v>
      </c>
      <c r="AB404">
        <v>0</v>
      </c>
      <c r="AC404">
        <v>0</v>
      </c>
      <c r="AD404">
        <v>0</v>
      </c>
      <c r="AE404">
        <v>32823.49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4</v>
      </c>
      <c r="AT404">
        <v>0.1</v>
      </c>
      <c r="AU404" t="s">
        <v>4</v>
      </c>
      <c r="AV404">
        <v>0</v>
      </c>
      <c r="AW404">
        <v>1</v>
      </c>
      <c r="AX404">
        <v>-1</v>
      </c>
      <c r="AY404">
        <v>0</v>
      </c>
      <c r="AZ404">
        <v>0</v>
      </c>
      <c r="BA404" t="s">
        <v>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Y404*Source!I196</f>
        <v>0.03</v>
      </c>
      <c r="CY404">
        <f t="shared" si="36"/>
        <v>32823.49</v>
      </c>
      <c r="CZ404">
        <f t="shared" si="37"/>
        <v>32823.49</v>
      </c>
      <c r="DA404">
        <f t="shared" si="38"/>
        <v>1</v>
      </c>
      <c r="DB404">
        <v>0</v>
      </c>
    </row>
    <row r="405" spans="1:106" x14ac:dyDescent="0.2">
      <c r="A405">
        <f>ROW(Source!A196)</f>
        <v>196</v>
      </c>
      <c r="B405">
        <v>27795993</v>
      </c>
      <c r="C405">
        <v>27796523</v>
      </c>
      <c r="D405">
        <v>25147235</v>
      </c>
      <c r="E405">
        <v>17</v>
      </c>
      <c r="F405">
        <v>1</v>
      </c>
      <c r="G405">
        <v>1</v>
      </c>
      <c r="H405">
        <v>3</v>
      </c>
      <c r="I405" t="s">
        <v>536</v>
      </c>
      <c r="J405" t="s">
        <v>4</v>
      </c>
      <c r="K405" t="s">
        <v>537</v>
      </c>
      <c r="L405">
        <v>1374</v>
      </c>
      <c r="N405">
        <v>1013</v>
      </c>
      <c r="O405" t="s">
        <v>538</v>
      </c>
      <c r="P405" t="s">
        <v>538</v>
      </c>
      <c r="Q405">
        <v>1</v>
      </c>
      <c r="W405">
        <v>0</v>
      </c>
      <c r="X405">
        <v>-1731369543</v>
      </c>
      <c r="Y405">
        <v>1.68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0</v>
      </c>
      <c r="AG405">
        <v>0</v>
      </c>
      <c r="AH405">
        <v>0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4</v>
      </c>
      <c r="AT405">
        <v>1.68</v>
      </c>
      <c r="AU405" t="s">
        <v>4</v>
      </c>
      <c r="AV405">
        <v>0</v>
      </c>
      <c r="AW405">
        <v>2</v>
      </c>
      <c r="AX405">
        <v>27797299</v>
      </c>
      <c r="AY405">
        <v>1</v>
      </c>
      <c r="AZ405">
        <v>0</v>
      </c>
      <c r="BA405">
        <v>404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Y405*Source!I196</f>
        <v>0.504</v>
      </c>
      <c r="CY405">
        <f t="shared" si="36"/>
        <v>1</v>
      </c>
      <c r="CZ405">
        <f t="shared" si="37"/>
        <v>1</v>
      </c>
      <c r="DA405">
        <f t="shared" si="38"/>
        <v>1</v>
      </c>
      <c r="DB405">
        <v>0</v>
      </c>
    </row>
    <row r="406" spans="1:106" x14ac:dyDescent="0.2">
      <c r="A406">
        <f>ROW(Source!A197)</f>
        <v>197</v>
      </c>
      <c r="B406">
        <v>27796868</v>
      </c>
      <c r="C406">
        <v>27796523</v>
      </c>
      <c r="D406">
        <v>25412930</v>
      </c>
      <c r="E406">
        <v>1</v>
      </c>
      <c r="F406">
        <v>1</v>
      </c>
      <c r="G406">
        <v>1</v>
      </c>
      <c r="H406">
        <v>1</v>
      </c>
      <c r="I406" t="s">
        <v>650</v>
      </c>
      <c r="J406" t="s">
        <v>4</v>
      </c>
      <c r="K406" t="s">
        <v>651</v>
      </c>
      <c r="L406">
        <v>1191</v>
      </c>
      <c r="N406">
        <v>1013</v>
      </c>
      <c r="O406" t="s">
        <v>497</v>
      </c>
      <c r="P406" t="s">
        <v>497</v>
      </c>
      <c r="Q406">
        <v>1</v>
      </c>
      <c r="W406">
        <v>0</v>
      </c>
      <c r="X406">
        <v>-1081351934</v>
      </c>
      <c r="Y406">
        <v>10.752000000000001</v>
      </c>
      <c r="AA406">
        <v>0</v>
      </c>
      <c r="AB406">
        <v>0</v>
      </c>
      <c r="AC406">
        <v>0</v>
      </c>
      <c r="AD406">
        <v>72.38</v>
      </c>
      <c r="AE406">
        <v>0</v>
      </c>
      <c r="AF406">
        <v>0</v>
      </c>
      <c r="AG406">
        <v>0</v>
      </c>
      <c r="AH406">
        <v>9.4</v>
      </c>
      <c r="AI406">
        <v>1</v>
      </c>
      <c r="AJ406">
        <v>1</v>
      </c>
      <c r="AK406">
        <v>1</v>
      </c>
      <c r="AL406">
        <v>7.7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4</v>
      </c>
      <c r="AT406">
        <v>8.9600000000000009</v>
      </c>
      <c r="AU406" t="s">
        <v>21</v>
      </c>
      <c r="AV406">
        <v>1</v>
      </c>
      <c r="AW406">
        <v>2</v>
      </c>
      <c r="AX406">
        <v>27797290</v>
      </c>
      <c r="AY406">
        <v>1</v>
      </c>
      <c r="AZ406">
        <v>0</v>
      </c>
      <c r="BA406">
        <v>405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Y406*Source!I197</f>
        <v>3.2256</v>
      </c>
      <c r="CY406">
        <f>AD406</f>
        <v>72.38</v>
      </c>
      <c r="CZ406">
        <f>AH406</f>
        <v>9.4</v>
      </c>
      <c r="DA406">
        <f>AL406</f>
        <v>7.7</v>
      </c>
      <c r="DB406">
        <v>0</v>
      </c>
    </row>
    <row r="407" spans="1:106" x14ac:dyDescent="0.2">
      <c r="A407">
        <f>ROW(Source!A197)</f>
        <v>197</v>
      </c>
      <c r="B407">
        <v>27796868</v>
      </c>
      <c r="C407">
        <v>27796523</v>
      </c>
      <c r="D407">
        <v>25412928</v>
      </c>
      <c r="E407">
        <v>1</v>
      </c>
      <c r="F407">
        <v>1</v>
      </c>
      <c r="G407">
        <v>1</v>
      </c>
      <c r="H407">
        <v>1</v>
      </c>
      <c r="I407" t="s">
        <v>498</v>
      </c>
      <c r="J407" t="s">
        <v>4</v>
      </c>
      <c r="K407" t="s">
        <v>499</v>
      </c>
      <c r="L407">
        <v>1191</v>
      </c>
      <c r="N407">
        <v>1013</v>
      </c>
      <c r="O407" t="s">
        <v>497</v>
      </c>
      <c r="P407" t="s">
        <v>497</v>
      </c>
      <c r="Q407">
        <v>1</v>
      </c>
      <c r="W407">
        <v>0</v>
      </c>
      <c r="X407">
        <v>-1417349443</v>
      </c>
      <c r="Y407">
        <v>0.12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7.7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4</v>
      </c>
      <c r="AT407">
        <v>0.12</v>
      </c>
      <c r="AU407" t="s">
        <v>4</v>
      </c>
      <c r="AV407">
        <v>2</v>
      </c>
      <c r="AW407">
        <v>2</v>
      </c>
      <c r="AX407">
        <v>27797291</v>
      </c>
      <c r="AY407">
        <v>1</v>
      </c>
      <c r="AZ407">
        <v>2048</v>
      </c>
      <c r="BA407">
        <v>406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Y407*Source!I197</f>
        <v>3.5999999999999997E-2</v>
      </c>
      <c r="CY407">
        <f>AD407</f>
        <v>0</v>
      </c>
      <c r="CZ407">
        <f>AH407</f>
        <v>0</v>
      </c>
      <c r="DA407">
        <f>AL407</f>
        <v>1</v>
      </c>
      <c r="DB407">
        <v>0</v>
      </c>
    </row>
    <row r="408" spans="1:106" x14ac:dyDescent="0.2">
      <c r="A408">
        <f>ROW(Source!A197)</f>
        <v>197</v>
      </c>
      <c r="B408">
        <v>27796868</v>
      </c>
      <c r="C408">
        <v>27796523</v>
      </c>
      <c r="D408">
        <v>25230220</v>
      </c>
      <c r="E408">
        <v>1</v>
      </c>
      <c r="F408">
        <v>1</v>
      </c>
      <c r="G408">
        <v>1</v>
      </c>
      <c r="H408">
        <v>2</v>
      </c>
      <c r="I408" t="s">
        <v>500</v>
      </c>
      <c r="J408" t="s">
        <v>501</v>
      </c>
      <c r="K408" t="s">
        <v>502</v>
      </c>
      <c r="L408">
        <v>1368</v>
      </c>
      <c r="N408">
        <v>1011</v>
      </c>
      <c r="O408" t="s">
        <v>503</v>
      </c>
      <c r="P408" t="s">
        <v>503</v>
      </c>
      <c r="Q408">
        <v>1</v>
      </c>
      <c r="W408">
        <v>0</v>
      </c>
      <c r="X408">
        <v>-1718674368</v>
      </c>
      <c r="Y408">
        <v>7.1999999999999995E-2</v>
      </c>
      <c r="AA408">
        <v>0</v>
      </c>
      <c r="AB408">
        <v>862.32</v>
      </c>
      <c r="AC408">
        <v>13.5</v>
      </c>
      <c r="AD408">
        <v>0</v>
      </c>
      <c r="AE408">
        <v>0</v>
      </c>
      <c r="AF408">
        <v>111.99</v>
      </c>
      <c r="AG408">
        <v>13.5</v>
      </c>
      <c r="AH408">
        <v>0</v>
      </c>
      <c r="AI408">
        <v>1</v>
      </c>
      <c r="AJ408">
        <v>7.7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4</v>
      </c>
      <c r="AT408">
        <v>0.06</v>
      </c>
      <c r="AU408" t="s">
        <v>21</v>
      </c>
      <c r="AV408">
        <v>0</v>
      </c>
      <c r="AW408">
        <v>2</v>
      </c>
      <c r="AX408">
        <v>27797292</v>
      </c>
      <c r="AY408">
        <v>1</v>
      </c>
      <c r="AZ408">
        <v>0</v>
      </c>
      <c r="BA408">
        <v>407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Y408*Source!I197</f>
        <v>2.1599999999999998E-2</v>
      </c>
      <c r="CY408">
        <f>AB408</f>
        <v>862.32</v>
      </c>
      <c r="CZ408">
        <f>AF408</f>
        <v>111.99</v>
      </c>
      <c r="DA408">
        <f>AJ408</f>
        <v>7.7</v>
      </c>
      <c r="DB408">
        <v>0</v>
      </c>
    </row>
    <row r="409" spans="1:106" x14ac:dyDescent="0.2">
      <c r="A409">
        <f>ROW(Source!A197)</f>
        <v>197</v>
      </c>
      <c r="B409">
        <v>27796868</v>
      </c>
      <c r="C409">
        <v>27796523</v>
      </c>
      <c r="D409">
        <v>25231607</v>
      </c>
      <c r="E409">
        <v>1</v>
      </c>
      <c r="F409">
        <v>1</v>
      </c>
      <c r="G409">
        <v>1</v>
      </c>
      <c r="H409">
        <v>2</v>
      </c>
      <c r="I409" t="s">
        <v>507</v>
      </c>
      <c r="J409" t="s">
        <v>508</v>
      </c>
      <c r="K409" t="s">
        <v>509</v>
      </c>
      <c r="L409">
        <v>1368</v>
      </c>
      <c r="N409">
        <v>1011</v>
      </c>
      <c r="O409" t="s">
        <v>503</v>
      </c>
      <c r="P409" t="s">
        <v>503</v>
      </c>
      <c r="Q409">
        <v>1</v>
      </c>
      <c r="W409">
        <v>0</v>
      </c>
      <c r="X409">
        <v>1372534845</v>
      </c>
      <c r="Y409">
        <v>7.1999999999999995E-2</v>
      </c>
      <c r="AA409">
        <v>0</v>
      </c>
      <c r="AB409">
        <v>505.97</v>
      </c>
      <c r="AC409">
        <v>11.6</v>
      </c>
      <c r="AD409">
        <v>0</v>
      </c>
      <c r="AE409">
        <v>0</v>
      </c>
      <c r="AF409">
        <v>65.709999999999994</v>
      </c>
      <c r="AG409">
        <v>11.6</v>
      </c>
      <c r="AH409">
        <v>0</v>
      </c>
      <c r="AI409">
        <v>1</v>
      </c>
      <c r="AJ409">
        <v>7.7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4</v>
      </c>
      <c r="AT409">
        <v>0.06</v>
      </c>
      <c r="AU409" t="s">
        <v>21</v>
      </c>
      <c r="AV409">
        <v>0</v>
      </c>
      <c r="AW409">
        <v>2</v>
      </c>
      <c r="AX409">
        <v>27797293</v>
      </c>
      <c r="AY409">
        <v>1</v>
      </c>
      <c r="AZ409">
        <v>0</v>
      </c>
      <c r="BA409">
        <v>408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Y409*Source!I197</f>
        <v>2.1599999999999998E-2</v>
      </c>
      <c r="CY409">
        <f>AB409</f>
        <v>505.97</v>
      </c>
      <c r="CZ409">
        <f>AF409</f>
        <v>65.709999999999994</v>
      </c>
      <c r="DA409">
        <f>AJ409</f>
        <v>7.7</v>
      </c>
      <c r="DB409">
        <v>0</v>
      </c>
    </row>
    <row r="410" spans="1:106" x14ac:dyDescent="0.2">
      <c r="A410">
        <f>ROW(Source!A197)</f>
        <v>197</v>
      </c>
      <c r="B410">
        <v>27796868</v>
      </c>
      <c r="C410">
        <v>27796523</v>
      </c>
      <c r="D410">
        <v>25150263</v>
      </c>
      <c r="E410">
        <v>1</v>
      </c>
      <c r="F410">
        <v>1</v>
      </c>
      <c r="G410">
        <v>1</v>
      </c>
      <c r="H410">
        <v>3</v>
      </c>
      <c r="I410" t="s">
        <v>652</v>
      </c>
      <c r="J410" t="s">
        <v>653</v>
      </c>
      <c r="K410" t="s">
        <v>654</v>
      </c>
      <c r="L410">
        <v>1346</v>
      </c>
      <c r="N410">
        <v>1009</v>
      </c>
      <c r="O410" t="s">
        <v>139</v>
      </c>
      <c r="P410" t="s">
        <v>139</v>
      </c>
      <c r="Q410">
        <v>1</v>
      </c>
      <c r="W410">
        <v>0</v>
      </c>
      <c r="X410">
        <v>-1088866022</v>
      </c>
      <c r="Y410">
        <v>0.32</v>
      </c>
      <c r="AA410">
        <v>234.08</v>
      </c>
      <c r="AB410">
        <v>0</v>
      </c>
      <c r="AC410">
        <v>0</v>
      </c>
      <c r="AD410">
        <v>0</v>
      </c>
      <c r="AE410">
        <v>30.4</v>
      </c>
      <c r="AF410">
        <v>0</v>
      </c>
      <c r="AG410">
        <v>0</v>
      </c>
      <c r="AH410">
        <v>0</v>
      </c>
      <c r="AI410">
        <v>7.7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4</v>
      </c>
      <c r="AT410">
        <v>0.32</v>
      </c>
      <c r="AU410" t="s">
        <v>4</v>
      </c>
      <c r="AV410">
        <v>0</v>
      </c>
      <c r="AW410">
        <v>2</v>
      </c>
      <c r="AX410">
        <v>27797294</v>
      </c>
      <c r="AY410">
        <v>1</v>
      </c>
      <c r="AZ410">
        <v>0</v>
      </c>
      <c r="BA410">
        <v>409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Y410*Source!I197</f>
        <v>9.6000000000000002E-2</v>
      </c>
      <c r="CY410">
        <f t="shared" ref="CY410:CY416" si="39">AA410</f>
        <v>234.08</v>
      </c>
      <c r="CZ410">
        <f t="shared" ref="CZ410:CZ416" si="40">AE410</f>
        <v>30.4</v>
      </c>
      <c r="DA410">
        <f t="shared" ref="DA410:DA416" si="41">AI410</f>
        <v>7.7</v>
      </c>
      <c r="DB410">
        <v>0</v>
      </c>
    </row>
    <row r="411" spans="1:106" x14ac:dyDescent="0.2">
      <c r="A411">
        <f>ROW(Source!A197)</f>
        <v>197</v>
      </c>
      <c r="B411">
        <v>27796868</v>
      </c>
      <c r="C411">
        <v>27796523</v>
      </c>
      <c r="D411">
        <v>25150542</v>
      </c>
      <c r="E411">
        <v>1</v>
      </c>
      <c r="F411">
        <v>1</v>
      </c>
      <c r="G411">
        <v>1</v>
      </c>
      <c r="H411">
        <v>3</v>
      </c>
      <c r="I411" t="s">
        <v>676</v>
      </c>
      <c r="J411" t="s">
        <v>677</v>
      </c>
      <c r="K411" t="s">
        <v>678</v>
      </c>
      <c r="L411">
        <v>1348</v>
      </c>
      <c r="N411">
        <v>1009</v>
      </c>
      <c r="O411" t="s">
        <v>119</v>
      </c>
      <c r="P411" t="s">
        <v>119</v>
      </c>
      <c r="Q411">
        <v>1000</v>
      </c>
      <c r="W411">
        <v>0</v>
      </c>
      <c r="X411">
        <v>1012095217</v>
      </c>
      <c r="Y411">
        <v>1.16E-3</v>
      </c>
      <c r="AA411">
        <v>14014</v>
      </c>
      <c r="AB411">
        <v>0</v>
      </c>
      <c r="AC411">
        <v>0</v>
      </c>
      <c r="AD411">
        <v>0</v>
      </c>
      <c r="AE411">
        <v>1820</v>
      </c>
      <c r="AF411">
        <v>0</v>
      </c>
      <c r="AG411">
        <v>0</v>
      </c>
      <c r="AH411">
        <v>0</v>
      </c>
      <c r="AI411">
        <v>7.7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4</v>
      </c>
      <c r="AT411">
        <v>1.16E-3</v>
      </c>
      <c r="AU411" t="s">
        <v>4</v>
      </c>
      <c r="AV411">
        <v>0</v>
      </c>
      <c r="AW411">
        <v>2</v>
      </c>
      <c r="AX411">
        <v>27797295</v>
      </c>
      <c r="AY411">
        <v>1</v>
      </c>
      <c r="AZ411">
        <v>0</v>
      </c>
      <c r="BA411">
        <v>410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Y411*Source!I197</f>
        <v>3.48E-4</v>
      </c>
      <c r="CY411">
        <f t="shared" si="39"/>
        <v>14014</v>
      </c>
      <c r="CZ411">
        <f t="shared" si="40"/>
        <v>1820</v>
      </c>
      <c r="DA411">
        <f t="shared" si="41"/>
        <v>7.7</v>
      </c>
      <c r="DB411">
        <v>0</v>
      </c>
    </row>
    <row r="412" spans="1:106" x14ac:dyDescent="0.2">
      <c r="A412">
        <f>ROW(Source!A197)</f>
        <v>197</v>
      </c>
      <c r="B412">
        <v>27796868</v>
      </c>
      <c r="C412">
        <v>27796523</v>
      </c>
      <c r="D412">
        <v>25186459</v>
      </c>
      <c r="E412">
        <v>1</v>
      </c>
      <c r="F412">
        <v>1</v>
      </c>
      <c r="G412">
        <v>1</v>
      </c>
      <c r="H412">
        <v>3</v>
      </c>
      <c r="I412" t="s">
        <v>655</v>
      </c>
      <c r="J412" t="s">
        <v>656</v>
      </c>
      <c r="K412" t="s">
        <v>657</v>
      </c>
      <c r="L412">
        <v>1346</v>
      </c>
      <c r="N412">
        <v>1009</v>
      </c>
      <c r="O412" t="s">
        <v>139</v>
      </c>
      <c r="P412" t="s">
        <v>139</v>
      </c>
      <c r="Q412">
        <v>1</v>
      </c>
      <c r="W412">
        <v>0</v>
      </c>
      <c r="X412">
        <v>210558753</v>
      </c>
      <c r="Y412">
        <v>0.02</v>
      </c>
      <c r="AA412">
        <v>220.22</v>
      </c>
      <c r="AB412">
        <v>0</v>
      </c>
      <c r="AC412">
        <v>0</v>
      </c>
      <c r="AD412">
        <v>0</v>
      </c>
      <c r="AE412">
        <v>28.6</v>
      </c>
      <c r="AF412">
        <v>0</v>
      </c>
      <c r="AG412">
        <v>0</v>
      </c>
      <c r="AH412">
        <v>0</v>
      </c>
      <c r="AI412">
        <v>7.7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4</v>
      </c>
      <c r="AT412">
        <v>0.02</v>
      </c>
      <c r="AU412" t="s">
        <v>4</v>
      </c>
      <c r="AV412">
        <v>0</v>
      </c>
      <c r="AW412">
        <v>2</v>
      </c>
      <c r="AX412">
        <v>27797296</v>
      </c>
      <c r="AY412">
        <v>1</v>
      </c>
      <c r="AZ412">
        <v>0</v>
      </c>
      <c r="BA412">
        <v>411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Y412*Source!I197</f>
        <v>6.0000000000000001E-3</v>
      </c>
      <c r="CY412">
        <f t="shared" si="39"/>
        <v>220.22</v>
      </c>
      <c r="CZ412">
        <f t="shared" si="40"/>
        <v>28.6</v>
      </c>
      <c r="DA412">
        <f t="shared" si="41"/>
        <v>7.7</v>
      </c>
      <c r="DB412">
        <v>0</v>
      </c>
    </row>
    <row r="413" spans="1:106" x14ac:dyDescent="0.2">
      <c r="A413">
        <f>ROW(Source!A197)</f>
        <v>197</v>
      </c>
      <c r="B413">
        <v>27796868</v>
      </c>
      <c r="C413">
        <v>27796523</v>
      </c>
      <c r="D413">
        <v>25200139</v>
      </c>
      <c r="E413">
        <v>1</v>
      </c>
      <c r="F413">
        <v>1</v>
      </c>
      <c r="G413">
        <v>1</v>
      </c>
      <c r="H413">
        <v>3</v>
      </c>
      <c r="I413" t="s">
        <v>679</v>
      </c>
      <c r="J413" t="s">
        <v>680</v>
      </c>
      <c r="K413" t="s">
        <v>681</v>
      </c>
      <c r="L413">
        <v>1355</v>
      </c>
      <c r="N413">
        <v>1010</v>
      </c>
      <c r="O413" t="s">
        <v>303</v>
      </c>
      <c r="P413" t="s">
        <v>303</v>
      </c>
      <c r="Q413">
        <v>100</v>
      </c>
      <c r="W413">
        <v>0</v>
      </c>
      <c r="X413">
        <v>1190679243</v>
      </c>
      <c r="Y413">
        <v>0.05</v>
      </c>
      <c r="AA413">
        <v>2910.6</v>
      </c>
      <c r="AB413">
        <v>0</v>
      </c>
      <c r="AC413">
        <v>0</v>
      </c>
      <c r="AD413">
        <v>0</v>
      </c>
      <c r="AE413">
        <v>378</v>
      </c>
      <c r="AF413">
        <v>0</v>
      </c>
      <c r="AG413">
        <v>0</v>
      </c>
      <c r="AH413">
        <v>0</v>
      </c>
      <c r="AI413">
        <v>7.7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4</v>
      </c>
      <c r="AT413">
        <v>0.05</v>
      </c>
      <c r="AU413" t="s">
        <v>4</v>
      </c>
      <c r="AV413">
        <v>0</v>
      </c>
      <c r="AW413">
        <v>2</v>
      </c>
      <c r="AX413">
        <v>27797297</v>
      </c>
      <c r="AY413">
        <v>1</v>
      </c>
      <c r="AZ413">
        <v>0</v>
      </c>
      <c r="BA413">
        <v>412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Y413*Source!I197</f>
        <v>1.4999999999999999E-2</v>
      </c>
      <c r="CY413">
        <f t="shared" si="39"/>
        <v>2910.6</v>
      </c>
      <c r="CZ413">
        <f t="shared" si="40"/>
        <v>378</v>
      </c>
      <c r="DA413">
        <f t="shared" si="41"/>
        <v>7.7</v>
      </c>
      <c r="DB413">
        <v>0</v>
      </c>
    </row>
    <row r="414" spans="1:106" x14ac:dyDescent="0.2">
      <c r="A414">
        <f>ROW(Source!A197)</f>
        <v>197</v>
      </c>
      <c r="B414">
        <v>27796868</v>
      </c>
      <c r="C414">
        <v>27796523</v>
      </c>
      <c r="D414">
        <v>25200188</v>
      </c>
      <c r="E414">
        <v>1</v>
      </c>
      <c r="F414">
        <v>1</v>
      </c>
      <c r="G414">
        <v>1</v>
      </c>
      <c r="H414">
        <v>3</v>
      </c>
      <c r="I414" t="s">
        <v>682</v>
      </c>
      <c r="J414" t="s">
        <v>683</v>
      </c>
      <c r="K414" t="s">
        <v>684</v>
      </c>
      <c r="L414">
        <v>1356</v>
      </c>
      <c r="N414">
        <v>1010</v>
      </c>
      <c r="O414" t="s">
        <v>666</v>
      </c>
      <c r="P414" t="s">
        <v>666</v>
      </c>
      <c r="Q414">
        <v>1000</v>
      </c>
      <c r="W414">
        <v>0</v>
      </c>
      <c r="X414">
        <v>-947325787</v>
      </c>
      <c r="Y414">
        <v>1.2200000000000001E-2</v>
      </c>
      <c r="AA414">
        <v>2171.63</v>
      </c>
      <c r="AB414">
        <v>0</v>
      </c>
      <c r="AC414">
        <v>0</v>
      </c>
      <c r="AD414">
        <v>0</v>
      </c>
      <c r="AE414">
        <v>282.02999999999997</v>
      </c>
      <c r="AF414">
        <v>0</v>
      </c>
      <c r="AG414">
        <v>0</v>
      </c>
      <c r="AH414">
        <v>0</v>
      </c>
      <c r="AI414">
        <v>7.7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4</v>
      </c>
      <c r="AT414">
        <v>1.2200000000000001E-2</v>
      </c>
      <c r="AU414" t="s">
        <v>4</v>
      </c>
      <c r="AV414">
        <v>0</v>
      </c>
      <c r="AW414">
        <v>2</v>
      </c>
      <c r="AX414">
        <v>27797298</v>
      </c>
      <c r="AY414">
        <v>1</v>
      </c>
      <c r="AZ414">
        <v>0</v>
      </c>
      <c r="BA414">
        <v>413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Y414*Source!I197</f>
        <v>3.6600000000000001E-3</v>
      </c>
      <c r="CY414">
        <f t="shared" si="39"/>
        <v>2171.63</v>
      </c>
      <c r="CZ414">
        <f t="shared" si="40"/>
        <v>282.02999999999997</v>
      </c>
      <c r="DA414">
        <f t="shared" si="41"/>
        <v>7.7</v>
      </c>
      <c r="DB414">
        <v>0</v>
      </c>
    </row>
    <row r="415" spans="1:106" x14ac:dyDescent="0.2">
      <c r="A415">
        <f>ROW(Source!A197)</f>
        <v>197</v>
      </c>
      <c r="B415">
        <v>27796868</v>
      </c>
      <c r="C415">
        <v>27796523</v>
      </c>
      <c r="D415">
        <v>25205931</v>
      </c>
      <c r="E415">
        <v>1</v>
      </c>
      <c r="F415">
        <v>1</v>
      </c>
      <c r="G415">
        <v>1</v>
      </c>
      <c r="H415">
        <v>3</v>
      </c>
      <c r="I415" t="s">
        <v>288</v>
      </c>
      <c r="J415" t="s">
        <v>290</v>
      </c>
      <c r="K415" t="s">
        <v>289</v>
      </c>
      <c r="L415">
        <v>1477</v>
      </c>
      <c r="N415">
        <v>1013</v>
      </c>
      <c r="O415" t="s">
        <v>251</v>
      </c>
      <c r="P415" t="s">
        <v>253</v>
      </c>
      <c r="Q415">
        <v>1</v>
      </c>
      <c r="W415">
        <v>0</v>
      </c>
      <c r="X415">
        <v>1523038375</v>
      </c>
      <c r="Y415">
        <v>0.1</v>
      </c>
      <c r="AA415">
        <v>252740.87</v>
      </c>
      <c r="AB415">
        <v>0</v>
      </c>
      <c r="AC415">
        <v>0</v>
      </c>
      <c r="AD415">
        <v>0</v>
      </c>
      <c r="AE415">
        <v>32823.49</v>
      </c>
      <c r="AF415">
        <v>0</v>
      </c>
      <c r="AG415">
        <v>0</v>
      </c>
      <c r="AH415">
        <v>0</v>
      </c>
      <c r="AI415">
        <v>7.7</v>
      </c>
      <c r="AJ415">
        <v>1</v>
      </c>
      <c r="AK415">
        <v>1</v>
      </c>
      <c r="AL415">
        <v>1</v>
      </c>
      <c r="AN415">
        <v>0</v>
      </c>
      <c r="AO415">
        <v>0</v>
      </c>
      <c r="AP415">
        <v>0</v>
      </c>
      <c r="AQ415">
        <v>0</v>
      </c>
      <c r="AR415">
        <v>0</v>
      </c>
      <c r="AS415" t="s">
        <v>4</v>
      </c>
      <c r="AT415">
        <v>0.1</v>
      </c>
      <c r="AU415" t="s">
        <v>4</v>
      </c>
      <c r="AV415">
        <v>0</v>
      </c>
      <c r="AW415">
        <v>1</v>
      </c>
      <c r="AX415">
        <v>-1</v>
      </c>
      <c r="AY415">
        <v>0</v>
      </c>
      <c r="AZ415">
        <v>0</v>
      </c>
      <c r="BA415" t="s">
        <v>4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Y415*Source!I197</f>
        <v>0.03</v>
      </c>
      <c r="CY415">
        <f t="shared" si="39"/>
        <v>252740.87</v>
      </c>
      <c r="CZ415">
        <f t="shared" si="40"/>
        <v>32823.49</v>
      </c>
      <c r="DA415">
        <f t="shared" si="41"/>
        <v>7.7</v>
      </c>
      <c r="DB415">
        <v>0</v>
      </c>
    </row>
    <row r="416" spans="1:106" x14ac:dyDescent="0.2">
      <c r="A416">
        <f>ROW(Source!A197)</f>
        <v>197</v>
      </c>
      <c r="B416">
        <v>27796868</v>
      </c>
      <c r="C416">
        <v>27796523</v>
      </c>
      <c r="D416">
        <v>25147235</v>
      </c>
      <c r="E416">
        <v>17</v>
      </c>
      <c r="F416">
        <v>1</v>
      </c>
      <c r="G416">
        <v>1</v>
      </c>
      <c r="H416">
        <v>3</v>
      </c>
      <c r="I416" t="s">
        <v>536</v>
      </c>
      <c r="J416" t="s">
        <v>4</v>
      </c>
      <c r="K416" t="s">
        <v>537</v>
      </c>
      <c r="L416">
        <v>1374</v>
      </c>
      <c r="N416">
        <v>1013</v>
      </c>
      <c r="O416" t="s">
        <v>538</v>
      </c>
      <c r="P416" t="s">
        <v>538</v>
      </c>
      <c r="Q416">
        <v>1</v>
      </c>
      <c r="W416">
        <v>0</v>
      </c>
      <c r="X416">
        <v>-1731369543</v>
      </c>
      <c r="Y416">
        <v>1.68</v>
      </c>
      <c r="AA416">
        <v>1</v>
      </c>
      <c r="AB416">
        <v>0</v>
      </c>
      <c r="AC416">
        <v>0</v>
      </c>
      <c r="AD416">
        <v>0</v>
      </c>
      <c r="AE416">
        <v>1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4</v>
      </c>
      <c r="AT416">
        <v>1.68</v>
      </c>
      <c r="AU416" t="s">
        <v>4</v>
      </c>
      <c r="AV416">
        <v>0</v>
      </c>
      <c r="AW416">
        <v>2</v>
      </c>
      <c r="AX416">
        <v>27797299</v>
      </c>
      <c r="AY416">
        <v>1</v>
      </c>
      <c r="AZ416">
        <v>0</v>
      </c>
      <c r="BA416">
        <v>414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Y416*Source!I197</f>
        <v>0.504</v>
      </c>
      <c r="CY416">
        <f t="shared" si="39"/>
        <v>1</v>
      </c>
      <c r="CZ416">
        <f t="shared" si="40"/>
        <v>1</v>
      </c>
      <c r="DA416">
        <f t="shared" si="41"/>
        <v>1</v>
      </c>
      <c r="DB416">
        <v>0</v>
      </c>
    </row>
    <row r="417" spans="1:106" x14ac:dyDescent="0.2">
      <c r="A417">
        <f>ROW(Source!A200)</f>
        <v>200</v>
      </c>
      <c r="B417">
        <v>27795993</v>
      </c>
      <c r="C417">
        <v>27796533</v>
      </c>
      <c r="D417">
        <v>25412930</v>
      </c>
      <c r="E417">
        <v>1</v>
      </c>
      <c r="F417">
        <v>1</v>
      </c>
      <c r="G417">
        <v>1</v>
      </c>
      <c r="H417">
        <v>1</v>
      </c>
      <c r="I417" t="s">
        <v>650</v>
      </c>
      <c r="J417" t="s">
        <v>4</v>
      </c>
      <c r="K417" t="s">
        <v>651</v>
      </c>
      <c r="L417">
        <v>1191</v>
      </c>
      <c r="N417">
        <v>1013</v>
      </c>
      <c r="O417" t="s">
        <v>497</v>
      </c>
      <c r="P417" t="s">
        <v>497</v>
      </c>
      <c r="Q417">
        <v>1</v>
      </c>
      <c r="W417">
        <v>0</v>
      </c>
      <c r="X417">
        <v>-1081351934</v>
      </c>
      <c r="Y417">
        <v>33.311999999999998</v>
      </c>
      <c r="AA417">
        <v>0</v>
      </c>
      <c r="AB417">
        <v>0</v>
      </c>
      <c r="AC417">
        <v>0</v>
      </c>
      <c r="AD417">
        <v>9.4</v>
      </c>
      <c r="AE417">
        <v>0</v>
      </c>
      <c r="AF417">
        <v>0</v>
      </c>
      <c r="AG417">
        <v>0</v>
      </c>
      <c r="AH417">
        <v>9.4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4</v>
      </c>
      <c r="AT417">
        <v>27.76</v>
      </c>
      <c r="AU417" t="s">
        <v>21</v>
      </c>
      <c r="AV417">
        <v>1</v>
      </c>
      <c r="AW417">
        <v>2</v>
      </c>
      <c r="AX417">
        <v>27797302</v>
      </c>
      <c r="AY417">
        <v>1</v>
      </c>
      <c r="AZ417">
        <v>0</v>
      </c>
      <c r="BA417">
        <v>415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Y417*Source!I200</f>
        <v>9.9935999999999989</v>
      </c>
      <c r="CY417">
        <f>AD417</f>
        <v>9.4</v>
      </c>
      <c r="CZ417">
        <f>AH417</f>
        <v>9.4</v>
      </c>
      <c r="DA417">
        <f>AL417</f>
        <v>1</v>
      </c>
      <c r="DB417">
        <v>0</v>
      </c>
    </row>
    <row r="418" spans="1:106" x14ac:dyDescent="0.2">
      <c r="A418">
        <f>ROW(Source!A200)</f>
        <v>200</v>
      </c>
      <c r="B418">
        <v>27795993</v>
      </c>
      <c r="C418">
        <v>27796533</v>
      </c>
      <c r="D418">
        <v>25412928</v>
      </c>
      <c r="E418">
        <v>1</v>
      </c>
      <c r="F418">
        <v>1</v>
      </c>
      <c r="G418">
        <v>1</v>
      </c>
      <c r="H418">
        <v>1</v>
      </c>
      <c r="I418" t="s">
        <v>498</v>
      </c>
      <c r="J418" t="s">
        <v>4</v>
      </c>
      <c r="K418" t="s">
        <v>499</v>
      </c>
      <c r="L418">
        <v>1191</v>
      </c>
      <c r="N418">
        <v>1013</v>
      </c>
      <c r="O418" t="s">
        <v>497</v>
      </c>
      <c r="P418" t="s">
        <v>497</v>
      </c>
      <c r="Q418">
        <v>1</v>
      </c>
      <c r="W418">
        <v>0</v>
      </c>
      <c r="X418">
        <v>-1417349443</v>
      </c>
      <c r="Y418">
        <v>0.36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4</v>
      </c>
      <c r="AT418">
        <v>0.36</v>
      </c>
      <c r="AU418" t="s">
        <v>4</v>
      </c>
      <c r="AV418">
        <v>2</v>
      </c>
      <c r="AW418">
        <v>2</v>
      </c>
      <c r="AX418">
        <v>27797303</v>
      </c>
      <c r="AY418">
        <v>1</v>
      </c>
      <c r="AZ418">
        <v>2048</v>
      </c>
      <c r="BA418">
        <v>416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Y418*Source!I200</f>
        <v>0.108</v>
      </c>
      <c r="CY418">
        <f>AD418</f>
        <v>0</v>
      </c>
      <c r="CZ418">
        <f>AH418</f>
        <v>0</v>
      </c>
      <c r="DA418">
        <f>AL418</f>
        <v>1</v>
      </c>
      <c r="DB418">
        <v>0</v>
      </c>
    </row>
    <row r="419" spans="1:106" x14ac:dyDescent="0.2">
      <c r="A419">
        <f>ROW(Source!A200)</f>
        <v>200</v>
      </c>
      <c r="B419">
        <v>27795993</v>
      </c>
      <c r="C419">
        <v>27796533</v>
      </c>
      <c r="D419">
        <v>25230220</v>
      </c>
      <c r="E419">
        <v>1</v>
      </c>
      <c r="F419">
        <v>1</v>
      </c>
      <c r="G419">
        <v>1</v>
      </c>
      <c r="H419">
        <v>2</v>
      </c>
      <c r="I419" t="s">
        <v>500</v>
      </c>
      <c r="J419" t="s">
        <v>501</v>
      </c>
      <c r="K419" t="s">
        <v>502</v>
      </c>
      <c r="L419">
        <v>1368</v>
      </c>
      <c r="N419">
        <v>1011</v>
      </c>
      <c r="O419" t="s">
        <v>503</v>
      </c>
      <c r="P419" t="s">
        <v>503</v>
      </c>
      <c r="Q419">
        <v>1</v>
      </c>
      <c r="W419">
        <v>0</v>
      </c>
      <c r="X419">
        <v>-1718674368</v>
      </c>
      <c r="Y419">
        <v>0.216</v>
      </c>
      <c r="AA419">
        <v>0</v>
      </c>
      <c r="AB419">
        <v>111.99</v>
      </c>
      <c r="AC419">
        <v>13.5</v>
      </c>
      <c r="AD419">
        <v>0</v>
      </c>
      <c r="AE419">
        <v>0</v>
      </c>
      <c r="AF419">
        <v>111.99</v>
      </c>
      <c r="AG419">
        <v>13.5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4</v>
      </c>
      <c r="AT419">
        <v>0.18</v>
      </c>
      <c r="AU419" t="s">
        <v>21</v>
      </c>
      <c r="AV419">
        <v>0</v>
      </c>
      <c r="AW419">
        <v>2</v>
      </c>
      <c r="AX419">
        <v>27797304</v>
      </c>
      <c r="AY419">
        <v>1</v>
      </c>
      <c r="AZ419">
        <v>0</v>
      </c>
      <c r="BA419">
        <v>417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Y419*Source!I200</f>
        <v>6.4799999999999996E-2</v>
      </c>
      <c r="CY419">
        <f>AB419</f>
        <v>111.99</v>
      </c>
      <c r="CZ419">
        <f>AF419</f>
        <v>111.99</v>
      </c>
      <c r="DA419">
        <f>AJ419</f>
        <v>1</v>
      </c>
      <c r="DB419">
        <v>0</v>
      </c>
    </row>
    <row r="420" spans="1:106" x14ac:dyDescent="0.2">
      <c r="A420">
        <f>ROW(Source!A200)</f>
        <v>200</v>
      </c>
      <c r="B420">
        <v>27795993</v>
      </c>
      <c r="C420">
        <v>27796533</v>
      </c>
      <c r="D420">
        <v>25231607</v>
      </c>
      <c r="E420">
        <v>1</v>
      </c>
      <c r="F420">
        <v>1</v>
      </c>
      <c r="G420">
        <v>1</v>
      </c>
      <c r="H420">
        <v>2</v>
      </c>
      <c r="I420" t="s">
        <v>507</v>
      </c>
      <c r="J420" t="s">
        <v>508</v>
      </c>
      <c r="K420" t="s">
        <v>509</v>
      </c>
      <c r="L420">
        <v>1368</v>
      </c>
      <c r="N420">
        <v>1011</v>
      </c>
      <c r="O420" t="s">
        <v>503</v>
      </c>
      <c r="P420" t="s">
        <v>503</v>
      </c>
      <c r="Q420">
        <v>1</v>
      </c>
      <c r="W420">
        <v>0</v>
      </c>
      <c r="X420">
        <v>1372534845</v>
      </c>
      <c r="Y420">
        <v>0.216</v>
      </c>
      <c r="AA420">
        <v>0</v>
      </c>
      <c r="AB420">
        <v>65.709999999999994</v>
      </c>
      <c r="AC420">
        <v>11.6</v>
      </c>
      <c r="AD420">
        <v>0</v>
      </c>
      <c r="AE420">
        <v>0</v>
      </c>
      <c r="AF420">
        <v>65.709999999999994</v>
      </c>
      <c r="AG420">
        <v>11.6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4</v>
      </c>
      <c r="AT420">
        <v>0.18</v>
      </c>
      <c r="AU420" t="s">
        <v>21</v>
      </c>
      <c r="AV420">
        <v>0</v>
      </c>
      <c r="AW420">
        <v>2</v>
      </c>
      <c r="AX420">
        <v>27797305</v>
      </c>
      <c r="AY420">
        <v>1</v>
      </c>
      <c r="AZ420">
        <v>0</v>
      </c>
      <c r="BA420">
        <v>418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Y420*Source!I200</f>
        <v>6.4799999999999996E-2</v>
      </c>
      <c r="CY420">
        <f>AB420</f>
        <v>65.709999999999994</v>
      </c>
      <c r="CZ420">
        <f>AF420</f>
        <v>65.709999999999994</v>
      </c>
      <c r="DA420">
        <f>AJ420</f>
        <v>1</v>
      </c>
      <c r="DB420">
        <v>0</v>
      </c>
    </row>
    <row r="421" spans="1:106" x14ac:dyDescent="0.2">
      <c r="A421">
        <f>ROW(Source!A200)</f>
        <v>200</v>
      </c>
      <c r="B421">
        <v>27795993</v>
      </c>
      <c r="C421">
        <v>27796533</v>
      </c>
      <c r="D421">
        <v>25231911</v>
      </c>
      <c r="E421">
        <v>1</v>
      </c>
      <c r="F421">
        <v>1</v>
      </c>
      <c r="G421">
        <v>1</v>
      </c>
      <c r="H421">
        <v>2</v>
      </c>
      <c r="I421" t="s">
        <v>586</v>
      </c>
      <c r="J421" t="s">
        <v>587</v>
      </c>
      <c r="K421" t="s">
        <v>588</v>
      </c>
      <c r="L421">
        <v>1368</v>
      </c>
      <c r="N421">
        <v>1011</v>
      </c>
      <c r="O421" t="s">
        <v>503</v>
      </c>
      <c r="P421" t="s">
        <v>503</v>
      </c>
      <c r="Q421">
        <v>1</v>
      </c>
      <c r="W421">
        <v>0</v>
      </c>
      <c r="X421">
        <v>-353815937</v>
      </c>
      <c r="Y421">
        <v>17.184000000000001</v>
      </c>
      <c r="AA421">
        <v>0</v>
      </c>
      <c r="AB421">
        <v>8.1</v>
      </c>
      <c r="AC421">
        <v>0</v>
      </c>
      <c r="AD421">
        <v>0</v>
      </c>
      <c r="AE421">
        <v>0</v>
      </c>
      <c r="AF421">
        <v>8.1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4</v>
      </c>
      <c r="AT421">
        <v>14.32</v>
      </c>
      <c r="AU421" t="s">
        <v>21</v>
      </c>
      <c r="AV421">
        <v>0</v>
      </c>
      <c r="AW421">
        <v>2</v>
      </c>
      <c r="AX421">
        <v>27797306</v>
      </c>
      <c r="AY421">
        <v>1</v>
      </c>
      <c r="AZ421">
        <v>0</v>
      </c>
      <c r="BA421">
        <v>419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Y421*Source!I200</f>
        <v>5.1551999999999998</v>
      </c>
      <c r="CY421">
        <f>AB421</f>
        <v>8.1</v>
      </c>
      <c r="CZ421">
        <f>AF421</f>
        <v>8.1</v>
      </c>
      <c r="DA421">
        <f>AJ421</f>
        <v>1</v>
      </c>
      <c r="DB421">
        <v>0</v>
      </c>
    </row>
    <row r="422" spans="1:106" x14ac:dyDescent="0.2">
      <c r="A422">
        <f>ROW(Source!A200)</f>
        <v>200</v>
      </c>
      <c r="B422">
        <v>27795993</v>
      </c>
      <c r="C422">
        <v>27796533</v>
      </c>
      <c r="D422">
        <v>25151427</v>
      </c>
      <c r="E422">
        <v>1</v>
      </c>
      <c r="F422">
        <v>1</v>
      </c>
      <c r="G422">
        <v>1</v>
      </c>
      <c r="H422">
        <v>3</v>
      </c>
      <c r="I422" t="s">
        <v>670</v>
      </c>
      <c r="J422" t="s">
        <v>671</v>
      </c>
      <c r="K422" t="s">
        <v>672</v>
      </c>
      <c r="L422">
        <v>1346</v>
      </c>
      <c r="N422">
        <v>1009</v>
      </c>
      <c r="O422" t="s">
        <v>139</v>
      </c>
      <c r="P422" t="s">
        <v>139</v>
      </c>
      <c r="Q422">
        <v>1</v>
      </c>
      <c r="W422">
        <v>0</v>
      </c>
      <c r="X422">
        <v>586013393</v>
      </c>
      <c r="Y422">
        <v>1.05</v>
      </c>
      <c r="AA422">
        <v>10.57</v>
      </c>
      <c r="AB422">
        <v>0</v>
      </c>
      <c r="AC422">
        <v>0</v>
      </c>
      <c r="AD422">
        <v>0</v>
      </c>
      <c r="AE422">
        <v>10.57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4</v>
      </c>
      <c r="AT422">
        <v>1.05</v>
      </c>
      <c r="AU422" t="s">
        <v>4</v>
      </c>
      <c r="AV422">
        <v>0</v>
      </c>
      <c r="AW422">
        <v>2</v>
      </c>
      <c r="AX422">
        <v>27797307</v>
      </c>
      <c r="AY422">
        <v>1</v>
      </c>
      <c r="AZ422">
        <v>0</v>
      </c>
      <c r="BA422">
        <v>420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Y422*Source!I200</f>
        <v>0.315</v>
      </c>
      <c r="CY422">
        <f t="shared" ref="CY422:CY430" si="42">AA422</f>
        <v>10.57</v>
      </c>
      <c r="CZ422">
        <f t="shared" ref="CZ422:CZ430" si="43">AE422</f>
        <v>10.57</v>
      </c>
      <c r="DA422">
        <f t="shared" ref="DA422:DA430" si="44">AI422</f>
        <v>1</v>
      </c>
      <c r="DB422">
        <v>0</v>
      </c>
    </row>
    <row r="423" spans="1:106" x14ac:dyDescent="0.2">
      <c r="A423">
        <f>ROW(Source!A200)</f>
        <v>200</v>
      </c>
      <c r="B423">
        <v>27795993</v>
      </c>
      <c r="C423">
        <v>27796533</v>
      </c>
      <c r="D423">
        <v>25152623</v>
      </c>
      <c r="E423">
        <v>1</v>
      </c>
      <c r="F423">
        <v>1</v>
      </c>
      <c r="G423">
        <v>1</v>
      </c>
      <c r="H423">
        <v>3</v>
      </c>
      <c r="I423" t="s">
        <v>685</v>
      </c>
      <c r="J423" t="s">
        <v>686</v>
      </c>
      <c r="K423" t="s">
        <v>687</v>
      </c>
      <c r="L423">
        <v>1348</v>
      </c>
      <c r="N423">
        <v>1009</v>
      </c>
      <c r="O423" t="s">
        <v>119</v>
      </c>
      <c r="P423" t="s">
        <v>119</v>
      </c>
      <c r="Q423">
        <v>1000</v>
      </c>
      <c r="W423">
        <v>0</v>
      </c>
      <c r="X423">
        <v>251332693</v>
      </c>
      <c r="Y423">
        <v>2.1800000000000001E-3</v>
      </c>
      <c r="AA423">
        <v>12430</v>
      </c>
      <c r="AB423">
        <v>0</v>
      </c>
      <c r="AC423">
        <v>0</v>
      </c>
      <c r="AD423">
        <v>0</v>
      </c>
      <c r="AE423">
        <v>12430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4</v>
      </c>
      <c r="AT423">
        <v>2.1800000000000001E-3</v>
      </c>
      <c r="AU423" t="s">
        <v>4</v>
      </c>
      <c r="AV423">
        <v>0</v>
      </c>
      <c r="AW423">
        <v>2</v>
      </c>
      <c r="AX423">
        <v>27797308</v>
      </c>
      <c r="AY423">
        <v>1</v>
      </c>
      <c r="AZ423">
        <v>0</v>
      </c>
      <c r="BA423">
        <v>421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Y423*Source!I200</f>
        <v>6.5399999999999996E-4</v>
      </c>
      <c r="CY423">
        <f t="shared" si="42"/>
        <v>12430</v>
      </c>
      <c r="CZ423">
        <f t="shared" si="43"/>
        <v>12430</v>
      </c>
      <c r="DA423">
        <f t="shared" si="44"/>
        <v>1</v>
      </c>
      <c r="DB423">
        <v>0</v>
      </c>
    </row>
    <row r="424" spans="1:106" x14ac:dyDescent="0.2">
      <c r="A424">
        <f>ROW(Source!A200)</f>
        <v>200</v>
      </c>
      <c r="B424">
        <v>27795993</v>
      </c>
      <c r="C424">
        <v>27796533</v>
      </c>
      <c r="D424">
        <v>25152869</v>
      </c>
      <c r="E424">
        <v>1</v>
      </c>
      <c r="F424">
        <v>1</v>
      </c>
      <c r="G424">
        <v>1</v>
      </c>
      <c r="H424">
        <v>3</v>
      </c>
      <c r="I424" t="s">
        <v>301</v>
      </c>
      <c r="J424" t="s">
        <v>304</v>
      </c>
      <c r="K424" t="s">
        <v>302</v>
      </c>
      <c r="L424">
        <v>1355</v>
      </c>
      <c r="N424">
        <v>1010</v>
      </c>
      <c r="O424" t="s">
        <v>303</v>
      </c>
      <c r="P424" t="s">
        <v>303</v>
      </c>
      <c r="Q424">
        <v>100</v>
      </c>
      <c r="W424">
        <v>0</v>
      </c>
      <c r="X424">
        <v>848468364</v>
      </c>
      <c r="Y424">
        <v>1</v>
      </c>
      <c r="AA424">
        <v>80</v>
      </c>
      <c r="AB424">
        <v>0</v>
      </c>
      <c r="AC424">
        <v>0</v>
      </c>
      <c r="AD424">
        <v>0</v>
      </c>
      <c r="AE424">
        <v>80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4</v>
      </c>
      <c r="AT424">
        <v>1</v>
      </c>
      <c r="AU424" t="s">
        <v>4</v>
      </c>
      <c r="AV424">
        <v>0</v>
      </c>
      <c r="AW424">
        <v>1</v>
      </c>
      <c r="AX424">
        <v>-1</v>
      </c>
      <c r="AY424">
        <v>0</v>
      </c>
      <c r="AZ424">
        <v>0</v>
      </c>
      <c r="BA424" t="s">
        <v>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Y424*Source!I200</f>
        <v>0.3</v>
      </c>
      <c r="CY424">
        <f t="shared" si="42"/>
        <v>80</v>
      </c>
      <c r="CZ424">
        <f t="shared" si="43"/>
        <v>80</v>
      </c>
      <c r="DA424">
        <f t="shared" si="44"/>
        <v>1</v>
      </c>
      <c r="DB424">
        <v>0</v>
      </c>
    </row>
    <row r="425" spans="1:106" x14ac:dyDescent="0.2">
      <c r="A425">
        <f>ROW(Source!A200)</f>
        <v>200</v>
      </c>
      <c r="B425">
        <v>27795993</v>
      </c>
      <c r="C425">
        <v>27796533</v>
      </c>
      <c r="D425">
        <v>25172479</v>
      </c>
      <c r="E425">
        <v>1</v>
      </c>
      <c r="F425">
        <v>1</v>
      </c>
      <c r="G425">
        <v>1</v>
      </c>
      <c r="H425">
        <v>3</v>
      </c>
      <c r="I425" t="s">
        <v>296</v>
      </c>
      <c r="J425" t="s">
        <v>299</v>
      </c>
      <c r="K425" t="s">
        <v>297</v>
      </c>
      <c r="L425">
        <v>1301</v>
      </c>
      <c r="N425">
        <v>1003</v>
      </c>
      <c r="O425" t="s">
        <v>298</v>
      </c>
      <c r="P425" t="s">
        <v>298</v>
      </c>
      <c r="Q425">
        <v>1</v>
      </c>
      <c r="W425">
        <v>0</v>
      </c>
      <c r="X425">
        <v>-1855829773</v>
      </c>
      <c r="Y425">
        <v>100</v>
      </c>
      <c r="AA425">
        <v>10.65</v>
      </c>
      <c r="AB425">
        <v>0</v>
      </c>
      <c r="AC425">
        <v>0</v>
      </c>
      <c r="AD425">
        <v>0</v>
      </c>
      <c r="AE425">
        <v>10.65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4</v>
      </c>
      <c r="AT425">
        <v>100</v>
      </c>
      <c r="AU425" t="s">
        <v>4</v>
      </c>
      <c r="AV425">
        <v>0</v>
      </c>
      <c r="AW425">
        <v>1</v>
      </c>
      <c r="AX425">
        <v>-1</v>
      </c>
      <c r="AY425">
        <v>0</v>
      </c>
      <c r="AZ425">
        <v>0</v>
      </c>
      <c r="BA425" t="s">
        <v>4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Y425*Source!I200</f>
        <v>30</v>
      </c>
      <c r="CY425">
        <f t="shared" si="42"/>
        <v>10.65</v>
      </c>
      <c r="CZ425">
        <f t="shared" si="43"/>
        <v>10.65</v>
      </c>
      <c r="DA425">
        <f t="shared" si="44"/>
        <v>1</v>
      </c>
      <c r="DB425">
        <v>0</v>
      </c>
    </row>
    <row r="426" spans="1:106" x14ac:dyDescent="0.2">
      <c r="A426">
        <f>ROW(Source!A200)</f>
        <v>200</v>
      </c>
      <c r="B426">
        <v>27795993</v>
      </c>
      <c r="C426">
        <v>27796533</v>
      </c>
      <c r="D426">
        <v>25174136</v>
      </c>
      <c r="E426">
        <v>1</v>
      </c>
      <c r="F426">
        <v>1</v>
      </c>
      <c r="G426">
        <v>1</v>
      </c>
      <c r="H426">
        <v>3</v>
      </c>
      <c r="I426" t="s">
        <v>688</v>
      </c>
      <c r="J426" t="s">
        <v>689</v>
      </c>
      <c r="K426" t="s">
        <v>690</v>
      </c>
      <c r="L426">
        <v>1348</v>
      </c>
      <c r="N426">
        <v>1009</v>
      </c>
      <c r="O426" t="s">
        <v>119</v>
      </c>
      <c r="P426" t="s">
        <v>119</v>
      </c>
      <c r="Q426">
        <v>1000</v>
      </c>
      <c r="W426">
        <v>0</v>
      </c>
      <c r="X426">
        <v>-1598896989</v>
      </c>
      <c r="Y426">
        <v>5.1499999999999997E-2</v>
      </c>
      <c r="AA426">
        <v>5000</v>
      </c>
      <c r="AB426">
        <v>0</v>
      </c>
      <c r="AC426">
        <v>0</v>
      </c>
      <c r="AD426">
        <v>0</v>
      </c>
      <c r="AE426">
        <v>5000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4</v>
      </c>
      <c r="AT426">
        <v>5.1499999999999997E-2</v>
      </c>
      <c r="AU426" t="s">
        <v>4</v>
      </c>
      <c r="AV426">
        <v>0</v>
      </c>
      <c r="AW426">
        <v>2</v>
      </c>
      <c r="AX426">
        <v>27797309</v>
      </c>
      <c r="AY426">
        <v>1</v>
      </c>
      <c r="AZ426">
        <v>0</v>
      </c>
      <c r="BA426">
        <v>422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Y426*Source!I200</f>
        <v>1.5449999999999998E-2</v>
      </c>
      <c r="CY426">
        <f t="shared" si="42"/>
        <v>5000</v>
      </c>
      <c r="CZ426">
        <f t="shared" si="43"/>
        <v>5000</v>
      </c>
      <c r="DA426">
        <f t="shared" si="44"/>
        <v>1</v>
      </c>
      <c r="DB426">
        <v>0</v>
      </c>
    </row>
    <row r="427" spans="1:106" x14ac:dyDescent="0.2">
      <c r="A427">
        <f>ROW(Source!A200)</f>
        <v>200</v>
      </c>
      <c r="B427">
        <v>27795993</v>
      </c>
      <c r="C427">
        <v>27796533</v>
      </c>
      <c r="D427">
        <v>25195474</v>
      </c>
      <c r="E427">
        <v>1</v>
      </c>
      <c r="F427">
        <v>1</v>
      </c>
      <c r="G427">
        <v>1</v>
      </c>
      <c r="H427">
        <v>3</v>
      </c>
      <c r="I427" t="s">
        <v>691</v>
      </c>
      <c r="J427" t="s">
        <v>692</v>
      </c>
      <c r="K427" t="s">
        <v>693</v>
      </c>
      <c r="L427">
        <v>1358</v>
      </c>
      <c r="N427">
        <v>1010</v>
      </c>
      <c r="O427" t="s">
        <v>355</v>
      </c>
      <c r="P427" t="s">
        <v>355</v>
      </c>
      <c r="Q427">
        <v>10</v>
      </c>
      <c r="W427">
        <v>0</v>
      </c>
      <c r="X427">
        <v>-1868293181</v>
      </c>
      <c r="Y427">
        <v>1</v>
      </c>
      <c r="AA427">
        <v>277.5</v>
      </c>
      <c r="AB427">
        <v>0</v>
      </c>
      <c r="AC427">
        <v>0</v>
      </c>
      <c r="AD427">
        <v>0</v>
      </c>
      <c r="AE427">
        <v>277.5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4</v>
      </c>
      <c r="AT427">
        <v>1</v>
      </c>
      <c r="AU427" t="s">
        <v>4</v>
      </c>
      <c r="AV427">
        <v>0</v>
      </c>
      <c r="AW427">
        <v>2</v>
      </c>
      <c r="AX427">
        <v>27797310</v>
      </c>
      <c r="AY427">
        <v>1</v>
      </c>
      <c r="AZ427">
        <v>0</v>
      </c>
      <c r="BA427">
        <v>423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Y427*Source!I200</f>
        <v>0.3</v>
      </c>
      <c r="CY427">
        <f t="shared" si="42"/>
        <v>277.5</v>
      </c>
      <c r="CZ427">
        <f t="shared" si="43"/>
        <v>277.5</v>
      </c>
      <c r="DA427">
        <f t="shared" si="44"/>
        <v>1</v>
      </c>
      <c r="DB427">
        <v>0</v>
      </c>
    </row>
    <row r="428" spans="1:106" x14ac:dyDescent="0.2">
      <c r="A428">
        <f>ROW(Source!A200)</f>
        <v>200</v>
      </c>
      <c r="B428">
        <v>27795993</v>
      </c>
      <c r="C428">
        <v>27796533</v>
      </c>
      <c r="D428">
        <v>25200071</v>
      </c>
      <c r="E428">
        <v>1</v>
      </c>
      <c r="F428">
        <v>1</v>
      </c>
      <c r="G428">
        <v>1</v>
      </c>
      <c r="H428">
        <v>3</v>
      </c>
      <c r="I428" t="s">
        <v>527</v>
      </c>
      <c r="J428" t="s">
        <v>528</v>
      </c>
      <c r="K428" t="s">
        <v>529</v>
      </c>
      <c r="L428">
        <v>1358</v>
      </c>
      <c r="N428">
        <v>1010</v>
      </c>
      <c r="O428" t="s">
        <v>355</v>
      </c>
      <c r="P428" t="s">
        <v>355</v>
      </c>
      <c r="Q428">
        <v>10</v>
      </c>
      <c r="W428">
        <v>0</v>
      </c>
      <c r="X428">
        <v>1386890308</v>
      </c>
      <c r="Y428">
        <v>0.5</v>
      </c>
      <c r="AA428">
        <v>39</v>
      </c>
      <c r="AB428">
        <v>0</v>
      </c>
      <c r="AC428">
        <v>0</v>
      </c>
      <c r="AD428">
        <v>0</v>
      </c>
      <c r="AE428">
        <v>39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4</v>
      </c>
      <c r="AT428">
        <v>0.5</v>
      </c>
      <c r="AU428" t="s">
        <v>4</v>
      </c>
      <c r="AV428">
        <v>0</v>
      </c>
      <c r="AW428">
        <v>2</v>
      </c>
      <c r="AX428">
        <v>27797311</v>
      </c>
      <c r="AY428">
        <v>1</v>
      </c>
      <c r="AZ428">
        <v>0</v>
      </c>
      <c r="BA428">
        <v>424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Y428*Source!I200</f>
        <v>0.15</v>
      </c>
      <c r="CY428">
        <f t="shared" si="42"/>
        <v>39</v>
      </c>
      <c r="CZ428">
        <f t="shared" si="43"/>
        <v>39</v>
      </c>
      <c r="DA428">
        <f t="shared" si="44"/>
        <v>1</v>
      </c>
      <c r="DB428">
        <v>0</v>
      </c>
    </row>
    <row r="429" spans="1:106" x14ac:dyDescent="0.2">
      <c r="A429">
        <f>ROW(Source!A200)</f>
        <v>200</v>
      </c>
      <c r="B429">
        <v>27795993</v>
      </c>
      <c r="C429">
        <v>27796533</v>
      </c>
      <c r="D429">
        <v>25200193</v>
      </c>
      <c r="E429">
        <v>1</v>
      </c>
      <c r="F429">
        <v>1</v>
      </c>
      <c r="G429">
        <v>1</v>
      </c>
      <c r="H429">
        <v>3</v>
      </c>
      <c r="I429" t="s">
        <v>694</v>
      </c>
      <c r="J429" t="s">
        <v>695</v>
      </c>
      <c r="K429" t="s">
        <v>696</v>
      </c>
      <c r="L429">
        <v>1356</v>
      </c>
      <c r="N429">
        <v>1010</v>
      </c>
      <c r="O429" t="s">
        <v>666</v>
      </c>
      <c r="P429" t="s">
        <v>666</v>
      </c>
      <c r="Q429">
        <v>1000</v>
      </c>
      <c r="W429">
        <v>0</v>
      </c>
      <c r="X429">
        <v>40709342</v>
      </c>
      <c r="Y429">
        <v>0.01</v>
      </c>
      <c r="AA429">
        <v>270</v>
      </c>
      <c r="AB429">
        <v>0</v>
      </c>
      <c r="AC429">
        <v>0</v>
      </c>
      <c r="AD429">
        <v>0</v>
      </c>
      <c r="AE429">
        <v>270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4</v>
      </c>
      <c r="AT429">
        <v>0.01</v>
      </c>
      <c r="AU429" t="s">
        <v>4</v>
      </c>
      <c r="AV429">
        <v>0</v>
      </c>
      <c r="AW429">
        <v>2</v>
      </c>
      <c r="AX429">
        <v>27797312</v>
      </c>
      <c r="AY429">
        <v>1</v>
      </c>
      <c r="AZ429">
        <v>0</v>
      </c>
      <c r="BA429">
        <v>425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Y429*Source!I200</f>
        <v>3.0000000000000001E-3</v>
      </c>
      <c r="CY429">
        <f t="shared" si="42"/>
        <v>270</v>
      </c>
      <c r="CZ429">
        <f t="shared" si="43"/>
        <v>270</v>
      </c>
      <c r="DA429">
        <f t="shared" si="44"/>
        <v>1</v>
      </c>
      <c r="DB429">
        <v>0</v>
      </c>
    </row>
    <row r="430" spans="1:106" x14ac:dyDescent="0.2">
      <c r="A430">
        <f>ROW(Source!A200)</f>
        <v>200</v>
      </c>
      <c r="B430">
        <v>27795993</v>
      </c>
      <c r="C430">
        <v>27796533</v>
      </c>
      <c r="D430">
        <v>25147235</v>
      </c>
      <c r="E430">
        <v>17</v>
      </c>
      <c r="F430">
        <v>1</v>
      </c>
      <c r="G430">
        <v>1</v>
      </c>
      <c r="H430">
        <v>3</v>
      </c>
      <c r="I430" t="s">
        <v>536</v>
      </c>
      <c r="J430" t="s">
        <v>4</v>
      </c>
      <c r="K430" t="s">
        <v>537</v>
      </c>
      <c r="L430">
        <v>1374</v>
      </c>
      <c r="N430">
        <v>1013</v>
      </c>
      <c r="O430" t="s">
        <v>538</v>
      </c>
      <c r="P430" t="s">
        <v>538</v>
      </c>
      <c r="Q430">
        <v>1</v>
      </c>
      <c r="W430">
        <v>0</v>
      </c>
      <c r="X430">
        <v>-1731369543</v>
      </c>
      <c r="Y430">
        <v>5.22</v>
      </c>
      <c r="AA430">
        <v>1</v>
      </c>
      <c r="AB430">
        <v>0</v>
      </c>
      <c r="AC430">
        <v>0</v>
      </c>
      <c r="AD430">
        <v>0</v>
      </c>
      <c r="AE430">
        <v>1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4</v>
      </c>
      <c r="AT430">
        <v>5.22</v>
      </c>
      <c r="AU430" t="s">
        <v>4</v>
      </c>
      <c r="AV430">
        <v>0</v>
      </c>
      <c r="AW430">
        <v>2</v>
      </c>
      <c r="AX430">
        <v>27797313</v>
      </c>
      <c r="AY430">
        <v>1</v>
      </c>
      <c r="AZ430">
        <v>0</v>
      </c>
      <c r="BA430">
        <v>426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Y430*Source!I200</f>
        <v>1.5659999999999998</v>
      </c>
      <c r="CY430">
        <f t="shared" si="42"/>
        <v>1</v>
      </c>
      <c r="CZ430">
        <f t="shared" si="43"/>
        <v>1</v>
      </c>
      <c r="DA430">
        <f t="shared" si="44"/>
        <v>1</v>
      </c>
      <c r="DB430">
        <v>0</v>
      </c>
    </row>
    <row r="431" spans="1:106" x14ac:dyDescent="0.2">
      <c r="A431">
        <f>ROW(Source!A201)</f>
        <v>201</v>
      </c>
      <c r="B431">
        <v>27796868</v>
      </c>
      <c r="C431">
        <v>27796533</v>
      </c>
      <c r="D431">
        <v>25412930</v>
      </c>
      <c r="E431">
        <v>1</v>
      </c>
      <c r="F431">
        <v>1</v>
      </c>
      <c r="G431">
        <v>1</v>
      </c>
      <c r="H431">
        <v>1</v>
      </c>
      <c r="I431" t="s">
        <v>650</v>
      </c>
      <c r="J431" t="s">
        <v>4</v>
      </c>
      <c r="K431" t="s">
        <v>651</v>
      </c>
      <c r="L431">
        <v>1191</v>
      </c>
      <c r="N431">
        <v>1013</v>
      </c>
      <c r="O431" t="s">
        <v>497</v>
      </c>
      <c r="P431" t="s">
        <v>497</v>
      </c>
      <c r="Q431">
        <v>1</v>
      </c>
      <c r="W431">
        <v>0</v>
      </c>
      <c r="X431">
        <v>-1081351934</v>
      </c>
      <c r="Y431">
        <v>33.311999999999998</v>
      </c>
      <c r="AA431">
        <v>0</v>
      </c>
      <c r="AB431">
        <v>0</v>
      </c>
      <c r="AC431">
        <v>0</v>
      </c>
      <c r="AD431">
        <v>72.38</v>
      </c>
      <c r="AE431">
        <v>0</v>
      </c>
      <c r="AF431">
        <v>0</v>
      </c>
      <c r="AG431">
        <v>0</v>
      </c>
      <c r="AH431">
        <v>9.4</v>
      </c>
      <c r="AI431">
        <v>1</v>
      </c>
      <c r="AJ431">
        <v>1</v>
      </c>
      <c r="AK431">
        <v>1</v>
      </c>
      <c r="AL431">
        <v>7.7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4</v>
      </c>
      <c r="AT431">
        <v>27.76</v>
      </c>
      <c r="AU431" t="s">
        <v>21</v>
      </c>
      <c r="AV431">
        <v>1</v>
      </c>
      <c r="AW431">
        <v>2</v>
      </c>
      <c r="AX431">
        <v>27797302</v>
      </c>
      <c r="AY431">
        <v>1</v>
      </c>
      <c r="AZ431">
        <v>0</v>
      </c>
      <c r="BA431">
        <v>427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Y431*Source!I201</f>
        <v>9.9935999999999989</v>
      </c>
      <c r="CY431">
        <f>AD431</f>
        <v>72.38</v>
      </c>
      <c r="CZ431">
        <f>AH431</f>
        <v>9.4</v>
      </c>
      <c r="DA431">
        <f>AL431</f>
        <v>7.7</v>
      </c>
      <c r="DB431">
        <v>0</v>
      </c>
    </row>
    <row r="432" spans="1:106" x14ac:dyDescent="0.2">
      <c r="A432">
        <f>ROW(Source!A201)</f>
        <v>201</v>
      </c>
      <c r="B432">
        <v>27796868</v>
      </c>
      <c r="C432">
        <v>27796533</v>
      </c>
      <c r="D432">
        <v>25412928</v>
      </c>
      <c r="E432">
        <v>1</v>
      </c>
      <c r="F432">
        <v>1</v>
      </c>
      <c r="G432">
        <v>1</v>
      </c>
      <c r="H432">
        <v>1</v>
      </c>
      <c r="I432" t="s">
        <v>498</v>
      </c>
      <c r="J432" t="s">
        <v>4</v>
      </c>
      <c r="K432" t="s">
        <v>499</v>
      </c>
      <c r="L432">
        <v>1191</v>
      </c>
      <c r="N432">
        <v>1013</v>
      </c>
      <c r="O432" t="s">
        <v>497</v>
      </c>
      <c r="P432" t="s">
        <v>497</v>
      </c>
      <c r="Q432">
        <v>1</v>
      </c>
      <c r="W432">
        <v>0</v>
      </c>
      <c r="X432">
        <v>-1417349443</v>
      </c>
      <c r="Y432">
        <v>0.36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7.7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4</v>
      </c>
      <c r="AT432">
        <v>0.36</v>
      </c>
      <c r="AU432" t="s">
        <v>4</v>
      </c>
      <c r="AV432">
        <v>2</v>
      </c>
      <c r="AW432">
        <v>2</v>
      </c>
      <c r="AX432">
        <v>27797303</v>
      </c>
      <c r="AY432">
        <v>1</v>
      </c>
      <c r="AZ432">
        <v>2048</v>
      </c>
      <c r="BA432">
        <v>428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Y432*Source!I201</f>
        <v>0.108</v>
      </c>
      <c r="CY432">
        <f>AD432</f>
        <v>0</v>
      </c>
      <c r="CZ432">
        <f>AH432</f>
        <v>0</v>
      </c>
      <c r="DA432">
        <f>AL432</f>
        <v>1</v>
      </c>
      <c r="DB432">
        <v>0</v>
      </c>
    </row>
    <row r="433" spans="1:106" x14ac:dyDescent="0.2">
      <c r="A433">
        <f>ROW(Source!A201)</f>
        <v>201</v>
      </c>
      <c r="B433">
        <v>27796868</v>
      </c>
      <c r="C433">
        <v>27796533</v>
      </c>
      <c r="D433">
        <v>25230220</v>
      </c>
      <c r="E433">
        <v>1</v>
      </c>
      <c r="F433">
        <v>1</v>
      </c>
      <c r="G433">
        <v>1</v>
      </c>
      <c r="H433">
        <v>2</v>
      </c>
      <c r="I433" t="s">
        <v>500</v>
      </c>
      <c r="J433" t="s">
        <v>501</v>
      </c>
      <c r="K433" t="s">
        <v>502</v>
      </c>
      <c r="L433">
        <v>1368</v>
      </c>
      <c r="N433">
        <v>1011</v>
      </c>
      <c r="O433" t="s">
        <v>503</v>
      </c>
      <c r="P433" t="s">
        <v>503</v>
      </c>
      <c r="Q433">
        <v>1</v>
      </c>
      <c r="W433">
        <v>0</v>
      </c>
      <c r="X433">
        <v>-1718674368</v>
      </c>
      <c r="Y433">
        <v>0.216</v>
      </c>
      <c r="AA433">
        <v>0</v>
      </c>
      <c r="AB433">
        <v>862.32</v>
      </c>
      <c r="AC433">
        <v>13.5</v>
      </c>
      <c r="AD433">
        <v>0</v>
      </c>
      <c r="AE433">
        <v>0</v>
      </c>
      <c r="AF433">
        <v>111.99</v>
      </c>
      <c r="AG433">
        <v>13.5</v>
      </c>
      <c r="AH433">
        <v>0</v>
      </c>
      <c r="AI433">
        <v>1</v>
      </c>
      <c r="AJ433">
        <v>7.7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4</v>
      </c>
      <c r="AT433">
        <v>0.18</v>
      </c>
      <c r="AU433" t="s">
        <v>21</v>
      </c>
      <c r="AV433">
        <v>0</v>
      </c>
      <c r="AW433">
        <v>2</v>
      </c>
      <c r="AX433">
        <v>27797304</v>
      </c>
      <c r="AY433">
        <v>1</v>
      </c>
      <c r="AZ433">
        <v>0</v>
      </c>
      <c r="BA433">
        <v>429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Y433*Source!I201</f>
        <v>6.4799999999999996E-2</v>
      </c>
      <c r="CY433">
        <f>AB433</f>
        <v>862.32</v>
      </c>
      <c r="CZ433">
        <f>AF433</f>
        <v>111.99</v>
      </c>
      <c r="DA433">
        <f>AJ433</f>
        <v>7.7</v>
      </c>
      <c r="DB433">
        <v>0</v>
      </c>
    </row>
    <row r="434" spans="1:106" x14ac:dyDescent="0.2">
      <c r="A434">
        <f>ROW(Source!A201)</f>
        <v>201</v>
      </c>
      <c r="B434">
        <v>27796868</v>
      </c>
      <c r="C434">
        <v>27796533</v>
      </c>
      <c r="D434">
        <v>25231607</v>
      </c>
      <c r="E434">
        <v>1</v>
      </c>
      <c r="F434">
        <v>1</v>
      </c>
      <c r="G434">
        <v>1</v>
      </c>
      <c r="H434">
        <v>2</v>
      </c>
      <c r="I434" t="s">
        <v>507</v>
      </c>
      <c r="J434" t="s">
        <v>508</v>
      </c>
      <c r="K434" t="s">
        <v>509</v>
      </c>
      <c r="L434">
        <v>1368</v>
      </c>
      <c r="N434">
        <v>1011</v>
      </c>
      <c r="O434" t="s">
        <v>503</v>
      </c>
      <c r="P434" t="s">
        <v>503</v>
      </c>
      <c r="Q434">
        <v>1</v>
      </c>
      <c r="W434">
        <v>0</v>
      </c>
      <c r="X434">
        <v>1372534845</v>
      </c>
      <c r="Y434">
        <v>0.216</v>
      </c>
      <c r="AA434">
        <v>0</v>
      </c>
      <c r="AB434">
        <v>505.97</v>
      </c>
      <c r="AC434">
        <v>11.6</v>
      </c>
      <c r="AD434">
        <v>0</v>
      </c>
      <c r="AE434">
        <v>0</v>
      </c>
      <c r="AF434">
        <v>65.709999999999994</v>
      </c>
      <c r="AG434">
        <v>11.6</v>
      </c>
      <c r="AH434">
        <v>0</v>
      </c>
      <c r="AI434">
        <v>1</v>
      </c>
      <c r="AJ434">
        <v>7.7</v>
      </c>
      <c r="AK434">
        <v>1</v>
      </c>
      <c r="AL434">
        <v>1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4</v>
      </c>
      <c r="AT434">
        <v>0.18</v>
      </c>
      <c r="AU434" t="s">
        <v>21</v>
      </c>
      <c r="AV434">
        <v>0</v>
      </c>
      <c r="AW434">
        <v>2</v>
      </c>
      <c r="AX434">
        <v>27797305</v>
      </c>
      <c r="AY434">
        <v>1</v>
      </c>
      <c r="AZ434">
        <v>0</v>
      </c>
      <c r="BA434">
        <v>430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Y434*Source!I201</f>
        <v>6.4799999999999996E-2</v>
      </c>
      <c r="CY434">
        <f>AB434</f>
        <v>505.97</v>
      </c>
      <c r="CZ434">
        <f>AF434</f>
        <v>65.709999999999994</v>
      </c>
      <c r="DA434">
        <f>AJ434</f>
        <v>7.7</v>
      </c>
      <c r="DB434">
        <v>0</v>
      </c>
    </row>
    <row r="435" spans="1:106" x14ac:dyDescent="0.2">
      <c r="A435">
        <f>ROW(Source!A201)</f>
        <v>201</v>
      </c>
      <c r="B435">
        <v>27796868</v>
      </c>
      <c r="C435">
        <v>27796533</v>
      </c>
      <c r="D435">
        <v>25231911</v>
      </c>
      <c r="E435">
        <v>1</v>
      </c>
      <c r="F435">
        <v>1</v>
      </c>
      <c r="G435">
        <v>1</v>
      </c>
      <c r="H435">
        <v>2</v>
      </c>
      <c r="I435" t="s">
        <v>586</v>
      </c>
      <c r="J435" t="s">
        <v>587</v>
      </c>
      <c r="K435" t="s">
        <v>588</v>
      </c>
      <c r="L435">
        <v>1368</v>
      </c>
      <c r="N435">
        <v>1011</v>
      </c>
      <c r="O435" t="s">
        <v>503</v>
      </c>
      <c r="P435" t="s">
        <v>503</v>
      </c>
      <c r="Q435">
        <v>1</v>
      </c>
      <c r="W435">
        <v>0</v>
      </c>
      <c r="X435">
        <v>-353815937</v>
      </c>
      <c r="Y435">
        <v>17.184000000000001</v>
      </c>
      <c r="AA435">
        <v>0</v>
      </c>
      <c r="AB435">
        <v>62.37</v>
      </c>
      <c r="AC435">
        <v>0</v>
      </c>
      <c r="AD435">
        <v>0</v>
      </c>
      <c r="AE435">
        <v>0</v>
      </c>
      <c r="AF435">
        <v>8.1</v>
      </c>
      <c r="AG435">
        <v>0</v>
      </c>
      <c r="AH435">
        <v>0</v>
      </c>
      <c r="AI435">
        <v>1</v>
      </c>
      <c r="AJ435">
        <v>7.7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4</v>
      </c>
      <c r="AT435">
        <v>14.32</v>
      </c>
      <c r="AU435" t="s">
        <v>21</v>
      </c>
      <c r="AV435">
        <v>0</v>
      </c>
      <c r="AW435">
        <v>2</v>
      </c>
      <c r="AX435">
        <v>27797306</v>
      </c>
      <c r="AY435">
        <v>1</v>
      </c>
      <c r="AZ435">
        <v>0</v>
      </c>
      <c r="BA435">
        <v>431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Y435*Source!I201</f>
        <v>5.1551999999999998</v>
      </c>
      <c r="CY435">
        <f>AB435</f>
        <v>62.37</v>
      </c>
      <c r="CZ435">
        <f>AF435</f>
        <v>8.1</v>
      </c>
      <c r="DA435">
        <f>AJ435</f>
        <v>7.7</v>
      </c>
      <c r="DB435">
        <v>0</v>
      </c>
    </row>
    <row r="436" spans="1:106" x14ac:dyDescent="0.2">
      <c r="A436">
        <f>ROW(Source!A201)</f>
        <v>201</v>
      </c>
      <c r="B436">
        <v>27796868</v>
      </c>
      <c r="C436">
        <v>27796533</v>
      </c>
      <c r="D436">
        <v>25151427</v>
      </c>
      <c r="E436">
        <v>1</v>
      </c>
      <c r="F436">
        <v>1</v>
      </c>
      <c r="G436">
        <v>1</v>
      </c>
      <c r="H436">
        <v>3</v>
      </c>
      <c r="I436" t="s">
        <v>670</v>
      </c>
      <c r="J436" t="s">
        <v>671</v>
      </c>
      <c r="K436" t="s">
        <v>672</v>
      </c>
      <c r="L436">
        <v>1346</v>
      </c>
      <c r="N436">
        <v>1009</v>
      </c>
      <c r="O436" t="s">
        <v>139</v>
      </c>
      <c r="P436" t="s">
        <v>139</v>
      </c>
      <c r="Q436">
        <v>1</v>
      </c>
      <c r="W436">
        <v>0</v>
      </c>
      <c r="X436">
        <v>586013393</v>
      </c>
      <c r="Y436">
        <v>1.05</v>
      </c>
      <c r="AA436">
        <v>81.39</v>
      </c>
      <c r="AB436">
        <v>0</v>
      </c>
      <c r="AC436">
        <v>0</v>
      </c>
      <c r="AD436">
        <v>0</v>
      </c>
      <c r="AE436">
        <v>10.57</v>
      </c>
      <c r="AF436">
        <v>0</v>
      </c>
      <c r="AG436">
        <v>0</v>
      </c>
      <c r="AH436">
        <v>0</v>
      </c>
      <c r="AI436">
        <v>7.7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4</v>
      </c>
      <c r="AT436">
        <v>1.05</v>
      </c>
      <c r="AU436" t="s">
        <v>4</v>
      </c>
      <c r="AV436">
        <v>0</v>
      </c>
      <c r="AW436">
        <v>2</v>
      </c>
      <c r="AX436">
        <v>27797307</v>
      </c>
      <c r="AY436">
        <v>1</v>
      </c>
      <c r="AZ436">
        <v>0</v>
      </c>
      <c r="BA436">
        <v>432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Y436*Source!I201</f>
        <v>0.315</v>
      </c>
      <c r="CY436">
        <f t="shared" ref="CY436:CY444" si="45">AA436</f>
        <v>81.39</v>
      </c>
      <c r="CZ436">
        <f t="shared" ref="CZ436:CZ444" si="46">AE436</f>
        <v>10.57</v>
      </c>
      <c r="DA436">
        <f t="shared" ref="DA436:DA444" si="47">AI436</f>
        <v>7.7</v>
      </c>
      <c r="DB436">
        <v>0</v>
      </c>
    </row>
    <row r="437" spans="1:106" x14ac:dyDescent="0.2">
      <c r="A437">
        <f>ROW(Source!A201)</f>
        <v>201</v>
      </c>
      <c r="B437">
        <v>27796868</v>
      </c>
      <c r="C437">
        <v>27796533</v>
      </c>
      <c r="D437">
        <v>25152623</v>
      </c>
      <c r="E437">
        <v>1</v>
      </c>
      <c r="F437">
        <v>1</v>
      </c>
      <c r="G437">
        <v>1</v>
      </c>
      <c r="H437">
        <v>3</v>
      </c>
      <c r="I437" t="s">
        <v>685</v>
      </c>
      <c r="J437" t="s">
        <v>686</v>
      </c>
      <c r="K437" t="s">
        <v>687</v>
      </c>
      <c r="L437">
        <v>1348</v>
      </c>
      <c r="N437">
        <v>1009</v>
      </c>
      <c r="O437" t="s">
        <v>119</v>
      </c>
      <c r="P437" t="s">
        <v>119</v>
      </c>
      <c r="Q437">
        <v>1000</v>
      </c>
      <c r="W437">
        <v>0</v>
      </c>
      <c r="X437">
        <v>251332693</v>
      </c>
      <c r="Y437">
        <v>2.1800000000000001E-3</v>
      </c>
      <c r="AA437">
        <v>95711</v>
      </c>
      <c r="AB437">
        <v>0</v>
      </c>
      <c r="AC437">
        <v>0</v>
      </c>
      <c r="AD437">
        <v>0</v>
      </c>
      <c r="AE437">
        <v>12430</v>
      </c>
      <c r="AF437">
        <v>0</v>
      </c>
      <c r="AG437">
        <v>0</v>
      </c>
      <c r="AH437">
        <v>0</v>
      </c>
      <c r="AI437">
        <v>7.7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4</v>
      </c>
      <c r="AT437">
        <v>2.1800000000000001E-3</v>
      </c>
      <c r="AU437" t="s">
        <v>4</v>
      </c>
      <c r="AV437">
        <v>0</v>
      </c>
      <c r="AW437">
        <v>2</v>
      </c>
      <c r="AX437">
        <v>27797308</v>
      </c>
      <c r="AY437">
        <v>1</v>
      </c>
      <c r="AZ437">
        <v>0</v>
      </c>
      <c r="BA437">
        <v>433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Y437*Source!I201</f>
        <v>6.5399999999999996E-4</v>
      </c>
      <c r="CY437">
        <f t="shared" si="45"/>
        <v>95711</v>
      </c>
      <c r="CZ437">
        <f t="shared" si="46"/>
        <v>12430</v>
      </c>
      <c r="DA437">
        <f t="shared" si="47"/>
        <v>7.7</v>
      </c>
      <c r="DB437">
        <v>0</v>
      </c>
    </row>
    <row r="438" spans="1:106" x14ac:dyDescent="0.2">
      <c r="A438">
        <f>ROW(Source!A201)</f>
        <v>201</v>
      </c>
      <c r="B438">
        <v>27796868</v>
      </c>
      <c r="C438">
        <v>27796533</v>
      </c>
      <c r="D438">
        <v>25152869</v>
      </c>
      <c r="E438">
        <v>1</v>
      </c>
      <c r="F438">
        <v>1</v>
      </c>
      <c r="G438">
        <v>1</v>
      </c>
      <c r="H438">
        <v>3</v>
      </c>
      <c r="I438" t="s">
        <v>301</v>
      </c>
      <c r="J438" t="s">
        <v>304</v>
      </c>
      <c r="K438" t="s">
        <v>302</v>
      </c>
      <c r="L438">
        <v>1355</v>
      </c>
      <c r="N438">
        <v>1010</v>
      </c>
      <c r="O438" t="s">
        <v>303</v>
      </c>
      <c r="P438" t="s">
        <v>303</v>
      </c>
      <c r="Q438">
        <v>100</v>
      </c>
      <c r="W438">
        <v>0</v>
      </c>
      <c r="X438">
        <v>848468364</v>
      </c>
      <c r="Y438">
        <v>1</v>
      </c>
      <c r="AA438">
        <v>616</v>
      </c>
      <c r="AB438">
        <v>0</v>
      </c>
      <c r="AC438">
        <v>0</v>
      </c>
      <c r="AD438">
        <v>0</v>
      </c>
      <c r="AE438">
        <v>80</v>
      </c>
      <c r="AF438">
        <v>0</v>
      </c>
      <c r="AG438">
        <v>0</v>
      </c>
      <c r="AH438">
        <v>0</v>
      </c>
      <c r="AI438">
        <v>7.7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4</v>
      </c>
      <c r="AT438">
        <v>1</v>
      </c>
      <c r="AU438" t="s">
        <v>4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4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Y438*Source!I201</f>
        <v>0.3</v>
      </c>
      <c r="CY438">
        <f t="shared" si="45"/>
        <v>616</v>
      </c>
      <c r="CZ438">
        <f t="shared" si="46"/>
        <v>80</v>
      </c>
      <c r="DA438">
        <f t="shared" si="47"/>
        <v>7.7</v>
      </c>
      <c r="DB438">
        <v>0</v>
      </c>
    </row>
    <row r="439" spans="1:106" x14ac:dyDescent="0.2">
      <c r="A439">
        <f>ROW(Source!A201)</f>
        <v>201</v>
      </c>
      <c r="B439">
        <v>27796868</v>
      </c>
      <c r="C439">
        <v>27796533</v>
      </c>
      <c r="D439">
        <v>25172479</v>
      </c>
      <c r="E439">
        <v>1</v>
      </c>
      <c r="F439">
        <v>1</v>
      </c>
      <c r="G439">
        <v>1</v>
      </c>
      <c r="H439">
        <v>3</v>
      </c>
      <c r="I439" t="s">
        <v>296</v>
      </c>
      <c r="J439" t="s">
        <v>299</v>
      </c>
      <c r="K439" t="s">
        <v>297</v>
      </c>
      <c r="L439">
        <v>1301</v>
      </c>
      <c r="N439">
        <v>1003</v>
      </c>
      <c r="O439" t="s">
        <v>298</v>
      </c>
      <c r="P439" t="s">
        <v>298</v>
      </c>
      <c r="Q439">
        <v>1</v>
      </c>
      <c r="W439">
        <v>0</v>
      </c>
      <c r="X439">
        <v>-1855829773</v>
      </c>
      <c r="Y439">
        <v>100</v>
      </c>
      <c r="AA439">
        <v>82.01</v>
      </c>
      <c r="AB439">
        <v>0</v>
      </c>
      <c r="AC439">
        <v>0</v>
      </c>
      <c r="AD439">
        <v>0</v>
      </c>
      <c r="AE439">
        <v>10.65</v>
      </c>
      <c r="AF439">
        <v>0</v>
      </c>
      <c r="AG439">
        <v>0</v>
      </c>
      <c r="AH439">
        <v>0</v>
      </c>
      <c r="AI439">
        <v>7.7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4</v>
      </c>
      <c r="AT439">
        <v>100</v>
      </c>
      <c r="AU439" t="s">
        <v>4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4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Y439*Source!I201</f>
        <v>30</v>
      </c>
      <c r="CY439">
        <f t="shared" si="45"/>
        <v>82.01</v>
      </c>
      <c r="CZ439">
        <f t="shared" si="46"/>
        <v>10.65</v>
      </c>
      <c r="DA439">
        <f t="shared" si="47"/>
        <v>7.7</v>
      </c>
      <c r="DB439">
        <v>0</v>
      </c>
    </row>
    <row r="440" spans="1:106" x14ac:dyDescent="0.2">
      <c r="A440">
        <f>ROW(Source!A201)</f>
        <v>201</v>
      </c>
      <c r="B440">
        <v>27796868</v>
      </c>
      <c r="C440">
        <v>27796533</v>
      </c>
      <c r="D440">
        <v>25174136</v>
      </c>
      <c r="E440">
        <v>1</v>
      </c>
      <c r="F440">
        <v>1</v>
      </c>
      <c r="G440">
        <v>1</v>
      </c>
      <c r="H440">
        <v>3</v>
      </c>
      <c r="I440" t="s">
        <v>688</v>
      </c>
      <c r="J440" t="s">
        <v>689</v>
      </c>
      <c r="K440" t="s">
        <v>690</v>
      </c>
      <c r="L440">
        <v>1348</v>
      </c>
      <c r="N440">
        <v>1009</v>
      </c>
      <c r="O440" t="s">
        <v>119</v>
      </c>
      <c r="P440" t="s">
        <v>119</v>
      </c>
      <c r="Q440">
        <v>1000</v>
      </c>
      <c r="W440">
        <v>0</v>
      </c>
      <c r="X440">
        <v>-1598896989</v>
      </c>
      <c r="Y440">
        <v>5.1499999999999997E-2</v>
      </c>
      <c r="AA440">
        <v>38500</v>
      </c>
      <c r="AB440">
        <v>0</v>
      </c>
      <c r="AC440">
        <v>0</v>
      </c>
      <c r="AD440">
        <v>0</v>
      </c>
      <c r="AE440">
        <v>5000</v>
      </c>
      <c r="AF440">
        <v>0</v>
      </c>
      <c r="AG440">
        <v>0</v>
      </c>
      <c r="AH440">
        <v>0</v>
      </c>
      <c r="AI440">
        <v>7.7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4</v>
      </c>
      <c r="AT440">
        <v>5.1499999999999997E-2</v>
      </c>
      <c r="AU440" t="s">
        <v>4</v>
      </c>
      <c r="AV440">
        <v>0</v>
      </c>
      <c r="AW440">
        <v>2</v>
      </c>
      <c r="AX440">
        <v>27797309</v>
      </c>
      <c r="AY440">
        <v>1</v>
      </c>
      <c r="AZ440">
        <v>0</v>
      </c>
      <c r="BA440">
        <v>434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Y440*Source!I201</f>
        <v>1.5449999999999998E-2</v>
      </c>
      <c r="CY440">
        <f t="shared" si="45"/>
        <v>38500</v>
      </c>
      <c r="CZ440">
        <f t="shared" si="46"/>
        <v>5000</v>
      </c>
      <c r="DA440">
        <f t="shared" si="47"/>
        <v>7.7</v>
      </c>
      <c r="DB440">
        <v>0</v>
      </c>
    </row>
    <row r="441" spans="1:106" x14ac:dyDescent="0.2">
      <c r="A441">
        <f>ROW(Source!A201)</f>
        <v>201</v>
      </c>
      <c r="B441">
        <v>27796868</v>
      </c>
      <c r="C441">
        <v>27796533</v>
      </c>
      <c r="D441">
        <v>25195474</v>
      </c>
      <c r="E441">
        <v>1</v>
      </c>
      <c r="F441">
        <v>1</v>
      </c>
      <c r="G441">
        <v>1</v>
      </c>
      <c r="H441">
        <v>3</v>
      </c>
      <c r="I441" t="s">
        <v>691</v>
      </c>
      <c r="J441" t="s">
        <v>692</v>
      </c>
      <c r="K441" t="s">
        <v>693</v>
      </c>
      <c r="L441">
        <v>1358</v>
      </c>
      <c r="N441">
        <v>1010</v>
      </c>
      <c r="O441" t="s">
        <v>355</v>
      </c>
      <c r="P441" t="s">
        <v>355</v>
      </c>
      <c r="Q441">
        <v>10</v>
      </c>
      <c r="W441">
        <v>0</v>
      </c>
      <c r="X441">
        <v>-1868293181</v>
      </c>
      <c r="Y441">
        <v>1</v>
      </c>
      <c r="AA441">
        <v>2136.75</v>
      </c>
      <c r="AB441">
        <v>0</v>
      </c>
      <c r="AC441">
        <v>0</v>
      </c>
      <c r="AD441">
        <v>0</v>
      </c>
      <c r="AE441">
        <v>277.5</v>
      </c>
      <c r="AF441">
        <v>0</v>
      </c>
      <c r="AG441">
        <v>0</v>
      </c>
      <c r="AH441">
        <v>0</v>
      </c>
      <c r="AI441">
        <v>7.7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4</v>
      </c>
      <c r="AT441">
        <v>1</v>
      </c>
      <c r="AU441" t="s">
        <v>4</v>
      </c>
      <c r="AV441">
        <v>0</v>
      </c>
      <c r="AW441">
        <v>2</v>
      </c>
      <c r="AX441">
        <v>27797310</v>
      </c>
      <c r="AY441">
        <v>1</v>
      </c>
      <c r="AZ441">
        <v>0</v>
      </c>
      <c r="BA441">
        <v>435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Y441*Source!I201</f>
        <v>0.3</v>
      </c>
      <c r="CY441">
        <f t="shared" si="45"/>
        <v>2136.75</v>
      </c>
      <c r="CZ441">
        <f t="shared" si="46"/>
        <v>277.5</v>
      </c>
      <c r="DA441">
        <f t="shared" si="47"/>
        <v>7.7</v>
      </c>
      <c r="DB441">
        <v>0</v>
      </c>
    </row>
    <row r="442" spans="1:106" x14ac:dyDescent="0.2">
      <c r="A442">
        <f>ROW(Source!A201)</f>
        <v>201</v>
      </c>
      <c r="B442">
        <v>27796868</v>
      </c>
      <c r="C442">
        <v>27796533</v>
      </c>
      <c r="D442">
        <v>25200071</v>
      </c>
      <c r="E442">
        <v>1</v>
      </c>
      <c r="F442">
        <v>1</v>
      </c>
      <c r="G442">
        <v>1</v>
      </c>
      <c r="H442">
        <v>3</v>
      </c>
      <c r="I442" t="s">
        <v>527</v>
      </c>
      <c r="J442" t="s">
        <v>528</v>
      </c>
      <c r="K442" t="s">
        <v>529</v>
      </c>
      <c r="L442">
        <v>1358</v>
      </c>
      <c r="N442">
        <v>1010</v>
      </c>
      <c r="O442" t="s">
        <v>355</v>
      </c>
      <c r="P442" t="s">
        <v>355</v>
      </c>
      <c r="Q442">
        <v>10</v>
      </c>
      <c r="W442">
        <v>0</v>
      </c>
      <c r="X442">
        <v>1386890308</v>
      </c>
      <c r="Y442">
        <v>0.5</v>
      </c>
      <c r="AA442">
        <v>300.3</v>
      </c>
      <c r="AB442">
        <v>0</v>
      </c>
      <c r="AC442">
        <v>0</v>
      </c>
      <c r="AD442">
        <v>0</v>
      </c>
      <c r="AE442">
        <v>39</v>
      </c>
      <c r="AF442">
        <v>0</v>
      </c>
      <c r="AG442">
        <v>0</v>
      </c>
      <c r="AH442">
        <v>0</v>
      </c>
      <c r="AI442">
        <v>7.7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4</v>
      </c>
      <c r="AT442">
        <v>0.5</v>
      </c>
      <c r="AU442" t="s">
        <v>4</v>
      </c>
      <c r="AV442">
        <v>0</v>
      </c>
      <c r="AW442">
        <v>2</v>
      </c>
      <c r="AX442">
        <v>27797311</v>
      </c>
      <c r="AY442">
        <v>1</v>
      </c>
      <c r="AZ442">
        <v>0</v>
      </c>
      <c r="BA442">
        <v>436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Y442*Source!I201</f>
        <v>0.15</v>
      </c>
      <c r="CY442">
        <f t="shared" si="45"/>
        <v>300.3</v>
      </c>
      <c r="CZ442">
        <f t="shared" si="46"/>
        <v>39</v>
      </c>
      <c r="DA442">
        <f t="shared" si="47"/>
        <v>7.7</v>
      </c>
      <c r="DB442">
        <v>0</v>
      </c>
    </row>
    <row r="443" spans="1:106" x14ac:dyDescent="0.2">
      <c r="A443">
        <f>ROW(Source!A201)</f>
        <v>201</v>
      </c>
      <c r="B443">
        <v>27796868</v>
      </c>
      <c r="C443">
        <v>27796533</v>
      </c>
      <c r="D443">
        <v>25200193</v>
      </c>
      <c r="E443">
        <v>1</v>
      </c>
      <c r="F443">
        <v>1</v>
      </c>
      <c r="G443">
        <v>1</v>
      </c>
      <c r="H443">
        <v>3</v>
      </c>
      <c r="I443" t="s">
        <v>694</v>
      </c>
      <c r="J443" t="s">
        <v>695</v>
      </c>
      <c r="K443" t="s">
        <v>696</v>
      </c>
      <c r="L443">
        <v>1356</v>
      </c>
      <c r="N443">
        <v>1010</v>
      </c>
      <c r="O443" t="s">
        <v>666</v>
      </c>
      <c r="P443" t="s">
        <v>666</v>
      </c>
      <c r="Q443">
        <v>1000</v>
      </c>
      <c r="W443">
        <v>0</v>
      </c>
      <c r="X443">
        <v>40709342</v>
      </c>
      <c r="Y443">
        <v>0.01</v>
      </c>
      <c r="AA443">
        <v>2079</v>
      </c>
      <c r="AB443">
        <v>0</v>
      </c>
      <c r="AC443">
        <v>0</v>
      </c>
      <c r="AD443">
        <v>0</v>
      </c>
      <c r="AE443">
        <v>270</v>
      </c>
      <c r="AF443">
        <v>0</v>
      </c>
      <c r="AG443">
        <v>0</v>
      </c>
      <c r="AH443">
        <v>0</v>
      </c>
      <c r="AI443">
        <v>7.7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4</v>
      </c>
      <c r="AT443">
        <v>0.01</v>
      </c>
      <c r="AU443" t="s">
        <v>4</v>
      </c>
      <c r="AV443">
        <v>0</v>
      </c>
      <c r="AW443">
        <v>2</v>
      </c>
      <c r="AX443">
        <v>27797312</v>
      </c>
      <c r="AY443">
        <v>1</v>
      </c>
      <c r="AZ443">
        <v>0</v>
      </c>
      <c r="BA443">
        <v>437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Y443*Source!I201</f>
        <v>3.0000000000000001E-3</v>
      </c>
      <c r="CY443">
        <f t="shared" si="45"/>
        <v>2079</v>
      </c>
      <c r="CZ443">
        <f t="shared" si="46"/>
        <v>270</v>
      </c>
      <c r="DA443">
        <f t="shared" si="47"/>
        <v>7.7</v>
      </c>
      <c r="DB443">
        <v>0</v>
      </c>
    </row>
    <row r="444" spans="1:106" x14ac:dyDescent="0.2">
      <c r="A444">
        <f>ROW(Source!A201)</f>
        <v>201</v>
      </c>
      <c r="B444">
        <v>27796868</v>
      </c>
      <c r="C444">
        <v>27796533</v>
      </c>
      <c r="D444">
        <v>25147235</v>
      </c>
      <c r="E444">
        <v>17</v>
      </c>
      <c r="F444">
        <v>1</v>
      </c>
      <c r="G444">
        <v>1</v>
      </c>
      <c r="H444">
        <v>3</v>
      </c>
      <c r="I444" t="s">
        <v>536</v>
      </c>
      <c r="J444" t="s">
        <v>4</v>
      </c>
      <c r="K444" t="s">
        <v>537</v>
      </c>
      <c r="L444">
        <v>1374</v>
      </c>
      <c r="N444">
        <v>1013</v>
      </c>
      <c r="O444" t="s">
        <v>538</v>
      </c>
      <c r="P444" t="s">
        <v>538</v>
      </c>
      <c r="Q444">
        <v>1</v>
      </c>
      <c r="W444">
        <v>0</v>
      </c>
      <c r="X444">
        <v>-1731369543</v>
      </c>
      <c r="Y444">
        <v>5.22</v>
      </c>
      <c r="AA444">
        <v>1</v>
      </c>
      <c r="AB444">
        <v>0</v>
      </c>
      <c r="AC444">
        <v>0</v>
      </c>
      <c r="AD444">
        <v>0</v>
      </c>
      <c r="AE444">
        <v>1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4</v>
      </c>
      <c r="AT444">
        <v>5.22</v>
      </c>
      <c r="AU444" t="s">
        <v>4</v>
      </c>
      <c r="AV444">
        <v>0</v>
      </c>
      <c r="AW444">
        <v>2</v>
      </c>
      <c r="AX444">
        <v>27797313</v>
      </c>
      <c r="AY444">
        <v>1</v>
      </c>
      <c r="AZ444">
        <v>0</v>
      </c>
      <c r="BA444">
        <v>438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Y444*Source!I201</f>
        <v>1.5659999999999998</v>
      </c>
      <c r="CY444">
        <f t="shared" si="45"/>
        <v>1</v>
      </c>
      <c r="CZ444">
        <f t="shared" si="46"/>
        <v>1</v>
      </c>
      <c r="DA444">
        <f t="shared" si="47"/>
        <v>1</v>
      </c>
      <c r="DB444">
        <v>0</v>
      </c>
    </row>
    <row r="445" spans="1:106" x14ac:dyDescent="0.2">
      <c r="A445">
        <f>ROW(Source!A206)</f>
        <v>206</v>
      </c>
      <c r="B445">
        <v>27795993</v>
      </c>
      <c r="C445">
        <v>27796546</v>
      </c>
      <c r="D445">
        <v>25420819</v>
      </c>
      <c r="E445">
        <v>1</v>
      </c>
      <c r="F445">
        <v>1</v>
      </c>
      <c r="G445">
        <v>1</v>
      </c>
      <c r="H445">
        <v>1</v>
      </c>
      <c r="I445" t="s">
        <v>697</v>
      </c>
      <c r="J445" t="s">
        <v>4</v>
      </c>
      <c r="K445" t="s">
        <v>698</v>
      </c>
      <c r="L445">
        <v>1191</v>
      </c>
      <c r="N445">
        <v>1013</v>
      </c>
      <c r="O445" t="s">
        <v>497</v>
      </c>
      <c r="P445" t="s">
        <v>497</v>
      </c>
      <c r="Q445">
        <v>1</v>
      </c>
      <c r="W445">
        <v>0</v>
      </c>
      <c r="X445">
        <v>-1027537862</v>
      </c>
      <c r="Y445">
        <v>18.239999999999998</v>
      </c>
      <c r="AA445">
        <v>0</v>
      </c>
      <c r="AB445">
        <v>0</v>
      </c>
      <c r="AC445">
        <v>0</v>
      </c>
      <c r="AD445">
        <v>9.18</v>
      </c>
      <c r="AE445">
        <v>0</v>
      </c>
      <c r="AF445">
        <v>0</v>
      </c>
      <c r="AG445">
        <v>0</v>
      </c>
      <c r="AH445">
        <v>9.18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4</v>
      </c>
      <c r="AT445">
        <v>15.2</v>
      </c>
      <c r="AU445" t="s">
        <v>21</v>
      </c>
      <c r="AV445">
        <v>1</v>
      </c>
      <c r="AW445">
        <v>2</v>
      </c>
      <c r="AX445">
        <v>27797318</v>
      </c>
      <c r="AY445">
        <v>1</v>
      </c>
      <c r="AZ445">
        <v>0</v>
      </c>
      <c r="BA445">
        <v>439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Y445*Source!I206</f>
        <v>9.1199999999999992</v>
      </c>
      <c r="CY445">
        <f>AD445</f>
        <v>9.18</v>
      </c>
      <c r="CZ445">
        <f>AH445</f>
        <v>9.18</v>
      </c>
      <c r="DA445">
        <f>AL445</f>
        <v>1</v>
      </c>
      <c r="DB445">
        <v>0</v>
      </c>
    </row>
    <row r="446" spans="1:106" x14ac:dyDescent="0.2">
      <c r="A446">
        <f>ROW(Source!A206)</f>
        <v>206</v>
      </c>
      <c r="B446">
        <v>27795993</v>
      </c>
      <c r="C446">
        <v>27796546</v>
      </c>
      <c r="D446">
        <v>25152829</v>
      </c>
      <c r="E446">
        <v>1</v>
      </c>
      <c r="F446">
        <v>1</v>
      </c>
      <c r="G446">
        <v>1</v>
      </c>
      <c r="H446">
        <v>3</v>
      </c>
      <c r="I446" t="s">
        <v>699</v>
      </c>
      <c r="J446" t="s">
        <v>700</v>
      </c>
      <c r="K446" t="s">
        <v>701</v>
      </c>
      <c r="L446">
        <v>1355</v>
      </c>
      <c r="N446">
        <v>1010</v>
      </c>
      <c r="O446" t="s">
        <v>303</v>
      </c>
      <c r="P446" t="s">
        <v>303</v>
      </c>
      <c r="Q446">
        <v>100</v>
      </c>
      <c r="W446">
        <v>0</v>
      </c>
      <c r="X446">
        <v>1135215184</v>
      </c>
      <c r="Y446">
        <v>1.75</v>
      </c>
      <c r="AA446">
        <v>8</v>
      </c>
      <c r="AB446">
        <v>0</v>
      </c>
      <c r="AC446">
        <v>0</v>
      </c>
      <c r="AD446">
        <v>0</v>
      </c>
      <c r="AE446">
        <v>8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4</v>
      </c>
      <c r="AT446">
        <v>1.75</v>
      </c>
      <c r="AU446" t="s">
        <v>4</v>
      </c>
      <c r="AV446">
        <v>0</v>
      </c>
      <c r="AW446">
        <v>2</v>
      </c>
      <c r="AX446">
        <v>27797319</v>
      </c>
      <c r="AY446">
        <v>1</v>
      </c>
      <c r="AZ446">
        <v>0</v>
      </c>
      <c r="BA446">
        <v>440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Y446*Source!I206</f>
        <v>0.875</v>
      </c>
      <c r="CY446">
        <f>AA446</f>
        <v>8</v>
      </c>
      <c r="CZ446">
        <f>AE446</f>
        <v>8</v>
      </c>
      <c r="DA446">
        <f>AI446</f>
        <v>1</v>
      </c>
      <c r="DB446">
        <v>0</v>
      </c>
    </row>
    <row r="447" spans="1:106" x14ac:dyDescent="0.2">
      <c r="A447">
        <f>ROW(Source!A206)</f>
        <v>206</v>
      </c>
      <c r="B447">
        <v>27795993</v>
      </c>
      <c r="C447">
        <v>27796546</v>
      </c>
      <c r="D447">
        <v>25201025</v>
      </c>
      <c r="E447">
        <v>1</v>
      </c>
      <c r="F447">
        <v>1</v>
      </c>
      <c r="G447">
        <v>1</v>
      </c>
      <c r="H447">
        <v>3</v>
      </c>
      <c r="I447" t="s">
        <v>315</v>
      </c>
      <c r="J447" t="s">
        <v>317</v>
      </c>
      <c r="K447" t="s">
        <v>316</v>
      </c>
      <c r="L447">
        <v>1355</v>
      </c>
      <c r="N447">
        <v>1010</v>
      </c>
      <c r="O447" t="s">
        <v>303</v>
      </c>
      <c r="P447" t="s">
        <v>303</v>
      </c>
      <c r="Q447">
        <v>100</v>
      </c>
      <c r="W447">
        <v>0</v>
      </c>
      <c r="X447">
        <v>2079968730</v>
      </c>
      <c r="Y447">
        <v>1</v>
      </c>
      <c r="AA447">
        <v>62</v>
      </c>
      <c r="AB447">
        <v>0</v>
      </c>
      <c r="AC447">
        <v>0</v>
      </c>
      <c r="AD447">
        <v>0</v>
      </c>
      <c r="AE447">
        <v>62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0</v>
      </c>
      <c r="AP447">
        <v>0</v>
      </c>
      <c r="AQ447">
        <v>0</v>
      </c>
      <c r="AR447">
        <v>0</v>
      </c>
      <c r="AS447" t="s">
        <v>4</v>
      </c>
      <c r="AT447">
        <v>1</v>
      </c>
      <c r="AU447" t="s">
        <v>4</v>
      </c>
      <c r="AV447">
        <v>0</v>
      </c>
      <c r="AW447">
        <v>1</v>
      </c>
      <c r="AX447">
        <v>-1</v>
      </c>
      <c r="AY447">
        <v>0</v>
      </c>
      <c r="AZ447">
        <v>0</v>
      </c>
      <c r="BA447" t="s">
        <v>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Y447*Source!I206</f>
        <v>0.5</v>
      </c>
      <c r="CY447">
        <f>AA447</f>
        <v>62</v>
      </c>
      <c r="CZ447">
        <f>AE447</f>
        <v>62</v>
      </c>
      <c r="DA447">
        <f>AI447</f>
        <v>1</v>
      </c>
      <c r="DB447">
        <v>0</v>
      </c>
    </row>
    <row r="448" spans="1:106" x14ac:dyDescent="0.2">
      <c r="A448">
        <f>ROW(Source!A206)</f>
        <v>206</v>
      </c>
      <c r="B448">
        <v>27795993</v>
      </c>
      <c r="C448">
        <v>27796546</v>
      </c>
      <c r="D448">
        <v>25202054</v>
      </c>
      <c r="E448">
        <v>1</v>
      </c>
      <c r="F448">
        <v>1</v>
      </c>
      <c r="G448">
        <v>1</v>
      </c>
      <c r="H448">
        <v>3</v>
      </c>
      <c r="I448" t="s">
        <v>310</v>
      </c>
      <c r="J448" t="s">
        <v>313</v>
      </c>
      <c r="K448" t="s">
        <v>311</v>
      </c>
      <c r="L448">
        <v>1302</v>
      </c>
      <c r="N448">
        <v>1003</v>
      </c>
      <c r="O448" t="s">
        <v>312</v>
      </c>
      <c r="P448" t="s">
        <v>312</v>
      </c>
      <c r="Q448">
        <v>10</v>
      </c>
      <c r="W448">
        <v>0</v>
      </c>
      <c r="X448">
        <v>-339431079</v>
      </c>
      <c r="Y448">
        <v>10</v>
      </c>
      <c r="AA448">
        <v>31</v>
      </c>
      <c r="AB448">
        <v>0</v>
      </c>
      <c r="AC448">
        <v>0</v>
      </c>
      <c r="AD448">
        <v>0</v>
      </c>
      <c r="AE448">
        <v>31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4</v>
      </c>
      <c r="AT448">
        <v>10</v>
      </c>
      <c r="AU448" t="s">
        <v>4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4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Y448*Source!I206</f>
        <v>5</v>
      </c>
      <c r="CY448">
        <f>AA448</f>
        <v>31</v>
      </c>
      <c r="CZ448">
        <f>AE448</f>
        <v>31</v>
      </c>
      <c r="DA448">
        <f>AI448</f>
        <v>1</v>
      </c>
      <c r="DB448">
        <v>0</v>
      </c>
    </row>
    <row r="449" spans="1:106" x14ac:dyDescent="0.2">
      <c r="A449">
        <f>ROW(Source!A206)</f>
        <v>206</v>
      </c>
      <c r="B449">
        <v>27795993</v>
      </c>
      <c r="C449">
        <v>27796546</v>
      </c>
      <c r="D449">
        <v>25147235</v>
      </c>
      <c r="E449">
        <v>17</v>
      </c>
      <c r="F449">
        <v>1</v>
      </c>
      <c r="G449">
        <v>1</v>
      </c>
      <c r="H449">
        <v>3</v>
      </c>
      <c r="I449" t="s">
        <v>536</v>
      </c>
      <c r="J449" t="s">
        <v>4</v>
      </c>
      <c r="K449" t="s">
        <v>537</v>
      </c>
      <c r="L449">
        <v>1374</v>
      </c>
      <c r="N449">
        <v>1013</v>
      </c>
      <c r="O449" t="s">
        <v>538</v>
      </c>
      <c r="P449" t="s">
        <v>538</v>
      </c>
      <c r="Q449">
        <v>1</v>
      </c>
      <c r="W449">
        <v>0</v>
      </c>
      <c r="X449">
        <v>-1731369543</v>
      </c>
      <c r="Y449">
        <v>2.79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4</v>
      </c>
      <c r="AT449">
        <v>2.79</v>
      </c>
      <c r="AU449" t="s">
        <v>4</v>
      </c>
      <c r="AV449">
        <v>0</v>
      </c>
      <c r="AW449">
        <v>2</v>
      </c>
      <c r="AX449">
        <v>27797320</v>
      </c>
      <c r="AY449">
        <v>1</v>
      </c>
      <c r="AZ449">
        <v>0</v>
      </c>
      <c r="BA449">
        <v>441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Y449*Source!I206</f>
        <v>1.395</v>
      </c>
      <c r="CY449">
        <f>AA449</f>
        <v>1</v>
      </c>
      <c r="CZ449">
        <f>AE449</f>
        <v>1</v>
      </c>
      <c r="DA449">
        <f>AI449</f>
        <v>1</v>
      </c>
      <c r="DB449">
        <v>0</v>
      </c>
    </row>
    <row r="450" spans="1:106" x14ac:dyDescent="0.2">
      <c r="A450">
        <f>ROW(Source!A207)</f>
        <v>207</v>
      </c>
      <c r="B450">
        <v>27796868</v>
      </c>
      <c r="C450">
        <v>27796546</v>
      </c>
      <c r="D450">
        <v>25420819</v>
      </c>
      <c r="E450">
        <v>1</v>
      </c>
      <c r="F450">
        <v>1</v>
      </c>
      <c r="G450">
        <v>1</v>
      </c>
      <c r="H450">
        <v>1</v>
      </c>
      <c r="I450" t="s">
        <v>697</v>
      </c>
      <c r="J450" t="s">
        <v>4</v>
      </c>
      <c r="K450" t="s">
        <v>698</v>
      </c>
      <c r="L450">
        <v>1191</v>
      </c>
      <c r="N450">
        <v>1013</v>
      </c>
      <c r="O450" t="s">
        <v>497</v>
      </c>
      <c r="P450" t="s">
        <v>497</v>
      </c>
      <c r="Q450">
        <v>1</v>
      </c>
      <c r="W450">
        <v>0</v>
      </c>
      <c r="X450">
        <v>-1027537862</v>
      </c>
      <c r="Y450">
        <v>18.239999999999998</v>
      </c>
      <c r="AA450">
        <v>0</v>
      </c>
      <c r="AB450">
        <v>0</v>
      </c>
      <c r="AC450">
        <v>0</v>
      </c>
      <c r="AD450">
        <v>70.69</v>
      </c>
      <c r="AE450">
        <v>0</v>
      </c>
      <c r="AF450">
        <v>0</v>
      </c>
      <c r="AG450">
        <v>0</v>
      </c>
      <c r="AH450">
        <v>9.18</v>
      </c>
      <c r="AI450">
        <v>1</v>
      </c>
      <c r="AJ450">
        <v>1</v>
      </c>
      <c r="AK450">
        <v>1</v>
      </c>
      <c r="AL450">
        <v>7.7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4</v>
      </c>
      <c r="AT450">
        <v>15.2</v>
      </c>
      <c r="AU450" t="s">
        <v>21</v>
      </c>
      <c r="AV450">
        <v>1</v>
      </c>
      <c r="AW450">
        <v>2</v>
      </c>
      <c r="AX450">
        <v>27797318</v>
      </c>
      <c r="AY450">
        <v>1</v>
      </c>
      <c r="AZ450">
        <v>0</v>
      </c>
      <c r="BA450">
        <v>442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Y450*Source!I207</f>
        <v>9.1199999999999992</v>
      </c>
      <c r="CY450">
        <f>AD450</f>
        <v>70.69</v>
      </c>
      <c r="CZ450">
        <f>AH450</f>
        <v>9.18</v>
      </c>
      <c r="DA450">
        <f>AL450</f>
        <v>7.7</v>
      </c>
      <c r="DB450">
        <v>0</v>
      </c>
    </row>
    <row r="451" spans="1:106" x14ac:dyDescent="0.2">
      <c r="A451">
        <f>ROW(Source!A207)</f>
        <v>207</v>
      </c>
      <c r="B451">
        <v>27796868</v>
      </c>
      <c r="C451">
        <v>27796546</v>
      </c>
      <c r="D451">
        <v>25152829</v>
      </c>
      <c r="E451">
        <v>1</v>
      </c>
      <c r="F451">
        <v>1</v>
      </c>
      <c r="G451">
        <v>1</v>
      </c>
      <c r="H451">
        <v>3</v>
      </c>
      <c r="I451" t="s">
        <v>699</v>
      </c>
      <c r="J451" t="s">
        <v>700</v>
      </c>
      <c r="K451" t="s">
        <v>701</v>
      </c>
      <c r="L451">
        <v>1355</v>
      </c>
      <c r="N451">
        <v>1010</v>
      </c>
      <c r="O451" t="s">
        <v>303</v>
      </c>
      <c r="P451" t="s">
        <v>303</v>
      </c>
      <c r="Q451">
        <v>100</v>
      </c>
      <c r="W451">
        <v>0</v>
      </c>
      <c r="X451">
        <v>1135215184</v>
      </c>
      <c r="Y451">
        <v>1.75</v>
      </c>
      <c r="AA451">
        <v>61.6</v>
      </c>
      <c r="AB451">
        <v>0</v>
      </c>
      <c r="AC451">
        <v>0</v>
      </c>
      <c r="AD451">
        <v>0</v>
      </c>
      <c r="AE451">
        <v>8</v>
      </c>
      <c r="AF451">
        <v>0</v>
      </c>
      <c r="AG451">
        <v>0</v>
      </c>
      <c r="AH451">
        <v>0</v>
      </c>
      <c r="AI451">
        <v>7.7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4</v>
      </c>
      <c r="AT451">
        <v>1.75</v>
      </c>
      <c r="AU451" t="s">
        <v>4</v>
      </c>
      <c r="AV451">
        <v>0</v>
      </c>
      <c r="AW451">
        <v>2</v>
      </c>
      <c r="AX451">
        <v>27797319</v>
      </c>
      <c r="AY451">
        <v>1</v>
      </c>
      <c r="AZ451">
        <v>0</v>
      </c>
      <c r="BA451">
        <v>443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Y451*Source!I207</f>
        <v>0.875</v>
      </c>
      <c r="CY451">
        <f>AA451</f>
        <v>61.6</v>
      </c>
      <c r="CZ451">
        <f>AE451</f>
        <v>8</v>
      </c>
      <c r="DA451">
        <f>AI451</f>
        <v>7.7</v>
      </c>
      <c r="DB451">
        <v>0</v>
      </c>
    </row>
    <row r="452" spans="1:106" x14ac:dyDescent="0.2">
      <c r="A452">
        <f>ROW(Source!A207)</f>
        <v>207</v>
      </c>
      <c r="B452">
        <v>27796868</v>
      </c>
      <c r="C452">
        <v>27796546</v>
      </c>
      <c r="D452">
        <v>25201025</v>
      </c>
      <c r="E452">
        <v>1</v>
      </c>
      <c r="F452">
        <v>1</v>
      </c>
      <c r="G452">
        <v>1</v>
      </c>
      <c r="H452">
        <v>3</v>
      </c>
      <c r="I452" t="s">
        <v>315</v>
      </c>
      <c r="J452" t="s">
        <v>317</v>
      </c>
      <c r="K452" t="s">
        <v>316</v>
      </c>
      <c r="L452">
        <v>1355</v>
      </c>
      <c r="N452">
        <v>1010</v>
      </c>
      <c r="O452" t="s">
        <v>303</v>
      </c>
      <c r="P452" t="s">
        <v>303</v>
      </c>
      <c r="Q452">
        <v>100</v>
      </c>
      <c r="W452">
        <v>0</v>
      </c>
      <c r="X452">
        <v>2079968730</v>
      </c>
      <c r="Y452">
        <v>1</v>
      </c>
      <c r="AA452">
        <v>477.4</v>
      </c>
      <c r="AB452">
        <v>0</v>
      </c>
      <c r="AC452">
        <v>0</v>
      </c>
      <c r="AD452">
        <v>0</v>
      </c>
      <c r="AE452">
        <v>62</v>
      </c>
      <c r="AF452">
        <v>0</v>
      </c>
      <c r="AG452">
        <v>0</v>
      </c>
      <c r="AH452">
        <v>0</v>
      </c>
      <c r="AI452">
        <v>7.7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4</v>
      </c>
      <c r="AT452">
        <v>1</v>
      </c>
      <c r="AU452" t="s">
        <v>4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4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Y452*Source!I207</f>
        <v>0.5</v>
      </c>
      <c r="CY452">
        <f>AA452</f>
        <v>477.4</v>
      </c>
      <c r="CZ452">
        <f>AE452</f>
        <v>62</v>
      </c>
      <c r="DA452">
        <f>AI452</f>
        <v>7.7</v>
      </c>
      <c r="DB452">
        <v>0</v>
      </c>
    </row>
    <row r="453" spans="1:106" x14ac:dyDescent="0.2">
      <c r="A453">
        <f>ROW(Source!A207)</f>
        <v>207</v>
      </c>
      <c r="B453">
        <v>27796868</v>
      </c>
      <c r="C453">
        <v>27796546</v>
      </c>
      <c r="D453">
        <v>25202054</v>
      </c>
      <c r="E453">
        <v>1</v>
      </c>
      <c r="F453">
        <v>1</v>
      </c>
      <c r="G453">
        <v>1</v>
      </c>
      <c r="H453">
        <v>3</v>
      </c>
      <c r="I453" t="s">
        <v>310</v>
      </c>
      <c r="J453" t="s">
        <v>313</v>
      </c>
      <c r="K453" t="s">
        <v>311</v>
      </c>
      <c r="L453">
        <v>1302</v>
      </c>
      <c r="N453">
        <v>1003</v>
      </c>
      <c r="O453" t="s">
        <v>312</v>
      </c>
      <c r="P453" t="s">
        <v>312</v>
      </c>
      <c r="Q453">
        <v>10</v>
      </c>
      <c r="W453">
        <v>0</v>
      </c>
      <c r="X453">
        <v>-339431079</v>
      </c>
      <c r="Y453">
        <v>10</v>
      </c>
      <c r="AA453">
        <v>238.7</v>
      </c>
      <c r="AB453">
        <v>0</v>
      </c>
      <c r="AC453">
        <v>0</v>
      </c>
      <c r="AD453">
        <v>0</v>
      </c>
      <c r="AE453">
        <v>31</v>
      </c>
      <c r="AF453">
        <v>0</v>
      </c>
      <c r="AG453">
        <v>0</v>
      </c>
      <c r="AH453">
        <v>0</v>
      </c>
      <c r="AI453">
        <v>7.7</v>
      </c>
      <c r="AJ453">
        <v>1</v>
      </c>
      <c r="AK453">
        <v>1</v>
      </c>
      <c r="AL453">
        <v>1</v>
      </c>
      <c r="AN453">
        <v>0</v>
      </c>
      <c r="AO453">
        <v>0</v>
      </c>
      <c r="AP453">
        <v>0</v>
      </c>
      <c r="AQ453">
        <v>0</v>
      </c>
      <c r="AR453">
        <v>0</v>
      </c>
      <c r="AS453" t="s">
        <v>4</v>
      </c>
      <c r="AT453">
        <v>10</v>
      </c>
      <c r="AU453" t="s">
        <v>4</v>
      </c>
      <c r="AV453">
        <v>0</v>
      </c>
      <c r="AW453">
        <v>1</v>
      </c>
      <c r="AX453">
        <v>-1</v>
      </c>
      <c r="AY453">
        <v>0</v>
      </c>
      <c r="AZ453">
        <v>0</v>
      </c>
      <c r="BA453" t="s">
        <v>4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Y453*Source!I207</f>
        <v>5</v>
      </c>
      <c r="CY453">
        <f>AA453</f>
        <v>238.7</v>
      </c>
      <c r="CZ453">
        <f>AE453</f>
        <v>31</v>
      </c>
      <c r="DA453">
        <f>AI453</f>
        <v>7.7</v>
      </c>
      <c r="DB453">
        <v>0</v>
      </c>
    </row>
    <row r="454" spans="1:106" x14ac:dyDescent="0.2">
      <c r="A454">
        <f>ROW(Source!A207)</f>
        <v>207</v>
      </c>
      <c r="B454">
        <v>27796868</v>
      </c>
      <c r="C454">
        <v>27796546</v>
      </c>
      <c r="D454">
        <v>25147235</v>
      </c>
      <c r="E454">
        <v>17</v>
      </c>
      <c r="F454">
        <v>1</v>
      </c>
      <c r="G454">
        <v>1</v>
      </c>
      <c r="H454">
        <v>3</v>
      </c>
      <c r="I454" t="s">
        <v>536</v>
      </c>
      <c r="J454" t="s">
        <v>4</v>
      </c>
      <c r="K454" t="s">
        <v>537</v>
      </c>
      <c r="L454">
        <v>1374</v>
      </c>
      <c r="N454">
        <v>1013</v>
      </c>
      <c r="O454" t="s">
        <v>538</v>
      </c>
      <c r="P454" t="s">
        <v>538</v>
      </c>
      <c r="Q454">
        <v>1</v>
      </c>
      <c r="W454">
        <v>0</v>
      </c>
      <c r="X454">
        <v>-1731369543</v>
      </c>
      <c r="Y454">
        <v>2.79</v>
      </c>
      <c r="AA454">
        <v>1</v>
      </c>
      <c r="AB454">
        <v>0</v>
      </c>
      <c r="AC454">
        <v>0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4</v>
      </c>
      <c r="AT454">
        <v>2.79</v>
      </c>
      <c r="AU454" t="s">
        <v>4</v>
      </c>
      <c r="AV454">
        <v>0</v>
      </c>
      <c r="AW454">
        <v>2</v>
      </c>
      <c r="AX454">
        <v>27797320</v>
      </c>
      <c r="AY454">
        <v>1</v>
      </c>
      <c r="AZ454">
        <v>0</v>
      </c>
      <c r="BA454">
        <v>444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Y454*Source!I207</f>
        <v>1.395</v>
      </c>
      <c r="CY454">
        <f>AA454</f>
        <v>1</v>
      </c>
      <c r="CZ454">
        <f>AE454</f>
        <v>1</v>
      </c>
      <c r="DA454">
        <f>AI454</f>
        <v>1</v>
      </c>
      <c r="DB454">
        <v>0</v>
      </c>
    </row>
    <row r="455" spans="1:106" x14ac:dyDescent="0.2">
      <c r="A455">
        <f>ROW(Source!A212)</f>
        <v>212</v>
      </c>
      <c r="B455">
        <v>27795993</v>
      </c>
      <c r="C455">
        <v>27796553</v>
      </c>
      <c r="D455">
        <v>25412930</v>
      </c>
      <c r="E455">
        <v>1</v>
      </c>
      <c r="F455">
        <v>1</v>
      </c>
      <c r="G455">
        <v>1</v>
      </c>
      <c r="H455">
        <v>1</v>
      </c>
      <c r="I455" t="s">
        <v>650</v>
      </c>
      <c r="J455" t="s">
        <v>4</v>
      </c>
      <c r="K455" t="s">
        <v>651</v>
      </c>
      <c r="L455">
        <v>1191</v>
      </c>
      <c r="N455">
        <v>1013</v>
      </c>
      <c r="O455" t="s">
        <v>497</v>
      </c>
      <c r="P455" t="s">
        <v>497</v>
      </c>
      <c r="Q455">
        <v>1</v>
      </c>
      <c r="W455">
        <v>0</v>
      </c>
      <c r="X455">
        <v>-1081351934</v>
      </c>
      <c r="Y455">
        <v>10.752000000000001</v>
      </c>
      <c r="AA455">
        <v>0</v>
      </c>
      <c r="AB455">
        <v>0</v>
      </c>
      <c r="AC455">
        <v>0</v>
      </c>
      <c r="AD455">
        <v>9.4</v>
      </c>
      <c r="AE455">
        <v>0</v>
      </c>
      <c r="AF455">
        <v>0</v>
      </c>
      <c r="AG455">
        <v>0</v>
      </c>
      <c r="AH455">
        <v>9.4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4</v>
      </c>
      <c r="AT455">
        <v>8.9600000000000009</v>
      </c>
      <c r="AU455" t="s">
        <v>21</v>
      </c>
      <c r="AV455">
        <v>1</v>
      </c>
      <c r="AW455">
        <v>2</v>
      </c>
      <c r="AX455">
        <v>27797325</v>
      </c>
      <c r="AY455">
        <v>1</v>
      </c>
      <c r="AZ455">
        <v>0</v>
      </c>
      <c r="BA455">
        <v>445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Y455*Source!I212</f>
        <v>5.3760000000000003</v>
      </c>
      <c r="CY455">
        <f>AD455</f>
        <v>9.4</v>
      </c>
      <c r="CZ455">
        <f>AH455</f>
        <v>9.4</v>
      </c>
      <c r="DA455">
        <f>AL455</f>
        <v>1</v>
      </c>
      <c r="DB455">
        <v>0</v>
      </c>
    </row>
    <row r="456" spans="1:106" x14ac:dyDescent="0.2">
      <c r="A456">
        <f>ROW(Source!A212)</f>
        <v>212</v>
      </c>
      <c r="B456">
        <v>27795993</v>
      </c>
      <c r="C456">
        <v>27796553</v>
      </c>
      <c r="D456">
        <v>25412928</v>
      </c>
      <c r="E456">
        <v>1</v>
      </c>
      <c r="F456">
        <v>1</v>
      </c>
      <c r="G456">
        <v>1</v>
      </c>
      <c r="H456">
        <v>1</v>
      </c>
      <c r="I456" t="s">
        <v>498</v>
      </c>
      <c r="J456" t="s">
        <v>4</v>
      </c>
      <c r="K456" t="s">
        <v>499</v>
      </c>
      <c r="L456">
        <v>1191</v>
      </c>
      <c r="N456">
        <v>1013</v>
      </c>
      <c r="O456" t="s">
        <v>497</v>
      </c>
      <c r="P456" t="s">
        <v>497</v>
      </c>
      <c r="Q456">
        <v>1</v>
      </c>
      <c r="W456">
        <v>0</v>
      </c>
      <c r="X456">
        <v>-1417349443</v>
      </c>
      <c r="Y456">
        <v>0.12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4</v>
      </c>
      <c r="AT456">
        <v>0.12</v>
      </c>
      <c r="AU456" t="s">
        <v>4</v>
      </c>
      <c r="AV456">
        <v>2</v>
      </c>
      <c r="AW456">
        <v>2</v>
      </c>
      <c r="AX456">
        <v>27797326</v>
      </c>
      <c r="AY456">
        <v>1</v>
      </c>
      <c r="AZ456">
        <v>2048</v>
      </c>
      <c r="BA456">
        <v>446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Y456*Source!I212</f>
        <v>0.06</v>
      </c>
      <c r="CY456">
        <f>AD456</f>
        <v>0</v>
      </c>
      <c r="CZ456">
        <f>AH456</f>
        <v>0</v>
      </c>
      <c r="DA456">
        <f>AL456</f>
        <v>1</v>
      </c>
      <c r="DB456">
        <v>0</v>
      </c>
    </row>
    <row r="457" spans="1:106" x14ac:dyDescent="0.2">
      <c r="A457">
        <f>ROW(Source!A212)</f>
        <v>212</v>
      </c>
      <c r="B457">
        <v>27795993</v>
      </c>
      <c r="C457">
        <v>27796553</v>
      </c>
      <c r="D457">
        <v>25230220</v>
      </c>
      <c r="E457">
        <v>1</v>
      </c>
      <c r="F457">
        <v>1</v>
      </c>
      <c r="G457">
        <v>1</v>
      </c>
      <c r="H457">
        <v>2</v>
      </c>
      <c r="I457" t="s">
        <v>500</v>
      </c>
      <c r="J457" t="s">
        <v>501</v>
      </c>
      <c r="K457" t="s">
        <v>502</v>
      </c>
      <c r="L457">
        <v>1368</v>
      </c>
      <c r="N457">
        <v>1011</v>
      </c>
      <c r="O457" t="s">
        <v>503</v>
      </c>
      <c r="P457" t="s">
        <v>503</v>
      </c>
      <c r="Q457">
        <v>1</v>
      </c>
      <c r="W457">
        <v>0</v>
      </c>
      <c r="X457">
        <v>-1718674368</v>
      </c>
      <c r="Y457">
        <v>7.1999999999999995E-2</v>
      </c>
      <c r="AA457">
        <v>0</v>
      </c>
      <c r="AB457">
        <v>111.99</v>
      </c>
      <c r="AC457">
        <v>13.5</v>
      </c>
      <c r="AD457">
        <v>0</v>
      </c>
      <c r="AE457">
        <v>0</v>
      </c>
      <c r="AF457">
        <v>111.99</v>
      </c>
      <c r="AG457">
        <v>13.5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4</v>
      </c>
      <c r="AT457">
        <v>0.06</v>
      </c>
      <c r="AU457" t="s">
        <v>21</v>
      </c>
      <c r="AV457">
        <v>0</v>
      </c>
      <c r="AW457">
        <v>2</v>
      </c>
      <c r="AX457">
        <v>27797327</v>
      </c>
      <c r="AY457">
        <v>1</v>
      </c>
      <c r="AZ457">
        <v>0</v>
      </c>
      <c r="BA457">
        <v>447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Y457*Source!I212</f>
        <v>3.5999999999999997E-2</v>
      </c>
      <c r="CY457">
        <f>AB457</f>
        <v>111.99</v>
      </c>
      <c r="CZ457">
        <f>AF457</f>
        <v>111.99</v>
      </c>
      <c r="DA457">
        <f>AJ457</f>
        <v>1</v>
      </c>
      <c r="DB457">
        <v>0</v>
      </c>
    </row>
    <row r="458" spans="1:106" x14ac:dyDescent="0.2">
      <c r="A458">
        <f>ROW(Source!A212)</f>
        <v>212</v>
      </c>
      <c r="B458">
        <v>27795993</v>
      </c>
      <c r="C458">
        <v>27796553</v>
      </c>
      <c r="D458">
        <v>25231607</v>
      </c>
      <c r="E458">
        <v>1</v>
      </c>
      <c r="F458">
        <v>1</v>
      </c>
      <c r="G458">
        <v>1</v>
      </c>
      <c r="H458">
        <v>2</v>
      </c>
      <c r="I458" t="s">
        <v>507</v>
      </c>
      <c r="J458" t="s">
        <v>508</v>
      </c>
      <c r="K458" t="s">
        <v>509</v>
      </c>
      <c r="L458">
        <v>1368</v>
      </c>
      <c r="N458">
        <v>1011</v>
      </c>
      <c r="O458" t="s">
        <v>503</v>
      </c>
      <c r="P458" t="s">
        <v>503</v>
      </c>
      <c r="Q458">
        <v>1</v>
      </c>
      <c r="W458">
        <v>0</v>
      </c>
      <c r="X458">
        <v>1372534845</v>
      </c>
      <c r="Y458">
        <v>7.1999999999999995E-2</v>
      </c>
      <c r="AA458">
        <v>0</v>
      </c>
      <c r="AB458">
        <v>65.709999999999994</v>
      </c>
      <c r="AC458">
        <v>11.6</v>
      </c>
      <c r="AD458">
        <v>0</v>
      </c>
      <c r="AE458">
        <v>0</v>
      </c>
      <c r="AF458">
        <v>65.709999999999994</v>
      </c>
      <c r="AG458">
        <v>11.6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4</v>
      </c>
      <c r="AT458">
        <v>0.06</v>
      </c>
      <c r="AU458" t="s">
        <v>21</v>
      </c>
      <c r="AV458">
        <v>0</v>
      </c>
      <c r="AW458">
        <v>2</v>
      </c>
      <c r="AX458">
        <v>27797328</v>
      </c>
      <c r="AY458">
        <v>1</v>
      </c>
      <c r="AZ458">
        <v>0</v>
      </c>
      <c r="BA458">
        <v>448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Y458*Source!I212</f>
        <v>3.5999999999999997E-2</v>
      </c>
      <c r="CY458">
        <f>AB458</f>
        <v>65.709999999999994</v>
      </c>
      <c r="CZ458">
        <f>AF458</f>
        <v>65.709999999999994</v>
      </c>
      <c r="DA458">
        <f>AJ458</f>
        <v>1</v>
      </c>
      <c r="DB458">
        <v>0</v>
      </c>
    </row>
    <row r="459" spans="1:106" x14ac:dyDescent="0.2">
      <c r="A459">
        <f>ROW(Source!A212)</f>
        <v>212</v>
      </c>
      <c r="B459">
        <v>27795993</v>
      </c>
      <c r="C459">
        <v>27796553</v>
      </c>
      <c r="D459">
        <v>25150263</v>
      </c>
      <c r="E459">
        <v>1</v>
      </c>
      <c r="F459">
        <v>1</v>
      </c>
      <c r="G459">
        <v>1</v>
      </c>
      <c r="H459">
        <v>3</v>
      </c>
      <c r="I459" t="s">
        <v>652</v>
      </c>
      <c r="J459" t="s">
        <v>653</v>
      </c>
      <c r="K459" t="s">
        <v>654</v>
      </c>
      <c r="L459">
        <v>1346</v>
      </c>
      <c r="N459">
        <v>1009</v>
      </c>
      <c r="O459" t="s">
        <v>139</v>
      </c>
      <c r="P459" t="s">
        <v>139</v>
      </c>
      <c r="Q459">
        <v>1</v>
      </c>
      <c r="W459">
        <v>0</v>
      </c>
      <c r="X459">
        <v>-1088866022</v>
      </c>
      <c r="Y459">
        <v>0.32</v>
      </c>
      <c r="AA459">
        <v>30.4</v>
      </c>
      <c r="AB459">
        <v>0</v>
      </c>
      <c r="AC459">
        <v>0</v>
      </c>
      <c r="AD459">
        <v>0</v>
      </c>
      <c r="AE459">
        <v>30.4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4</v>
      </c>
      <c r="AT459">
        <v>0.32</v>
      </c>
      <c r="AU459" t="s">
        <v>4</v>
      </c>
      <c r="AV459">
        <v>0</v>
      </c>
      <c r="AW459">
        <v>2</v>
      </c>
      <c r="AX459">
        <v>27797329</v>
      </c>
      <c r="AY459">
        <v>1</v>
      </c>
      <c r="AZ459">
        <v>0</v>
      </c>
      <c r="BA459">
        <v>449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Y459*Source!I212</f>
        <v>0.16</v>
      </c>
      <c r="CY459">
        <f t="shared" ref="CY459:CY465" si="48">AA459</f>
        <v>30.4</v>
      </c>
      <c r="CZ459">
        <f t="shared" ref="CZ459:CZ465" si="49">AE459</f>
        <v>30.4</v>
      </c>
      <c r="DA459">
        <f t="shared" ref="DA459:DA465" si="50">AI459</f>
        <v>1</v>
      </c>
      <c r="DB459">
        <v>0</v>
      </c>
    </row>
    <row r="460" spans="1:106" x14ac:dyDescent="0.2">
      <c r="A460">
        <f>ROW(Source!A212)</f>
        <v>212</v>
      </c>
      <c r="B460">
        <v>27795993</v>
      </c>
      <c r="C460">
        <v>27796553</v>
      </c>
      <c r="D460">
        <v>25150542</v>
      </c>
      <c r="E460">
        <v>1</v>
      </c>
      <c r="F460">
        <v>1</v>
      </c>
      <c r="G460">
        <v>1</v>
      </c>
      <c r="H460">
        <v>3</v>
      </c>
      <c r="I460" t="s">
        <v>676</v>
      </c>
      <c r="J460" t="s">
        <v>677</v>
      </c>
      <c r="K460" t="s">
        <v>678</v>
      </c>
      <c r="L460">
        <v>1348</v>
      </c>
      <c r="N460">
        <v>1009</v>
      </c>
      <c r="O460" t="s">
        <v>119</v>
      </c>
      <c r="P460" t="s">
        <v>119</v>
      </c>
      <c r="Q460">
        <v>1000</v>
      </c>
      <c r="W460">
        <v>0</v>
      </c>
      <c r="X460">
        <v>1012095217</v>
      </c>
      <c r="Y460">
        <v>1.16E-3</v>
      </c>
      <c r="AA460">
        <v>1820</v>
      </c>
      <c r="AB460">
        <v>0</v>
      </c>
      <c r="AC460">
        <v>0</v>
      </c>
      <c r="AD460">
        <v>0</v>
      </c>
      <c r="AE460">
        <v>1820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4</v>
      </c>
      <c r="AT460">
        <v>1.16E-3</v>
      </c>
      <c r="AU460" t="s">
        <v>4</v>
      </c>
      <c r="AV460">
        <v>0</v>
      </c>
      <c r="AW460">
        <v>2</v>
      </c>
      <c r="AX460">
        <v>27797330</v>
      </c>
      <c r="AY460">
        <v>1</v>
      </c>
      <c r="AZ460">
        <v>0</v>
      </c>
      <c r="BA460">
        <v>450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Y460*Source!I212</f>
        <v>5.8E-4</v>
      </c>
      <c r="CY460">
        <f t="shared" si="48"/>
        <v>1820</v>
      </c>
      <c r="CZ460">
        <f t="shared" si="49"/>
        <v>1820</v>
      </c>
      <c r="DA460">
        <f t="shared" si="50"/>
        <v>1</v>
      </c>
      <c r="DB460">
        <v>0</v>
      </c>
    </row>
    <row r="461" spans="1:106" x14ac:dyDescent="0.2">
      <c r="A461">
        <f>ROW(Source!A212)</f>
        <v>212</v>
      </c>
      <c r="B461">
        <v>27795993</v>
      </c>
      <c r="C461">
        <v>27796553</v>
      </c>
      <c r="D461">
        <v>25186459</v>
      </c>
      <c r="E461">
        <v>1</v>
      </c>
      <c r="F461">
        <v>1</v>
      </c>
      <c r="G461">
        <v>1</v>
      </c>
      <c r="H461">
        <v>3</v>
      </c>
      <c r="I461" t="s">
        <v>655</v>
      </c>
      <c r="J461" t="s">
        <v>656</v>
      </c>
      <c r="K461" t="s">
        <v>657</v>
      </c>
      <c r="L461">
        <v>1346</v>
      </c>
      <c r="N461">
        <v>1009</v>
      </c>
      <c r="O461" t="s">
        <v>139</v>
      </c>
      <c r="P461" t="s">
        <v>139</v>
      </c>
      <c r="Q461">
        <v>1</v>
      </c>
      <c r="W461">
        <v>0</v>
      </c>
      <c r="X461">
        <v>210558753</v>
      </c>
      <c r="Y461">
        <v>0.02</v>
      </c>
      <c r="AA461">
        <v>28.6</v>
      </c>
      <c r="AB461">
        <v>0</v>
      </c>
      <c r="AC461">
        <v>0</v>
      </c>
      <c r="AD461">
        <v>0</v>
      </c>
      <c r="AE461">
        <v>28.6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4</v>
      </c>
      <c r="AT461">
        <v>0.02</v>
      </c>
      <c r="AU461" t="s">
        <v>4</v>
      </c>
      <c r="AV461">
        <v>0</v>
      </c>
      <c r="AW461">
        <v>2</v>
      </c>
      <c r="AX461">
        <v>27797331</v>
      </c>
      <c r="AY461">
        <v>1</v>
      </c>
      <c r="AZ461">
        <v>0</v>
      </c>
      <c r="BA461">
        <v>451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Y461*Source!I212</f>
        <v>0.01</v>
      </c>
      <c r="CY461">
        <f t="shared" si="48"/>
        <v>28.6</v>
      </c>
      <c r="CZ461">
        <f t="shared" si="49"/>
        <v>28.6</v>
      </c>
      <c r="DA461">
        <f t="shared" si="50"/>
        <v>1</v>
      </c>
      <c r="DB461">
        <v>0</v>
      </c>
    </row>
    <row r="462" spans="1:106" x14ac:dyDescent="0.2">
      <c r="A462">
        <f>ROW(Source!A212)</f>
        <v>212</v>
      </c>
      <c r="B462">
        <v>27795993</v>
      </c>
      <c r="C462">
        <v>27796553</v>
      </c>
      <c r="D462">
        <v>25200139</v>
      </c>
      <c r="E462">
        <v>1</v>
      </c>
      <c r="F462">
        <v>1</v>
      </c>
      <c r="G462">
        <v>1</v>
      </c>
      <c r="H462">
        <v>3</v>
      </c>
      <c r="I462" t="s">
        <v>679</v>
      </c>
      <c r="J462" t="s">
        <v>680</v>
      </c>
      <c r="K462" t="s">
        <v>681</v>
      </c>
      <c r="L462">
        <v>1355</v>
      </c>
      <c r="N462">
        <v>1010</v>
      </c>
      <c r="O462" t="s">
        <v>303</v>
      </c>
      <c r="P462" t="s">
        <v>303</v>
      </c>
      <c r="Q462">
        <v>100</v>
      </c>
      <c r="W462">
        <v>0</v>
      </c>
      <c r="X462">
        <v>1190679243</v>
      </c>
      <c r="Y462">
        <v>0.05</v>
      </c>
      <c r="AA462">
        <v>378</v>
      </c>
      <c r="AB462">
        <v>0</v>
      </c>
      <c r="AC462">
        <v>0</v>
      </c>
      <c r="AD462">
        <v>0</v>
      </c>
      <c r="AE462">
        <v>378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4</v>
      </c>
      <c r="AT462">
        <v>0.05</v>
      </c>
      <c r="AU462" t="s">
        <v>4</v>
      </c>
      <c r="AV462">
        <v>0</v>
      </c>
      <c r="AW462">
        <v>2</v>
      </c>
      <c r="AX462">
        <v>27797332</v>
      </c>
      <c r="AY462">
        <v>1</v>
      </c>
      <c r="AZ462">
        <v>0</v>
      </c>
      <c r="BA462">
        <v>452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Y462*Source!I212</f>
        <v>2.5000000000000001E-2</v>
      </c>
      <c r="CY462">
        <f t="shared" si="48"/>
        <v>378</v>
      </c>
      <c r="CZ462">
        <f t="shared" si="49"/>
        <v>378</v>
      </c>
      <c r="DA462">
        <f t="shared" si="50"/>
        <v>1</v>
      </c>
      <c r="DB462">
        <v>0</v>
      </c>
    </row>
    <row r="463" spans="1:106" x14ac:dyDescent="0.2">
      <c r="A463">
        <f>ROW(Source!A212)</f>
        <v>212</v>
      </c>
      <c r="B463">
        <v>27795993</v>
      </c>
      <c r="C463">
        <v>27796553</v>
      </c>
      <c r="D463">
        <v>25200188</v>
      </c>
      <c r="E463">
        <v>1</v>
      </c>
      <c r="F463">
        <v>1</v>
      </c>
      <c r="G463">
        <v>1</v>
      </c>
      <c r="H463">
        <v>3</v>
      </c>
      <c r="I463" t="s">
        <v>682</v>
      </c>
      <c r="J463" t="s">
        <v>683</v>
      </c>
      <c r="K463" t="s">
        <v>684</v>
      </c>
      <c r="L463">
        <v>1356</v>
      </c>
      <c r="N463">
        <v>1010</v>
      </c>
      <c r="O463" t="s">
        <v>666</v>
      </c>
      <c r="P463" t="s">
        <v>666</v>
      </c>
      <c r="Q463">
        <v>1000</v>
      </c>
      <c r="W463">
        <v>0</v>
      </c>
      <c r="X463">
        <v>-947325787</v>
      </c>
      <c r="Y463">
        <v>1.2200000000000001E-2</v>
      </c>
      <c r="AA463">
        <v>282.02999999999997</v>
      </c>
      <c r="AB463">
        <v>0</v>
      </c>
      <c r="AC463">
        <v>0</v>
      </c>
      <c r="AD463">
        <v>0</v>
      </c>
      <c r="AE463">
        <v>282.02999999999997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4</v>
      </c>
      <c r="AT463">
        <v>1.2200000000000001E-2</v>
      </c>
      <c r="AU463" t="s">
        <v>4</v>
      </c>
      <c r="AV463">
        <v>0</v>
      </c>
      <c r="AW463">
        <v>2</v>
      </c>
      <c r="AX463">
        <v>27797333</v>
      </c>
      <c r="AY463">
        <v>1</v>
      </c>
      <c r="AZ463">
        <v>0</v>
      </c>
      <c r="BA463">
        <v>453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Y463*Source!I212</f>
        <v>6.1000000000000004E-3</v>
      </c>
      <c r="CY463">
        <f t="shared" si="48"/>
        <v>282.02999999999997</v>
      </c>
      <c r="CZ463">
        <f t="shared" si="49"/>
        <v>282.02999999999997</v>
      </c>
      <c r="DA463">
        <f t="shared" si="50"/>
        <v>1</v>
      </c>
      <c r="DB463">
        <v>0</v>
      </c>
    </row>
    <row r="464" spans="1:106" x14ac:dyDescent="0.2">
      <c r="A464">
        <f>ROW(Source!A212)</f>
        <v>212</v>
      </c>
      <c r="B464">
        <v>27795993</v>
      </c>
      <c r="C464">
        <v>27796553</v>
      </c>
      <c r="D464">
        <v>25205933</v>
      </c>
      <c r="E464">
        <v>1</v>
      </c>
      <c r="F464">
        <v>1</v>
      </c>
      <c r="G464">
        <v>1</v>
      </c>
      <c r="H464">
        <v>3</v>
      </c>
      <c r="I464" t="s">
        <v>320</v>
      </c>
      <c r="J464" t="s">
        <v>322</v>
      </c>
      <c r="K464" t="s">
        <v>321</v>
      </c>
      <c r="L464">
        <v>1477</v>
      </c>
      <c r="N464">
        <v>1013</v>
      </c>
      <c r="O464" t="s">
        <v>251</v>
      </c>
      <c r="P464" t="s">
        <v>253</v>
      </c>
      <c r="Q464">
        <v>1</v>
      </c>
      <c r="W464">
        <v>0</v>
      </c>
      <c r="X464">
        <v>380266745</v>
      </c>
      <c r="Y464">
        <v>0.1</v>
      </c>
      <c r="AA464">
        <v>64778.22</v>
      </c>
      <c r="AB464">
        <v>0</v>
      </c>
      <c r="AC464">
        <v>0</v>
      </c>
      <c r="AD464">
        <v>0</v>
      </c>
      <c r="AE464">
        <v>64778.22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4</v>
      </c>
      <c r="AT464">
        <v>0.1</v>
      </c>
      <c r="AU464" t="s">
        <v>4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Y464*Source!I212</f>
        <v>0.05</v>
      </c>
      <c r="CY464">
        <f t="shared" si="48"/>
        <v>64778.22</v>
      </c>
      <c r="CZ464">
        <f t="shared" si="49"/>
        <v>64778.22</v>
      </c>
      <c r="DA464">
        <f t="shared" si="50"/>
        <v>1</v>
      </c>
      <c r="DB464">
        <v>0</v>
      </c>
    </row>
    <row r="465" spans="1:106" x14ac:dyDescent="0.2">
      <c r="A465">
        <f>ROW(Source!A212)</f>
        <v>212</v>
      </c>
      <c r="B465">
        <v>27795993</v>
      </c>
      <c r="C465">
        <v>27796553</v>
      </c>
      <c r="D465">
        <v>25147235</v>
      </c>
      <c r="E465">
        <v>17</v>
      </c>
      <c r="F465">
        <v>1</v>
      </c>
      <c r="G465">
        <v>1</v>
      </c>
      <c r="H465">
        <v>3</v>
      </c>
      <c r="I465" t="s">
        <v>536</v>
      </c>
      <c r="J465" t="s">
        <v>4</v>
      </c>
      <c r="K465" t="s">
        <v>537</v>
      </c>
      <c r="L465">
        <v>1374</v>
      </c>
      <c r="N465">
        <v>1013</v>
      </c>
      <c r="O465" t="s">
        <v>538</v>
      </c>
      <c r="P465" t="s">
        <v>538</v>
      </c>
      <c r="Q465">
        <v>1</v>
      </c>
      <c r="W465">
        <v>0</v>
      </c>
      <c r="X465">
        <v>-1731369543</v>
      </c>
      <c r="Y465">
        <v>1.68</v>
      </c>
      <c r="AA465">
        <v>1</v>
      </c>
      <c r="AB465">
        <v>0</v>
      </c>
      <c r="AC465">
        <v>0</v>
      </c>
      <c r="AD465">
        <v>0</v>
      </c>
      <c r="AE465">
        <v>1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4</v>
      </c>
      <c r="AT465">
        <v>1.68</v>
      </c>
      <c r="AU465" t="s">
        <v>4</v>
      </c>
      <c r="AV465">
        <v>0</v>
      </c>
      <c r="AW465">
        <v>2</v>
      </c>
      <c r="AX465">
        <v>27797334</v>
      </c>
      <c r="AY465">
        <v>1</v>
      </c>
      <c r="AZ465">
        <v>0</v>
      </c>
      <c r="BA465">
        <v>454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Y465*Source!I212</f>
        <v>0.84</v>
      </c>
      <c r="CY465">
        <f t="shared" si="48"/>
        <v>1</v>
      </c>
      <c r="CZ465">
        <f t="shared" si="49"/>
        <v>1</v>
      </c>
      <c r="DA465">
        <f t="shared" si="50"/>
        <v>1</v>
      </c>
      <c r="DB465">
        <v>0</v>
      </c>
    </row>
    <row r="466" spans="1:106" x14ac:dyDescent="0.2">
      <c r="A466">
        <f>ROW(Source!A213)</f>
        <v>213</v>
      </c>
      <c r="B466">
        <v>27796868</v>
      </c>
      <c r="C466">
        <v>27796553</v>
      </c>
      <c r="D466">
        <v>25412930</v>
      </c>
      <c r="E466">
        <v>1</v>
      </c>
      <c r="F466">
        <v>1</v>
      </c>
      <c r="G466">
        <v>1</v>
      </c>
      <c r="H466">
        <v>1</v>
      </c>
      <c r="I466" t="s">
        <v>650</v>
      </c>
      <c r="J466" t="s">
        <v>4</v>
      </c>
      <c r="K466" t="s">
        <v>651</v>
      </c>
      <c r="L466">
        <v>1191</v>
      </c>
      <c r="N466">
        <v>1013</v>
      </c>
      <c r="O466" t="s">
        <v>497</v>
      </c>
      <c r="P466" t="s">
        <v>497</v>
      </c>
      <c r="Q466">
        <v>1</v>
      </c>
      <c r="W466">
        <v>0</v>
      </c>
      <c r="X466">
        <v>-1081351934</v>
      </c>
      <c r="Y466">
        <v>10.752000000000001</v>
      </c>
      <c r="AA466">
        <v>0</v>
      </c>
      <c r="AB466">
        <v>0</v>
      </c>
      <c r="AC466">
        <v>0</v>
      </c>
      <c r="AD466">
        <v>72.38</v>
      </c>
      <c r="AE466">
        <v>0</v>
      </c>
      <c r="AF466">
        <v>0</v>
      </c>
      <c r="AG466">
        <v>0</v>
      </c>
      <c r="AH466">
        <v>9.4</v>
      </c>
      <c r="AI466">
        <v>1</v>
      </c>
      <c r="AJ466">
        <v>1</v>
      </c>
      <c r="AK466">
        <v>1</v>
      </c>
      <c r="AL466">
        <v>7.7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4</v>
      </c>
      <c r="AT466">
        <v>8.9600000000000009</v>
      </c>
      <c r="AU466" t="s">
        <v>21</v>
      </c>
      <c r="AV466">
        <v>1</v>
      </c>
      <c r="AW466">
        <v>2</v>
      </c>
      <c r="AX466">
        <v>27797325</v>
      </c>
      <c r="AY466">
        <v>1</v>
      </c>
      <c r="AZ466">
        <v>0</v>
      </c>
      <c r="BA466">
        <v>455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Y466*Source!I213</f>
        <v>5.3760000000000003</v>
      </c>
      <c r="CY466">
        <f>AD466</f>
        <v>72.38</v>
      </c>
      <c r="CZ466">
        <f>AH466</f>
        <v>9.4</v>
      </c>
      <c r="DA466">
        <f>AL466</f>
        <v>7.7</v>
      </c>
      <c r="DB466">
        <v>0</v>
      </c>
    </row>
    <row r="467" spans="1:106" x14ac:dyDescent="0.2">
      <c r="A467">
        <f>ROW(Source!A213)</f>
        <v>213</v>
      </c>
      <c r="B467">
        <v>27796868</v>
      </c>
      <c r="C467">
        <v>27796553</v>
      </c>
      <c r="D467">
        <v>25412928</v>
      </c>
      <c r="E467">
        <v>1</v>
      </c>
      <c r="F467">
        <v>1</v>
      </c>
      <c r="G467">
        <v>1</v>
      </c>
      <c r="H467">
        <v>1</v>
      </c>
      <c r="I467" t="s">
        <v>498</v>
      </c>
      <c r="J467" t="s">
        <v>4</v>
      </c>
      <c r="K467" t="s">
        <v>499</v>
      </c>
      <c r="L467">
        <v>1191</v>
      </c>
      <c r="N467">
        <v>1013</v>
      </c>
      <c r="O467" t="s">
        <v>497</v>
      </c>
      <c r="P467" t="s">
        <v>497</v>
      </c>
      <c r="Q467">
        <v>1</v>
      </c>
      <c r="W467">
        <v>0</v>
      </c>
      <c r="X467">
        <v>-1417349443</v>
      </c>
      <c r="Y467">
        <v>0.12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7.7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4</v>
      </c>
      <c r="AT467">
        <v>0.12</v>
      </c>
      <c r="AU467" t="s">
        <v>4</v>
      </c>
      <c r="AV467">
        <v>2</v>
      </c>
      <c r="AW467">
        <v>2</v>
      </c>
      <c r="AX467">
        <v>27797326</v>
      </c>
      <c r="AY467">
        <v>1</v>
      </c>
      <c r="AZ467">
        <v>2048</v>
      </c>
      <c r="BA467">
        <v>456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Y467*Source!I213</f>
        <v>0.06</v>
      </c>
      <c r="CY467">
        <f>AD467</f>
        <v>0</v>
      </c>
      <c r="CZ467">
        <f>AH467</f>
        <v>0</v>
      </c>
      <c r="DA467">
        <f>AL467</f>
        <v>1</v>
      </c>
      <c r="DB467">
        <v>0</v>
      </c>
    </row>
    <row r="468" spans="1:106" x14ac:dyDescent="0.2">
      <c r="A468">
        <f>ROW(Source!A213)</f>
        <v>213</v>
      </c>
      <c r="B468">
        <v>27796868</v>
      </c>
      <c r="C468">
        <v>27796553</v>
      </c>
      <c r="D468">
        <v>25230220</v>
      </c>
      <c r="E468">
        <v>1</v>
      </c>
      <c r="F468">
        <v>1</v>
      </c>
      <c r="G468">
        <v>1</v>
      </c>
      <c r="H468">
        <v>2</v>
      </c>
      <c r="I468" t="s">
        <v>500</v>
      </c>
      <c r="J468" t="s">
        <v>501</v>
      </c>
      <c r="K468" t="s">
        <v>502</v>
      </c>
      <c r="L468">
        <v>1368</v>
      </c>
      <c r="N468">
        <v>1011</v>
      </c>
      <c r="O468" t="s">
        <v>503</v>
      </c>
      <c r="P468" t="s">
        <v>503</v>
      </c>
      <c r="Q468">
        <v>1</v>
      </c>
      <c r="W468">
        <v>0</v>
      </c>
      <c r="X468">
        <v>-1718674368</v>
      </c>
      <c r="Y468">
        <v>7.1999999999999995E-2</v>
      </c>
      <c r="AA468">
        <v>0</v>
      </c>
      <c r="AB468">
        <v>862.32</v>
      </c>
      <c r="AC468">
        <v>13.5</v>
      </c>
      <c r="AD468">
        <v>0</v>
      </c>
      <c r="AE468">
        <v>0</v>
      </c>
      <c r="AF468">
        <v>111.99</v>
      </c>
      <c r="AG468">
        <v>13.5</v>
      </c>
      <c r="AH468">
        <v>0</v>
      </c>
      <c r="AI468">
        <v>1</v>
      </c>
      <c r="AJ468">
        <v>7.7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4</v>
      </c>
      <c r="AT468">
        <v>0.06</v>
      </c>
      <c r="AU468" t="s">
        <v>21</v>
      </c>
      <c r="AV468">
        <v>0</v>
      </c>
      <c r="AW468">
        <v>2</v>
      </c>
      <c r="AX468">
        <v>27797327</v>
      </c>
      <c r="AY468">
        <v>1</v>
      </c>
      <c r="AZ468">
        <v>0</v>
      </c>
      <c r="BA468">
        <v>457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Y468*Source!I213</f>
        <v>3.5999999999999997E-2</v>
      </c>
      <c r="CY468">
        <f>AB468</f>
        <v>862.32</v>
      </c>
      <c r="CZ468">
        <f>AF468</f>
        <v>111.99</v>
      </c>
      <c r="DA468">
        <f>AJ468</f>
        <v>7.7</v>
      </c>
      <c r="DB468">
        <v>0</v>
      </c>
    </row>
    <row r="469" spans="1:106" x14ac:dyDescent="0.2">
      <c r="A469">
        <f>ROW(Source!A213)</f>
        <v>213</v>
      </c>
      <c r="B469">
        <v>27796868</v>
      </c>
      <c r="C469">
        <v>27796553</v>
      </c>
      <c r="D469">
        <v>25231607</v>
      </c>
      <c r="E469">
        <v>1</v>
      </c>
      <c r="F469">
        <v>1</v>
      </c>
      <c r="G469">
        <v>1</v>
      </c>
      <c r="H469">
        <v>2</v>
      </c>
      <c r="I469" t="s">
        <v>507</v>
      </c>
      <c r="J469" t="s">
        <v>508</v>
      </c>
      <c r="K469" t="s">
        <v>509</v>
      </c>
      <c r="L469">
        <v>1368</v>
      </c>
      <c r="N469">
        <v>1011</v>
      </c>
      <c r="O469" t="s">
        <v>503</v>
      </c>
      <c r="P469" t="s">
        <v>503</v>
      </c>
      <c r="Q469">
        <v>1</v>
      </c>
      <c r="W469">
        <v>0</v>
      </c>
      <c r="X469">
        <v>1372534845</v>
      </c>
      <c r="Y469">
        <v>7.1999999999999995E-2</v>
      </c>
      <c r="AA469">
        <v>0</v>
      </c>
      <c r="AB469">
        <v>505.97</v>
      </c>
      <c r="AC469">
        <v>11.6</v>
      </c>
      <c r="AD469">
        <v>0</v>
      </c>
      <c r="AE469">
        <v>0</v>
      </c>
      <c r="AF469">
        <v>65.709999999999994</v>
      </c>
      <c r="AG469">
        <v>11.6</v>
      </c>
      <c r="AH469">
        <v>0</v>
      </c>
      <c r="AI469">
        <v>1</v>
      </c>
      <c r="AJ469">
        <v>7.7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4</v>
      </c>
      <c r="AT469">
        <v>0.06</v>
      </c>
      <c r="AU469" t="s">
        <v>21</v>
      </c>
      <c r="AV469">
        <v>0</v>
      </c>
      <c r="AW469">
        <v>2</v>
      </c>
      <c r="AX469">
        <v>27797328</v>
      </c>
      <c r="AY469">
        <v>1</v>
      </c>
      <c r="AZ469">
        <v>0</v>
      </c>
      <c r="BA469">
        <v>458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Y469*Source!I213</f>
        <v>3.5999999999999997E-2</v>
      </c>
      <c r="CY469">
        <f>AB469</f>
        <v>505.97</v>
      </c>
      <c r="CZ469">
        <f>AF469</f>
        <v>65.709999999999994</v>
      </c>
      <c r="DA469">
        <f>AJ469</f>
        <v>7.7</v>
      </c>
      <c r="DB469">
        <v>0</v>
      </c>
    </row>
    <row r="470" spans="1:106" x14ac:dyDescent="0.2">
      <c r="A470">
        <f>ROW(Source!A213)</f>
        <v>213</v>
      </c>
      <c r="B470">
        <v>27796868</v>
      </c>
      <c r="C470">
        <v>27796553</v>
      </c>
      <c r="D470">
        <v>25150263</v>
      </c>
      <c r="E470">
        <v>1</v>
      </c>
      <c r="F470">
        <v>1</v>
      </c>
      <c r="G470">
        <v>1</v>
      </c>
      <c r="H470">
        <v>3</v>
      </c>
      <c r="I470" t="s">
        <v>652</v>
      </c>
      <c r="J470" t="s">
        <v>653</v>
      </c>
      <c r="K470" t="s">
        <v>654</v>
      </c>
      <c r="L470">
        <v>1346</v>
      </c>
      <c r="N470">
        <v>1009</v>
      </c>
      <c r="O470" t="s">
        <v>139</v>
      </c>
      <c r="P470" t="s">
        <v>139</v>
      </c>
      <c r="Q470">
        <v>1</v>
      </c>
      <c r="W470">
        <v>0</v>
      </c>
      <c r="X470">
        <v>-1088866022</v>
      </c>
      <c r="Y470">
        <v>0.32</v>
      </c>
      <c r="AA470">
        <v>234.08</v>
      </c>
      <c r="AB470">
        <v>0</v>
      </c>
      <c r="AC470">
        <v>0</v>
      </c>
      <c r="AD470">
        <v>0</v>
      </c>
      <c r="AE470">
        <v>30.4</v>
      </c>
      <c r="AF470">
        <v>0</v>
      </c>
      <c r="AG470">
        <v>0</v>
      </c>
      <c r="AH470">
        <v>0</v>
      </c>
      <c r="AI470">
        <v>7.7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4</v>
      </c>
      <c r="AT470">
        <v>0.32</v>
      </c>
      <c r="AU470" t="s">
        <v>4</v>
      </c>
      <c r="AV470">
        <v>0</v>
      </c>
      <c r="AW470">
        <v>2</v>
      </c>
      <c r="AX470">
        <v>27797329</v>
      </c>
      <c r="AY470">
        <v>1</v>
      </c>
      <c r="AZ470">
        <v>0</v>
      </c>
      <c r="BA470">
        <v>459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Y470*Source!I213</f>
        <v>0.16</v>
      </c>
      <c r="CY470">
        <f t="shared" ref="CY470:CY476" si="51">AA470</f>
        <v>234.08</v>
      </c>
      <c r="CZ470">
        <f t="shared" ref="CZ470:CZ476" si="52">AE470</f>
        <v>30.4</v>
      </c>
      <c r="DA470">
        <f t="shared" ref="DA470:DA476" si="53">AI470</f>
        <v>7.7</v>
      </c>
      <c r="DB470">
        <v>0</v>
      </c>
    </row>
    <row r="471" spans="1:106" x14ac:dyDescent="0.2">
      <c r="A471">
        <f>ROW(Source!A213)</f>
        <v>213</v>
      </c>
      <c r="B471">
        <v>27796868</v>
      </c>
      <c r="C471">
        <v>27796553</v>
      </c>
      <c r="D471">
        <v>25150542</v>
      </c>
      <c r="E471">
        <v>1</v>
      </c>
      <c r="F471">
        <v>1</v>
      </c>
      <c r="G471">
        <v>1</v>
      </c>
      <c r="H471">
        <v>3</v>
      </c>
      <c r="I471" t="s">
        <v>676</v>
      </c>
      <c r="J471" t="s">
        <v>677</v>
      </c>
      <c r="K471" t="s">
        <v>678</v>
      </c>
      <c r="L471">
        <v>1348</v>
      </c>
      <c r="N471">
        <v>1009</v>
      </c>
      <c r="O471" t="s">
        <v>119</v>
      </c>
      <c r="P471" t="s">
        <v>119</v>
      </c>
      <c r="Q471">
        <v>1000</v>
      </c>
      <c r="W471">
        <v>0</v>
      </c>
      <c r="X471">
        <v>1012095217</v>
      </c>
      <c r="Y471">
        <v>1.16E-3</v>
      </c>
      <c r="AA471">
        <v>14014</v>
      </c>
      <c r="AB471">
        <v>0</v>
      </c>
      <c r="AC471">
        <v>0</v>
      </c>
      <c r="AD471">
        <v>0</v>
      </c>
      <c r="AE471">
        <v>1820</v>
      </c>
      <c r="AF471">
        <v>0</v>
      </c>
      <c r="AG471">
        <v>0</v>
      </c>
      <c r="AH471">
        <v>0</v>
      </c>
      <c r="AI471">
        <v>7.7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4</v>
      </c>
      <c r="AT471">
        <v>1.16E-3</v>
      </c>
      <c r="AU471" t="s">
        <v>4</v>
      </c>
      <c r="AV471">
        <v>0</v>
      </c>
      <c r="AW471">
        <v>2</v>
      </c>
      <c r="AX471">
        <v>27797330</v>
      </c>
      <c r="AY471">
        <v>1</v>
      </c>
      <c r="AZ471">
        <v>0</v>
      </c>
      <c r="BA471">
        <v>460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Y471*Source!I213</f>
        <v>5.8E-4</v>
      </c>
      <c r="CY471">
        <f t="shared" si="51"/>
        <v>14014</v>
      </c>
      <c r="CZ471">
        <f t="shared" si="52"/>
        <v>1820</v>
      </c>
      <c r="DA471">
        <f t="shared" si="53"/>
        <v>7.7</v>
      </c>
      <c r="DB471">
        <v>0</v>
      </c>
    </row>
    <row r="472" spans="1:106" x14ac:dyDescent="0.2">
      <c r="A472">
        <f>ROW(Source!A213)</f>
        <v>213</v>
      </c>
      <c r="B472">
        <v>27796868</v>
      </c>
      <c r="C472">
        <v>27796553</v>
      </c>
      <c r="D472">
        <v>25186459</v>
      </c>
      <c r="E472">
        <v>1</v>
      </c>
      <c r="F472">
        <v>1</v>
      </c>
      <c r="G472">
        <v>1</v>
      </c>
      <c r="H472">
        <v>3</v>
      </c>
      <c r="I472" t="s">
        <v>655</v>
      </c>
      <c r="J472" t="s">
        <v>656</v>
      </c>
      <c r="K472" t="s">
        <v>657</v>
      </c>
      <c r="L472">
        <v>1346</v>
      </c>
      <c r="N472">
        <v>1009</v>
      </c>
      <c r="O472" t="s">
        <v>139</v>
      </c>
      <c r="P472" t="s">
        <v>139</v>
      </c>
      <c r="Q472">
        <v>1</v>
      </c>
      <c r="W472">
        <v>0</v>
      </c>
      <c r="X472">
        <v>210558753</v>
      </c>
      <c r="Y472">
        <v>0.02</v>
      </c>
      <c r="AA472">
        <v>220.22</v>
      </c>
      <c r="AB472">
        <v>0</v>
      </c>
      <c r="AC472">
        <v>0</v>
      </c>
      <c r="AD472">
        <v>0</v>
      </c>
      <c r="AE472">
        <v>28.6</v>
      </c>
      <c r="AF472">
        <v>0</v>
      </c>
      <c r="AG472">
        <v>0</v>
      </c>
      <c r="AH472">
        <v>0</v>
      </c>
      <c r="AI472">
        <v>7.7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4</v>
      </c>
      <c r="AT472">
        <v>0.02</v>
      </c>
      <c r="AU472" t="s">
        <v>4</v>
      </c>
      <c r="AV472">
        <v>0</v>
      </c>
      <c r="AW472">
        <v>2</v>
      </c>
      <c r="AX472">
        <v>27797331</v>
      </c>
      <c r="AY472">
        <v>1</v>
      </c>
      <c r="AZ472">
        <v>0</v>
      </c>
      <c r="BA472">
        <v>461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Y472*Source!I213</f>
        <v>0.01</v>
      </c>
      <c r="CY472">
        <f t="shared" si="51"/>
        <v>220.22</v>
      </c>
      <c r="CZ472">
        <f t="shared" si="52"/>
        <v>28.6</v>
      </c>
      <c r="DA472">
        <f t="shared" si="53"/>
        <v>7.7</v>
      </c>
      <c r="DB472">
        <v>0</v>
      </c>
    </row>
    <row r="473" spans="1:106" x14ac:dyDescent="0.2">
      <c r="A473">
        <f>ROW(Source!A213)</f>
        <v>213</v>
      </c>
      <c r="B473">
        <v>27796868</v>
      </c>
      <c r="C473">
        <v>27796553</v>
      </c>
      <c r="D473">
        <v>25200139</v>
      </c>
      <c r="E473">
        <v>1</v>
      </c>
      <c r="F473">
        <v>1</v>
      </c>
      <c r="G473">
        <v>1</v>
      </c>
      <c r="H473">
        <v>3</v>
      </c>
      <c r="I473" t="s">
        <v>679</v>
      </c>
      <c r="J473" t="s">
        <v>680</v>
      </c>
      <c r="K473" t="s">
        <v>681</v>
      </c>
      <c r="L473">
        <v>1355</v>
      </c>
      <c r="N473">
        <v>1010</v>
      </c>
      <c r="O473" t="s">
        <v>303</v>
      </c>
      <c r="P473" t="s">
        <v>303</v>
      </c>
      <c r="Q473">
        <v>100</v>
      </c>
      <c r="W473">
        <v>0</v>
      </c>
      <c r="X473">
        <v>1190679243</v>
      </c>
      <c r="Y473">
        <v>0.05</v>
      </c>
      <c r="AA473">
        <v>2910.6</v>
      </c>
      <c r="AB473">
        <v>0</v>
      </c>
      <c r="AC473">
        <v>0</v>
      </c>
      <c r="AD473">
        <v>0</v>
      </c>
      <c r="AE473">
        <v>378</v>
      </c>
      <c r="AF473">
        <v>0</v>
      </c>
      <c r="AG473">
        <v>0</v>
      </c>
      <c r="AH473">
        <v>0</v>
      </c>
      <c r="AI473">
        <v>7.7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4</v>
      </c>
      <c r="AT473">
        <v>0.05</v>
      </c>
      <c r="AU473" t="s">
        <v>4</v>
      </c>
      <c r="AV473">
        <v>0</v>
      </c>
      <c r="AW473">
        <v>2</v>
      </c>
      <c r="AX473">
        <v>27797332</v>
      </c>
      <c r="AY473">
        <v>1</v>
      </c>
      <c r="AZ473">
        <v>0</v>
      </c>
      <c r="BA473">
        <v>462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Y473*Source!I213</f>
        <v>2.5000000000000001E-2</v>
      </c>
      <c r="CY473">
        <f t="shared" si="51"/>
        <v>2910.6</v>
      </c>
      <c r="CZ473">
        <f t="shared" si="52"/>
        <v>378</v>
      </c>
      <c r="DA473">
        <f t="shared" si="53"/>
        <v>7.7</v>
      </c>
      <c r="DB473">
        <v>0</v>
      </c>
    </row>
    <row r="474" spans="1:106" x14ac:dyDescent="0.2">
      <c r="A474">
        <f>ROW(Source!A213)</f>
        <v>213</v>
      </c>
      <c r="B474">
        <v>27796868</v>
      </c>
      <c r="C474">
        <v>27796553</v>
      </c>
      <c r="D474">
        <v>25200188</v>
      </c>
      <c r="E474">
        <v>1</v>
      </c>
      <c r="F474">
        <v>1</v>
      </c>
      <c r="G474">
        <v>1</v>
      </c>
      <c r="H474">
        <v>3</v>
      </c>
      <c r="I474" t="s">
        <v>682</v>
      </c>
      <c r="J474" t="s">
        <v>683</v>
      </c>
      <c r="K474" t="s">
        <v>684</v>
      </c>
      <c r="L474">
        <v>1356</v>
      </c>
      <c r="N474">
        <v>1010</v>
      </c>
      <c r="O474" t="s">
        <v>666</v>
      </c>
      <c r="P474" t="s">
        <v>666</v>
      </c>
      <c r="Q474">
        <v>1000</v>
      </c>
      <c r="W474">
        <v>0</v>
      </c>
      <c r="X474">
        <v>-947325787</v>
      </c>
      <c r="Y474">
        <v>1.2200000000000001E-2</v>
      </c>
      <c r="AA474">
        <v>2171.63</v>
      </c>
      <c r="AB474">
        <v>0</v>
      </c>
      <c r="AC474">
        <v>0</v>
      </c>
      <c r="AD474">
        <v>0</v>
      </c>
      <c r="AE474">
        <v>282.02999999999997</v>
      </c>
      <c r="AF474">
        <v>0</v>
      </c>
      <c r="AG474">
        <v>0</v>
      </c>
      <c r="AH474">
        <v>0</v>
      </c>
      <c r="AI474">
        <v>7.7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4</v>
      </c>
      <c r="AT474">
        <v>1.2200000000000001E-2</v>
      </c>
      <c r="AU474" t="s">
        <v>4</v>
      </c>
      <c r="AV474">
        <v>0</v>
      </c>
      <c r="AW474">
        <v>2</v>
      </c>
      <c r="AX474">
        <v>27797333</v>
      </c>
      <c r="AY474">
        <v>1</v>
      </c>
      <c r="AZ474">
        <v>0</v>
      </c>
      <c r="BA474">
        <v>463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Y474*Source!I213</f>
        <v>6.1000000000000004E-3</v>
      </c>
      <c r="CY474">
        <f t="shared" si="51"/>
        <v>2171.63</v>
      </c>
      <c r="CZ474">
        <f t="shared" si="52"/>
        <v>282.02999999999997</v>
      </c>
      <c r="DA474">
        <f t="shared" si="53"/>
        <v>7.7</v>
      </c>
      <c r="DB474">
        <v>0</v>
      </c>
    </row>
    <row r="475" spans="1:106" x14ac:dyDescent="0.2">
      <c r="A475">
        <f>ROW(Source!A213)</f>
        <v>213</v>
      </c>
      <c r="B475">
        <v>27796868</v>
      </c>
      <c r="C475">
        <v>27796553</v>
      </c>
      <c r="D475">
        <v>25205933</v>
      </c>
      <c r="E475">
        <v>1</v>
      </c>
      <c r="F475">
        <v>1</v>
      </c>
      <c r="G475">
        <v>1</v>
      </c>
      <c r="H475">
        <v>3</v>
      </c>
      <c r="I475" t="s">
        <v>320</v>
      </c>
      <c r="J475" t="s">
        <v>322</v>
      </c>
      <c r="K475" t="s">
        <v>321</v>
      </c>
      <c r="L475">
        <v>1477</v>
      </c>
      <c r="N475">
        <v>1013</v>
      </c>
      <c r="O475" t="s">
        <v>251</v>
      </c>
      <c r="P475" t="s">
        <v>253</v>
      </c>
      <c r="Q475">
        <v>1</v>
      </c>
      <c r="W475">
        <v>0</v>
      </c>
      <c r="X475">
        <v>380266745</v>
      </c>
      <c r="Y475">
        <v>0.1</v>
      </c>
      <c r="AA475">
        <v>498792.29</v>
      </c>
      <c r="AB475">
        <v>0</v>
      </c>
      <c r="AC475">
        <v>0</v>
      </c>
      <c r="AD475">
        <v>0</v>
      </c>
      <c r="AE475">
        <v>64778.22</v>
      </c>
      <c r="AF475">
        <v>0</v>
      </c>
      <c r="AG475">
        <v>0</v>
      </c>
      <c r="AH475">
        <v>0</v>
      </c>
      <c r="AI475">
        <v>7.7</v>
      </c>
      <c r="AJ475">
        <v>1</v>
      </c>
      <c r="AK475">
        <v>1</v>
      </c>
      <c r="AL475">
        <v>1</v>
      </c>
      <c r="AN475">
        <v>0</v>
      </c>
      <c r="AO475">
        <v>0</v>
      </c>
      <c r="AP475">
        <v>0</v>
      </c>
      <c r="AQ475">
        <v>0</v>
      </c>
      <c r="AR475">
        <v>0</v>
      </c>
      <c r="AS475" t="s">
        <v>4</v>
      </c>
      <c r="AT475">
        <v>0.1</v>
      </c>
      <c r="AU475" t="s">
        <v>4</v>
      </c>
      <c r="AV475">
        <v>0</v>
      </c>
      <c r="AW475">
        <v>1</v>
      </c>
      <c r="AX475">
        <v>-1</v>
      </c>
      <c r="AY475">
        <v>0</v>
      </c>
      <c r="AZ475">
        <v>0</v>
      </c>
      <c r="BA475" t="s">
        <v>4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Y475*Source!I213</f>
        <v>0.05</v>
      </c>
      <c r="CY475">
        <f t="shared" si="51"/>
        <v>498792.29</v>
      </c>
      <c r="CZ475">
        <f t="shared" si="52"/>
        <v>64778.22</v>
      </c>
      <c r="DA475">
        <f t="shared" si="53"/>
        <v>7.7</v>
      </c>
      <c r="DB475">
        <v>0</v>
      </c>
    </row>
    <row r="476" spans="1:106" x14ac:dyDescent="0.2">
      <c r="A476">
        <f>ROW(Source!A213)</f>
        <v>213</v>
      </c>
      <c r="B476">
        <v>27796868</v>
      </c>
      <c r="C476">
        <v>27796553</v>
      </c>
      <c r="D476">
        <v>25147235</v>
      </c>
      <c r="E476">
        <v>17</v>
      </c>
      <c r="F476">
        <v>1</v>
      </c>
      <c r="G476">
        <v>1</v>
      </c>
      <c r="H476">
        <v>3</v>
      </c>
      <c r="I476" t="s">
        <v>536</v>
      </c>
      <c r="J476" t="s">
        <v>4</v>
      </c>
      <c r="K476" t="s">
        <v>537</v>
      </c>
      <c r="L476">
        <v>1374</v>
      </c>
      <c r="N476">
        <v>1013</v>
      </c>
      <c r="O476" t="s">
        <v>538</v>
      </c>
      <c r="P476" t="s">
        <v>538</v>
      </c>
      <c r="Q476">
        <v>1</v>
      </c>
      <c r="W476">
        <v>0</v>
      </c>
      <c r="X476">
        <v>-1731369543</v>
      </c>
      <c r="Y476">
        <v>1.68</v>
      </c>
      <c r="AA476">
        <v>1</v>
      </c>
      <c r="AB476">
        <v>0</v>
      </c>
      <c r="AC476">
        <v>0</v>
      </c>
      <c r="AD476">
        <v>0</v>
      </c>
      <c r="AE476">
        <v>1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4</v>
      </c>
      <c r="AT476">
        <v>1.68</v>
      </c>
      <c r="AU476" t="s">
        <v>4</v>
      </c>
      <c r="AV476">
        <v>0</v>
      </c>
      <c r="AW476">
        <v>2</v>
      </c>
      <c r="AX476">
        <v>27797334</v>
      </c>
      <c r="AY476">
        <v>1</v>
      </c>
      <c r="AZ476">
        <v>0</v>
      </c>
      <c r="BA476">
        <v>464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Y476*Source!I213</f>
        <v>0.84</v>
      </c>
      <c r="CY476">
        <f t="shared" si="51"/>
        <v>1</v>
      </c>
      <c r="CZ476">
        <f t="shared" si="52"/>
        <v>1</v>
      </c>
      <c r="DA476">
        <f t="shared" si="53"/>
        <v>1</v>
      </c>
      <c r="DB476">
        <v>0</v>
      </c>
    </row>
    <row r="477" spans="1:106" x14ac:dyDescent="0.2">
      <c r="A477">
        <f>ROW(Source!A250)</f>
        <v>250</v>
      </c>
      <c r="B477">
        <v>27795993</v>
      </c>
      <c r="C477">
        <v>27796624</v>
      </c>
      <c r="D477">
        <v>25420819</v>
      </c>
      <c r="E477">
        <v>1</v>
      </c>
      <c r="F477">
        <v>1</v>
      </c>
      <c r="G477">
        <v>1</v>
      </c>
      <c r="H477">
        <v>1</v>
      </c>
      <c r="I477" t="s">
        <v>697</v>
      </c>
      <c r="J477" t="s">
        <v>4</v>
      </c>
      <c r="K477" t="s">
        <v>698</v>
      </c>
      <c r="L477">
        <v>1191</v>
      </c>
      <c r="N477">
        <v>1013</v>
      </c>
      <c r="O477" t="s">
        <v>497</v>
      </c>
      <c r="P477" t="s">
        <v>497</v>
      </c>
      <c r="Q477">
        <v>1</v>
      </c>
      <c r="W477">
        <v>0</v>
      </c>
      <c r="X477">
        <v>-1027537862</v>
      </c>
      <c r="Y477">
        <v>18.239999999999998</v>
      </c>
      <c r="AA477">
        <v>0</v>
      </c>
      <c r="AB477">
        <v>0</v>
      </c>
      <c r="AC477">
        <v>0</v>
      </c>
      <c r="AD477">
        <v>9.18</v>
      </c>
      <c r="AE477">
        <v>0</v>
      </c>
      <c r="AF477">
        <v>0</v>
      </c>
      <c r="AG477">
        <v>0</v>
      </c>
      <c r="AH477">
        <v>9.18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4</v>
      </c>
      <c r="AT477">
        <v>15.2</v>
      </c>
      <c r="AU477" t="s">
        <v>21</v>
      </c>
      <c r="AV477">
        <v>1</v>
      </c>
      <c r="AW477">
        <v>2</v>
      </c>
      <c r="AX477">
        <v>27797337</v>
      </c>
      <c r="AY477">
        <v>1</v>
      </c>
      <c r="AZ477">
        <v>0</v>
      </c>
      <c r="BA477">
        <v>465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Y477*Source!I250</f>
        <v>2.1887999999999996</v>
      </c>
      <c r="CY477">
        <f>AD477</f>
        <v>9.18</v>
      </c>
      <c r="CZ477">
        <f>AH477</f>
        <v>9.18</v>
      </c>
      <c r="DA477">
        <f>AL477</f>
        <v>1</v>
      </c>
      <c r="DB477">
        <v>0</v>
      </c>
    </row>
    <row r="478" spans="1:106" x14ac:dyDescent="0.2">
      <c r="A478">
        <f>ROW(Source!A250)</f>
        <v>250</v>
      </c>
      <c r="B478">
        <v>27795993</v>
      </c>
      <c r="C478">
        <v>27796624</v>
      </c>
      <c r="D478">
        <v>25152829</v>
      </c>
      <c r="E478">
        <v>1</v>
      </c>
      <c r="F478">
        <v>1</v>
      </c>
      <c r="G478">
        <v>1</v>
      </c>
      <c r="H478">
        <v>3</v>
      </c>
      <c r="I478" t="s">
        <v>699</v>
      </c>
      <c r="J478" t="s">
        <v>700</v>
      </c>
      <c r="K478" t="s">
        <v>701</v>
      </c>
      <c r="L478">
        <v>1355</v>
      </c>
      <c r="N478">
        <v>1010</v>
      </c>
      <c r="O478" t="s">
        <v>303</v>
      </c>
      <c r="P478" t="s">
        <v>303</v>
      </c>
      <c r="Q478">
        <v>100</v>
      </c>
      <c r="W478">
        <v>0</v>
      </c>
      <c r="X478">
        <v>1135215184</v>
      </c>
      <c r="Y478">
        <v>1.75</v>
      </c>
      <c r="AA478">
        <v>8</v>
      </c>
      <c r="AB478">
        <v>0</v>
      </c>
      <c r="AC478">
        <v>0</v>
      </c>
      <c r="AD478">
        <v>0</v>
      </c>
      <c r="AE478">
        <v>8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4</v>
      </c>
      <c r="AT478">
        <v>1.75</v>
      </c>
      <c r="AU478" t="s">
        <v>4</v>
      </c>
      <c r="AV478">
        <v>0</v>
      </c>
      <c r="AW478">
        <v>2</v>
      </c>
      <c r="AX478">
        <v>27797338</v>
      </c>
      <c r="AY478">
        <v>1</v>
      </c>
      <c r="AZ478">
        <v>0</v>
      </c>
      <c r="BA478">
        <v>466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Y478*Source!I250</f>
        <v>0.21</v>
      </c>
      <c r="CY478">
        <f>AA478</f>
        <v>8</v>
      </c>
      <c r="CZ478">
        <f>AE478</f>
        <v>8</v>
      </c>
      <c r="DA478">
        <f>AI478</f>
        <v>1</v>
      </c>
      <c r="DB478">
        <v>0</v>
      </c>
    </row>
    <row r="479" spans="1:106" x14ac:dyDescent="0.2">
      <c r="A479">
        <f>ROW(Source!A250)</f>
        <v>250</v>
      </c>
      <c r="B479">
        <v>27795993</v>
      </c>
      <c r="C479">
        <v>27796624</v>
      </c>
      <c r="D479">
        <v>25201025</v>
      </c>
      <c r="E479">
        <v>1</v>
      </c>
      <c r="F479">
        <v>1</v>
      </c>
      <c r="G479">
        <v>1</v>
      </c>
      <c r="H479">
        <v>3</v>
      </c>
      <c r="I479" t="s">
        <v>315</v>
      </c>
      <c r="J479" t="s">
        <v>317</v>
      </c>
      <c r="K479" t="s">
        <v>316</v>
      </c>
      <c r="L479">
        <v>1355</v>
      </c>
      <c r="N479">
        <v>1010</v>
      </c>
      <c r="O479" t="s">
        <v>303</v>
      </c>
      <c r="P479" t="s">
        <v>303</v>
      </c>
      <c r="Q479">
        <v>100</v>
      </c>
      <c r="W479">
        <v>0</v>
      </c>
      <c r="X479">
        <v>2079968730</v>
      </c>
      <c r="Y479">
        <v>1</v>
      </c>
      <c r="AA479">
        <v>62</v>
      </c>
      <c r="AB479">
        <v>0</v>
      </c>
      <c r="AC479">
        <v>0</v>
      </c>
      <c r="AD479">
        <v>0</v>
      </c>
      <c r="AE479">
        <v>62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4</v>
      </c>
      <c r="AT479">
        <v>1</v>
      </c>
      <c r="AU479" t="s">
        <v>4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Y479*Source!I250</f>
        <v>0.12</v>
      </c>
      <c r="CY479">
        <f>AA479</f>
        <v>62</v>
      </c>
      <c r="CZ479">
        <f>AE479</f>
        <v>62</v>
      </c>
      <c r="DA479">
        <f>AI479</f>
        <v>1</v>
      </c>
      <c r="DB479">
        <v>0</v>
      </c>
    </row>
    <row r="480" spans="1:106" x14ac:dyDescent="0.2">
      <c r="A480">
        <f>ROW(Source!A250)</f>
        <v>250</v>
      </c>
      <c r="B480">
        <v>27795993</v>
      </c>
      <c r="C480">
        <v>27796624</v>
      </c>
      <c r="D480">
        <v>25202054</v>
      </c>
      <c r="E480">
        <v>1</v>
      </c>
      <c r="F480">
        <v>1</v>
      </c>
      <c r="G480">
        <v>1</v>
      </c>
      <c r="H480">
        <v>3</v>
      </c>
      <c r="I480" t="s">
        <v>310</v>
      </c>
      <c r="J480" t="s">
        <v>313</v>
      </c>
      <c r="K480" t="s">
        <v>311</v>
      </c>
      <c r="L480">
        <v>1302</v>
      </c>
      <c r="N480">
        <v>1003</v>
      </c>
      <c r="O480" t="s">
        <v>312</v>
      </c>
      <c r="P480" t="s">
        <v>312</v>
      </c>
      <c r="Q480">
        <v>10</v>
      </c>
      <c r="W480">
        <v>0</v>
      </c>
      <c r="X480">
        <v>-339431079</v>
      </c>
      <c r="Y480">
        <v>10</v>
      </c>
      <c r="AA480">
        <v>31</v>
      </c>
      <c r="AB480">
        <v>0</v>
      </c>
      <c r="AC480">
        <v>0</v>
      </c>
      <c r="AD480">
        <v>0</v>
      </c>
      <c r="AE480">
        <v>31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0</v>
      </c>
      <c r="AP480">
        <v>0</v>
      </c>
      <c r="AQ480">
        <v>0</v>
      </c>
      <c r="AR480">
        <v>0</v>
      </c>
      <c r="AS480" t="s">
        <v>4</v>
      </c>
      <c r="AT480">
        <v>10</v>
      </c>
      <c r="AU480" t="s">
        <v>4</v>
      </c>
      <c r="AV480">
        <v>0</v>
      </c>
      <c r="AW480">
        <v>1</v>
      </c>
      <c r="AX480">
        <v>-1</v>
      </c>
      <c r="AY480">
        <v>0</v>
      </c>
      <c r="AZ480">
        <v>0</v>
      </c>
      <c r="BA480" t="s">
        <v>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Y480*Source!I250</f>
        <v>1.2</v>
      </c>
      <c r="CY480">
        <f>AA480</f>
        <v>31</v>
      </c>
      <c r="CZ480">
        <f>AE480</f>
        <v>31</v>
      </c>
      <c r="DA480">
        <f>AI480</f>
        <v>1</v>
      </c>
      <c r="DB480">
        <v>0</v>
      </c>
    </row>
    <row r="481" spans="1:106" x14ac:dyDescent="0.2">
      <c r="A481">
        <f>ROW(Source!A250)</f>
        <v>250</v>
      </c>
      <c r="B481">
        <v>27795993</v>
      </c>
      <c r="C481">
        <v>27796624</v>
      </c>
      <c r="D481">
        <v>25147235</v>
      </c>
      <c r="E481">
        <v>17</v>
      </c>
      <c r="F481">
        <v>1</v>
      </c>
      <c r="G481">
        <v>1</v>
      </c>
      <c r="H481">
        <v>3</v>
      </c>
      <c r="I481" t="s">
        <v>536</v>
      </c>
      <c r="J481" t="s">
        <v>4</v>
      </c>
      <c r="K481" t="s">
        <v>537</v>
      </c>
      <c r="L481">
        <v>1374</v>
      </c>
      <c r="N481">
        <v>1013</v>
      </c>
      <c r="O481" t="s">
        <v>538</v>
      </c>
      <c r="P481" t="s">
        <v>538</v>
      </c>
      <c r="Q481">
        <v>1</v>
      </c>
      <c r="W481">
        <v>0</v>
      </c>
      <c r="X481">
        <v>-1731369543</v>
      </c>
      <c r="Y481">
        <v>2.79</v>
      </c>
      <c r="AA481">
        <v>1</v>
      </c>
      <c r="AB481">
        <v>0</v>
      </c>
      <c r="AC481">
        <v>0</v>
      </c>
      <c r="AD481">
        <v>0</v>
      </c>
      <c r="AE481">
        <v>1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4</v>
      </c>
      <c r="AT481">
        <v>2.79</v>
      </c>
      <c r="AU481" t="s">
        <v>4</v>
      </c>
      <c r="AV481">
        <v>0</v>
      </c>
      <c r="AW481">
        <v>2</v>
      </c>
      <c r="AX481">
        <v>27797339</v>
      </c>
      <c r="AY481">
        <v>1</v>
      </c>
      <c r="AZ481">
        <v>0</v>
      </c>
      <c r="BA481">
        <v>467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Y481*Source!I250</f>
        <v>0.33479999999999999</v>
      </c>
      <c r="CY481">
        <f>AA481</f>
        <v>1</v>
      </c>
      <c r="CZ481">
        <f>AE481</f>
        <v>1</v>
      </c>
      <c r="DA481">
        <f>AI481</f>
        <v>1</v>
      </c>
      <c r="DB481">
        <v>0</v>
      </c>
    </row>
    <row r="482" spans="1:106" x14ac:dyDescent="0.2">
      <c r="A482">
        <f>ROW(Source!A251)</f>
        <v>251</v>
      </c>
      <c r="B482">
        <v>27796868</v>
      </c>
      <c r="C482">
        <v>27796624</v>
      </c>
      <c r="D482">
        <v>25420819</v>
      </c>
      <c r="E482">
        <v>1</v>
      </c>
      <c r="F482">
        <v>1</v>
      </c>
      <c r="G482">
        <v>1</v>
      </c>
      <c r="H482">
        <v>1</v>
      </c>
      <c r="I482" t="s">
        <v>697</v>
      </c>
      <c r="J482" t="s">
        <v>4</v>
      </c>
      <c r="K482" t="s">
        <v>698</v>
      </c>
      <c r="L482">
        <v>1191</v>
      </c>
      <c r="N482">
        <v>1013</v>
      </c>
      <c r="O482" t="s">
        <v>497</v>
      </c>
      <c r="P482" t="s">
        <v>497</v>
      </c>
      <c r="Q482">
        <v>1</v>
      </c>
      <c r="W482">
        <v>0</v>
      </c>
      <c r="X482">
        <v>-1027537862</v>
      </c>
      <c r="Y482">
        <v>18.239999999999998</v>
      </c>
      <c r="AA482">
        <v>0</v>
      </c>
      <c r="AB482">
        <v>0</v>
      </c>
      <c r="AC482">
        <v>0</v>
      </c>
      <c r="AD482">
        <v>70.69</v>
      </c>
      <c r="AE482">
        <v>0</v>
      </c>
      <c r="AF482">
        <v>0</v>
      </c>
      <c r="AG482">
        <v>0</v>
      </c>
      <c r="AH482">
        <v>9.18</v>
      </c>
      <c r="AI482">
        <v>1</v>
      </c>
      <c r="AJ482">
        <v>1</v>
      </c>
      <c r="AK482">
        <v>1</v>
      </c>
      <c r="AL482">
        <v>7.7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4</v>
      </c>
      <c r="AT482">
        <v>15.2</v>
      </c>
      <c r="AU482" t="s">
        <v>21</v>
      </c>
      <c r="AV482">
        <v>1</v>
      </c>
      <c r="AW482">
        <v>2</v>
      </c>
      <c r="AX482">
        <v>27797337</v>
      </c>
      <c r="AY482">
        <v>1</v>
      </c>
      <c r="AZ482">
        <v>0</v>
      </c>
      <c r="BA482">
        <v>468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Y482*Source!I251</f>
        <v>2.1887999999999996</v>
      </c>
      <c r="CY482">
        <f>AD482</f>
        <v>70.69</v>
      </c>
      <c r="CZ482">
        <f>AH482</f>
        <v>9.18</v>
      </c>
      <c r="DA482">
        <f>AL482</f>
        <v>7.7</v>
      </c>
      <c r="DB482">
        <v>0</v>
      </c>
    </row>
    <row r="483" spans="1:106" x14ac:dyDescent="0.2">
      <c r="A483">
        <f>ROW(Source!A251)</f>
        <v>251</v>
      </c>
      <c r="B483">
        <v>27796868</v>
      </c>
      <c r="C483">
        <v>27796624</v>
      </c>
      <c r="D483">
        <v>25152829</v>
      </c>
      <c r="E483">
        <v>1</v>
      </c>
      <c r="F483">
        <v>1</v>
      </c>
      <c r="G483">
        <v>1</v>
      </c>
      <c r="H483">
        <v>3</v>
      </c>
      <c r="I483" t="s">
        <v>699</v>
      </c>
      <c r="J483" t="s">
        <v>700</v>
      </c>
      <c r="K483" t="s">
        <v>701</v>
      </c>
      <c r="L483">
        <v>1355</v>
      </c>
      <c r="N483">
        <v>1010</v>
      </c>
      <c r="O483" t="s">
        <v>303</v>
      </c>
      <c r="P483" t="s">
        <v>303</v>
      </c>
      <c r="Q483">
        <v>100</v>
      </c>
      <c r="W483">
        <v>0</v>
      </c>
      <c r="X483">
        <v>1135215184</v>
      </c>
      <c r="Y483">
        <v>1.75</v>
      </c>
      <c r="AA483">
        <v>61.6</v>
      </c>
      <c r="AB483">
        <v>0</v>
      </c>
      <c r="AC483">
        <v>0</v>
      </c>
      <c r="AD483">
        <v>0</v>
      </c>
      <c r="AE483">
        <v>8</v>
      </c>
      <c r="AF483">
        <v>0</v>
      </c>
      <c r="AG483">
        <v>0</v>
      </c>
      <c r="AH483">
        <v>0</v>
      </c>
      <c r="AI483">
        <v>7.7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4</v>
      </c>
      <c r="AT483">
        <v>1.75</v>
      </c>
      <c r="AU483" t="s">
        <v>4</v>
      </c>
      <c r="AV483">
        <v>0</v>
      </c>
      <c r="AW483">
        <v>2</v>
      </c>
      <c r="AX483">
        <v>27797338</v>
      </c>
      <c r="AY483">
        <v>1</v>
      </c>
      <c r="AZ483">
        <v>0</v>
      </c>
      <c r="BA483">
        <v>469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Y483*Source!I251</f>
        <v>0.21</v>
      </c>
      <c r="CY483">
        <f>AA483</f>
        <v>61.6</v>
      </c>
      <c r="CZ483">
        <f>AE483</f>
        <v>8</v>
      </c>
      <c r="DA483">
        <f>AI483</f>
        <v>7.7</v>
      </c>
      <c r="DB483">
        <v>0</v>
      </c>
    </row>
    <row r="484" spans="1:106" x14ac:dyDescent="0.2">
      <c r="A484">
        <f>ROW(Source!A251)</f>
        <v>251</v>
      </c>
      <c r="B484">
        <v>27796868</v>
      </c>
      <c r="C484">
        <v>27796624</v>
      </c>
      <c r="D484">
        <v>25201025</v>
      </c>
      <c r="E484">
        <v>1</v>
      </c>
      <c r="F484">
        <v>1</v>
      </c>
      <c r="G484">
        <v>1</v>
      </c>
      <c r="H484">
        <v>3</v>
      </c>
      <c r="I484" t="s">
        <v>315</v>
      </c>
      <c r="J484" t="s">
        <v>317</v>
      </c>
      <c r="K484" t="s">
        <v>316</v>
      </c>
      <c r="L484">
        <v>1355</v>
      </c>
      <c r="N484">
        <v>1010</v>
      </c>
      <c r="O484" t="s">
        <v>303</v>
      </c>
      <c r="P484" t="s">
        <v>303</v>
      </c>
      <c r="Q484">
        <v>100</v>
      </c>
      <c r="W484">
        <v>0</v>
      </c>
      <c r="X484">
        <v>2079968730</v>
      </c>
      <c r="Y484">
        <v>1</v>
      </c>
      <c r="AA484">
        <v>477.4</v>
      </c>
      <c r="AB484">
        <v>0</v>
      </c>
      <c r="AC484">
        <v>0</v>
      </c>
      <c r="AD484">
        <v>0</v>
      </c>
      <c r="AE484">
        <v>62</v>
      </c>
      <c r="AF484">
        <v>0</v>
      </c>
      <c r="AG484">
        <v>0</v>
      </c>
      <c r="AH484">
        <v>0</v>
      </c>
      <c r="AI484">
        <v>7.7</v>
      </c>
      <c r="AJ484">
        <v>1</v>
      </c>
      <c r="AK484">
        <v>1</v>
      </c>
      <c r="AL484">
        <v>1</v>
      </c>
      <c r="AN484">
        <v>0</v>
      </c>
      <c r="AO484">
        <v>0</v>
      </c>
      <c r="AP484">
        <v>0</v>
      </c>
      <c r="AQ484">
        <v>0</v>
      </c>
      <c r="AR484">
        <v>0</v>
      </c>
      <c r="AS484" t="s">
        <v>4</v>
      </c>
      <c r="AT484">
        <v>1</v>
      </c>
      <c r="AU484" t="s">
        <v>4</v>
      </c>
      <c r="AV484">
        <v>0</v>
      </c>
      <c r="AW484">
        <v>1</v>
      </c>
      <c r="AX484">
        <v>-1</v>
      </c>
      <c r="AY484">
        <v>0</v>
      </c>
      <c r="AZ484">
        <v>0</v>
      </c>
      <c r="BA484" t="s">
        <v>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Y484*Source!I251</f>
        <v>0.12</v>
      </c>
      <c r="CY484">
        <f>AA484</f>
        <v>477.4</v>
      </c>
      <c r="CZ484">
        <f>AE484</f>
        <v>62</v>
      </c>
      <c r="DA484">
        <f>AI484</f>
        <v>7.7</v>
      </c>
      <c r="DB484">
        <v>0</v>
      </c>
    </row>
    <row r="485" spans="1:106" x14ac:dyDescent="0.2">
      <c r="A485">
        <f>ROW(Source!A251)</f>
        <v>251</v>
      </c>
      <c r="B485">
        <v>27796868</v>
      </c>
      <c r="C485">
        <v>27796624</v>
      </c>
      <c r="D485">
        <v>25202054</v>
      </c>
      <c r="E485">
        <v>1</v>
      </c>
      <c r="F485">
        <v>1</v>
      </c>
      <c r="G485">
        <v>1</v>
      </c>
      <c r="H485">
        <v>3</v>
      </c>
      <c r="I485" t="s">
        <v>310</v>
      </c>
      <c r="J485" t="s">
        <v>313</v>
      </c>
      <c r="K485" t="s">
        <v>311</v>
      </c>
      <c r="L485">
        <v>1302</v>
      </c>
      <c r="N485">
        <v>1003</v>
      </c>
      <c r="O485" t="s">
        <v>312</v>
      </c>
      <c r="P485" t="s">
        <v>312</v>
      </c>
      <c r="Q485">
        <v>10</v>
      </c>
      <c r="W485">
        <v>0</v>
      </c>
      <c r="X485">
        <v>-339431079</v>
      </c>
      <c r="Y485">
        <v>10</v>
      </c>
      <c r="AA485">
        <v>238.7</v>
      </c>
      <c r="AB485">
        <v>0</v>
      </c>
      <c r="AC485">
        <v>0</v>
      </c>
      <c r="AD485">
        <v>0</v>
      </c>
      <c r="AE485">
        <v>31</v>
      </c>
      <c r="AF485">
        <v>0</v>
      </c>
      <c r="AG485">
        <v>0</v>
      </c>
      <c r="AH485">
        <v>0</v>
      </c>
      <c r="AI485">
        <v>7.7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4</v>
      </c>
      <c r="AT485">
        <v>10</v>
      </c>
      <c r="AU485" t="s">
        <v>4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4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Y485*Source!I251</f>
        <v>1.2</v>
      </c>
      <c r="CY485">
        <f>AA485</f>
        <v>238.7</v>
      </c>
      <c r="CZ485">
        <f>AE485</f>
        <v>31</v>
      </c>
      <c r="DA485">
        <f>AI485</f>
        <v>7.7</v>
      </c>
      <c r="DB485">
        <v>0</v>
      </c>
    </row>
    <row r="486" spans="1:106" x14ac:dyDescent="0.2">
      <c r="A486">
        <f>ROW(Source!A251)</f>
        <v>251</v>
      </c>
      <c r="B486">
        <v>27796868</v>
      </c>
      <c r="C486">
        <v>27796624</v>
      </c>
      <c r="D486">
        <v>25147235</v>
      </c>
      <c r="E486">
        <v>17</v>
      </c>
      <c r="F486">
        <v>1</v>
      </c>
      <c r="G486">
        <v>1</v>
      </c>
      <c r="H486">
        <v>3</v>
      </c>
      <c r="I486" t="s">
        <v>536</v>
      </c>
      <c r="J486" t="s">
        <v>4</v>
      </c>
      <c r="K486" t="s">
        <v>537</v>
      </c>
      <c r="L486">
        <v>1374</v>
      </c>
      <c r="N486">
        <v>1013</v>
      </c>
      <c r="O486" t="s">
        <v>538</v>
      </c>
      <c r="P486" t="s">
        <v>538</v>
      </c>
      <c r="Q486">
        <v>1</v>
      </c>
      <c r="W486">
        <v>0</v>
      </c>
      <c r="X486">
        <v>-1731369543</v>
      </c>
      <c r="Y486">
        <v>2.79</v>
      </c>
      <c r="AA486">
        <v>1</v>
      </c>
      <c r="AB486">
        <v>0</v>
      </c>
      <c r="AC486">
        <v>0</v>
      </c>
      <c r="AD486">
        <v>0</v>
      </c>
      <c r="AE486">
        <v>1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4</v>
      </c>
      <c r="AT486">
        <v>2.79</v>
      </c>
      <c r="AU486" t="s">
        <v>4</v>
      </c>
      <c r="AV486">
        <v>0</v>
      </c>
      <c r="AW486">
        <v>2</v>
      </c>
      <c r="AX486">
        <v>27797339</v>
      </c>
      <c r="AY486">
        <v>1</v>
      </c>
      <c r="AZ486">
        <v>0</v>
      </c>
      <c r="BA486">
        <v>470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Y486*Source!I251</f>
        <v>0.33479999999999999</v>
      </c>
      <c r="CY486">
        <f>AA486</f>
        <v>1</v>
      </c>
      <c r="CZ486">
        <f>AE486</f>
        <v>1</v>
      </c>
      <c r="DA486">
        <f>AI486</f>
        <v>1</v>
      </c>
      <c r="DB486">
        <v>0</v>
      </c>
    </row>
    <row r="487" spans="1:106" x14ac:dyDescent="0.2">
      <c r="A487">
        <f>ROW(Source!A256)</f>
        <v>256</v>
      </c>
      <c r="B487">
        <v>27795993</v>
      </c>
      <c r="C487">
        <v>27796629</v>
      </c>
      <c r="D487">
        <v>25412930</v>
      </c>
      <c r="E487">
        <v>1</v>
      </c>
      <c r="F487">
        <v>1</v>
      </c>
      <c r="G487">
        <v>1</v>
      </c>
      <c r="H487">
        <v>1</v>
      </c>
      <c r="I487" t="s">
        <v>650</v>
      </c>
      <c r="J487" t="s">
        <v>4</v>
      </c>
      <c r="K487" t="s">
        <v>651</v>
      </c>
      <c r="L487">
        <v>1191</v>
      </c>
      <c r="N487">
        <v>1013</v>
      </c>
      <c r="O487" t="s">
        <v>497</v>
      </c>
      <c r="P487" t="s">
        <v>497</v>
      </c>
      <c r="Q487">
        <v>1</v>
      </c>
      <c r="W487">
        <v>0</v>
      </c>
      <c r="X487">
        <v>-1081351934</v>
      </c>
      <c r="Y487">
        <v>10.752000000000001</v>
      </c>
      <c r="AA487">
        <v>0</v>
      </c>
      <c r="AB487">
        <v>0</v>
      </c>
      <c r="AC487">
        <v>0</v>
      </c>
      <c r="AD487">
        <v>9.4</v>
      </c>
      <c r="AE487">
        <v>0</v>
      </c>
      <c r="AF487">
        <v>0</v>
      </c>
      <c r="AG487">
        <v>0</v>
      </c>
      <c r="AH487">
        <v>9.4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4</v>
      </c>
      <c r="AT487">
        <v>8.9600000000000009</v>
      </c>
      <c r="AU487" t="s">
        <v>21</v>
      </c>
      <c r="AV487">
        <v>1</v>
      </c>
      <c r="AW487">
        <v>2</v>
      </c>
      <c r="AX487">
        <v>27797346</v>
      </c>
      <c r="AY487">
        <v>1</v>
      </c>
      <c r="AZ487">
        <v>0</v>
      </c>
      <c r="BA487">
        <v>471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Y487*Source!I256</f>
        <v>1.2902400000000001</v>
      </c>
      <c r="CY487">
        <f>AD487</f>
        <v>9.4</v>
      </c>
      <c r="CZ487">
        <f>AH487</f>
        <v>9.4</v>
      </c>
      <c r="DA487">
        <f>AL487</f>
        <v>1</v>
      </c>
      <c r="DB487">
        <v>0</v>
      </c>
    </row>
    <row r="488" spans="1:106" x14ac:dyDescent="0.2">
      <c r="A488">
        <f>ROW(Source!A256)</f>
        <v>256</v>
      </c>
      <c r="B488">
        <v>27795993</v>
      </c>
      <c r="C488">
        <v>27796629</v>
      </c>
      <c r="D488">
        <v>25412928</v>
      </c>
      <c r="E488">
        <v>1</v>
      </c>
      <c r="F488">
        <v>1</v>
      </c>
      <c r="G488">
        <v>1</v>
      </c>
      <c r="H488">
        <v>1</v>
      </c>
      <c r="I488" t="s">
        <v>498</v>
      </c>
      <c r="J488" t="s">
        <v>4</v>
      </c>
      <c r="K488" t="s">
        <v>499</v>
      </c>
      <c r="L488">
        <v>1191</v>
      </c>
      <c r="N488">
        <v>1013</v>
      </c>
      <c r="O488" t="s">
        <v>497</v>
      </c>
      <c r="P488" t="s">
        <v>497</v>
      </c>
      <c r="Q488">
        <v>1</v>
      </c>
      <c r="W488">
        <v>0</v>
      </c>
      <c r="X488">
        <v>-1417349443</v>
      </c>
      <c r="Y488">
        <v>0.12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4</v>
      </c>
      <c r="AT488">
        <v>0.12</v>
      </c>
      <c r="AU488" t="s">
        <v>4</v>
      </c>
      <c r="AV488">
        <v>2</v>
      </c>
      <c r="AW488">
        <v>2</v>
      </c>
      <c r="AX488">
        <v>27797347</v>
      </c>
      <c r="AY488">
        <v>1</v>
      </c>
      <c r="AZ488">
        <v>2048</v>
      </c>
      <c r="BA488">
        <v>472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Y488*Source!I256</f>
        <v>1.44E-2</v>
      </c>
      <c r="CY488">
        <f>AD488</f>
        <v>0</v>
      </c>
      <c r="CZ488">
        <f>AH488</f>
        <v>0</v>
      </c>
      <c r="DA488">
        <f>AL488</f>
        <v>1</v>
      </c>
      <c r="DB488">
        <v>0</v>
      </c>
    </row>
    <row r="489" spans="1:106" x14ac:dyDescent="0.2">
      <c r="A489">
        <f>ROW(Source!A256)</f>
        <v>256</v>
      </c>
      <c r="B489">
        <v>27795993</v>
      </c>
      <c r="C489">
        <v>27796629</v>
      </c>
      <c r="D489">
        <v>25230220</v>
      </c>
      <c r="E489">
        <v>1</v>
      </c>
      <c r="F489">
        <v>1</v>
      </c>
      <c r="G489">
        <v>1</v>
      </c>
      <c r="H489">
        <v>2</v>
      </c>
      <c r="I489" t="s">
        <v>500</v>
      </c>
      <c r="J489" t="s">
        <v>501</v>
      </c>
      <c r="K489" t="s">
        <v>502</v>
      </c>
      <c r="L489">
        <v>1368</v>
      </c>
      <c r="N489">
        <v>1011</v>
      </c>
      <c r="O489" t="s">
        <v>503</v>
      </c>
      <c r="P489" t="s">
        <v>503</v>
      </c>
      <c r="Q489">
        <v>1</v>
      </c>
      <c r="W489">
        <v>0</v>
      </c>
      <c r="X489">
        <v>-1718674368</v>
      </c>
      <c r="Y489">
        <v>7.1999999999999995E-2</v>
      </c>
      <c r="AA489">
        <v>0</v>
      </c>
      <c r="AB489">
        <v>111.99</v>
      </c>
      <c r="AC489">
        <v>13.5</v>
      </c>
      <c r="AD489">
        <v>0</v>
      </c>
      <c r="AE489">
        <v>0</v>
      </c>
      <c r="AF489">
        <v>111.99</v>
      </c>
      <c r="AG489">
        <v>13.5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4</v>
      </c>
      <c r="AT489">
        <v>0.06</v>
      </c>
      <c r="AU489" t="s">
        <v>21</v>
      </c>
      <c r="AV489">
        <v>0</v>
      </c>
      <c r="AW489">
        <v>2</v>
      </c>
      <c r="AX489">
        <v>27797348</v>
      </c>
      <c r="AY489">
        <v>1</v>
      </c>
      <c r="AZ489">
        <v>0</v>
      </c>
      <c r="BA489">
        <v>473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Y489*Source!I256</f>
        <v>8.6399999999999984E-3</v>
      </c>
      <c r="CY489">
        <f>AB489</f>
        <v>111.99</v>
      </c>
      <c r="CZ489">
        <f>AF489</f>
        <v>111.99</v>
      </c>
      <c r="DA489">
        <f>AJ489</f>
        <v>1</v>
      </c>
      <c r="DB489">
        <v>0</v>
      </c>
    </row>
    <row r="490" spans="1:106" x14ac:dyDescent="0.2">
      <c r="A490">
        <f>ROW(Source!A256)</f>
        <v>256</v>
      </c>
      <c r="B490">
        <v>27795993</v>
      </c>
      <c r="C490">
        <v>27796629</v>
      </c>
      <c r="D490">
        <v>25231607</v>
      </c>
      <c r="E490">
        <v>1</v>
      </c>
      <c r="F490">
        <v>1</v>
      </c>
      <c r="G490">
        <v>1</v>
      </c>
      <c r="H490">
        <v>2</v>
      </c>
      <c r="I490" t="s">
        <v>507</v>
      </c>
      <c r="J490" t="s">
        <v>508</v>
      </c>
      <c r="K490" t="s">
        <v>509</v>
      </c>
      <c r="L490">
        <v>1368</v>
      </c>
      <c r="N490">
        <v>1011</v>
      </c>
      <c r="O490" t="s">
        <v>503</v>
      </c>
      <c r="P490" t="s">
        <v>503</v>
      </c>
      <c r="Q490">
        <v>1</v>
      </c>
      <c r="W490">
        <v>0</v>
      </c>
      <c r="X490">
        <v>1372534845</v>
      </c>
      <c r="Y490">
        <v>7.1999999999999995E-2</v>
      </c>
      <c r="AA490">
        <v>0</v>
      </c>
      <c r="AB490">
        <v>65.709999999999994</v>
      </c>
      <c r="AC490">
        <v>11.6</v>
      </c>
      <c r="AD490">
        <v>0</v>
      </c>
      <c r="AE490">
        <v>0</v>
      </c>
      <c r="AF490">
        <v>65.709999999999994</v>
      </c>
      <c r="AG490">
        <v>11.6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4</v>
      </c>
      <c r="AT490">
        <v>0.06</v>
      </c>
      <c r="AU490" t="s">
        <v>21</v>
      </c>
      <c r="AV490">
        <v>0</v>
      </c>
      <c r="AW490">
        <v>2</v>
      </c>
      <c r="AX490">
        <v>27797349</v>
      </c>
      <c r="AY490">
        <v>1</v>
      </c>
      <c r="AZ490">
        <v>0</v>
      </c>
      <c r="BA490">
        <v>474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Y490*Source!I256</f>
        <v>8.6399999999999984E-3</v>
      </c>
      <c r="CY490">
        <f>AB490</f>
        <v>65.709999999999994</v>
      </c>
      <c r="CZ490">
        <f>AF490</f>
        <v>65.709999999999994</v>
      </c>
      <c r="DA490">
        <f>AJ490</f>
        <v>1</v>
      </c>
      <c r="DB490">
        <v>0</v>
      </c>
    </row>
    <row r="491" spans="1:106" x14ac:dyDescent="0.2">
      <c r="A491">
        <f>ROW(Source!A256)</f>
        <v>256</v>
      </c>
      <c r="B491">
        <v>27795993</v>
      </c>
      <c r="C491">
        <v>27796629</v>
      </c>
      <c r="D491">
        <v>25150263</v>
      </c>
      <c r="E491">
        <v>1</v>
      </c>
      <c r="F491">
        <v>1</v>
      </c>
      <c r="G491">
        <v>1</v>
      </c>
      <c r="H491">
        <v>3</v>
      </c>
      <c r="I491" t="s">
        <v>652</v>
      </c>
      <c r="J491" t="s">
        <v>653</v>
      </c>
      <c r="K491" t="s">
        <v>654</v>
      </c>
      <c r="L491">
        <v>1346</v>
      </c>
      <c r="N491">
        <v>1009</v>
      </c>
      <c r="O491" t="s">
        <v>139</v>
      </c>
      <c r="P491" t="s">
        <v>139</v>
      </c>
      <c r="Q491">
        <v>1</v>
      </c>
      <c r="W491">
        <v>0</v>
      </c>
      <c r="X491">
        <v>-1088866022</v>
      </c>
      <c r="Y491">
        <v>0.32</v>
      </c>
      <c r="AA491">
        <v>30.4</v>
      </c>
      <c r="AB491">
        <v>0</v>
      </c>
      <c r="AC491">
        <v>0</v>
      </c>
      <c r="AD491">
        <v>0</v>
      </c>
      <c r="AE491">
        <v>30.4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4</v>
      </c>
      <c r="AT491">
        <v>0.32</v>
      </c>
      <c r="AU491" t="s">
        <v>4</v>
      </c>
      <c r="AV491">
        <v>0</v>
      </c>
      <c r="AW491">
        <v>2</v>
      </c>
      <c r="AX491">
        <v>27797350</v>
      </c>
      <c r="AY491">
        <v>1</v>
      </c>
      <c r="AZ491">
        <v>0</v>
      </c>
      <c r="BA491">
        <v>475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Y491*Source!I256</f>
        <v>3.8399999999999997E-2</v>
      </c>
      <c r="CY491">
        <f t="shared" ref="CY491:CY497" si="54">AA491</f>
        <v>30.4</v>
      </c>
      <c r="CZ491">
        <f t="shared" ref="CZ491:CZ497" si="55">AE491</f>
        <v>30.4</v>
      </c>
      <c r="DA491">
        <f t="shared" ref="DA491:DA497" si="56">AI491</f>
        <v>1</v>
      </c>
      <c r="DB491">
        <v>0</v>
      </c>
    </row>
    <row r="492" spans="1:106" x14ac:dyDescent="0.2">
      <c r="A492">
        <f>ROW(Source!A256)</f>
        <v>256</v>
      </c>
      <c r="B492">
        <v>27795993</v>
      </c>
      <c r="C492">
        <v>27796629</v>
      </c>
      <c r="D492">
        <v>25150542</v>
      </c>
      <c r="E492">
        <v>1</v>
      </c>
      <c r="F492">
        <v>1</v>
      </c>
      <c r="G492">
        <v>1</v>
      </c>
      <c r="H492">
        <v>3</v>
      </c>
      <c r="I492" t="s">
        <v>676</v>
      </c>
      <c r="J492" t="s">
        <v>677</v>
      </c>
      <c r="K492" t="s">
        <v>678</v>
      </c>
      <c r="L492">
        <v>1348</v>
      </c>
      <c r="N492">
        <v>1009</v>
      </c>
      <c r="O492" t="s">
        <v>119</v>
      </c>
      <c r="P492" t="s">
        <v>119</v>
      </c>
      <c r="Q492">
        <v>1000</v>
      </c>
      <c r="W492">
        <v>0</v>
      </c>
      <c r="X492">
        <v>1012095217</v>
      </c>
      <c r="Y492">
        <v>1.16E-3</v>
      </c>
      <c r="AA492">
        <v>1820</v>
      </c>
      <c r="AB492">
        <v>0</v>
      </c>
      <c r="AC492">
        <v>0</v>
      </c>
      <c r="AD492">
        <v>0</v>
      </c>
      <c r="AE492">
        <v>1820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4</v>
      </c>
      <c r="AT492">
        <v>1.16E-3</v>
      </c>
      <c r="AU492" t="s">
        <v>4</v>
      </c>
      <c r="AV492">
        <v>0</v>
      </c>
      <c r="AW492">
        <v>2</v>
      </c>
      <c r="AX492">
        <v>27797351</v>
      </c>
      <c r="AY492">
        <v>1</v>
      </c>
      <c r="AZ492">
        <v>0</v>
      </c>
      <c r="BA492">
        <v>476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Y492*Source!I256</f>
        <v>1.392E-4</v>
      </c>
      <c r="CY492">
        <f t="shared" si="54"/>
        <v>1820</v>
      </c>
      <c r="CZ492">
        <f t="shared" si="55"/>
        <v>1820</v>
      </c>
      <c r="DA492">
        <f t="shared" si="56"/>
        <v>1</v>
      </c>
      <c r="DB492">
        <v>0</v>
      </c>
    </row>
    <row r="493" spans="1:106" x14ac:dyDescent="0.2">
      <c r="A493">
        <f>ROW(Source!A256)</f>
        <v>256</v>
      </c>
      <c r="B493">
        <v>27795993</v>
      </c>
      <c r="C493">
        <v>27796629</v>
      </c>
      <c r="D493">
        <v>25186459</v>
      </c>
      <c r="E493">
        <v>1</v>
      </c>
      <c r="F493">
        <v>1</v>
      </c>
      <c r="G493">
        <v>1</v>
      </c>
      <c r="H493">
        <v>3</v>
      </c>
      <c r="I493" t="s">
        <v>655</v>
      </c>
      <c r="J493" t="s">
        <v>656</v>
      </c>
      <c r="K493" t="s">
        <v>657</v>
      </c>
      <c r="L493">
        <v>1346</v>
      </c>
      <c r="N493">
        <v>1009</v>
      </c>
      <c r="O493" t="s">
        <v>139</v>
      </c>
      <c r="P493" t="s">
        <v>139</v>
      </c>
      <c r="Q493">
        <v>1</v>
      </c>
      <c r="W493">
        <v>0</v>
      </c>
      <c r="X493">
        <v>210558753</v>
      </c>
      <c r="Y493">
        <v>0.02</v>
      </c>
      <c r="AA493">
        <v>28.6</v>
      </c>
      <c r="AB493">
        <v>0</v>
      </c>
      <c r="AC493">
        <v>0</v>
      </c>
      <c r="AD493">
        <v>0</v>
      </c>
      <c r="AE493">
        <v>28.6</v>
      </c>
      <c r="AF493">
        <v>0</v>
      </c>
      <c r="AG493">
        <v>0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4</v>
      </c>
      <c r="AT493">
        <v>0.02</v>
      </c>
      <c r="AU493" t="s">
        <v>4</v>
      </c>
      <c r="AV493">
        <v>0</v>
      </c>
      <c r="AW493">
        <v>2</v>
      </c>
      <c r="AX493">
        <v>27797352</v>
      </c>
      <c r="AY493">
        <v>1</v>
      </c>
      <c r="AZ493">
        <v>0</v>
      </c>
      <c r="BA493">
        <v>477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Y493*Source!I256</f>
        <v>2.3999999999999998E-3</v>
      </c>
      <c r="CY493">
        <f t="shared" si="54"/>
        <v>28.6</v>
      </c>
      <c r="CZ493">
        <f t="shared" si="55"/>
        <v>28.6</v>
      </c>
      <c r="DA493">
        <f t="shared" si="56"/>
        <v>1</v>
      </c>
      <c r="DB493">
        <v>0</v>
      </c>
    </row>
    <row r="494" spans="1:106" x14ac:dyDescent="0.2">
      <c r="A494">
        <f>ROW(Source!A256)</f>
        <v>256</v>
      </c>
      <c r="B494">
        <v>27795993</v>
      </c>
      <c r="C494">
        <v>27796629</v>
      </c>
      <c r="D494">
        <v>25200139</v>
      </c>
      <c r="E494">
        <v>1</v>
      </c>
      <c r="F494">
        <v>1</v>
      </c>
      <c r="G494">
        <v>1</v>
      </c>
      <c r="H494">
        <v>3</v>
      </c>
      <c r="I494" t="s">
        <v>679</v>
      </c>
      <c r="J494" t="s">
        <v>680</v>
      </c>
      <c r="K494" t="s">
        <v>681</v>
      </c>
      <c r="L494">
        <v>1355</v>
      </c>
      <c r="N494">
        <v>1010</v>
      </c>
      <c r="O494" t="s">
        <v>303</v>
      </c>
      <c r="P494" t="s">
        <v>303</v>
      </c>
      <c r="Q494">
        <v>100</v>
      </c>
      <c r="W494">
        <v>0</v>
      </c>
      <c r="X494">
        <v>1190679243</v>
      </c>
      <c r="Y494">
        <v>0.05</v>
      </c>
      <c r="AA494">
        <v>378</v>
      </c>
      <c r="AB494">
        <v>0</v>
      </c>
      <c r="AC494">
        <v>0</v>
      </c>
      <c r="AD494">
        <v>0</v>
      </c>
      <c r="AE494">
        <v>378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4</v>
      </c>
      <c r="AT494">
        <v>0.05</v>
      </c>
      <c r="AU494" t="s">
        <v>4</v>
      </c>
      <c r="AV494">
        <v>0</v>
      </c>
      <c r="AW494">
        <v>2</v>
      </c>
      <c r="AX494">
        <v>27797353</v>
      </c>
      <c r="AY494">
        <v>1</v>
      </c>
      <c r="AZ494">
        <v>0</v>
      </c>
      <c r="BA494">
        <v>478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Y494*Source!I256</f>
        <v>6.0000000000000001E-3</v>
      </c>
      <c r="CY494">
        <f t="shared" si="54"/>
        <v>378</v>
      </c>
      <c r="CZ494">
        <f t="shared" si="55"/>
        <v>378</v>
      </c>
      <c r="DA494">
        <f t="shared" si="56"/>
        <v>1</v>
      </c>
      <c r="DB494">
        <v>0</v>
      </c>
    </row>
    <row r="495" spans="1:106" x14ac:dyDescent="0.2">
      <c r="A495">
        <f>ROW(Source!A256)</f>
        <v>256</v>
      </c>
      <c r="B495">
        <v>27795993</v>
      </c>
      <c r="C495">
        <v>27796629</v>
      </c>
      <c r="D495">
        <v>25200188</v>
      </c>
      <c r="E495">
        <v>1</v>
      </c>
      <c r="F495">
        <v>1</v>
      </c>
      <c r="G495">
        <v>1</v>
      </c>
      <c r="H495">
        <v>3</v>
      </c>
      <c r="I495" t="s">
        <v>682</v>
      </c>
      <c r="J495" t="s">
        <v>683</v>
      </c>
      <c r="K495" t="s">
        <v>684</v>
      </c>
      <c r="L495">
        <v>1356</v>
      </c>
      <c r="N495">
        <v>1010</v>
      </c>
      <c r="O495" t="s">
        <v>666</v>
      </c>
      <c r="P495" t="s">
        <v>666</v>
      </c>
      <c r="Q495">
        <v>1000</v>
      </c>
      <c r="W495">
        <v>0</v>
      </c>
      <c r="X495">
        <v>-947325787</v>
      </c>
      <c r="Y495">
        <v>1.2200000000000001E-2</v>
      </c>
      <c r="AA495">
        <v>282.02999999999997</v>
      </c>
      <c r="AB495">
        <v>0</v>
      </c>
      <c r="AC495">
        <v>0</v>
      </c>
      <c r="AD495">
        <v>0</v>
      </c>
      <c r="AE495">
        <v>282.02999999999997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4</v>
      </c>
      <c r="AT495">
        <v>1.2200000000000001E-2</v>
      </c>
      <c r="AU495" t="s">
        <v>4</v>
      </c>
      <c r="AV495">
        <v>0</v>
      </c>
      <c r="AW495">
        <v>2</v>
      </c>
      <c r="AX495">
        <v>27797354</v>
      </c>
      <c r="AY495">
        <v>1</v>
      </c>
      <c r="AZ495">
        <v>0</v>
      </c>
      <c r="BA495">
        <v>479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Y495*Source!I256</f>
        <v>1.464E-3</v>
      </c>
      <c r="CY495">
        <f t="shared" si="54"/>
        <v>282.02999999999997</v>
      </c>
      <c r="CZ495">
        <f t="shared" si="55"/>
        <v>282.02999999999997</v>
      </c>
      <c r="DA495">
        <f t="shared" si="56"/>
        <v>1</v>
      </c>
      <c r="DB495">
        <v>0</v>
      </c>
    </row>
    <row r="496" spans="1:106" x14ac:dyDescent="0.2">
      <c r="A496">
        <f>ROW(Source!A256)</f>
        <v>256</v>
      </c>
      <c r="B496">
        <v>27795993</v>
      </c>
      <c r="C496">
        <v>27796629</v>
      </c>
      <c r="D496">
        <v>25205933</v>
      </c>
      <c r="E496">
        <v>1</v>
      </c>
      <c r="F496">
        <v>1</v>
      </c>
      <c r="G496">
        <v>1</v>
      </c>
      <c r="H496">
        <v>3</v>
      </c>
      <c r="I496" t="s">
        <v>320</v>
      </c>
      <c r="J496" t="s">
        <v>322</v>
      </c>
      <c r="K496" t="s">
        <v>321</v>
      </c>
      <c r="L496">
        <v>1477</v>
      </c>
      <c r="N496">
        <v>1013</v>
      </c>
      <c r="O496" t="s">
        <v>251</v>
      </c>
      <c r="P496" t="s">
        <v>253</v>
      </c>
      <c r="Q496">
        <v>1</v>
      </c>
      <c r="W496">
        <v>0</v>
      </c>
      <c r="X496">
        <v>380266745</v>
      </c>
      <c r="Y496">
        <v>0.1</v>
      </c>
      <c r="AA496">
        <v>64778.22</v>
      </c>
      <c r="AB496">
        <v>0</v>
      </c>
      <c r="AC496">
        <v>0</v>
      </c>
      <c r="AD496">
        <v>0</v>
      </c>
      <c r="AE496">
        <v>64778.22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0</v>
      </c>
      <c r="AP496">
        <v>0</v>
      </c>
      <c r="AQ496">
        <v>0</v>
      </c>
      <c r="AR496">
        <v>0</v>
      </c>
      <c r="AS496" t="s">
        <v>4</v>
      </c>
      <c r="AT496">
        <v>0.1</v>
      </c>
      <c r="AU496" t="s">
        <v>4</v>
      </c>
      <c r="AV496">
        <v>0</v>
      </c>
      <c r="AW496">
        <v>1</v>
      </c>
      <c r="AX496">
        <v>-1</v>
      </c>
      <c r="AY496">
        <v>0</v>
      </c>
      <c r="AZ496">
        <v>0</v>
      </c>
      <c r="BA496" t="s">
        <v>4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Y496*Source!I256</f>
        <v>1.2E-2</v>
      </c>
      <c r="CY496">
        <f t="shared" si="54"/>
        <v>64778.22</v>
      </c>
      <c r="CZ496">
        <f t="shared" si="55"/>
        <v>64778.22</v>
      </c>
      <c r="DA496">
        <f t="shared" si="56"/>
        <v>1</v>
      </c>
      <c r="DB496">
        <v>0</v>
      </c>
    </row>
    <row r="497" spans="1:106" x14ac:dyDescent="0.2">
      <c r="A497">
        <f>ROW(Source!A256)</f>
        <v>256</v>
      </c>
      <c r="B497">
        <v>27795993</v>
      </c>
      <c r="C497">
        <v>27796629</v>
      </c>
      <c r="D497">
        <v>25147235</v>
      </c>
      <c r="E497">
        <v>17</v>
      </c>
      <c r="F497">
        <v>1</v>
      </c>
      <c r="G497">
        <v>1</v>
      </c>
      <c r="H497">
        <v>3</v>
      </c>
      <c r="I497" t="s">
        <v>536</v>
      </c>
      <c r="J497" t="s">
        <v>4</v>
      </c>
      <c r="K497" t="s">
        <v>537</v>
      </c>
      <c r="L497">
        <v>1374</v>
      </c>
      <c r="N497">
        <v>1013</v>
      </c>
      <c r="O497" t="s">
        <v>538</v>
      </c>
      <c r="P497" t="s">
        <v>538</v>
      </c>
      <c r="Q497">
        <v>1</v>
      </c>
      <c r="W497">
        <v>0</v>
      </c>
      <c r="X497">
        <v>-1731369543</v>
      </c>
      <c r="Y497">
        <v>1.68</v>
      </c>
      <c r="AA497">
        <v>1</v>
      </c>
      <c r="AB497">
        <v>0</v>
      </c>
      <c r="AC497">
        <v>0</v>
      </c>
      <c r="AD497">
        <v>0</v>
      </c>
      <c r="AE497">
        <v>1</v>
      </c>
      <c r="AF497">
        <v>0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4</v>
      </c>
      <c r="AT497">
        <v>1.68</v>
      </c>
      <c r="AU497" t="s">
        <v>4</v>
      </c>
      <c r="AV497">
        <v>0</v>
      </c>
      <c r="AW497">
        <v>2</v>
      </c>
      <c r="AX497">
        <v>27797355</v>
      </c>
      <c r="AY497">
        <v>1</v>
      </c>
      <c r="AZ497">
        <v>0</v>
      </c>
      <c r="BA497">
        <v>480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Y497*Source!I256</f>
        <v>0.20159999999999997</v>
      </c>
      <c r="CY497">
        <f t="shared" si="54"/>
        <v>1</v>
      </c>
      <c r="CZ497">
        <f t="shared" si="55"/>
        <v>1</v>
      </c>
      <c r="DA497">
        <f t="shared" si="56"/>
        <v>1</v>
      </c>
      <c r="DB497">
        <v>0</v>
      </c>
    </row>
    <row r="498" spans="1:106" x14ac:dyDescent="0.2">
      <c r="A498">
        <f>ROW(Source!A257)</f>
        <v>257</v>
      </c>
      <c r="B498">
        <v>27796868</v>
      </c>
      <c r="C498">
        <v>27796629</v>
      </c>
      <c r="D498">
        <v>25412930</v>
      </c>
      <c r="E498">
        <v>1</v>
      </c>
      <c r="F498">
        <v>1</v>
      </c>
      <c r="G498">
        <v>1</v>
      </c>
      <c r="H498">
        <v>1</v>
      </c>
      <c r="I498" t="s">
        <v>650</v>
      </c>
      <c r="J498" t="s">
        <v>4</v>
      </c>
      <c r="K498" t="s">
        <v>651</v>
      </c>
      <c r="L498">
        <v>1191</v>
      </c>
      <c r="N498">
        <v>1013</v>
      </c>
      <c r="O498" t="s">
        <v>497</v>
      </c>
      <c r="P498" t="s">
        <v>497</v>
      </c>
      <c r="Q498">
        <v>1</v>
      </c>
      <c r="W498">
        <v>0</v>
      </c>
      <c r="X498">
        <v>-1081351934</v>
      </c>
      <c r="Y498">
        <v>10.752000000000001</v>
      </c>
      <c r="AA498">
        <v>0</v>
      </c>
      <c r="AB498">
        <v>0</v>
      </c>
      <c r="AC498">
        <v>0</v>
      </c>
      <c r="AD498">
        <v>72.38</v>
      </c>
      <c r="AE498">
        <v>0</v>
      </c>
      <c r="AF498">
        <v>0</v>
      </c>
      <c r="AG498">
        <v>0</v>
      </c>
      <c r="AH498">
        <v>9.4</v>
      </c>
      <c r="AI498">
        <v>1</v>
      </c>
      <c r="AJ498">
        <v>1</v>
      </c>
      <c r="AK498">
        <v>1</v>
      </c>
      <c r="AL498">
        <v>7.7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4</v>
      </c>
      <c r="AT498">
        <v>8.9600000000000009</v>
      </c>
      <c r="AU498" t="s">
        <v>21</v>
      </c>
      <c r="AV498">
        <v>1</v>
      </c>
      <c r="AW498">
        <v>2</v>
      </c>
      <c r="AX498">
        <v>27797346</v>
      </c>
      <c r="AY498">
        <v>1</v>
      </c>
      <c r="AZ498">
        <v>0</v>
      </c>
      <c r="BA498">
        <v>481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Y498*Source!I257</f>
        <v>1.2902400000000001</v>
      </c>
      <c r="CY498">
        <f>AD498</f>
        <v>72.38</v>
      </c>
      <c r="CZ498">
        <f>AH498</f>
        <v>9.4</v>
      </c>
      <c r="DA498">
        <f>AL498</f>
        <v>7.7</v>
      </c>
      <c r="DB498">
        <v>0</v>
      </c>
    </row>
    <row r="499" spans="1:106" x14ac:dyDescent="0.2">
      <c r="A499">
        <f>ROW(Source!A257)</f>
        <v>257</v>
      </c>
      <c r="B499">
        <v>27796868</v>
      </c>
      <c r="C499">
        <v>27796629</v>
      </c>
      <c r="D499">
        <v>25412928</v>
      </c>
      <c r="E499">
        <v>1</v>
      </c>
      <c r="F499">
        <v>1</v>
      </c>
      <c r="G499">
        <v>1</v>
      </c>
      <c r="H499">
        <v>1</v>
      </c>
      <c r="I499" t="s">
        <v>498</v>
      </c>
      <c r="J499" t="s">
        <v>4</v>
      </c>
      <c r="K499" t="s">
        <v>499</v>
      </c>
      <c r="L499">
        <v>1191</v>
      </c>
      <c r="N499">
        <v>1013</v>
      </c>
      <c r="O499" t="s">
        <v>497</v>
      </c>
      <c r="P499" t="s">
        <v>497</v>
      </c>
      <c r="Q499">
        <v>1</v>
      </c>
      <c r="W499">
        <v>0</v>
      </c>
      <c r="X499">
        <v>-1417349443</v>
      </c>
      <c r="Y499">
        <v>0.12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7.7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4</v>
      </c>
      <c r="AT499">
        <v>0.12</v>
      </c>
      <c r="AU499" t="s">
        <v>4</v>
      </c>
      <c r="AV499">
        <v>2</v>
      </c>
      <c r="AW499">
        <v>2</v>
      </c>
      <c r="AX499">
        <v>27797347</v>
      </c>
      <c r="AY499">
        <v>1</v>
      </c>
      <c r="AZ499">
        <v>2048</v>
      </c>
      <c r="BA499">
        <v>482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Y499*Source!I257</f>
        <v>1.44E-2</v>
      </c>
      <c r="CY499">
        <f>AD499</f>
        <v>0</v>
      </c>
      <c r="CZ499">
        <f>AH499</f>
        <v>0</v>
      </c>
      <c r="DA499">
        <f>AL499</f>
        <v>1</v>
      </c>
      <c r="DB499">
        <v>0</v>
      </c>
    </row>
    <row r="500" spans="1:106" x14ac:dyDescent="0.2">
      <c r="A500">
        <f>ROW(Source!A257)</f>
        <v>257</v>
      </c>
      <c r="B500">
        <v>27796868</v>
      </c>
      <c r="C500">
        <v>27796629</v>
      </c>
      <c r="D500">
        <v>25230220</v>
      </c>
      <c r="E500">
        <v>1</v>
      </c>
      <c r="F500">
        <v>1</v>
      </c>
      <c r="G500">
        <v>1</v>
      </c>
      <c r="H500">
        <v>2</v>
      </c>
      <c r="I500" t="s">
        <v>500</v>
      </c>
      <c r="J500" t="s">
        <v>501</v>
      </c>
      <c r="K500" t="s">
        <v>502</v>
      </c>
      <c r="L500">
        <v>1368</v>
      </c>
      <c r="N500">
        <v>1011</v>
      </c>
      <c r="O500" t="s">
        <v>503</v>
      </c>
      <c r="P500" t="s">
        <v>503</v>
      </c>
      <c r="Q500">
        <v>1</v>
      </c>
      <c r="W500">
        <v>0</v>
      </c>
      <c r="X500">
        <v>-1718674368</v>
      </c>
      <c r="Y500">
        <v>7.1999999999999995E-2</v>
      </c>
      <c r="AA500">
        <v>0</v>
      </c>
      <c r="AB500">
        <v>862.32</v>
      </c>
      <c r="AC500">
        <v>13.5</v>
      </c>
      <c r="AD500">
        <v>0</v>
      </c>
      <c r="AE500">
        <v>0</v>
      </c>
      <c r="AF500">
        <v>111.99</v>
      </c>
      <c r="AG500">
        <v>13.5</v>
      </c>
      <c r="AH500">
        <v>0</v>
      </c>
      <c r="AI500">
        <v>1</v>
      </c>
      <c r="AJ500">
        <v>7.7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4</v>
      </c>
      <c r="AT500">
        <v>0.06</v>
      </c>
      <c r="AU500" t="s">
        <v>21</v>
      </c>
      <c r="AV500">
        <v>0</v>
      </c>
      <c r="AW500">
        <v>2</v>
      </c>
      <c r="AX500">
        <v>27797348</v>
      </c>
      <c r="AY500">
        <v>1</v>
      </c>
      <c r="AZ500">
        <v>0</v>
      </c>
      <c r="BA500">
        <v>483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Y500*Source!I257</f>
        <v>8.6399999999999984E-3</v>
      </c>
      <c r="CY500">
        <f>AB500</f>
        <v>862.32</v>
      </c>
      <c r="CZ500">
        <f>AF500</f>
        <v>111.99</v>
      </c>
      <c r="DA500">
        <f>AJ500</f>
        <v>7.7</v>
      </c>
      <c r="DB500">
        <v>0</v>
      </c>
    </row>
    <row r="501" spans="1:106" x14ac:dyDescent="0.2">
      <c r="A501">
        <f>ROW(Source!A257)</f>
        <v>257</v>
      </c>
      <c r="B501">
        <v>27796868</v>
      </c>
      <c r="C501">
        <v>27796629</v>
      </c>
      <c r="D501">
        <v>25231607</v>
      </c>
      <c r="E501">
        <v>1</v>
      </c>
      <c r="F501">
        <v>1</v>
      </c>
      <c r="G501">
        <v>1</v>
      </c>
      <c r="H501">
        <v>2</v>
      </c>
      <c r="I501" t="s">
        <v>507</v>
      </c>
      <c r="J501" t="s">
        <v>508</v>
      </c>
      <c r="K501" t="s">
        <v>509</v>
      </c>
      <c r="L501">
        <v>1368</v>
      </c>
      <c r="N501">
        <v>1011</v>
      </c>
      <c r="O501" t="s">
        <v>503</v>
      </c>
      <c r="P501" t="s">
        <v>503</v>
      </c>
      <c r="Q501">
        <v>1</v>
      </c>
      <c r="W501">
        <v>0</v>
      </c>
      <c r="X501">
        <v>1372534845</v>
      </c>
      <c r="Y501">
        <v>7.1999999999999995E-2</v>
      </c>
      <c r="AA501">
        <v>0</v>
      </c>
      <c r="AB501">
        <v>505.97</v>
      </c>
      <c r="AC501">
        <v>11.6</v>
      </c>
      <c r="AD501">
        <v>0</v>
      </c>
      <c r="AE501">
        <v>0</v>
      </c>
      <c r="AF501">
        <v>65.709999999999994</v>
      </c>
      <c r="AG501">
        <v>11.6</v>
      </c>
      <c r="AH501">
        <v>0</v>
      </c>
      <c r="AI501">
        <v>1</v>
      </c>
      <c r="AJ501">
        <v>7.7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4</v>
      </c>
      <c r="AT501">
        <v>0.06</v>
      </c>
      <c r="AU501" t="s">
        <v>21</v>
      </c>
      <c r="AV501">
        <v>0</v>
      </c>
      <c r="AW501">
        <v>2</v>
      </c>
      <c r="AX501">
        <v>27797349</v>
      </c>
      <c r="AY501">
        <v>1</v>
      </c>
      <c r="AZ501">
        <v>0</v>
      </c>
      <c r="BA501">
        <v>484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Y501*Source!I257</f>
        <v>8.6399999999999984E-3</v>
      </c>
      <c r="CY501">
        <f>AB501</f>
        <v>505.97</v>
      </c>
      <c r="CZ501">
        <f>AF501</f>
        <v>65.709999999999994</v>
      </c>
      <c r="DA501">
        <f>AJ501</f>
        <v>7.7</v>
      </c>
      <c r="DB501">
        <v>0</v>
      </c>
    </row>
    <row r="502" spans="1:106" x14ac:dyDescent="0.2">
      <c r="A502">
        <f>ROW(Source!A257)</f>
        <v>257</v>
      </c>
      <c r="B502">
        <v>27796868</v>
      </c>
      <c r="C502">
        <v>27796629</v>
      </c>
      <c r="D502">
        <v>25150263</v>
      </c>
      <c r="E502">
        <v>1</v>
      </c>
      <c r="F502">
        <v>1</v>
      </c>
      <c r="G502">
        <v>1</v>
      </c>
      <c r="H502">
        <v>3</v>
      </c>
      <c r="I502" t="s">
        <v>652</v>
      </c>
      <c r="J502" t="s">
        <v>653</v>
      </c>
      <c r="K502" t="s">
        <v>654</v>
      </c>
      <c r="L502">
        <v>1346</v>
      </c>
      <c r="N502">
        <v>1009</v>
      </c>
      <c r="O502" t="s">
        <v>139</v>
      </c>
      <c r="P502" t="s">
        <v>139</v>
      </c>
      <c r="Q502">
        <v>1</v>
      </c>
      <c r="W502">
        <v>0</v>
      </c>
      <c r="X502">
        <v>-1088866022</v>
      </c>
      <c r="Y502">
        <v>0.32</v>
      </c>
      <c r="AA502">
        <v>234.08</v>
      </c>
      <c r="AB502">
        <v>0</v>
      </c>
      <c r="AC502">
        <v>0</v>
      </c>
      <c r="AD502">
        <v>0</v>
      </c>
      <c r="AE502">
        <v>30.4</v>
      </c>
      <c r="AF502">
        <v>0</v>
      </c>
      <c r="AG502">
        <v>0</v>
      </c>
      <c r="AH502">
        <v>0</v>
      </c>
      <c r="AI502">
        <v>7.7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4</v>
      </c>
      <c r="AT502">
        <v>0.32</v>
      </c>
      <c r="AU502" t="s">
        <v>4</v>
      </c>
      <c r="AV502">
        <v>0</v>
      </c>
      <c r="AW502">
        <v>2</v>
      </c>
      <c r="AX502">
        <v>27797350</v>
      </c>
      <c r="AY502">
        <v>1</v>
      </c>
      <c r="AZ502">
        <v>0</v>
      </c>
      <c r="BA502">
        <v>485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Y502*Source!I257</f>
        <v>3.8399999999999997E-2</v>
      </c>
      <c r="CY502">
        <f t="shared" ref="CY502:CY508" si="57">AA502</f>
        <v>234.08</v>
      </c>
      <c r="CZ502">
        <f t="shared" ref="CZ502:CZ508" si="58">AE502</f>
        <v>30.4</v>
      </c>
      <c r="DA502">
        <f t="shared" ref="DA502:DA508" si="59">AI502</f>
        <v>7.7</v>
      </c>
      <c r="DB502">
        <v>0</v>
      </c>
    </row>
    <row r="503" spans="1:106" x14ac:dyDescent="0.2">
      <c r="A503">
        <f>ROW(Source!A257)</f>
        <v>257</v>
      </c>
      <c r="B503">
        <v>27796868</v>
      </c>
      <c r="C503">
        <v>27796629</v>
      </c>
      <c r="D503">
        <v>25150542</v>
      </c>
      <c r="E503">
        <v>1</v>
      </c>
      <c r="F503">
        <v>1</v>
      </c>
      <c r="G503">
        <v>1</v>
      </c>
      <c r="H503">
        <v>3</v>
      </c>
      <c r="I503" t="s">
        <v>676</v>
      </c>
      <c r="J503" t="s">
        <v>677</v>
      </c>
      <c r="K503" t="s">
        <v>678</v>
      </c>
      <c r="L503">
        <v>1348</v>
      </c>
      <c r="N503">
        <v>1009</v>
      </c>
      <c r="O503" t="s">
        <v>119</v>
      </c>
      <c r="P503" t="s">
        <v>119</v>
      </c>
      <c r="Q503">
        <v>1000</v>
      </c>
      <c r="W503">
        <v>0</v>
      </c>
      <c r="X503">
        <v>1012095217</v>
      </c>
      <c r="Y503">
        <v>1.16E-3</v>
      </c>
      <c r="AA503">
        <v>14014</v>
      </c>
      <c r="AB503">
        <v>0</v>
      </c>
      <c r="AC503">
        <v>0</v>
      </c>
      <c r="AD503">
        <v>0</v>
      </c>
      <c r="AE503">
        <v>1820</v>
      </c>
      <c r="AF503">
        <v>0</v>
      </c>
      <c r="AG503">
        <v>0</v>
      </c>
      <c r="AH503">
        <v>0</v>
      </c>
      <c r="AI503">
        <v>7.7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4</v>
      </c>
      <c r="AT503">
        <v>1.16E-3</v>
      </c>
      <c r="AU503" t="s">
        <v>4</v>
      </c>
      <c r="AV503">
        <v>0</v>
      </c>
      <c r="AW503">
        <v>2</v>
      </c>
      <c r="AX503">
        <v>27797351</v>
      </c>
      <c r="AY503">
        <v>1</v>
      </c>
      <c r="AZ503">
        <v>0</v>
      </c>
      <c r="BA503">
        <v>486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Y503*Source!I257</f>
        <v>1.392E-4</v>
      </c>
      <c r="CY503">
        <f t="shared" si="57"/>
        <v>14014</v>
      </c>
      <c r="CZ503">
        <f t="shared" si="58"/>
        <v>1820</v>
      </c>
      <c r="DA503">
        <f t="shared" si="59"/>
        <v>7.7</v>
      </c>
      <c r="DB503">
        <v>0</v>
      </c>
    </row>
    <row r="504" spans="1:106" x14ac:dyDescent="0.2">
      <c r="A504">
        <f>ROW(Source!A257)</f>
        <v>257</v>
      </c>
      <c r="B504">
        <v>27796868</v>
      </c>
      <c r="C504">
        <v>27796629</v>
      </c>
      <c r="D504">
        <v>25186459</v>
      </c>
      <c r="E504">
        <v>1</v>
      </c>
      <c r="F504">
        <v>1</v>
      </c>
      <c r="G504">
        <v>1</v>
      </c>
      <c r="H504">
        <v>3</v>
      </c>
      <c r="I504" t="s">
        <v>655</v>
      </c>
      <c r="J504" t="s">
        <v>656</v>
      </c>
      <c r="K504" t="s">
        <v>657</v>
      </c>
      <c r="L504">
        <v>1346</v>
      </c>
      <c r="N504">
        <v>1009</v>
      </c>
      <c r="O504" t="s">
        <v>139</v>
      </c>
      <c r="P504" t="s">
        <v>139</v>
      </c>
      <c r="Q504">
        <v>1</v>
      </c>
      <c r="W504">
        <v>0</v>
      </c>
      <c r="X504">
        <v>210558753</v>
      </c>
      <c r="Y504">
        <v>0.02</v>
      </c>
      <c r="AA504">
        <v>220.22</v>
      </c>
      <c r="AB504">
        <v>0</v>
      </c>
      <c r="AC504">
        <v>0</v>
      </c>
      <c r="AD504">
        <v>0</v>
      </c>
      <c r="AE504">
        <v>28.6</v>
      </c>
      <c r="AF504">
        <v>0</v>
      </c>
      <c r="AG504">
        <v>0</v>
      </c>
      <c r="AH504">
        <v>0</v>
      </c>
      <c r="AI504">
        <v>7.7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4</v>
      </c>
      <c r="AT504">
        <v>0.02</v>
      </c>
      <c r="AU504" t="s">
        <v>4</v>
      </c>
      <c r="AV504">
        <v>0</v>
      </c>
      <c r="AW504">
        <v>2</v>
      </c>
      <c r="AX504">
        <v>27797352</v>
      </c>
      <c r="AY504">
        <v>1</v>
      </c>
      <c r="AZ504">
        <v>0</v>
      </c>
      <c r="BA504">
        <v>487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Y504*Source!I257</f>
        <v>2.3999999999999998E-3</v>
      </c>
      <c r="CY504">
        <f t="shared" si="57"/>
        <v>220.22</v>
      </c>
      <c r="CZ504">
        <f t="shared" si="58"/>
        <v>28.6</v>
      </c>
      <c r="DA504">
        <f t="shared" si="59"/>
        <v>7.7</v>
      </c>
      <c r="DB504">
        <v>0</v>
      </c>
    </row>
    <row r="505" spans="1:106" x14ac:dyDescent="0.2">
      <c r="A505">
        <f>ROW(Source!A257)</f>
        <v>257</v>
      </c>
      <c r="B505">
        <v>27796868</v>
      </c>
      <c r="C505">
        <v>27796629</v>
      </c>
      <c r="D505">
        <v>25200139</v>
      </c>
      <c r="E505">
        <v>1</v>
      </c>
      <c r="F505">
        <v>1</v>
      </c>
      <c r="G505">
        <v>1</v>
      </c>
      <c r="H505">
        <v>3</v>
      </c>
      <c r="I505" t="s">
        <v>679</v>
      </c>
      <c r="J505" t="s">
        <v>680</v>
      </c>
      <c r="K505" t="s">
        <v>681</v>
      </c>
      <c r="L505">
        <v>1355</v>
      </c>
      <c r="N505">
        <v>1010</v>
      </c>
      <c r="O505" t="s">
        <v>303</v>
      </c>
      <c r="P505" t="s">
        <v>303</v>
      </c>
      <c r="Q505">
        <v>100</v>
      </c>
      <c r="W505">
        <v>0</v>
      </c>
      <c r="X505">
        <v>1190679243</v>
      </c>
      <c r="Y505">
        <v>0.05</v>
      </c>
      <c r="AA505">
        <v>2910.6</v>
      </c>
      <c r="AB505">
        <v>0</v>
      </c>
      <c r="AC505">
        <v>0</v>
      </c>
      <c r="AD505">
        <v>0</v>
      </c>
      <c r="AE505">
        <v>378</v>
      </c>
      <c r="AF505">
        <v>0</v>
      </c>
      <c r="AG505">
        <v>0</v>
      </c>
      <c r="AH505">
        <v>0</v>
      </c>
      <c r="AI505">
        <v>7.7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4</v>
      </c>
      <c r="AT505">
        <v>0.05</v>
      </c>
      <c r="AU505" t="s">
        <v>4</v>
      </c>
      <c r="AV505">
        <v>0</v>
      </c>
      <c r="AW505">
        <v>2</v>
      </c>
      <c r="AX505">
        <v>27797353</v>
      </c>
      <c r="AY505">
        <v>1</v>
      </c>
      <c r="AZ505">
        <v>0</v>
      </c>
      <c r="BA505">
        <v>488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Y505*Source!I257</f>
        <v>6.0000000000000001E-3</v>
      </c>
      <c r="CY505">
        <f t="shared" si="57"/>
        <v>2910.6</v>
      </c>
      <c r="CZ505">
        <f t="shared" si="58"/>
        <v>378</v>
      </c>
      <c r="DA505">
        <f t="shared" si="59"/>
        <v>7.7</v>
      </c>
      <c r="DB505">
        <v>0</v>
      </c>
    </row>
    <row r="506" spans="1:106" x14ac:dyDescent="0.2">
      <c r="A506">
        <f>ROW(Source!A257)</f>
        <v>257</v>
      </c>
      <c r="B506">
        <v>27796868</v>
      </c>
      <c r="C506">
        <v>27796629</v>
      </c>
      <c r="D506">
        <v>25200188</v>
      </c>
      <c r="E506">
        <v>1</v>
      </c>
      <c r="F506">
        <v>1</v>
      </c>
      <c r="G506">
        <v>1</v>
      </c>
      <c r="H506">
        <v>3</v>
      </c>
      <c r="I506" t="s">
        <v>682</v>
      </c>
      <c r="J506" t="s">
        <v>683</v>
      </c>
      <c r="K506" t="s">
        <v>684</v>
      </c>
      <c r="L506">
        <v>1356</v>
      </c>
      <c r="N506">
        <v>1010</v>
      </c>
      <c r="O506" t="s">
        <v>666</v>
      </c>
      <c r="P506" t="s">
        <v>666</v>
      </c>
      <c r="Q506">
        <v>1000</v>
      </c>
      <c r="W506">
        <v>0</v>
      </c>
      <c r="X506">
        <v>-947325787</v>
      </c>
      <c r="Y506">
        <v>1.2200000000000001E-2</v>
      </c>
      <c r="AA506">
        <v>2171.63</v>
      </c>
      <c r="AB506">
        <v>0</v>
      </c>
      <c r="AC506">
        <v>0</v>
      </c>
      <c r="AD506">
        <v>0</v>
      </c>
      <c r="AE506">
        <v>282.02999999999997</v>
      </c>
      <c r="AF506">
        <v>0</v>
      </c>
      <c r="AG506">
        <v>0</v>
      </c>
      <c r="AH506">
        <v>0</v>
      </c>
      <c r="AI506">
        <v>7.7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4</v>
      </c>
      <c r="AT506">
        <v>1.2200000000000001E-2</v>
      </c>
      <c r="AU506" t="s">
        <v>4</v>
      </c>
      <c r="AV506">
        <v>0</v>
      </c>
      <c r="AW506">
        <v>2</v>
      </c>
      <c r="AX506">
        <v>27797354</v>
      </c>
      <c r="AY506">
        <v>1</v>
      </c>
      <c r="AZ506">
        <v>0</v>
      </c>
      <c r="BA506">
        <v>489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Y506*Source!I257</f>
        <v>1.464E-3</v>
      </c>
      <c r="CY506">
        <f t="shared" si="57"/>
        <v>2171.63</v>
      </c>
      <c r="CZ506">
        <f t="shared" si="58"/>
        <v>282.02999999999997</v>
      </c>
      <c r="DA506">
        <f t="shared" si="59"/>
        <v>7.7</v>
      </c>
      <c r="DB506">
        <v>0</v>
      </c>
    </row>
    <row r="507" spans="1:106" x14ac:dyDescent="0.2">
      <c r="A507">
        <f>ROW(Source!A257)</f>
        <v>257</v>
      </c>
      <c r="B507">
        <v>27796868</v>
      </c>
      <c r="C507">
        <v>27796629</v>
      </c>
      <c r="D507">
        <v>25205933</v>
      </c>
      <c r="E507">
        <v>1</v>
      </c>
      <c r="F507">
        <v>1</v>
      </c>
      <c r="G507">
        <v>1</v>
      </c>
      <c r="H507">
        <v>3</v>
      </c>
      <c r="I507" t="s">
        <v>320</v>
      </c>
      <c r="J507" t="s">
        <v>322</v>
      </c>
      <c r="K507" t="s">
        <v>321</v>
      </c>
      <c r="L507">
        <v>1477</v>
      </c>
      <c r="N507">
        <v>1013</v>
      </c>
      <c r="O507" t="s">
        <v>251</v>
      </c>
      <c r="P507" t="s">
        <v>253</v>
      </c>
      <c r="Q507">
        <v>1</v>
      </c>
      <c r="W507">
        <v>0</v>
      </c>
      <c r="X507">
        <v>380266745</v>
      </c>
      <c r="Y507">
        <v>0.1</v>
      </c>
      <c r="AA507">
        <v>498792.29</v>
      </c>
      <c r="AB507">
        <v>0</v>
      </c>
      <c r="AC507">
        <v>0</v>
      </c>
      <c r="AD507">
        <v>0</v>
      </c>
      <c r="AE507">
        <v>64778.22</v>
      </c>
      <c r="AF507">
        <v>0</v>
      </c>
      <c r="AG507">
        <v>0</v>
      </c>
      <c r="AH507">
        <v>0</v>
      </c>
      <c r="AI507">
        <v>7.7</v>
      </c>
      <c r="AJ507">
        <v>1</v>
      </c>
      <c r="AK507">
        <v>1</v>
      </c>
      <c r="AL507">
        <v>1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4</v>
      </c>
      <c r="AT507">
        <v>0.1</v>
      </c>
      <c r="AU507" t="s">
        <v>4</v>
      </c>
      <c r="AV507">
        <v>0</v>
      </c>
      <c r="AW507">
        <v>1</v>
      </c>
      <c r="AX507">
        <v>-1</v>
      </c>
      <c r="AY507">
        <v>0</v>
      </c>
      <c r="AZ507">
        <v>0</v>
      </c>
      <c r="BA507" t="s">
        <v>4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Y507*Source!I257</f>
        <v>1.2E-2</v>
      </c>
      <c r="CY507">
        <f t="shared" si="57"/>
        <v>498792.29</v>
      </c>
      <c r="CZ507">
        <f t="shared" si="58"/>
        <v>64778.22</v>
      </c>
      <c r="DA507">
        <f t="shared" si="59"/>
        <v>7.7</v>
      </c>
      <c r="DB507">
        <v>0</v>
      </c>
    </row>
    <row r="508" spans="1:106" x14ac:dyDescent="0.2">
      <c r="A508">
        <f>ROW(Source!A257)</f>
        <v>257</v>
      </c>
      <c r="B508">
        <v>27796868</v>
      </c>
      <c r="C508">
        <v>27796629</v>
      </c>
      <c r="D508">
        <v>25147235</v>
      </c>
      <c r="E508">
        <v>17</v>
      </c>
      <c r="F508">
        <v>1</v>
      </c>
      <c r="G508">
        <v>1</v>
      </c>
      <c r="H508">
        <v>3</v>
      </c>
      <c r="I508" t="s">
        <v>536</v>
      </c>
      <c r="J508" t="s">
        <v>4</v>
      </c>
      <c r="K508" t="s">
        <v>537</v>
      </c>
      <c r="L508">
        <v>1374</v>
      </c>
      <c r="N508">
        <v>1013</v>
      </c>
      <c r="O508" t="s">
        <v>538</v>
      </c>
      <c r="P508" t="s">
        <v>538</v>
      </c>
      <c r="Q508">
        <v>1</v>
      </c>
      <c r="W508">
        <v>0</v>
      </c>
      <c r="X508">
        <v>-1731369543</v>
      </c>
      <c r="Y508">
        <v>1.68</v>
      </c>
      <c r="AA508">
        <v>1</v>
      </c>
      <c r="AB508">
        <v>0</v>
      </c>
      <c r="AC508">
        <v>0</v>
      </c>
      <c r="AD508">
        <v>0</v>
      </c>
      <c r="AE508">
        <v>1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4</v>
      </c>
      <c r="AT508">
        <v>1.68</v>
      </c>
      <c r="AU508" t="s">
        <v>4</v>
      </c>
      <c r="AV508">
        <v>0</v>
      </c>
      <c r="AW508">
        <v>2</v>
      </c>
      <c r="AX508">
        <v>27797355</v>
      </c>
      <c r="AY508">
        <v>1</v>
      </c>
      <c r="AZ508">
        <v>0</v>
      </c>
      <c r="BA508">
        <v>490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Y508*Source!I257</f>
        <v>0.20159999999999997</v>
      </c>
      <c r="CY508">
        <f t="shared" si="57"/>
        <v>1</v>
      </c>
      <c r="CZ508">
        <f t="shared" si="58"/>
        <v>1</v>
      </c>
      <c r="DA508">
        <f t="shared" si="59"/>
        <v>1</v>
      </c>
      <c r="DB508">
        <v>0</v>
      </c>
    </row>
    <row r="509" spans="1:106" x14ac:dyDescent="0.2">
      <c r="A509">
        <f>ROW(Source!A260)</f>
        <v>260</v>
      </c>
      <c r="B509">
        <v>27795993</v>
      </c>
      <c r="C509">
        <v>27796639</v>
      </c>
      <c r="D509">
        <v>25428833</v>
      </c>
      <c r="E509">
        <v>1</v>
      </c>
      <c r="F509">
        <v>1</v>
      </c>
      <c r="G509">
        <v>1</v>
      </c>
      <c r="H509">
        <v>1</v>
      </c>
      <c r="I509" t="s">
        <v>638</v>
      </c>
      <c r="J509" t="s">
        <v>4</v>
      </c>
      <c r="K509" t="s">
        <v>639</v>
      </c>
      <c r="L509">
        <v>1191</v>
      </c>
      <c r="N509">
        <v>1013</v>
      </c>
      <c r="O509" t="s">
        <v>497</v>
      </c>
      <c r="P509" t="s">
        <v>497</v>
      </c>
      <c r="Q509">
        <v>1</v>
      </c>
      <c r="W509">
        <v>0</v>
      </c>
      <c r="X509">
        <v>912892513</v>
      </c>
      <c r="Y509">
        <v>2.952</v>
      </c>
      <c r="AA509">
        <v>0</v>
      </c>
      <c r="AB509">
        <v>0</v>
      </c>
      <c r="AC509">
        <v>0</v>
      </c>
      <c r="AD509">
        <v>9.92</v>
      </c>
      <c r="AE509">
        <v>0</v>
      </c>
      <c r="AF509">
        <v>0</v>
      </c>
      <c r="AG509">
        <v>0</v>
      </c>
      <c r="AH509">
        <v>9.92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4</v>
      </c>
      <c r="AT509">
        <v>2.46</v>
      </c>
      <c r="AU509" t="s">
        <v>21</v>
      </c>
      <c r="AV509">
        <v>1</v>
      </c>
      <c r="AW509">
        <v>2</v>
      </c>
      <c r="AX509">
        <v>27797359</v>
      </c>
      <c r="AY509">
        <v>1</v>
      </c>
      <c r="AZ509">
        <v>0</v>
      </c>
      <c r="BA509">
        <v>491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Y509*Source!I260</f>
        <v>2.952</v>
      </c>
      <c r="CY509">
        <f>AD509</f>
        <v>9.92</v>
      </c>
      <c r="CZ509">
        <f>AH509</f>
        <v>9.92</v>
      </c>
      <c r="DA509">
        <f>AL509</f>
        <v>1</v>
      </c>
      <c r="DB509">
        <v>0</v>
      </c>
    </row>
    <row r="510" spans="1:106" x14ac:dyDescent="0.2">
      <c r="A510">
        <f>ROW(Source!A260)</f>
        <v>260</v>
      </c>
      <c r="B510">
        <v>27795993</v>
      </c>
      <c r="C510">
        <v>27796639</v>
      </c>
      <c r="D510">
        <v>25412928</v>
      </c>
      <c r="E510">
        <v>1</v>
      </c>
      <c r="F510">
        <v>1</v>
      </c>
      <c r="G510">
        <v>1</v>
      </c>
      <c r="H510">
        <v>1</v>
      </c>
      <c r="I510" t="s">
        <v>498</v>
      </c>
      <c r="J510" t="s">
        <v>4</v>
      </c>
      <c r="K510" t="s">
        <v>499</v>
      </c>
      <c r="L510">
        <v>1191</v>
      </c>
      <c r="N510">
        <v>1013</v>
      </c>
      <c r="O510" t="s">
        <v>497</v>
      </c>
      <c r="P510" t="s">
        <v>497</v>
      </c>
      <c r="Q510">
        <v>1</v>
      </c>
      <c r="W510">
        <v>0</v>
      </c>
      <c r="X510">
        <v>-1417349443</v>
      </c>
      <c r="Y510">
        <v>0.02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4</v>
      </c>
      <c r="AT510">
        <v>0.02</v>
      </c>
      <c r="AU510" t="s">
        <v>4</v>
      </c>
      <c r="AV510">
        <v>2</v>
      </c>
      <c r="AW510">
        <v>2</v>
      </c>
      <c r="AX510">
        <v>27797360</v>
      </c>
      <c r="AY510">
        <v>1</v>
      </c>
      <c r="AZ510">
        <v>2048</v>
      </c>
      <c r="BA510">
        <v>492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Y510*Source!I260</f>
        <v>0.02</v>
      </c>
      <c r="CY510">
        <f>AD510</f>
        <v>0</v>
      </c>
      <c r="CZ510">
        <f>AH510</f>
        <v>0</v>
      </c>
      <c r="DA510">
        <f>AL510</f>
        <v>1</v>
      </c>
      <c r="DB510">
        <v>0</v>
      </c>
    </row>
    <row r="511" spans="1:106" x14ac:dyDescent="0.2">
      <c r="A511">
        <f>ROW(Source!A260)</f>
        <v>260</v>
      </c>
      <c r="B511">
        <v>27795993</v>
      </c>
      <c r="C511">
        <v>27796639</v>
      </c>
      <c r="D511">
        <v>25230220</v>
      </c>
      <c r="E511">
        <v>1</v>
      </c>
      <c r="F511">
        <v>1</v>
      </c>
      <c r="G511">
        <v>1</v>
      </c>
      <c r="H511">
        <v>2</v>
      </c>
      <c r="I511" t="s">
        <v>500</v>
      </c>
      <c r="J511" t="s">
        <v>501</v>
      </c>
      <c r="K511" t="s">
        <v>502</v>
      </c>
      <c r="L511">
        <v>1368</v>
      </c>
      <c r="N511">
        <v>1011</v>
      </c>
      <c r="O511" t="s">
        <v>503</v>
      </c>
      <c r="P511" t="s">
        <v>503</v>
      </c>
      <c r="Q511">
        <v>1</v>
      </c>
      <c r="W511">
        <v>0</v>
      </c>
      <c r="X511">
        <v>-1718674368</v>
      </c>
      <c r="Y511">
        <v>1.2E-2</v>
      </c>
      <c r="AA511">
        <v>0</v>
      </c>
      <c r="AB511">
        <v>111.99</v>
      </c>
      <c r="AC511">
        <v>13.5</v>
      </c>
      <c r="AD511">
        <v>0</v>
      </c>
      <c r="AE511">
        <v>0</v>
      </c>
      <c r="AF511">
        <v>111.99</v>
      </c>
      <c r="AG511">
        <v>13.5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4</v>
      </c>
      <c r="AT511">
        <v>0.01</v>
      </c>
      <c r="AU511" t="s">
        <v>21</v>
      </c>
      <c r="AV511">
        <v>0</v>
      </c>
      <c r="AW511">
        <v>2</v>
      </c>
      <c r="AX511">
        <v>27797361</v>
      </c>
      <c r="AY511">
        <v>1</v>
      </c>
      <c r="AZ511">
        <v>0</v>
      </c>
      <c r="BA511">
        <v>493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Y511*Source!I260</f>
        <v>1.2E-2</v>
      </c>
      <c r="CY511">
        <f>AB511</f>
        <v>111.99</v>
      </c>
      <c r="CZ511">
        <f>AF511</f>
        <v>111.99</v>
      </c>
      <c r="DA511">
        <f>AJ511</f>
        <v>1</v>
      </c>
      <c r="DB511">
        <v>0</v>
      </c>
    </row>
    <row r="512" spans="1:106" x14ac:dyDescent="0.2">
      <c r="A512">
        <f>ROW(Source!A260)</f>
        <v>260</v>
      </c>
      <c r="B512">
        <v>27795993</v>
      </c>
      <c r="C512">
        <v>27796639</v>
      </c>
      <c r="D512">
        <v>25231607</v>
      </c>
      <c r="E512">
        <v>1</v>
      </c>
      <c r="F512">
        <v>1</v>
      </c>
      <c r="G512">
        <v>1</v>
      </c>
      <c r="H512">
        <v>2</v>
      </c>
      <c r="I512" t="s">
        <v>507</v>
      </c>
      <c r="J512" t="s">
        <v>508</v>
      </c>
      <c r="K512" t="s">
        <v>509</v>
      </c>
      <c r="L512">
        <v>1368</v>
      </c>
      <c r="N512">
        <v>1011</v>
      </c>
      <c r="O512" t="s">
        <v>503</v>
      </c>
      <c r="P512" t="s">
        <v>503</v>
      </c>
      <c r="Q512">
        <v>1</v>
      </c>
      <c r="W512">
        <v>0</v>
      </c>
      <c r="X512">
        <v>1372534845</v>
      </c>
      <c r="Y512">
        <v>1.2E-2</v>
      </c>
      <c r="AA512">
        <v>0</v>
      </c>
      <c r="AB512">
        <v>65.709999999999994</v>
      </c>
      <c r="AC512">
        <v>11.6</v>
      </c>
      <c r="AD512">
        <v>0</v>
      </c>
      <c r="AE512">
        <v>0</v>
      </c>
      <c r="AF512">
        <v>65.709999999999994</v>
      </c>
      <c r="AG512">
        <v>11.6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4</v>
      </c>
      <c r="AT512">
        <v>0.01</v>
      </c>
      <c r="AU512" t="s">
        <v>21</v>
      </c>
      <c r="AV512">
        <v>0</v>
      </c>
      <c r="AW512">
        <v>2</v>
      </c>
      <c r="AX512">
        <v>27797362</v>
      </c>
      <c r="AY512">
        <v>1</v>
      </c>
      <c r="AZ512">
        <v>0</v>
      </c>
      <c r="BA512">
        <v>494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Y512*Source!I260</f>
        <v>1.2E-2</v>
      </c>
      <c r="CY512">
        <f>AB512</f>
        <v>65.709999999999994</v>
      </c>
      <c r="CZ512">
        <f>AF512</f>
        <v>65.709999999999994</v>
      </c>
      <c r="DA512">
        <f>AJ512</f>
        <v>1</v>
      </c>
      <c r="DB512">
        <v>0</v>
      </c>
    </row>
    <row r="513" spans="1:106" x14ac:dyDescent="0.2">
      <c r="A513">
        <f>ROW(Source!A260)</f>
        <v>260</v>
      </c>
      <c r="B513">
        <v>27795993</v>
      </c>
      <c r="C513">
        <v>27796639</v>
      </c>
      <c r="D513">
        <v>25231911</v>
      </c>
      <c r="E513">
        <v>1</v>
      </c>
      <c r="F513">
        <v>1</v>
      </c>
      <c r="G513">
        <v>1</v>
      </c>
      <c r="H513">
        <v>2</v>
      </c>
      <c r="I513" t="s">
        <v>586</v>
      </c>
      <c r="J513" t="s">
        <v>587</v>
      </c>
      <c r="K513" t="s">
        <v>588</v>
      </c>
      <c r="L513">
        <v>1368</v>
      </c>
      <c r="N513">
        <v>1011</v>
      </c>
      <c r="O513" t="s">
        <v>503</v>
      </c>
      <c r="P513" t="s">
        <v>503</v>
      </c>
      <c r="Q513">
        <v>1</v>
      </c>
      <c r="W513">
        <v>0</v>
      </c>
      <c r="X513">
        <v>-353815937</v>
      </c>
      <c r="Y513">
        <v>0.156</v>
      </c>
      <c r="AA513">
        <v>0</v>
      </c>
      <c r="AB513">
        <v>8.1</v>
      </c>
      <c r="AC513">
        <v>0</v>
      </c>
      <c r="AD513">
        <v>0</v>
      </c>
      <c r="AE513">
        <v>0</v>
      </c>
      <c r="AF513">
        <v>8.1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4</v>
      </c>
      <c r="AT513">
        <v>0.13</v>
      </c>
      <c r="AU513" t="s">
        <v>21</v>
      </c>
      <c r="AV513">
        <v>0</v>
      </c>
      <c r="AW513">
        <v>2</v>
      </c>
      <c r="AX513">
        <v>27797363</v>
      </c>
      <c r="AY513">
        <v>1</v>
      </c>
      <c r="AZ513">
        <v>0</v>
      </c>
      <c r="BA513">
        <v>495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Y513*Source!I260</f>
        <v>0.156</v>
      </c>
      <c r="CY513">
        <f>AB513</f>
        <v>8.1</v>
      </c>
      <c r="CZ513">
        <f>AF513</f>
        <v>8.1</v>
      </c>
      <c r="DA513">
        <f>AJ513</f>
        <v>1</v>
      </c>
      <c r="DB513">
        <v>0</v>
      </c>
    </row>
    <row r="514" spans="1:106" x14ac:dyDescent="0.2">
      <c r="A514">
        <f>ROW(Source!A260)</f>
        <v>260</v>
      </c>
      <c r="B514">
        <v>27795993</v>
      </c>
      <c r="C514">
        <v>27796639</v>
      </c>
      <c r="D514">
        <v>25232576</v>
      </c>
      <c r="E514">
        <v>1</v>
      </c>
      <c r="F514">
        <v>1</v>
      </c>
      <c r="G514">
        <v>1</v>
      </c>
      <c r="H514">
        <v>2</v>
      </c>
      <c r="I514" t="s">
        <v>702</v>
      </c>
      <c r="J514" t="s">
        <v>703</v>
      </c>
      <c r="K514" t="s">
        <v>704</v>
      </c>
      <c r="L514">
        <v>1368</v>
      </c>
      <c r="N514">
        <v>1011</v>
      </c>
      <c r="O514" t="s">
        <v>503</v>
      </c>
      <c r="P514" t="s">
        <v>503</v>
      </c>
      <c r="Q514">
        <v>1</v>
      </c>
      <c r="W514">
        <v>0</v>
      </c>
      <c r="X514">
        <v>-995250510</v>
      </c>
      <c r="Y514">
        <v>0.156</v>
      </c>
      <c r="AA514">
        <v>0</v>
      </c>
      <c r="AB514">
        <v>1.1100000000000001</v>
      </c>
      <c r="AC514">
        <v>0</v>
      </c>
      <c r="AD514">
        <v>0</v>
      </c>
      <c r="AE514">
        <v>0</v>
      </c>
      <c r="AF514">
        <v>1.1100000000000001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4</v>
      </c>
      <c r="AT514">
        <v>0.13</v>
      </c>
      <c r="AU514" t="s">
        <v>21</v>
      </c>
      <c r="AV514">
        <v>0</v>
      </c>
      <c r="AW514">
        <v>2</v>
      </c>
      <c r="AX514">
        <v>27797364</v>
      </c>
      <c r="AY514">
        <v>1</v>
      </c>
      <c r="AZ514">
        <v>0</v>
      </c>
      <c r="BA514">
        <v>496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Y514*Source!I260</f>
        <v>0.156</v>
      </c>
      <c r="CY514">
        <f>AB514</f>
        <v>1.1100000000000001</v>
      </c>
      <c r="CZ514">
        <f>AF514</f>
        <v>1.1100000000000001</v>
      </c>
      <c r="DA514">
        <f>AJ514</f>
        <v>1</v>
      </c>
      <c r="DB514">
        <v>0</v>
      </c>
    </row>
    <row r="515" spans="1:106" x14ac:dyDescent="0.2">
      <c r="A515">
        <f>ROW(Source!A260)</f>
        <v>260</v>
      </c>
      <c r="B515">
        <v>27795993</v>
      </c>
      <c r="C515">
        <v>27796639</v>
      </c>
      <c r="D515">
        <v>25148213</v>
      </c>
      <c r="E515">
        <v>1</v>
      </c>
      <c r="F515">
        <v>1</v>
      </c>
      <c r="G515">
        <v>1</v>
      </c>
      <c r="H515">
        <v>3</v>
      </c>
      <c r="I515" t="s">
        <v>705</v>
      </c>
      <c r="J515" t="s">
        <v>706</v>
      </c>
      <c r="K515" t="s">
        <v>707</v>
      </c>
      <c r="L515">
        <v>1346</v>
      </c>
      <c r="N515">
        <v>1009</v>
      </c>
      <c r="O515" t="s">
        <v>139</v>
      </c>
      <c r="P515" t="s">
        <v>139</v>
      </c>
      <c r="Q515">
        <v>1</v>
      </c>
      <c r="W515">
        <v>0</v>
      </c>
      <c r="X515">
        <v>618806536</v>
      </c>
      <c r="Y515">
        <v>6.0000000000000001E-3</v>
      </c>
      <c r="AA515">
        <v>44.97</v>
      </c>
      <c r="AB515">
        <v>0</v>
      </c>
      <c r="AC515">
        <v>0</v>
      </c>
      <c r="AD515">
        <v>0</v>
      </c>
      <c r="AE515">
        <v>44.97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4</v>
      </c>
      <c r="AT515">
        <v>6.0000000000000001E-3</v>
      </c>
      <c r="AU515" t="s">
        <v>4</v>
      </c>
      <c r="AV515">
        <v>0</v>
      </c>
      <c r="AW515">
        <v>2</v>
      </c>
      <c r="AX515">
        <v>27797365</v>
      </c>
      <c r="AY515">
        <v>1</v>
      </c>
      <c r="AZ515">
        <v>0</v>
      </c>
      <c r="BA515">
        <v>497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Y515*Source!I260</f>
        <v>6.0000000000000001E-3</v>
      </c>
      <c r="CY515">
        <f t="shared" ref="CY515:CY527" si="60">AA515</f>
        <v>44.97</v>
      </c>
      <c r="CZ515">
        <f t="shared" ref="CZ515:CZ527" si="61">AE515</f>
        <v>44.97</v>
      </c>
      <c r="DA515">
        <f t="shared" ref="DA515:DA527" si="62">AI515</f>
        <v>1</v>
      </c>
      <c r="DB515">
        <v>0</v>
      </c>
    </row>
    <row r="516" spans="1:106" x14ac:dyDescent="0.2">
      <c r="A516">
        <f>ROW(Source!A260)</f>
        <v>260</v>
      </c>
      <c r="B516">
        <v>27795993</v>
      </c>
      <c r="C516">
        <v>27796639</v>
      </c>
      <c r="D516">
        <v>25149944</v>
      </c>
      <c r="E516">
        <v>1</v>
      </c>
      <c r="F516">
        <v>1</v>
      </c>
      <c r="G516">
        <v>1</v>
      </c>
      <c r="H516">
        <v>3</v>
      </c>
      <c r="I516" t="s">
        <v>708</v>
      </c>
      <c r="J516" t="s">
        <v>709</v>
      </c>
      <c r="K516" t="s">
        <v>710</v>
      </c>
      <c r="L516">
        <v>1346</v>
      </c>
      <c r="N516">
        <v>1009</v>
      </c>
      <c r="O516" t="s">
        <v>139</v>
      </c>
      <c r="P516" t="s">
        <v>139</v>
      </c>
      <c r="Q516">
        <v>1</v>
      </c>
      <c r="W516">
        <v>0</v>
      </c>
      <c r="X516">
        <v>56922527</v>
      </c>
      <c r="Y516">
        <v>2E-3</v>
      </c>
      <c r="AA516">
        <v>11.5</v>
      </c>
      <c r="AB516">
        <v>0</v>
      </c>
      <c r="AC516">
        <v>0</v>
      </c>
      <c r="AD516">
        <v>0</v>
      </c>
      <c r="AE516">
        <v>11.5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4</v>
      </c>
      <c r="AT516">
        <v>2E-3</v>
      </c>
      <c r="AU516" t="s">
        <v>4</v>
      </c>
      <c r="AV516">
        <v>0</v>
      </c>
      <c r="AW516">
        <v>2</v>
      </c>
      <c r="AX516">
        <v>27797366</v>
      </c>
      <c r="AY516">
        <v>1</v>
      </c>
      <c r="AZ516">
        <v>0</v>
      </c>
      <c r="BA516">
        <v>498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Y516*Source!I260</f>
        <v>2E-3</v>
      </c>
      <c r="CY516">
        <f t="shared" si="60"/>
        <v>11.5</v>
      </c>
      <c r="CZ516">
        <f t="shared" si="61"/>
        <v>11.5</v>
      </c>
      <c r="DA516">
        <f t="shared" si="62"/>
        <v>1</v>
      </c>
      <c r="DB516">
        <v>0</v>
      </c>
    </row>
    <row r="517" spans="1:106" x14ac:dyDescent="0.2">
      <c r="A517">
        <f>ROW(Source!A260)</f>
        <v>260</v>
      </c>
      <c r="B517">
        <v>27795993</v>
      </c>
      <c r="C517">
        <v>27796639</v>
      </c>
      <c r="D517">
        <v>25150263</v>
      </c>
      <c r="E517">
        <v>1</v>
      </c>
      <c r="F517">
        <v>1</v>
      </c>
      <c r="G517">
        <v>1</v>
      </c>
      <c r="H517">
        <v>3</v>
      </c>
      <c r="I517" t="s">
        <v>652</v>
      </c>
      <c r="J517" t="s">
        <v>653</v>
      </c>
      <c r="K517" t="s">
        <v>654</v>
      </c>
      <c r="L517">
        <v>1346</v>
      </c>
      <c r="N517">
        <v>1009</v>
      </c>
      <c r="O517" t="s">
        <v>139</v>
      </c>
      <c r="P517" t="s">
        <v>139</v>
      </c>
      <c r="Q517">
        <v>1</v>
      </c>
      <c r="W517">
        <v>0</v>
      </c>
      <c r="X517">
        <v>-1088866022</v>
      </c>
      <c r="Y517">
        <v>2.4E-2</v>
      </c>
      <c r="AA517">
        <v>30.4</v>
      </c>
      <c r="AB517">
        <v>0</v>
      </c>
      <c r="AC517">
        <v>0</v>
      </c>
      <c r="AD517">
        <v>0</v>
      </c>
      <c r="AE517">
        <v>30.4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4</v>
      </c>
      <c r="AT517">
        <v>2.4E-2</v>
      </c>
      <c r="AU517" t="s">
        <v>4</v>
      </c>
      <c r="AV517">
        <v>0</v>
      </c>
      <c r="AW517">
        <v>2</v>
      </c>
      <c r="AX517">
        <v>27797367</v>
      </c>
      <c r="AY517">
        <v>1</v>
      </c>
      <c r="AZ517">
        <v>0</v>
      </c>
      <c r="BA517">
        <v>499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Y517*Source!I260</f>
        <v>2.4E-2</v>
      </c>
      <c r="CY517">
        <f t="shared" si="60"/>
        <v>30.4</v>
      </c>
      <c r="CZ517">
        <f t="shared" si="61"/>
        <v>30.4</v>
      </c>
      <c r="DA517">
        <f t="shared" si="62"/>
        <v>1</v>
      </c>
      <c r="DB517">
        <v>0</v>
      </c>
    </row>
    <row r="518" spans="1:106" x14ac:dyDescent="0.2">
      <c r="A518">
        <f>ROW(Source!A260)</f>
        <v>260</v>
      </c>
      <c r="B518">
        <v>27795993</v>
      </c>
      <c r="C518">
        <v>27796639</v>
      </c>
      <c r="D518">
        <v>25151427</v>
      </c>
      <c r="E518">
        <v>1</v>
      </c>
      <c r="F518">
        <v>1</v>
      </c>
      <c r="G518">
        <v>1</v>
      </c>
      <c r="H518">
        <v>3</v>
      </c>
      <c r="I518" t="s">
        <v>670</v>
      </c>
      <c r="J518" t="s">
        <v>671</v>
      </c>
      <c r="K518" t="s">
        <v>672</v>
      </c>
      <c r="L518">
        <v>1346</v>
      </c>
      <c r="N518">
        <v>1009</v>
      </c>
      <c r="O518" t="s">
        <v>139</v>
      </c>
      <c r="P518" t="s">
        <v>139</v>
      </c>
      <c r="Q518">
        <v>1</v>
      </c>
      <c r="W518">
        <v>0</v>
      </c>
      <c r="X518">
        <v>586013393</v>
      </c>
      <c r="Y518">
        <v>7.0000000000000007E-2</v>
      </c>
      <c r="AA518">
        <v>10.57</v>
      </c>
      <c r="AB518">
        <v>0</v>
      </c>
      <c r="AC518">
        <v>0</v>
      </c>
      <c r="AD518">
        <v>0</v>
      </c>
      <c r="AE518">
        <v>10.57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4</v>
      </c>
      <c r="AT518">
        <v>7.0000000000000007E-2</v>
      </c>
      <c r="AU518" t="s">
        <v>4</v>
      </c>
      <c r="AV518">
        <v>0</v>
      </c>
      <c r="AW518">
        <v>2</v>
      </c>
      <c r="AX518">
        <v>27797368</v>
      </c>
      <c r="AY518">
        <v>1</v>
      </c>
      <c r="AZ518">
        <v>0</v>
      </c>
      <c r="BA518">
        <v>500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Y518*Source!I260</f>
        <v>7.0000000000000007E-2</v>
      </c>
      <c r="CY518">
        <f t="shared" si="60"/>
        <v>10.57</v>
      </c>
      <c r="CZ518">
        <f t="shared" si="61"/>
        <v>10.57</v>
      </c>
      <c r="DA518">
        <f t="shared" si="62"/>
        <v>1</v>
      </c>
      <c r="DB518">
        <v>0</v>
      </c>
    </row>
    <row r="519" spans="1:106" x14ac:dyDescent="0.2">
      <c r="A519">
        <f>ROW(Source!A260)</f>
        <v>260</v>
      </c>
      <c r="B519">
        <v>27795993</v>
      </c>
      <c r="C519">
        <v>27796639</v>
      </c>
      <c r="D519">
        <v>25152616</v>
      </c>
      <c r="E519">
        <v>1</v>
      </c>
      <c r="F519">
        <v>1</v>
      </c>
      <c r="G519">
        <v>1</v>
      </c>
      <c r="H519">
        <v>3</v>
      </c>
      <c r="I519" t="s">
        <v>525</v>
      </c>
      <c r="J519" t="s">
        <v>526</v>
      </c>
      <c r="K519" t="s">
        <v>514</v>
      </c>
      <c r="L519">
        <v>1346</v>
      </c>
      <c r="N519">
        <v>1009</v>
      </c>
      <c r="O519" t="s">
        <v>139</v>
      </c>
      <c r="P519" t="s">
        <v>139</v>
      </c>
      <c r="Q519">
        <v>1</v>
      </c>
      <c r="W519">
        <v>0</v>
      </c>
      <c r="X519">
        <v>103900845</v>
      </c>
      <c r="Y519">
        <v>0.27</v>
      </c>
      <c r="AA519">
        <v>9.0399999999999991</v>
      </c>
      <c r="AB519">
        <v>0</v>
      </c>
      <c r="AC519">
        <v>0</v>
      </c>
      <c r="AD519">
        <v>0</v>
      </c>
      <c r="AE519">
        <v>9.0399999999999991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4</v>
      </c>
      <c r="AT519">
        <v>0.27</v>
      </c>
      <c r="AU519" t="s">
        <v>4</v>
      </c>
      <c r="AV519">
        <v>0</v>
      </c>
      <c r="AW519">
        <v>2</v>
      </c>
      <c r="AX519">
        <v>27797369</v>
      </c>
      <c r="AY519">
        <v>1</v>
      </c>
      <c r="AZ519">
        <v>0</v>
      </c>
      <c r="BA519">
        <v>501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Y519*Source!I260</f>
        <v>0.27</v>
      </c>
      <c r="CY519">
        <f t="shared" si="60"/>
        <v>9.0399999999999991</v>
      </c>
      <c r="CZ519">
        <f t="shared" si="61"/>
        <v>9.0399999999999991</v>
      </c>
      <c r="DA519">
        <f t="shared" si="62"/>
        <v>1</v>
      </c>
      <c r="DB519">
        <v>0</v>
      </c>
    </row>
    <row r="520" spans="1:106" x14ac:dyDescent="0.2">
      <c r="A520">
        <f>ROW(Source!A260)</f>
        <v>260</v>
      </c>
      <c r="B520">
        <v>27795993</v>
      </c>
      <c r="C520">
        <v>27796639</v>
      </c>
      <c r="D520">
        <v>25152748</v>
      </c>
      <c r="E520">
        <v>1</v>
      </c>
      <c r="F520">
        <v>1</v>
      </c>
      <c r="G520">
        <v>1</v>
      </c>
      <c r="H520">
        <v>3</v>
      </c>
      <c r="I520" t="s">
        <v>711</v>
      </c>
      <c r="J520" t="s">
        <v>712</v>
      </c>
      <c r="K520" t="s">
        <v>713</v>
      </c>
      <c r="L520">
        <v>1355</v>
      </c>
      <c r="N520">
        <v>1010</v>
      </c>
      <c r="O520" t="s">
        <v>303</v>
      </c>
      <c r="P520" t="s">
        <v>303</v>
      </c>
      <c r="Q520">
        <v>100</v>
      </c>
      <c r="W520">
        <v>0</v>
      </c>
      <c r="X520">
        <v>1794244060</v>
      </c>
      <c r="Y520">
        <v>0.01</v>
      </c>
      <c r="AA520">
        <v>86</v>
      </c>
      <c r="AB520">
        <v>0</v>
      </c>
      <c r="AC520">
        <v>0</v>
      </c>
      <c r="AD520">
        <v>0</v>
      </c>
      <c r="AE520">
        <v>86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4</v>
      </c>
      <c r="AT520">
        <v>0.01</v>
      </c>
      <c r="AU520" t="s">
        <v>4</v>
      </c>
      <c r="AV520">
        <v>0</v>
      </c>
      <c r="AW520">
        <v>2</v>
      </c>
      <c r="AX520">
        <v>27797370</v>
      </c>
      <c r="AY520">
        <v>1</v>
      </c>
      <c r="AZ520">
        <v>0</v>
      </c>
      <c r="BA520">
        <v>502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Y520*Source!I260</f>
        <v>0.01</v>
      </c>
      <c r="CY520">
        <f t="shared" si="60"/>
        <v>86</v>
      </c>
      <c r="CZ520">
        <f t="shared" si="61"/>
        <v>86</v>
      </c>
      <c r="DA520">
        <f t="shared" si="62"/>
        <v>1</v>
      </c>
      <c r="DB520">
        <v>0</v>
      </c>
    </row>
    <row r="521" spans="1:106" x14ac:dyDescent="0.2">
      <c r="A521">
        <f>ROW(Source!A260)</f>
        <v>260</v>
      </c>
      <c r="B521">
        <v>27795993</v>
      </c>
      <c r="C521">
        <v>27796639</v>
      </c>
      <c r="D521">
        <v>25153666</v>
      </c>
      <c r="E521">
        <v>1</v>
      </c>
      <c r="F521">
        <v>1</v>
      </c>
      <c r="G521">
        <v>1</v>
      </c>
      <c r="H521">
        <v>3</v>
      </c>
      <c r="I521" t="s">
        <v>714</v>
      </c>
      <c r="J521" t="s">
        <v>715</v>
      </c>
      <c r="K521" t="s">
        <v>716</v>
      </c>
      <c r="L521">
        <v>1346</v>
      </c>
      <c r="N521">
        <v>1009</v>
      </c>
      <c r="O521" t="s">
        <v>139</v>
      </c>
      <c r="P521" t="s">
        <v>139</v>
      </c>
      <c r="Q521">
        <v>1</v>
      </c>
      <c r="W521">
        <v>0</v>
      </c>
      <c r="X521">
        <v>-856710481</v>
      </c>
      <c r="Y521">
        <v>1E-3</v>
      </c>
      <c r="AA521">
        <v>133.05000000000001</v>
      </c>
      <c r="AB521">
        <v>0</v>
      </c>
      <c r="AC521">
        <v>0</v>
      </c>
      <c r="AD521">
        <v>0</v>
      </c>
      <c r="AE521">
        <v>133.05000000000001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4</v>
      </c>
      <c r="AT521">
        <v>1E-3</v>
      </c>
      <c r="AU521" t="s">
        <v>4</v>
      </c>
      <c r="AV521">
        <v>0</v>
      </c>
      <c r="AW521">
        <v>2</v>
      </c>
      <c r="AX521">
        <v>27797371</v>
      </c>
      <c r="AY521">
        <v>1</v>
      </c>
      <c r="AZ521">
        <v>0</v>
      </c>
      <c r="BA521">
        <v>503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Y521*Source!I260</f>
        <v>1E-3</v>
      </c>
      <c r="CY521">
        <f t="shared" si="60"/>
        <v>133.05000000000001</v>
      </c>
      <c r="CZ521">
        <f t="shared" si="61"/>
        <v>133.05000000000001</v>
      </c>
      <c r="DA521">
        <f t="shared" si="62"/>
        <v>1</v>
      </c>
      <c r="DB521">
        <v>0</v>
      </c>
    </row>
    <row r="522" spans="1:106" x14ac:dyDescent="0.2">
      <c r="A522">
        <f>ROW(Source!A260)</f>
        <v>260</v>
      </c>
      <c r="B522">
        <v>27795993</v>
      </c>
      <c r="C522">
        <v>27796639</v>
      </c>
      <c r="D522">
        <v>25171300</v>
      </c>
      <c r="E522">
        <v>1</v>
      </c>
      <c r="F522">
        <v>1</v>
      </c>
      <c r="G522">
        <v>1</v>
      </c>
      <c r="H522">
        <v>3</v>
      </c>
      <c r="I522" t="s">
        <v>673</v>
      </c>
      <c r="J522" t="s">
        <v>674</v>
      </c>
      <c r="K522" t="s">
        <v>675</v>
      </c>
      <c r="L522">
        <v>1348</v>
      </c>
      <c r="N522">
        <v>1009</v>
      </c>
      <c r="O522" t="s">
        <v>119</v>
      </c>
      <c r="P522" t="s">
        <v>119</v>
      </c>
      <c r="Q522">
        <v>1000</v>
      </c>
      <c r="W522">
        <v>0</v>
      </c>
      <c r="X522">
        <v>426000481</v>
      </c>
      <c r="Y522">
        <v>3.0000000000000001E-3</v>
      </c>
      <c r="AA522">
        <v>11500</v>
      </c>
      <c r="AB522">
        <v>0</v>
      </c>
      <c r="AC522">
        <v>0</v>
      </c>
      <c r="AD522">
        <v>0</v>
      </c>
      <c r="AE522">
        <v>11500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4</v>
      </c>
      <c r="AT522">
        <v>3.0000000000000001E-3</v>
      </c>
      <c r="AU522" t="s">
        <v>4</v>
      </c>
      <c r="AV522">
        <v>0</v>
      </c>
      <c r="AW522">
        <v>2</v>
      </c>
      <c r="AX522">
        <v>27797372</v>
      </c>
      <c r="AY522">
        <v>1</v>
      </c>
      <c r="AZ522">
        <v>0</v>
      </c>
      <c r="BA522">
        <v>504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Y522*Source!I260</f>
        <v>3.0000000000000001E-3</v>
      </c>
      <c r="CY522">
        <f t="shared" si="60"/>
        <v>11500</v>
      </c>
      <c r="CZ522">
        <f t="shared" si="61"/>
        <v>11500</v>
      </c>
      <c r="DA522">
        <f t="shared" si="62"/>
        <v>1</v>
      </c>
      <c r="DB522">
        <v>0</v>
      </c>
    </row>
    <row r="523" spans="1:106" x14ac:dyDescent="0.2">
      <c r="A523">
        <f>ROW(Source!A260)</f>
        <v>260</v>
      </c>
      <c r="B523">
        <v>27795993</v>
      </c>
      <c r="C523">
        <v>27796639</v>
      </c>
      <c r="D523">
        <v>25186459</v>
      </c>
      <c r="E523">
        <v>1</v>
      </c>
      <c r="F523">
        <v>1</v>
      </c>
      <c r="G523">
        <v>1</v>
      </c>
      <c r="H523">
        <v>3</v>
      </c>
      <c r="I523" t="s">
        <v>655</v>
      </c>
      <c r="J523" t="s">
        <v>656</v>
      </c>
      <c r="K523" t="s">
        <v>657</v>
      </c>
      <c r="L523">
        <v>1346</v>
      </c>
      <c r="N523">
        <v>1009</v>
      </c>
      <c r="O523" t="s">
        <v>139</v>
      </c>
      <c r="P523" t="s">
        <v>139</v>
      </c>
      <c r="Q523">
        <v>1</v>
      </c>
      <c r="W523">
        <v>0</v>
      </c>
      <c r="X523">
        <v>210558753</v>
      </c>
      <c r="Y523">
        <v>4.3999999999999997E-2</v>
      </c>
      <c r="AA523">
        <v>28.6</v>
      </c>
      <c r="AB523">
        <v>0</v>
      </c>
      <c r="AC523">
        <v>0</v>
      </c>
      <c r="AD523">
        <v>0</v>
      </c>
      <c r="AE523">
        <v>28.6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4</v>
      </c>
      <c r="AT523">
        <v>4.3999999999999997E-2</v>
      </c>
      <c r="AU523" t="s">
        <v>4</v>
      </c>
      <c r="AV523">
        <v>0</v>
      </c>
      <c r="AW523">
        <v>2</v>
      </c>
      <c r="AX523">
        <v>27797373</v>
      </c>
      <c r="AY523">
        <v>1</v>
      </c>
      <c r="AZ523">
        <v>0</v>
      </c>
      <c r="BA523">
        <v>505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Y523*Source!I260</f>
        <v>4.3999999999999997E-2</v>
      </c>
      <c r="CY523">
        <f t="shared" si="60"/>
        <v>28.6</v>
      </c>
      <c r="CZ523">
        <f t="shared" si="61"/>
        <v>28.6</v>
      </c>
      <c r="DA523">
        <f t="shared" si="62"/>
        <v>1</v>
      </c>
      <c r="DB523">
        <v>0</v>
      </c>
    </row>
    <row r="524" spans="1:106" x14ac:dyDescent="0.2">
      <c r="A524">
        <f>ROW(Source!A260)</f>
        <v>260</v>
      </c>
      <c r="B524">
        <v>27795993</v>
      </c>
      <c r="C524">
        <v>27796639</v>
      </c>
      <c r="D524">
        <v>25186612</v>
      </c>
      <c r="E524">
        <v>1</v>
      </c>
      <c r="F524">
        <v>1</v>
      </c>
      <c r="G524">
        <v>1</v>
      </c>
      <c r="H524">
        <v>3</v>
      </c>
      <c r="I524" t="s">
        <v>565</v>
      </c>
      <c r="J524" t="s">
        <v>566</v>
      </c>
      <c r="K524" t="s">
        <v>567</v>
      </c>
      <c r="L524">
        <v>1346</v>
      </c>
      <c r="N524">
        <v>1009</v>
      </c>
      <c r="O524" t="s">
        <v>139</v>
      </c>
      <c r="P524" t="s">
        <v>139</v>
      </c>
      <c r="Q524">
        <v>1</v>
      </c>
      <c r="W524">
        <v>0</v>
      </c>
      <c r="X524">
        <v>-1274984028</v>
      </c>
      <c r="Y524">
        <v>1E-3</v>
      </c>
      <c r="AA524">
        <v>35.630000000000003</v>
      </c>
      <c r="AB524">
        <v>0</v>
      </c>
      <c r="AC524">
        <v>0</v>
      </c>
      <c r="AD524">
        <v>0</v>
      </c>
      <c r="AE524">
        <v>35.630000000000003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4</v>
      </c>
      <c r="AT524">
        <v>1E-3</v>
      </c>
      <c r="AU524" t="s">
        <v>4</v>
      </c>
      <c r="AV524">
        <v>0</v>
      </c>
      <c r="AW524">
        <v>2</v>
      </c>
      <c r="AX524">
        <v>27797374</v>
      </c>
      <c r="AY524">
        <v>1</v>
      </c>
      <c r="AZ524">
        <v>0</v>
      </c>
      <c r="BA524">
        <v>506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Y524*Source!I260</f>
        <v>1E-3</v>
      </c>
      <c r="CY524">
        <f t="shared" si="60"/>
        <v>35.630000000000003</v>
      </c>
      <c r="CZ524">
        <f t="shared" si="61"/>
        <v>35.630000000000003</v>
      </c>
      <c r="DA524">
        <f t="shared" si="62"/>
        <v>1</v>
      </c>
      <c r="DB524">
        <v>0</v>
      </c>
    </row>
    <row r="525" spans="1:106" x14ac:dyDescent="0.2">
      <c r="A525">
        <f>ROW(Source!A260)</f>
        <v>260</v>
      </c>
      <c r="B525">
        <v>27795993</v>
      </c>
      <c r="C525">
        <v>27796639</v>
      </c>
      <c r="D525">
        <v>25200071</v>
      </c>
      <c r="E525">
        <v>1</v>
      </c>
      <c r="F525">
        <v>1</v>
      </c>
      <c r="G525">
        <v>1</v>
      </c>
      <c r="H525">
        <v>3</v>
      </c>
      <c r="I525" t="s">
        <v>527</v>
      </c>
      <c r="J525" t="s">
        <v>528</v>
      </c>
      <c r="K525" t="s">
        <v>529</v>
      </c>
      <c r="L525">
        <v>1358</v>
      </c>
      <c r="N525">
        <v>1010</v>
      </c>
      <c r="O525" t="s">
        <v>355</v>
      </c>
      <c r="P525" t="s">
        <v>355</v>
      </c>
      <c r="Q525">
        <v>10</v>
      </c>
      <c r="W525">
        <v>0</v>
      </c>
      <c r="X525">
        <v>1386890308</v>
      </c>
      <c r="Y525">
        <v>0.1</v>
      </c>
      <c r="AA525">
        <v>39</v>
      </c>
      <c r="AB525">
        <v>0</v>
      </c>
      <c r="AC525">
        <v>0</v>
      </c>
      <c r="AD525">
        <v>0</v>
      </c>
      <c r="AE525">
        <v>39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4</v>
      </c>
      <c r="AT525">
        <v>0.1</v>
      </c>
      <c r="AU525" t="s">
        <v>4</v>
      </c>
      <c r="AV525">
        <v>0</v>
      </c>
      <c r="AW525">
        <v>2</v>
      </c>
      <c r="AX525">
        <v>27797375</v>
      </c>
      <c r="AY525">
        <v>1</v>
      </c>
      <c r="AZ525">
        <v>0</v>
      </c>
      <c r="BA525">
        <v>507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Y525*Source!I260</f>
        <v>0.1</v>
      </c>
      <c r="CY525">
        <f t="shared" si="60"/>
        <v>39</v>
      </c>
      <c r="CZ525">
        <f t="shared" si="61"/>
        <v>39</v>
      </c>
      <c r="DA525">
        <f t="shared" si="62"/>
        <v>1</v>
      </c>
      <c r="DB525">
        <v>0</v>
      </c>
    </row>
    <row r="526" spans="1:106" x14ac:dyDescent="0.2">
      <c r="A526">
        <f>ROW(Source!A260)</f>
        <v>260</v>
      </c>
      <c r="B526">
        <v>27795993</v>
      </c>
      <c r="C526">
        <v>27796639</v>
      </c>
      <c r="D526">
        <v>0</v>
      </c>
      <c r="E526">
        <v>1</v>
      </c>
      <c r="F526">
        <v>1</v>
      </c>
      <c r="G526">
        <v>1</v>
      </c>
      <c r="H526">
        <v>3</v>
      </c>
      <c r="I526" t="s">
        <v>334</v>
      </c>
      <c r="J526" t="s">
        <v>4</v>
      </c>
      <c r="K526" t="s">
        <v>335</v>
      </c>
      <c r="L526">
        <v>1354</v>
      </c>
      <c r="N526">
        <v>1010</v>
      </c>
      <c r="O526" t="s">
        <v>215</v>
      </c>
      <c r="P526" t="s">
        <v>215</v>
      </c>
      <c r="Q526">
        <v>1</v>
      </c>
      <c r="W526">
        <v>0</v>
      </c>
      <c r="X526">
        <v>-1656253173</v>
      </c>
      <c r="Y526">
        <v>1</v>
      </c>
      <c r="AA526">
        <v>3330.78</v>
      </c>
      <c r="AB526">
        <v>0</v>
      </c>
      <c r="AC526">
        <v>0</v>
      </c>
      <c r="AD526">
        <v>0</v>
      </c>
      <c r="AE526">
        <v>3330.78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4</v>
      </c>
      <c r="AT526">
        <v>1</v>
      </c>
      <c r="AU526" t="s">
        <v>4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4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Y526*Source!I260</f>
        <v>1</v>
      </c>
      <c r="CY526">
        <f t="shared" si="60"/>
        <v>3330.78</v>
      </c>
      <c r="CZ526">
        <f t="shared" si="61"/>
        <v>3330.78</v>
      </c>
      <c r="DA526">
        <f t="shared" si="62"/>
        <v>1</v>
      </c>
      <c r="DB526">
        <v>0</v>
      </c>
    </row>
    <row r="527" spans="1:106" x14ac:dyDescent="0.2">
      <c r="A527">
        <f>ROW(Source!A260)</f>
        <v>260</v>
      </c>
      <c r="B527">
        <v>27795993</v>
      </c>
      <c r="C527">
        <v>27796639</v>
      </c>
      <c r="D527">
        <v>25147235</v>
      </c>
      <c r="E527">
        <v>17</v>
      </c>
      <c r="F527">
        <v>1</v>
      </c>
      <c r="G527">
        <v>1</v>
      </c>
      <c r="H527">
        <v>3</v>
      </c>
      <c r="I527" t="s">
        <v>536</v>
      </c>
      <c r="J527" t="s">
        <v>4</v>
      </c>
      <c r="K527" t="s">
        <v>537</v>
      </c>
      <c r="L527">
        <v>1374</v>
      </c>
      <c r="N527">
        <v>1013</v>
      </c>
      <c r="O527" t="s">
        <v>538</v>
      </c>
      <c r="P527" t="s">
        <v>538</v>
      </c>
      <c r="Q527">
        <v>1</v>
      </c>
      <c r="W527">
        <v>0</v>
      </c>
      <c r="X527">
        <v>-1731369543</v>
      </c>
      <c r="Y527">
        <v>0.49</v>
      </c>
      <c r="AA527">
        <v>1</v>
      </c>
      <c r="AB527">
        <v>0</v>
      </c>
      <c r="AC527">
        <v>0</v>
      </c>
      <c r="AD527">
        <v>0</v>
      </c>
      <c r="AE527">
        <v>1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4</v>
      </c>
      <c r="AT527">
        <v>0.49</v>
      </c>
      <c r="AU527" t="s">
        <v>4</v>
      </c>
      <c r="AV527">
        <v>0</v>
      </c>
      <c r="AW527">
        <v>2</v>
      </c>
      <c r="AX527">
        <v>27797376</v>
      </c>
      <c r="AY527">
        <v>1</v>
      </c>
      <c r="AZ527">
        <v>0</v>
      </c>
      <c r="BA527">
        <v>508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Y527*Source!I260</f>
        <v>0.49</v>
      </c>
      <c r="CY527">
        <f t="shared" si="60"/>
        <v>1</v>
      </c>
      <c r="CZ527">
        <f t="shared" si="61"/>
        <v>1</v>
      </c>
      <c r="DA527">
        <f t="shared" si="62"/>
        <v>1</v>
      </c>
      <c r="DB527">
        <v>0</v>
      </c>
    </row>
    <row r="528" spans="1:106" x14ac:dyDescent="0.2">
      <c r="A528">
        <f>ROW(Source!A261)</f>
        <v>261</v>
      </c>
      <c r="B528">
        <v>27796868</v>
      </c>
      <c r="C528">
        <v>27796639</v>
      </c>
      <c r="D528">
        <v>25428833</v>
      </c>
      <c r="E528">
        <v>1</v>
      </c>
      <c r="F528">
        <v>1</v>
      </c>
      <c r="G528">
        <v>1</v>
      </c>
      <c r="H528">
        <v>1</v>
      </c>
      <c r="I528" t="s">
        <v>638</v>
      </c>
      <c r="J528" t="s">
        <v>4</v>
      </c>
      <c r="K528" t="s">
        <v>639</v>
      </c>
      <c r="L528">
        <v>1191</v>
      </c>
      <c r="N528">
        <v>1013</v>
      </c>
      <c r="O528" t="s">
        <v>497</v>
      </c>
      <c r="P528" t="s">
        <v>497</v>
      </c>
      <c r="Q528">
        <v>1</v>
      </c>
      <c r="W528">
        <v>0</v>
      </c>
      <c r="X528">
        <v>912892513</v>
      </c>
      <c r="Y528">
        <v>2.952</v>
      </c>
      <c r="AA528">
        <v>0</v>
      </c>
      <c r="AB528">
        <v>0</v>
      </c>
      <c r="AC528">
        <v>0</v>
      </c>
      <c r="AD528">
        <v>76.38</v>
      </c>
      <c r="AE528">
        <v>0</v>
      </c>
      <c r="AF528">
        <v>0</v>
      </c>
      <c r="AG528">
        <v>0</v>
      </c>
      <c r="AH528">
        <v>9.92</v>
      </c>
      <c r="AI528">
        <v>1</v>
      </c>
      <c r="AJ528">
        <v>1</v>
      </c>
      <c r="AK528">
        <v>1</v>
      </c>
      <c r="AL528">
        <v>7.7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4</v>
      </c>
      <c r="AT528">
        <v>2.46</v>
      </c>
      <c r="AU528" t="s">
        <v>21</v>
      </c>
      <c r="AV528">
        <v>1</v>
      </c>
      <c r="AW528">
        <v>2</v>
      </c>
      <c r="AX528">
        <v>27797359</v>
      </c>
      <c r="AY528">
        <v>1</v>
      </c>
      <c r="AZ528">
        <v>0</v>
      </c>
      <c r="BA528">
        <v>509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Y528*Source!I261</f>
        <v>2.952</v>
      </c>
      <c r="CY528">
        <f>AD528</f>
        <v>76.38</v>
      </c>
      <c r="CZ528">
        <f>AH528</f>
        <v>9.92</v>
      </c>
      <c r="DA528">
        <f>AL528</f>
        <v>7.7</v>
      </c>
      <c r="DB528">
        <v>0</v>
      </c>
    </row>
    <row r="529" spans="1:106" x14ac:dyDescent="0.2">
      <c r="A529">
        <f>ROW(Source!A261)</f>
        <v>261</v>
      </c>
      <c r="B529">
        <v>27796868</v>
      </c>
      <c r="C529">
        <v>27796639</v>
      </c>
      <c r="D529">
        <v>25412928</v>
      </c>
      <c r="E529">
        <v>1</v>
      </c>
      <c r="F529">
        <v>1</v>
      </c>
      <c r="G529">
        <v>1</v>
      </c>
      <c r="H529">
        <v>1</v>
      </c>
      <c r="I529" t="s">
        <v>498</v>
      </c>
      <c r="J529" t="s">
        <v>4</v>
      </c>
      <c r="K529" t="s">
        <v>499</v>
      </c>
      <c r="L529">
        <v>1191</v>
      </c>
      <c r="N529">
        <v>1013</v>
      </c>
      <c r="O529" t="s">
        <v>497</v>
      </c>
      <c r="P529" t="s">
        <v>497</v>
      </c>
      <c r="Q529">
        <v>1</v>
      </c>
      <c r="W529">
        <v>0</v>
      </c>
      <c r="X529">
        <v>-1417349443</v>
      </c>
      <c r="Y529">
        <v>0.02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1</v>
      </c>
      <c r="AJ529">
        <v>1</v>
      </c>
      <c r="AK529">
        <v>7.7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4</v>
      </c>
      <c r="AT529">
        <v>0.02</v>
      </c>
      <c r="AU529" t="s">
        <v>4</v>
      </c>
      <c r="AV529">
        <v>2</v>
      </c>
      <c r="AW529">
        <v>2</v>
      </c>
      <c r="AX529">
        <v>27797360</v>
      </c>
      <c r="AY529">
        <v>1</v>
      </c>
      <c r="AZ529">
        <v>2048</v>
      </c>
      <c r="BA529">
        <v>510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Y529*Source!I261</f>
        <v>0.02</v>
      </c>
      <c r="CY529">
        <f>AD529</f>
        <v>0</v>
      </c>
      <c r="CZ529">
        <f>AH529</f>
        <v>0</v>
      </c>
      <c r="DA529">
        <f>AL529</f>
        <v>1</v>
      </c>
      <c r="DB529">
        <v>0</v>
      </c>
    </row>
    <row r="530" spans="1:106" x14ac:dyDescent="0.2">
      <c r="A530">
        <f>ROW(Source!A261)</f>
        <v>261</v>
      </c>
      <c r="B530">
        <v>27796868</v>
      </c>
      <c r="C530">
        <v>27796639</v>
      </c>
      <c r="D530">
        <v>25230220</v>
      </c>
      <c r="E530">
        <v>1</v>
      </c>
      <c r="F530">
        <v>1</v>
      </c>
      <c r="G530">
        <v>1</v>
      </c>
      <c r="H530">
        <v>2</v>
      </c>
      <c r="I530" t="s">
        <v>500</v>
      </c>
      <c r="J530" t="s">
        <v>501</v>
      </c>
      <c r="K530" t="s">
        <v>502</v>
      </c>
      <c r="L530">
        <v>1368</v>
      </c>
      <c r="N530">
        <v>1011</v>
      </c>
      <c r="O530" t="s">
        <v>503</v>
      </c>
      <c r="P530" t="s">
        <v>503</v>
      </c>
      <c r="Q530">
        <v>1</v>
      </c>
      <c r="W530">
        <v>0</v>
      </c>
      <c r="X530">
        <v>-1718674368</v>
      </c>
      <c r="Y530">
        <v>1.2E-2</v>
      </c>
      <c r="AA530">
        <v>0</v>
      </c>
      <c r="AB530">
        <v>862.32</v>
      </c>
      <c r="AC530">
        <v>13.5</v>
      </c>
      <c r="AD530">
        <v>0</v>
      </c>
      <c r="AE530">
        <v>0</v>
      </c>
      <c r="AF530">
        <v>111.99</v>
      </c>
      <c r="AG530">
        <v>13.5</v>
      </c>
      <c r="AH530">
        <v>0</v>
      </c>
      <c r="AI530">
        <v>1</v>
      </c>
      <c r="AJ530">
        <v>7.7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4</v>
      </c>
      <c r="AT530">
        <v>0.01</v>
      </c>
      <c r="AU530" t="s">
        <v>21</v>
      </c>
      <c r="AV530">
        <v>0</v>
      </c>
      <c r="AW530">
        <v>2</v>
      </c>
      <c r="AX530">
        <v>27797361</v>
      </c>
      <c r="AY530">
        <v>1</v>
      </c>
      <c r="AZ530">
        <v>0</v>
      </c>
      <c r="BA530">
        <v>511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Y530*Source!I261</f>
        <v>1.2E-2</v>
      </c>
      <c r="CY530">
        <f>AB530</f>
        <v>862.32</v>
      </c>
      <c r="CZ530">
        <f>AF530</f>
        <v>111.99</v>
      </c>
      <c r="DA530">
        <f>AJ530</f>
        <v>7.7</v>
      </c>
      <c r="DB530">
        <v>0</v>
      </c>
    </row>
    <row r="531" spans="1:106" x14ac:dyDescent="0.2">
      <c r="A531">
        <f>ROW(Source!A261)</f>
        <v>261</v>
      </c>
      <c r="B531">
        <v>27796868</v>
      </c>
      <c r="C531">
        <v>27796639</v>
      </c>
      <c r="D531">
        <v>25231607</v>
      </c>
      <c r="E531">
        <v>1</v>
      </c>
      <c r="F531">
        <v>1</v>
      </c>
      <c r="G531">
        <v>1</v>
      </c>
      <c r="H531">
        <v>2</v>
      </c>
      <c r="I531" t="s">
        <v>507</v>
      </c>
      <c r="J531" t="s">
        <v>508</v>
      </c>
      <c r="K531" t="s">
        <v>509</v>
      </c>
      <c r="L531">
        <v>1368</v>
      </c>
      <c r="N531">
        <v>1011</v>
      </c>
      <c r="O531" t="s">
        <v>503</v>
      </c>
      <c r="P531" t="s">
        <v>503</v>
      </c>
      <c r="Q531">
        <v>1</v>
      </c>
      <c r="W531">
        <v>0</v>
      </c>
      <c r="X531">
        <v>1372534845</v>
      </c>
      <c r="Y531">
        <v>1.2E-2</v>
      </c>
      <c r="AA531">
        <v>0</v>
      </c>
      <c r="AB531">
        <v>505.97</v>
      </c>
      <c r="AC531">
        <v>11.6</v>
      </c>
      <c r="AD531">
        <v>0</v>
      </c>
      <c r="AE531">
        <v>0</v>
      </c>
      <c r="AF531">
        <v>65.709999999999994</v>
      </c>
      <c r="AG531">
        <v>11.6</v>
      </c>
      <c r="AH531">
        <v>0</v>
      </c>
      <c r="AI531">
        <v>1</v>
      </c>
      <c r="AJ531">
        <v>7.7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4</v>
      </c>
      <c r="AT531">
        <v>0.01</v>
      </c>
      <c r="AU531" t="s">
        <v>21</v>
      </c>
      <c r="AV531">
        <v>0</v>
      </c>
      <c r="AW531">
        <v>2</v>
      </c>
      <c r="AX531">
        <v>27797362</v>
      </c>
      <c r="AY531">
        <v>1</v>
      </c>
      <c r="AZ531">
        <v>0</v>
      </c>
      <c r="BA531">
        <v>512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Y531*Source!I261</f>
        <v>1.2E-2</v>
      </c>
      <c r="CY531">
        <f>AB531</f>
        <v>505.97</v>
      </c>
      <c r="CZ531">
        <f>AF531</f>
        <v>65.709999999999994</v>
      </c>
      <c r="DA531">
        <f>AJ531</f>
        <v>7.7</v>
      </c>
      <c r="DB531">
        <v>0</v>
      </c>
    </row>
    <row r="532" spans="1:106" x14ac:dyDescent="0.2">
      <c r="A532">
        <f>ROW(Source!A261)</f>
        <v>261</v>
      </c>
      <c r="B532">
        <v>27796868</v>
      </c>
      <c r="C532">
        <v>27796639</v>
      </c>
      <c r="D532">
        <v>25231911</v>
      </c>
      <c r="E532">
        <v>1</v>
      </c>
      <c r="F532">
        <v>1</v>
      </c>
      <c r="G532">
        <v>1</v>
      </c>
      <c r="H532">
        <v>2</v>
      </c>
      <c r="I532" t="s">
        <v>586</v>
      </c>
      <c r="J532" t="s">
        <v>587</v>
      </c>
      <c r="K532" t="s">
        <v>588</v>
      </c>
      <c r="L532">
        <v>1368</v>
      </c>
      <c r="N532">
        <v>1011</v>
      </c>
      <c r="O532" t="s">
        <v>503</v>
      </c>
      <c r="P532" t="s">
        <v>503</v>
      </c>
      <c r="Q532">
        <v>1</v>
      </c>
      <c r="W532">
        <v>0</v>
      </c>
      <c r="X532">
        <v>-353815937</v>
      </c>
      <c r="Y532">
        <v>0.156</v>
      </c>
      <c r="AA532">
        <v>0</v>
      </c>
      <c r="AB532">
        <v>62.37</v>
      </c>
      <c r="AC532">
        <v>0</v>
      </c>
      <c r="AD532">
        <v>0</v>
      </c>
      <c r="AE532">
        <v>0</v>
      </c>
      <c r="AF532">
        <v>8.1</v>
      </c>
      <c r="AG532">
        <v>0</v>
      </c>
      <c r="AH532">
        <v>0</v>
      </c>
      <c r="AI532">
        <v>1</v>
      </c>
      <c r="AJ532">
        <v>7.7</v>
      </c>
      <c r="AK532">
        <v>1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4</v>
      </c>
      <c r="AT532">
        <v>0.13</v>
      </c>
      <c r="AU532" t="s">
        <v>21</v>
      </c>
      <c r="AV532">
        <v>0</v>
      </c>
      <c r="AW532">
        <v>2</v>
      </c>
      <c r="AX532">
        <v>27797363</v>
      </c>
      <c r="AY532">
        <v>1</v>
      </c>
      <c r="AZ532">
        <v>0</v>
      </c>
      <c r="BA532">
        <v>513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Y532*Source!I261</f>
        <v>0.156</v>
      </c>
      <c r="CY532">
        <f>AB532</f>
        <v>62.37</v>
      </c>
      <c r="CZ532">
        <f>AF532</f>
        <v>8.1</v>
      </c>
      <c r="DA532">
        <f>AJ532</f>
        <v>7.7</v>
      </c>
      <c r="DB532">
        <v>0</v>
      </c>
    </row>
    <row r="533" spans="1:106" x14ac:dyDescent="0.2">
      <c r="A533">
        <f>ROW(Source!A261)</f>
        <v>261</v>
      </c>
      <c r="B533">
        <v>27796868</v>
      </c>
      <c r="C533">
        <v>27796639</v>
      </c>
      <c r="D533">
        <v>25232576</v>
      </c>
      <c r="E533">
        <v>1</v>
      </c>
      <c r="F533">
        <v>1</v>
      </c>
      <c r="G533">
        <v>1</v>
      </c>
      <c r="H533">
        <v>2</v>
      </c>
      <c r="I533" t="s">
        <v>702</v>
      </c>
      <c r="J533" t="s">
        <v>703</v>
      </c>
      <c r="K533" t="s">
        <v>704</v>
      </c>
      <c r="L533">
        <v>1368</v>
      </c>
      <c r="N533">
        <v>1011</v>
      </c>
      <c r="O533" t="s">
        <v>503</v>
      </c>
      <c r="P533" t="s">
        <v>503</v>
      </c>
      <c r="Q533">
        <v>1</v>
      </c>
      <c r="W533">
        <v>0</v>
      </c>
      <c r="X533">
        <v>-995250510</v>
      </c>
      <c r="Y533">
        <v>0.156</v>
      </c>
      <c r="AA533">
        <v>0</v>
      </c>
      <c r="AB533">
        <v>8.5500000000000007</v>
      </c>
      <c r="AC533">
        <v>0</v>
      </c>
      <c r="AD533">
        <v>0</v>
      </c>
      <c r="AE533">
        <v>0</v>
      </c>
      <c r="AF533">
        <v>1.1100000000000001</v>
      </c>
      <c r="AG533">
        <v>0</v>
      </c>
      <c r="AH533">
        <v>0</v>
      </c>
      <c r="AI533">
        <v>1</v>
      </c>
      <c r="AJ533">
        <v>7.7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4</v>
      </c>
      <c r="AT533">
        <v>0.13</v>
      </c>
      <c r="AU533" t="s">
        <v>21</v>
      </c>
      <c r="AV533">
        <v>0</v>
      </c>
      <c r="AW533">
        <v>2</v>
      </c>
      <c r="AX533">
        <v>27797364</v>
      </c>
      <c r="AY533">
        <v>1</v>
      </c>
      <c r="AZ533">
        <v>0</v>
      </c>
      <c r="BA533">
        <v>514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Y533*Source!I261</f>
        <v>0.156</v>
      </c>
      <c r="CY533">
        <f>AB533</f>
        <v>8.5500000000000007</v>
      </c>
      <c r="CZ533">
        <f>AF533</f>
        <v>1.1100000000000001</v>
      </c>
      <c r="DA533">
        <f>AJ533</f>
        <v>7.7</v>
      </c>
      <c r="DB533">
        <v>0</v>
      </c>
    </row>
    <row r="534" spans="1:106" x14ac:dyDescent="0.2">
      <c r="A534">
        <f>ROW(Source!A261)</f>
        <v>261</v>
      </c>
      <c r="B534">
        <v>27796868</v>
      </c>
      <c r="C534">
        <v>27796639</v>
      </c>
      <c r="D534">
        <v>25148213</v>
      </c>
      <c r="E534">
        <v>1</v>
      </c>
      <c r="F534">
        <v>1</v>
      </c>
      <c r="G534">
        <v>1</v>
      </c>
      <c r="H534">
        <v>3</v>
      </c>
      <c r="I534" t="s">
        <v>705</v>
      </c>
      <c r="J534" t="s">
        <v>706</v>
      </c>
      <c r="K534" t="s">
        <v>707</v>
      </c>
      <c r="L534">
        <v>1346</v>
      </c>
      <c r="N534">
        <v>1009</v>
      </c>
      <c r="O534" t="s">
        <v>139</v>
      </c>
      <c r="P534" t="s">
        <v>139</v>
      </c>
      <c r="Q534">
        <v>1</v>
      </c>
      <c r="W534">
        <v>0</v>
      </c>
      <c r="X534">
        <v>618806536</v>
      </c>
      <c r="Y534">
        <v>6.0000000000000001E-3</v>
      </c>
      <c r="AA534">
        <v>346.27</v>
      </c>
      <c r="AB534">
        <v>0</v>
      </c>
      <c r="AC534">
        <v>0</v>
      </c>
      <c r="AD534">
        <v>0</v>
      </c>
      <c r="AE534">
        <v>44.97</v>
      </c>
      <c r="AF534">
        <v>0</v>
      </c>
      <c r="AG534">
        <v>0</v>
      </c>
      <c r="AH534">
        <v>0</v>
      </c>
      <c r="AI534">
        <v>7.7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4</v>
      </c>
      <c r="AT534">
        <v>6.0000000000000001E-3</v>
      </c>
      <c r="AU534" t="s">
        <v>4</v>
      </c>
      <c r="AV534">
        <v>0</v>
      </c>
      <c r="AW534">
        <v>2</v>
      </c>
      <c r="AX534">
        <v>27797365</v>
      </c>
      <c r="AY534">
        <v>1</v>
      </c>
      <c r="AZ534">
        <v>0</v>
      </c>
      <c r="BA534">
        <v>515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Y534*Source!I261</f>
        <v>6.0000000000000001E-3</v>
      </c>
      <c r="CY534">
        <f t="shared" ref="CY534:CY546" si="63">AA534</f>
        <v>346.27</v>
      </c>
      <c r="CZ534">
        <f t="shared" ref="CZ534:CZ546" si="64">AE534</f>
        <v>44.97</v>
      </c>
      <c r="DA534">
        <f t="shared" ref="DA534:DA546" si="65">AI534</f>
        <v>7.7</v>
      </c>
      <c r="DB534">
        <v>0</v>
      </c>
    </row>
    <row r="535" spans="1:106" x14ac:dyDescent="0.2">
      <c r="A535">
        <f>ROW(Source!A261)</f>
        <v>261</v>
      </c>
      <c r="B535">
        <v>27796868</v>
      </c>
      <c r="C535">
        <v>27796639</v>
      </c>
      <c r="D535">
        <v>25149944</v>
      </c>
      <c r="E535">
        <v>1</v>
      </c>
      <c r="F535">
        <v>1</v>
      </c>
      <c r="G535">
        <v>1</v>
      </c>
      <c r="H535">
        <v>3</v>
      </c>
      <c r="I535" t="s">
        <v>708</v>
      </c>
      <c r="J535" t="s">
        <v>709</v>
      </c>
      <c r="K535" t="s">
        <v>710</v>
      </c>
      <c r="L535">
        <v>1346</v>
      </c>
      <c r="N535">
        <v>1009</v>
      </c>
      <c r="O535" t="s">
        <v>139</v>
      </c>
      <c r="P535" t="s">
        <v>139</v>
      </c>
      <c r="Q535">
        <v>1</v>
      </c>
      <c r="W535">
        <v>0</v>
      </c>
      <c r="X535">
        <v>56922527</v>
      </c>
      <c r="Y535">
        <v>2E-3</v>
      </c>
      <c r="AA535">
        <v>88.55</v>
      </c>
      <c r="AB535">
        <v>0</v>
      </c>
      <c r="AC535">
        <v>0</v>
      </c>
      <c r="AD535">
        <v>0</v>
      </c>
      <c r="AE535">
        <v>11.5</v>
      </c>
      <c r="AF535">
        <v>0</v>
      </c>
      <c r="AG535">
        <v>0</v>
      </c>
      <c r="AH535">
        <v>0</v>
      </c>
      <c r="AI535">
        <v>7.7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4</v>
      </c>
      <c r="AT535">
        <v>2E-3</v>
      </c>
      <c r="AU535" t="s">
        <v>4</v>
      </c>
      <c r="AV535">
        <v>0</v>
      </c>
      <c r="AW535">
        <v>2</v>
      </c>
      <c r="AX535">
        <v>27797366</v>
      </c>
      <c r="AY535">
        <v>1</v>
      </c>
      <c r="AZ535">
        <v>0</v>
      </c>
      <c r="BA535">
        <v>516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Y535*Source!I261</f>
        <v>2E-3</v>
      </c>
      <c r="CY535">
        <f t="shared" si="63"/>
        <v>88.55</v>
      </c>
      <c r="CZ535">
        <f t="shared" si="64"/>
        <v>11.5</v>
      </c>
      <c r="DA535">
        <f t="shared" si="65"/>
        <v>7.7</v>
      </c>
      <c r="DB535">
        <v>0</v>
      </c>
    </row>
    <row r="536" spans="1:106" x14ac:dyDescent="0.2">
      <c r="A536">
        <f>ROW(Source!A261)</f>
        <v>261</v>
      </c>
      <c r="B536">
        <v>27796868</v>
      </c>
      <c r="C536">
        <v>27796639</v>
      </c>
      <c r="D536">
        <v>25150263</v>
      </c>
      <c r="E536">
        <v>1</v>
      </c>
      <c r="F536">
        <v>1</v>
      </c>
      <c r="G536">
        <v>1</v>
      </c>
      <c r="H536">
        <v>3</v>
      </c>
      <c r="I536" t="s">
        <v>652</v>
      </c>
      <c r="J536" t="s">
        <v>653</v>
      </c>
      <c r="K536" t="s">
        <v>654</v>
      </c>
      <c r="L536">
        <v>1346</v>
      </c>
      <c r="N536">
        <v>1009</v>
      </c>
      <c r="O536" t="s">
        <v>139</v>
      </c>
      <c r="P536" t="s">
        <v>139</v>
      </c>
      <c r="Q536">
        <v>1</v>
      </c>
      <c r="W536">
        <v>0</v>
      </c>
      <c r="X536">
        <v>-1088866022</v>
      </c>
      <c r="Y536">
        <v>2.4E-2</v>
      </c>
      <c r="AA536">
        <v>234.08</v>
      </c>
      <c r="AB536">
        <v>0</v>
      </c>
      <c r="AC536">
        <v>0</v>
      </c>
      <c r="AD536">
        <v>0</v>
      </c>
      <c r="AE536">
        <v>30.4</v>
      </c>
      <c r="AF536">
        <v>0</v>
      </c>
      <c r="AG536">
        <v>0</v>
      </c>
      <c r="AH536">
        <v>0</v>
      </c>
      <c r="AI536">
        <v>7.7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4</v>
      </c>
      <c r="AT536">
        <v>2.4E-2</v>
      </c>
      <c r="AU536" t="s">
        <v>4</v>
      </c>
      <c r="AV536">
        <v>0</v>
      </c>
      <c r="AW536">
        <v>2</v>
      </c>
      <c r="AX536">
        <v>27797367</v>
      </c>
      <c r="AY536">
        <v>1</v>
      </c>
      <c r="AZ536">
        <v>0</v>
      </c>
      <c r="BA536">
        <v>517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Y536*Source!I261</f>
        <v>2.4E-2</v>
      </c>
      <c r="CY536">
        <f t="shared" si="63"/>
        <v>234.08</v>
      </c>
      <c r="CZ536">
        <f t="shared" si="64"/>
        <v>30.4</v>
      </c>
      <c r="DA536">
        <f t="shared" si="65"/>
        <v>7.7</v>
      </c>
      <c r="DB536">
        <v>0</v>
      </c>
    </row>
    <row r="537" spans="1:106" x14ac:dyDescent="0.2">
      <c r="A537">
        <f>ROW(Source!A261)</f>
        <v>261</v>
      </c>
      <c r="B537">
        <v>27796868</v>
      </c>
      <c r="C537">
        <v>27796639</v>
      </c>
      <c r="D537">
        <v>25151427</v>
      </c>
      <c r="E537">
        <v>1</v>
      </c>
      <c r="F537">
        <v>1</v>
      </c>
      <c r="G537">
        <v>1</v>
      </c>
      <c r="H537">
        <v>3</v>
      </c>
      <c r="I537" t="s">
        <v>670</v>
      </c>
      <c r="J537" t="s">
        <v>671</v>
      </c>
      <c r="K537" t="s">
        <v>672</v>
      </c>
      <c r="L537">
        <v>1346</v>
      </c>
      <c r="N537">
        <v>1009</v>
      </c>
      <c r="O537" t="s">
        <v>139</v>
      </c>
      <c r="P537" t="s">
        <v>139</v>
      </c>
      <c r="Q537">
        <v>1</v>
      </c>
      <c r="W537">
        <v>0</v>
      </c>
      <c r="X537">
        <v>586013393</v>
      </c>
      <c r="Y537">
        <v>7.0000000000000007E-2</v>
      </c>
      <c r="AA537">
        <v>81.39</v>
      </c>
      <c r="AB537">
        <v>0</v>
      </c>
      <c r="AC537">
        <v>0</v>
      </c>
      <c r="AD537">
        <v>0</v>
      </c>
      <c r="AE537">
        <v>10.57</v>
      </c>
      <c r="AF537">
        <v>0</v>
      </c>
      <c r="AG537">
        <v>0</v>
      </c>
      <c r="AH537">
        <v>0</v>
      </c>
      <c r="AI537">
        <v>7.7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4</v>
      </c>
      <c r="AT537">
        <v>7.0000000000000007E-2</v>
      </c>
      <c r="AU537" t="s">
        <v>4</v>
      </c>
      <c r="AV537">
        <v>0</v>
      </c>
      <c r="AW537">
        <v>2</v>
      </c>
      <c r="AX537">
        <v>27797368</v>
      </c>
      <c r="AY537">
        <v>1</v>
      </c>
      <c r="AZ537">
        <v>0</v>
      </c>
      <c r="BA537">
        <v>518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Y537*Source!I261</f>
        <v>7.0000000000000007E-2</v>
      </c>
      <c r="CY537">
        <f t="shared" si="63"/>
        <v>81.39</v>
      </c>
      <c r="CZ537">
        <f t="shared" si="64"/>
        <v>10.57</v>
      </c>
      <c r="DA537">
        <f t="shared" si="65"/>
        <v>7.7</v>
      </c>
      <c r="DB537">
        <v>0</v>
      </c>
    </row>
    <row r="538" spans="1:106" x14ac:dyDescent="0.2">
      <c r="A538">
        <f>ROW(Source!A261)</f>
        <v>261</v>
      </c>
      <c r="B538">
        <v>27796868</v>
      </c>
      <c r="C538">
        <v>27796639</v>
      </c>
      <c r="D538">
        <v>25152616</v>
      </c>
      <c r="E538">
        <v>1</v>
      </c>
      <c r="F538">
        <v>1</v>
      </c>
      <c r="G538">
        <v>1</v>
      </c>
      <c r="H538">
        <v>3</v>
      </c>
      <c r="I538" t="s">
        <v>525</v>
      </c>
      <c r="J538" t="s">
        <v>526</v>
      </c>
      <c r="K538" t="s">
        <v>514</v>
      </c>
      <c r="L538">
        <v>1346</v>
      </c>
      <c r="N538">
        <v>1009</v>
      </c>
      <c r="O538" t="s">
        <v>139</v>
      </c>
      <c r="P538" t="s">
        <v>139</v>
      </c>
      <c r="Q538">
        <v>1</v>
      </c>
      <c r="W538">
        <v>0</v>
      </c>
      <c r="X538">
        <v>103900845</v>
      </c>
      <c r="Y538">
        <v>0.27</v>
      </c>
      <c r="AA538">
        <v>69.61</v>
      </c>
      <c r="AB538">
        <v>0</v>
      </c>
      <c r="AC538">
        <v>0</v>
      </c>
      <c r="AD538">
        <v>0</v>
      </c>
      <c r="AE538">
        <v>9.0399999999999991</v>
      </c>
      <c r="AF538">
        <v>0</v>
      </c>
      <c r="AG538">
        <v>0</v>
      </c>
      <c r="AH538">
        <v>0</v>
      </c>
      <c r="AI538">
        <v>7.7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4</v>
      </c>
      <c r="AT538">
        <v>0.27</v>
      </c>
      <c r="AU538" t="s">
        <v>4</v>
      </c>
      <c r="AV538">
        <v>0</v>
      </c>
      <c r="AW538">
        <v>2</v>
      </c>
      <c r="AX538">
        <v>27797369</v>
      </c>
      <c r="AY538">
        <v>1</v>
      </c>
      <c r="AZ538">
        <v>0</v>
      </c>
      <c r="BA538">
        <v>519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Y538*Source!I261</f>
        <v>0.27</v>
      </c>
      <c r="CY538">
        <f t="shared" si="63"/>
        <v>69.61</v>
      </c>
      <c r="CZ538">
        <f t="shared" si="64"/>
        <v>9.0399999999999991</v>
      </c>
      <c r="DA538">
        <f t="shared" si="65"/>
        <v>7.7</v>
      </c>
      <c r="DB538">
        <v>0</v>
      </c>
    </row>
    <row r="539" spans="1:106" x14ac:dyDescent="0.2">
      <c r="A539">
        <f>ROW(Source!A261)</f>
        <v>261</v>
      </c>
      <c r="B539">
        <v>27796868</v>
      </c>
      <c r="C539">
        <v>27796639</v>
      </c>
      <c r="D539">
        <v>25152748</v>
      </c>
      <c r="E539">
        <v>1</v>
      </c>
      <c r="F539">
        <v>1</v>
      </c>
      <c r="G539">
        <v>1</v>
      </c>
      <c r="H539">
        <v>3</v>
      </c>
      <c r="I539" t="s">
        <v>711</v>
      </c>
      <c r="J539" t="s">
        <v>712</v>
      </c>
      <c r="K539" t="s">
        <v>713</v>
      </c>
      <c r="L539">
        <v>1355</v>
      </c>
      <c r="N539">
        <v>1010</v>
      </c>
      <c r="O539" t="s">
        <v>303</v>
      </c>
      <c r="P539" t="s">
        <v>303</v>
      </c>
      <c r="Q539">
        <v>100</v>
      </c>
      <c r="W539">
        <v>0</v>
      </c>
      <c r="X539">
        <v>1794244060</v>
      </c>
      <c r="Y539">
        <v>0.01</v>
      </c>
      <c r="AA539">
        <v>662.2</v>
      </c>
      <c r="AB539">
        <v>0</v>
      </c>
      <c r="AC539">
        <v>0</v>
      </c>
      <c r="AD539">
        <v>0</v>
      </c>
      <c r="AE539">
        <v>86</v>
      </c>
      <c r="AF539">
        <v>0</v>
      </c>
      <c r="AG539">
        <v>0</v>
      </c>
      <c r="AH539">
        <v>0</v>
      </c>
      <c r="AI539">
        <v>7.7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4</v>
      </c>
      <c r="AT539">
        <v>0.01</v>
      </c>
      <c r="AU539" t="s">
        <v>4</v>
      </c>
      <c r="AV539">
        <v>0</v>
      </c>
      <c r="AW539">
        <v>2</v>
      </c>
      <c r="AX539">
        <v>27797370</v>
      </c>
      <c r="AY539">
        <v>1</v>
      </c>
      <c r="AZ539">
        <v>0</v>
      </c>
      <c r="BA539">
        <v>520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Y539*Source!I261</f>
        <v>0.01</v>
      </c>
      <c r="CY539">
        <f t="shared" si="63"/>
        <v>662.2</v>
      </c>
      <c r="CZ539">
        <f t="shared" si="64"/>
        <v>86</v>
      </c>
      <c r="DA539">
        <f t="shared" si="65"/>
        <v>7.7</v>
      </c>
      <c r="DB539">
        <v>0</v>
      </c>
    </row>
    <row r="540" spans="1:106" x14ac:dyDescent="0.2">
      <c r="A540">
        <f>ROW(Source!A261)</f>
        <v>261</v>
      </c>
      <c r="B540">
        <v>27796868</v>
      </c>
      <c r="C540">
        <v>27796639</v>
      </c>
      <c r="D540">
        <v>25153666</v>
      </c>
      <c r="E540">
        <v>1</v>
      </c>
      <c r="F540">
        <v>1</v>
      </c>
      <c r="G540">
        <v>1</v>
      </c>
      <c r="H540">
        <v>3</v>
      </c>
      <c r="I540" t="s">
        <v>714</v>
      </c>
      <c r="J540" t="s">
        <v>715</v>
      </c>
      <c r="K540" t="s">
        <v>716</v>
      </c>
      <c r="L540">
        <v>1346</v>
      </c>
      <c r="N540">
        <v>1009</v>
      </c>
      <c r="O540" t="s">
        <v>139</v>
      </c>
      <c r="P540" t="s">
        <v>139</v>
      </c>
      <c r="Q540">
        <v>1</v>
      </c>
      <c r="W540">
        <v>0</v>
      </c>
      <c r="X540">
        <v>-856710481</v>
      </c>
      <c r="Y540">
        <v>1E-3</v>
      </c>
      <c r="AA540">
        <v>1024.49</v>
      </c>
      <c r="AB540">
        <v>0</v>
      </c>
      <c r="AC540">
        <v>0</v>
      </c>
      <c r="AD540">
        <v>0</v>
      </c>
      <c r="AE540">
        <v>133.05000000000001</v>
      </c>
      <c r="AF540">
        <v>0</v>
      </c>
      <c r="AG540">
        <v>0</v>
      </c>
      <c r="AH540">
        <v>0</v>
      </c>
      <c r="AI540">
        <v>7.7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4</v>
      </c>
      <c r="AT540">
        <v>1E-3</v>
      </c>
      <c r="AU540" t="s">
        <v>4</v>
      </c>
      <c r="AV540">
        <v>0</v>
      </c>
      <c r="AW540">
        <v>2</v>
      </c>
      <c r="AX540">
        <v>27797371</v>
      </c>
      <c r="AY540">
        <v>1</v>
      </c>
      <c r="AZ540">
        <v>0</v>
      </c>
      <c r="BA540">
        <v>521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Y540*Source!I261</f>
        <v>1E-3</v>
      </c>
      <c r="CY540">
        <f t="shared" si="63"/>
        <v>1024.49</v>
      </c>
      <c r="CZ540">
        <f t="shared" si="64"/>
        <v>133.05000000000001</v>
      </c>
      <c r="DA540">
        <f t="shared" si="65"/>
        <v>7.7</v>
      </c>
      <c r="DB540">
        <v>0</v>
      </c>
    </row>
    <row r="541" spans="1:106" x14ac:dyDescent="0.2">
      <c r="A541">
        <f>ROW(Source!A261)</f>
        <v>261</v>
      </c>
      <c r="B541">
        <v>27796868</v>
      </c>
      <c r="C541">
        <v>27796639</v>
      </c>
      <c r="D541">
        <v>25171300</v>
      </c>
      <c r="E541">
        <v>1</v>
      </c>
      <c r="F541">
        <v>1</v>
      </c>
      <c r="G541">
        <v>1</v>
      </c>
      <c r="H541">
        <v>3</v>
      </c>
      <c r="I541" t="s">
        <v>673</v>
      </c>
      <c r="J541" t="s">
        <v>674</v>
      </c>
      <c r="K541" t="s">
        <v>675</v>
      </c>
      <c r="L541">
        <v>1348</v>
      </c>
      <c r="N541">
        <v>1009</v>
      </c>
      <c r="O541" t="s">
        <v>119</v>
      </c>
      <c r="P541" t="s">
        <v>119</v>
      </c>
      <c r="Q541">
        <v>1000</v>
      </c>
      <c r="W541">
        <v>0</v>
      </c>
      <c r="X541">
        <v>426000481</v>
      </c>
      <c r="Y541">
        <v>3.0000000000000001E-3</v>
      </c>
      <c r="AA541">
        <v>88550</v>
      </c>
      <c r="AB541">
        <v>0</v>
      </c>
      <c r="AC541">
        <v>0</v>
      </c>
      <c r="AD541">
        <v>0</v>
      </c>
      <c r="AE541">
        <v>11500</v>
      </c>
      <c r="AF541">
        <v>0</v>
      </c>
      <c r="AG541">
        <v>0</v>
      </c>
      <c r="AH541">
        <v>0</v>
      </c>
      <c r="AI541">
        <v>7.7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4</v>
      </c>
      <c r="AT541">
        <v>3.0000000000000001E-3</v>
      </c>
      <c r="AU541" t="s">
        <v>4</v>
      </c>
      <c r="AV541">
        <v>0</v>
      </c>
      <c r="AW541">
        <v>2</v>
      </c>
      <c r="AX541">
        <v>27797372</v>
      </c>
      <c r="AY541">
        <v>1</v>
      </c>
      <c r="AZ541">
        <v>0</v>
      </c>
      <c r="BA541">
        <v>522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Y541*Source!I261</f>
        <v>3.0000000000000001E-3</v>
      </c>
      <c r="CY541">
        <f t="shared" si="63"/>
        <v>88550</v>
      </c>
      <c r="CZ541">
        <f t="shared" si="64"/>
        <v>11500</v>
      </c>
      <c r="DA541">
        <f t="shared" si="65"/>
        <v>7.7</v>
      </c>
      <c r="DB541">
        <v>0</v>
      </c>
    </row>
    <row r="542" spans="1:106" x14ac:dyDescent="0.2">
      <c r="A542">
        <f>ROW(Source!A261)</f>
        <v>261</v>
      </c>
      <c r="B542">
        <v>27796868</v>
      </c>
      <c r="C542">
        <v>27796639</v>
      </c>
      <c r="D542">
        <v>25186459</v>
      </c>
      <c r="E542">
        <v>1</v>
      </c>
      <c r="F542">
        <v>1</v>
      </c>
      <c r="G542">
        <v>1</v>
      </c>
      <c r="H542">
        <v>3</v>
      </c>
      <c r="I542" t="s">
        <v>655</v>
      </c>
      <c r="J542" t="s">
        <v>656</v>
      </c>
      <c r="K542" t="s">
        <v>657</v>
      </c>
      <c r="L542">
        <v>1346</v>
      </c>
      <c r="N542">
        <v>1009</v>
      </c>
      <c r="O542" t="s">
        <v>139</v>
      </c>
      <c r="P542" t="s">
        <v>139</v>
      </c>
      <c r="Q542">
        <v>1</v>
      </c>
      <c r="W542">
        <v>0</v>
      </c>
      <c r="X542">
        <v>210558753</v>
      </c>
      <c r="Y542">
        <v>4.3999999999999997E-2</v>
      </c>
      <c r="AA542">
        <v>220.22</v>
      </c>
      <c r="AB542">
        <v>0</v>
      </c>
      <c r="AC542">
        <v>0</v>
      </c>
      <c r="AD542">
        <v>0</v>
      </c>
      <c r="AE542">
        <v>28.6</v>
      </c>
      <c r="AF542">
        <v>0</v>
      </c>
      <c r="AG542">
        <v>0</v>
      </c>
      <c r="AH542">
        <v>0</v>
      </c>
      <c r="AI542">
        <v>7.7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4</v>
      </c>
      <c r="AT542">
        <v>4.3999999999999997E-2</v>
      </c>
      <c r="AU542" t="s">
        <v>4</v>
      </c>
      <c r="AV542">
        <v>0</v>
      </c>
      <c r="AW542">
        <v>2</v>
      </c>
      <c r="AX542">
        <v>27797373</v>
      </c>
      <c r="AY542">
        <v>1</v>
      </c>
      <c r="AZ542">
        <v>0</v>
      </c>
      <c r="BA542">
        <v>523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Y542*Source!I261</f>
        <v>4.3999999999999997E-2</v>
      </c>
      <c r="CY542">
        <f t="shared" si="63"/>
        <v>220.22</v>
      </c>
      <c r="CZ542">
        <f t="shared" si="64"/>
        <v>28.6</v>
      </c>
      <c r="DA542">
        <f t="shared" si="65"/>
        <v>7.7</v>
      </c>
      <c r="DB542">
        <v>0</v>
      </c>
    </row>
    <row r="543" spans="1:106" x14ac:dyDescent="0.2">
      <c r="A543">
        <f>ROW(Source!A261)</f>
        <v>261</v>
      </c>
      <c r="B543">
        <v>27796868</v>
      </c>
      <c r="C543">
        <v>27796639</v>
      </c>
      <c r="D543">
        <v>25186612</v>
      </c>
      <c r="E543">
        <v>1</v>
      </c>
      <c r="F543">
        <v>1</v>
      </c>
      <c r="G543">
        <v>1</v>
      </c>
      <c r="H543">
        <v>3</v>
      </c>
      <c r="I543" t="s">
        <v>565</v>
      </c>
      <c r="J543" t="s">
        <v>566</v>
      </c>
      <c r="K543" t="s">
        <v>567</v>
      </c>
      <c r="L543">
        <v>1346</v>
      </c>
      <c r="N543">
        <v>1009</v>
      </c>
      <c r="O543" t="s">
        <v>139</v>
      </c>
      <c r="P543" t="s">
        <v>139</v>
      </c>
      <c r="Q543">
        <v>1</v>
      </c>
      <c r="W543">
        <v>0</v>
      </c>
      <c r="X543">
        <v>-1274984028</v>
      </c>
      <c r="Y543">
        <v>1E-3</v>
      </c>
      <c r="AA543">
        <v>274.35000000000002</v>
      </c>
      <c r="AB543">
        <v>0</v>
      </c>
      <c r="AC543">
        <v>0</v>
      </c>
      <c r="AD543">
        <v>0</v>
      </c>
      <c r="AE543">
        <v>35.630000000000003</v>
      </c>
      <c r="AF543">
        <v>0</v>
      </c>
      <c r="AG543">
        <v>0</v>
      </c>
      <c r="AH543">
        <v>0</v>
      </c>
      <c r="AI543">
        <v>7.7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4</v>
      </c>
      <c r="AT543">
        <v>1E-3</v>
      </c>
      <c r="AU543" t="s">
        <v>4</v>
      </c>
      <c r="AV543">
        <v>0</v>
      </c>
      <c r="AW543">
        <v>2</v>
      </c>
      <c r="AX543">
        <v>27797374</v>
      </c>
      <c r="AY543">
        <v>1</v>
      </c>
      <c r="AZ543">
        <v>0</v>
      </c>
      <c r="BA543">
        <v>524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Y543*Source!I261</f>
        <v>1E-3</v>
      </c>
      <c r="CY543">
        <f t="shared" si="63"/>
        <v>274.35000000000002</v>
      </c>
      <c r="CZ543">
        <f t="shared" si="64"/>
        <v>35.630000000000003</v>
      </c>
      <c r="DA543">
        <f t="shared" si="65"/>
        <v>7.7</v>
      </c>
      <c r="DB543">
        <v>0</v>
      </c>
    </row>
    <row r="544" spans="1:106" x14ac:dyDescent="0.2">
      <c r="A544">
        <f>ROW(Source!A261)</f>
        <v>261</v>
      </c>
      <c r="B544">
        <v>27796868</v>
      </c>
      <c r="C544">
        <v>27796639</v>
      </c>
      <c r="D544">
        <v>25200071</v>
      </c>
      <c r="E544">
        <v>1</v>
      </c>
      <c r="F544">
        <v>1</v>
      </c>
      <c r="G544">
        <v>1</v>
      </c>
      <c r="H544">
        <v>3</v>
      </c>
      <c r="I544" t="s">
        <v>527</v>
      </c>
      <c r="J544" t="s">
        <v>528</v>
      </c>
      <c r="K544" t="s">
        <v>529</v>
      </c>
      <c r="L544">
        <v>1358</v>
      </c>
      <c r="N544">
        <v>1010</v>
      </c>
      <c r="O544" t="s">
        <v>355</v>
      </c>
      <c r="P544" t="s">
        <v>355</v>
      </c>
      <c r="Q544">
        <v>10</v>
      </c>
      <c r="W544">
        <v>0</v>
      </c>
      <c r="X544">
        <v>1386890308</v>
      </c>
      <c r="Y544">
        <v>0.1</v>
      </c>
      <c r="AA544">
        <v>300.3</v>
      </c>
      <c r="AB544">
        <v>0</v>
      </c>
      <c r="AC544">
        <v>0</v>
      </c>
      <c r="AD544">
        <v>0</v>
      </c>
      <c r="AE544">
        <v>39</v>
      </c>
      <c r="AF544">
        <v>0</v>
      </c>
      <c r="AG544">
        <v>0</v>
      </c>
      <c r="AH544">
        <v>0</v>
      </c>
      <c r="AI544">
        <v>7.7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4</v>
      </c>
      <c r="AT544">
        <v>0.1</v>
      </c>
      <c r="AU544" t="s">
        <v>4</v>
      </c>
      <c r="AV544">
        <v>0</v>
      </c>
      <c r="AW544">
        <v>2</v>
      </c>
      <c r="AX544">
        <v>27797375</v>
      </c>
      <c r="AY544">
        <v>1</v>
      </c>
      <c r="AZ544">
        <v>0</v>
      </c>
      <c r="BA544">
        <v>525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Y544*Source!I261</f>
        <v>0.1</v>
      </c>
      <c r="CY544">
        <f t="shared" si="63"/>
        <v>300.3</v>
      </c>
      <c r="CZ544">
        <f t="shared" si="64"/>
        <v>39</v>
      </c>
      <c r="DA544">
        <f t="shared" si="65"/>
        <v>7.7</v>
      </c>
      <c r="DB544">
        <v>0</v>
      </c>
    </row>
    <row r="545" spans="1:106" x14ac:dyDescent="0.2">
      <c r="A545">
        <f>ROW(Source!A261)</f>
        <v>261</v>
      </c>
      <c r="B545">
        <v>27796868</v>
      </c>
      <c r="C545">
        <v>27796639</v>
      </c>
      <c r="D545">
        <v>0</v>
      </c>
      <c r="E545">
        <v>1</v>
      </c>
      <c r="F545">
        <v>1</v>
      </c>
      <c r="G545">
        <v>1</v>
      </c>
      <c r="H545">
        <v>3</v>
      </c>
      <c r="I545" t="s">
        <v>334</v>
      </c>
      <c r="J545" t="s">
        <v>4</v>
      </c>
      <c r="K545" t="s">
        <v>335</v>
      </c>
      <c r="L545">
        <v>1354</v>
      </c>
      <c r="N545">
        <v>1010</v>
      </c>
      <c r="O545" t="s">
        <v>215</v>
      </c>
      <c r="P545" t="s">
        <v>215</v>
      </c>
      <c r="Q545">
        <v>1</v>
      </c>
      <c r="W545">
        <v>0</v>
      </c>
      <c r="X545">
        <v>-1656253173</v>
      </c>
      <c r="Y545">
        <v>1</v>
      </c>
      <c r="AA545">
        <v>25647.01</v>
      </c>
      <c r="AB545">
        <v>0</v>
      </c>
      <c r="AC545">
        <v>0</v>
      </c>
      <c r="AD545">
        <v>0</v>
      </c>
      <c r="AE545">
        <v>3330.78</v>
      </c>
      <c r="AF545">
        <v>0</v>
      </c>
      <c r="AG545">
        <v>0</v>
      </c>
      <c r="AH545">
        <v>0</v>
      </c>
      <c r="AI545">
        <v>7.7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4</v>
      </c>
      <c r="AT545">
        <v>1</v>
      </c>
      <c r="AU545" t="s">
        <v>4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4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Y545*Source!I261</f>
        <v>1</v>
      </c>
      <c r="CY545">
        <f t="shared" si="63"/>
        <v>25647.01</v>
      </c>
      <c r="CZ545">
        <f t="shared" si="64"/>
        <v>3330.78</v>
      </c>
      <c r="DA545">
        <f t="shared" si="65"/>
        <v>7.7</v>
      </c>
      <c r="DB545">
        <v>0</v>
      </c>
    </row>
    <row r="546" spans="1:106" x14ac:dyDescent="0.2">
      <c r="A546">
        <f>ROW(Source!A261)</f>
        <v>261</v>
      </c>
      <c r="B546">
        <v>27796868</v>
      </c>
      <c r="C546">
        <v>27796639</v>
      </c>
      <c r="D546">
        <v>25147235</v>
      </c>
      <c r="E546">
        <v>17</v>
      </c>
      <c r="F546">
        <v>1</v>
      </c>
      <c r="G546">
        <v>1</v>
      </c>
      <c r="H546">
        <v>3</v>
      </c>
      <c r="I546" t="s">
        <v>536</v>
      </c>
      <c r="J546" t="s">
        <v>4</v>
      </c>
      <c r="K546" t="s">
        <v>537</v>
      </c>
      <c r="L546">
        <v>1374</v>
      </c>
      <c r="N546">
        <v>1013</v>
      </c>
      <c r="O546" t="s">
        <v>538</v>
      </c>
      <c r="P546" t="s">
        <v>538</v>
      </c>
      <c r="Q546">
        <v>1</v>
      </c>
      <c r="W546">
        <v>0</v>
      </c>
      <c r="X546">
        <v>-1731369543</v>
      </c>
      <c r="Y546">
        <v>0.49</v>
      </c>
      <c r="AA546">
        <v>1</v>
      </c>
      <c r="AB546">
        <v>0</v>
      </c>
      <c r="AC546">
        <v>0</v>
      </c>
      <c r="AD546">
        <v>0</v>
      </c>
      <c r="AE546">
        <v>1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4</v>
      </c>
      <c r="AT546">
        <v>0.49</v>
      </c>
      <c r="AU546" t="s">
        <v>4</v>
      </c>
      <c r="AV546">
        <v>0</v>
      </c>
      <c r="AW546">
        <v>2</v>
      </c>
      <c r="AX546">
        <v>27797376</v>
      </c>
      <c r="AY546">
        <v>1</v>
      </c>
      <c r="AZ546">
        <v>0</v>
      </c>
      <c r="BA546">
        <v>526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Y546*Source!I261</f>
        <v>0.49</v>
      </c>
      <c r="CY546">
        <f t="shared" si="63"/>
        <v>1</v>
      </c>
      <c r="CZ546">
        <f t="shared" si="64"/>
        <v>1</v>
      </c>
      <c r="DA546">
        <f t="shared" si="65"/>
        <v>1</v>
      </c>
      <c r="DB546">
        <v>0</v>
      </c>
    </row>
    <row r="547" spans="1:106" x14ac:dyDescent="0.2">
      <c r="A547">
        <f>ROW(Source!A264)</f>
        <v>264</v>
      </c>
      <c r="B547">
        <v>27795993</v>
      </c>
      <c r="C547">
        <v>27796658</v>
      </c>
      <c r="D547">
        <v>25418254</v>
      </c>
      <c r="E547">
        <v>1</v>
      </c>
      <c r="F547">
        <v>1</v>
      </c>
      <c r="G547">
        <v>1</v>
      </c>
      <c r="H547">
        <v>1</v>
      </c>
      <c r="I547" t="s">
        <v>658</v>
      </c>
      <c r="J547" t="s">
        <v>4</v>
      </c>
      <c r="K547" t="s">
        <v>659</v>
      </c>
      <c r="L547">
        <v>1191</v>
      </c>
      <c r="N547">
        <v>1013</v>
      </c>
      <c r="O547" t="s">
        <v>497</v>
      </c>
      <c r="P547" t="s">
        <v>497</v>
      </c>
      <c r="Q547">
        <v>1</v>
      </c>
      <c r="W547">
        <v>0</v>
      </c>
      <c r="X547">
        <v>1983201532</v>
      </c>
      <c r="Y547">
        <v>19.547999999999998</v>
      </c>
      <c r="AA547">
        <v>0</v>
      </c>
      <c r="AB547">
        <v>0</v>
      </c>
      <c r="AC547">
        <v>0</v>
      </c>
      <c r="AD547">
        <v>9.51</v>
      </c>
      <c r="AE547">
        <v>0</v>
      </c>
      <c r="AF547">
        <v>0</v>
      </c>
      <c r="AG547">
        <v>0</v>
      </c>
      <c r="AH547">
        <v>9.51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4</v>
      </c>
      <c r="AT547">
        <v>16.29</v>
      </c>
      <c r="AU547" t="s">
        <v>21</v>
      </c>
      <c r="AV547">
        <v>1</v>
      </c>
      <c r="AW547">
        <v>2</v>
      </c>
      <c r="AX547">
        <v>27797379</v>
      </c>
      <c r="AY547">
        <v>1</v>
      </c>
      <c r="AZ547">
        <v>0</v>
      </c>
      <c r="BA547">
        <v>527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Y547*Source!I264</f>
        <v>9.7739999999999991</v>
      </c>
      <c r="CY547">
        <f>AD547</f>
        <v>9.51</v>
      </c>
      <c r="CZ547">
        <f>AH547</f>
        <v>9.51</v>
      </c>
      <c r="DA547">
        <f>AL547</f>
        <v>1</v>
      </c>
      <c r="DB547">
        <v>0</v>
      </c>
    </row>
    <row r="548" spans="1:106" x14ac:dyDescent="0.2">
      <c r="A548">
        <f>ROW(Source!A264)</f>
        <v>264</v>
      </c>
      <c r="B548">
        <v>27795993</v>
      </c>
      <c r="C548">
        <v>27796658</v>
      </c>
      <c r="D548">
        <v>25412928</v>
      </c>
      <c r="E548">
        <v>1</v>
      </c>
      <c r="F548">
        <v>1</v>
      </c>
      <c r="G548">
        <v>1</v>
      </c>
      <c r="H548">
        <v>1</v>
      </c>
      <c r="I548" t="s">
        <v>498</v>
      </c>
      <c r="J548" t="s">
        <v>4</v>
      </c>
      <c r="K548" t="s">
        <v>499</v>
      </c>
      <c r="L548">
        <v>1191</v>
      </c>
      <c r="N548">
        <v>1013</v>
      </c>
      <c r="O548" t="s">
        <v>497</v>
      </c>
      <c r="P548" t="s">
        <v>497</v>
      </c>
      <c r="Q548">
        <v>1</v>
      </c>
      <c r="W548">
        <v>0</v>
      </c>
      <c r="X548">
        <v>-1417349443</v>
      </c>
      <c r="Y548">
        <v>0.01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4</v>
      </c>
      <c r="AT548">
        <v>0.01</v>
      </c>
      <c r="AU548" t="s">
        <v>4</v>
      </c>
      <c r="AV548">
        <v>2</v>
      </c>
      <c r="AW548">
        <v>2</v>
      </c>
      <c r="AX548">
        <v>27797380</v>
      </c>
      <c r="AY548">
        <v>1</v>
      </c>
      <c r="AZ548">
        <v>2048</v>
      </c>
      <c r="BA548">
        <v>528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Y548*Source!I264</f>
        <v>5.0000000000000001E-3</v>
      </c>
      <c r="CY548">
        <f>AD548</f>
        <v>0</v>
      </c>
      <c r="CZ548">
        <f>AH548</f>
        <v>0</v>
      </c>
      <c r="DA548">
        <f>AL548</f>
        <v>1</v>
      </c>
      <c r="DB548">
        <v>0</v>
      </c>
    </row>
    <row r="549" spans="1:106" x14ac:dyDescent="0.2">
      <c r="A549">
        <f>ROW(Source!A264)</f>
        <v>264</v>
      </c>
      <c r="B549">
        <v>27795993</v>
      </c>
      <c r="C549">
        <v>27796658</v>
      </c>
      <c r="D549">
        <v>25230514</v>
      </c>
      <c r="E549">
        <v>1</v>
      </c>
      <c r="F549">
        <v>1</v>
      </c>
      <c r="G549">
        <v>1</v>
      </c>
      <c r="H549">
        <v>2</v>
      </c>
      <c r="I549" t="s">
        <v>660</v>
      </c>
      <c r="J549" t="s">
        <v>661</v>
      </c>
      <c r="K549" t="s">
        <v>662</v>
      </c>
      <c r="L549">
        <v>1368</v>
      </c>
      <c r="N549">
        <v>1011</v>
      </c>
      <c r="O549" t="s">
        <v>503</v>
      </c>
      <c r="P549" t="s">
        <v>503</v>
      </c>
      <c r="Q549">
        <v>1</v>
      </c>
      <c r="W549">
        <v>0</v>
      </c>
      <c r="X549">
        <v>1188625873</v>
      </c>
      <c r="Y549">
        <v>1.2E-2</v>
      </c>
      <c r="AA549">
        <v>0</v>
      </c>
      <c r="AB549">
        <v>31.26</v>
      </c>
      <c r="AC549">
        <v>13.5</v>
      </c>
      <c r="AD549">
        <v>0</v>
      </c>
      <c r="AE549">
        <v>0</v>
      </c>
      <c r="AF549">
        <v>31.26</v>
      </c>
      <c r="AG549">
        <v>13.5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4</v>
      </c>
      <c r="AT549">
        <v>0.01</v>
      </c>
      <c r="AU549" t="s">
        <v>21</v>
      </c>
      <c r="AV549">
        <v>0</v>
      </c>
      <c r="AW549">
        <v>2</v>
      </c>
      <c r="AX549">
        <v>27797381</v>
      </c>
      <c r="AY549">
        <v>1</v>
      </c>
      <c r="AZ549">
        <v>0</v>
      </c>
      <c r="BA549">
        <v>529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Y549*Source!I264</f>
        <v>6.0000000000000001E-3</v>
      </c>
      <c r="CY549">
        <f>AB549</f>
        <v>31.26</v>
      </c>
      <c r="CZ549">
        <f>AF549</f>
        <v>31.26</v>
      </c>
      <c r="DA549">
        <f>AJ549</f>
        <v>1</v>
      </c>
      <c r="DB549">
        <v>0</v>
      </c>
    </row>
    <row r="550" spans="1:106" x14ac:dyDescent="0.2">
      <c r="A550">
        <f>ROW(Source!A264)</f>
        <v>264</v>
      </c>
      <c r="B550">
        <v>27795993</v>
      </c>
      <c r="C550">
        <v>27796658</v>
      </c>
      <c r="D550">
        <v>25152750</v>
      </c>
      <c r="E550">
        <v>1</v>
      </c>
      <c r="F550">
        <v>1</v>
      </c>
      <c r="G550">
        <v>1</v>
      </c>
      <c r="H550">
        <v>3</v>
      </c>
      <c r="I550" t="s">
        <v>663</v>
      </c>
      <c r="J550" t="s">
        <v>664</v>
      </c>
      <c r="K550" t="s">
        <v>665</v>
      </c>
      <c r="L550">
        <v>1356</v>
      </c>
      <c r="N550">
        <v>1010</v>
      </c>
      <c r="O550" t="s">
        <v>666</v>
      </c>
      <c r="P550" t="s">
        <v>666</v>
      </c>
      <c r="Q550">
        <v>1000</v>
      </c>
      <c r="W550">
        <v>0</v>
      </c>
      <c r="X550">
        <v>1975348994</v>
      </c>
      <c r="Y550">
        <v>0.2</v>
      </c>
      <c r="AA550">
        <v>180</v>
      </c>
      <c r="AB550">
        <v>0</v>
      </c>
      <c r="AC550">
        <v>0</v>
      </c>
      <c r="AD550">
        <v>0</v>
      </c>
      <c r="AE550">
        <v>180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4</v>
      </c>
      <c r="AT550">
        <v>0.2</v>
      </c>
      <c r="AU550" t="s">
        <v>4</v>
      </c>
      <c r="AV550">
        <v>0</v>
      </c>
      <c r="AW550">
        <v>2</v>
      </c>
      <c r="AX550">
        <v>27797382</v>
      </c>
      <c r="AY550">
        <v>1</v>
      </c>
      <c r="AZ550">
        <v>0</v>
      </c>
      <c r="BA550">
        <v>530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Y550*Source!I264</f>
        <v>0.1</v>
      </c>
      <c r="CY550">
        <f>AA550</f>
        <v>180</v>
      </c>
      <c r="CZ550">
        <f>AE550</f>
        <v>180</v>
      </c>
      <c r="DA550">
        <f>AI550</f>
        <v>1</v>
      </c>
      <c r="DB550">
        <v>0</v>
      </c>
    </row>
    <row r="551" spans="1:106" x14ac:dyDescent="0.2">
      <c r="A551">
        <f>ROW(Source!A264)</f>
        <v>264</v>
      </c>
      <c r="B551">
        <v>27795993</v>
      </c>
      <c r="C551">
        <v>27796658</v>
      </c>
      <c r="D551">
        <v>25153112</v>
      </c>
      <c r="E551">
        <v>1</v>
      </c>
      <c r="F551">
        <v>1</v>
      </c>
      <c r="G551">
        <v>1</v>
      </c>
      <c r="H551">
        <v>3</v>
      </c>
      <c r="I551" t="s">
        <v>667</v>
      </c>
      <c r="J551" t="s">
        <v>668</v>
      </c>
      <c r="K551" t="s">
        <v>669</v>
      </c>
      <c r="L551">
        <v>1348</v>
      </c>
      <c r="N551">
        <v>1009</v>
      </c>
      <c r="O551" t="s">
        <v>119</v>
      </c>
      <c r="P551" t="s">
        <v>119</v>
      </c>
      <c r="Q551">
        <v>1000</v>
      </c>
      <c r="W551">
        <v>0</v>
      </c>
      <c r="X551">
        <v>-1755229539</v>
      </c>
      <c r="Y551">
        <v>1E-3</v>
      </c>
      <c r="AA551">
        <v>12430</v>
      </c>
      <c r="AB551">
        <v>0</v>
      </c>
      <c r="AC551">
        <v>0</v>
      </c>
      <c r="AD551">
        <v>0</v>
      </c>
      <c r="AE551">
        <v>12430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4</v>
      </c>
      <c r="AT551">
        <v>1E-3</v>
      </c>
      <c r="AU551" t="s">
        <v>4</v>
      </c>
      <c r="AV551">
        <v>0</v>
      </c>
      <c r="AW551">
        <v>2</v>
      </c>
      <c r="AX551">
        <v>27797383</v>
      </c>
      <c r="AY551">
        <v>1</v>
      </c>
      <c r="AZ551">
        <v>0</v>
      </c>
      <c r="BA551">
        <v>531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Y551*Source!I264</f>
        <v>5.0000000000000001E-4</v>
      </c>
      <c r="CY551">
        <f>AA551</f>
        <v>12430</v>
      </c>
      <c r="CZ551">
        <f>AE551</f>
        <v>12430</v>
      </c>
      <c r="DA551">
        <f>AI551</f>
        <v>1</v>
      </c>
      <c r="DB551">
        <v>0</v>
      </c>
    </row>
    <row r="552" spans="1:106" x14ac:dyDescent="0.2">
      <c r="A552">
        <f>ROW(Source!A264)</f>
        <v>264</v>
      </c>
      <c r="B552">
        <v>27795993</v>
      </c>
      <c r="C552">
        <v>27796658</v>
      </c>
      <c r="D552">
        <v>25201061</v>
      </c>
      <c r="E552">
        <v>1</v>
      </c>
      <c r="F552">
        <v>1</v>
      </c>
      <c r="G552">
        <v>1</v>
      </c>
      <c r="H552">
        <v>3</v>
      </c>
      <c r="I552" t="s">
        <v>341</v>
      </c>
      <c r="J552" t="s">
        <v>343</v>
      </c>
      <c r="K552" t="s">
        <v>342</v>
      </c>
      <c r="L552">
        <v>1308</v>
      </c>
      <c r="N552">
        <v>1003</v>
      </c>
      <c r="O552" t="s">
        <v>246</v>
      </c>
      <c r="P552" t="s">
        <v>246</v>
      </c>
      <c r="Q552">
        <v>100</v>
      </c>
      <c r="W552">
        <v>0</v>
      </c>
      <c r="X552">
        <v>2106234249</v>
      </c>
      <c r="Y552">
        <v>1</v>
      </c>
      <c r="AA552">
        <v>171</v>
      </c>
      <c r="AB552">
        <v>0</v>
      </c>
      <c r="AC552">
        <v>0</v>
      </c>
      <c r="AD552">
        <v>0</v>
      </c>
      <c r="AE552">
        <v>171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0</v>
      </c>
      <c r="AP552">
        <v>0</v>
      </c>
      <c r="AQ552">
        <v>0</v>
      </c>
      <c r="AR552">
        <v>0</v>
      </c>
      <c r="AS552" t="s">
        <v>4</v>
      </c>
      <c r="AT552">
        <v>1</v>
      </c>
      <c r="AU552" t="s">
        <v>4</v>
      </c>
      <c r="AV552">
        <v>0</v>
      </c>
      <c r="AW552">
        <v>1</v>
      </c>
      <c r="AX552">
        <v>-1</v>
      </c>
      <c r="AY552">
        <v>0</v>
      </c>
      <c r="AZ552">
        <v>0</v>
      </c>
      <c r="BA552" t="s">
        <v>4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Y552*Source!I264</f>
        <v>0.5</v>
      </c>
      <c r="CY552">
        <f>AA552</f>
        <v>171</v>
      </c>
      <c r="CZ552">
        <f>AE552</f>
        <v>171</v>
      </c>
      <c r="DA552">
        <f>AI552</f>
        <v>1</v>
      </c>
      <c r="DB552">
        <v>0</v>
      </c>
    </row>
    <row r="553" spans="1:106" x14ac:dyDescent="0.2">
      <c r="A553">
        <f>ROW(Source!A264)</f>
        <v>264</v>
      </c>
      <c r="B553">
        <v>27795993</v>
      </c>
      <c r="C553">
        <v>27796658</v>
      </c>
      <c r="D553">
        <v>25147235</v>
      </c>
      <c r="E553">
        <v>17</v>
      </c>
      <c r="F553">
        <v>1</v>
      </c>
      <c r="G553">
        <v>1</v>
      </c>
      <c r="H553">
        <v>3</v>
      </c>
      <c r="I553" t="s">
        <v>536</v>
      </c>
      <c r="J553" t="s">
        <v>4</v>
      </c>
      <c r="K553" t="s">
        <v>537</v>
      </c>
      <c r="L553">
        <v>1374</v>
      </c>
      <c r="N553">
        <v>1013</v>
      </c>
      <c r="O553" t="s">
        <v>538</v>
      </c>
      <c r="P553" t="s">
        <v>538</v>
      </c>
      <c r="Q553">
        <v>1</v>
      </c>
      <c r="W553">
        <v>0</v>
      </c>
      <c r="X553">
        <v>-1731369543</v>
      </c>
      <c r="Y553">
        <v>3.1</v>
      </c>
      <c r="AA553">
        <v>1</v>
      </c>
      <c r="AB553">
        <v>0</v>
      </c>
      <c r="AC553">
        <v>0</v>
      </c>
      <c r="AD553">
        <v>0</v>
      </c>
      <c r="AE553">
        <v>1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4</v>
      </c>
      <c r="AT553">
        <v>3.1</v>
      </c>
      <c r="AU553" t="s">
        <v>4</v>
      </c>
      <c r="AV553">
        <v>0</v>
      </c>
      <c r="AW553">
        <v>2</v>
      </c>
      <c r="AX553">
        <v>27797384</v>
      </c>
      <c r="AY553">
        <v>1</v>
      </c>
      <c r="AZ553">
        <v>0</v>
      </c>
      <c r="BA553">
        <v>532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Y553*Source!I264</f>
        <v>1.55</v>
      </c>
      <c r="CY553">
        <f>AA553</f>
        <v>1</v>
      </c>
      <c r="CZ553">
        <f>AE553</f>
        <v>1</v>
      </c>
      <c r="DA553">
        <f>AI553</f>
        <v>1</v>
      </c>
      <c r="DB553">
        <v>0</v>
      </c>
    </row>
    <row r="554" spans="1:106" x14ac:dyDescent="0.2">
      <c r="A554">
        <f>ROW(Source!A265)</f>
        <v>265</v>
      </c>
      <c r="B554">
        <v>27796868</v>
      </c>
      <c r="C554">
        <v>27796658</v>
      </c>
      <c r="D554">
        <v>25418254</v>
      </c>
      <c r="E554">
        <v>1</v>
      </c>
      <c r="F554">
        <v>1</v>
      </c>
      <c r="G554">
        <v>1</v>
      </c>
      <c r="H554">
        <v>1</v>
      </c>
      <c r="I554" t="s">
        <v>658</v>
      </c>
      <c r="J554" t="s">
        <v>4</v>
      </c>
      <c r="K554" t="s">
        <v>659</v>
      </c>
      <c r="L554">
        <v>1191</v>
      </c>
      <c r="N554">
        <v>1013</v>
      </c>
      <c r="O554" t="s">
        <v>497</v>
      </c>
      <c r="P554" t="s">
        <v>497</v>
      </c>
      <c r="Q554">
        <v>1</v>
      </c>
      <c r="W554">
        <v>0</v>
      </c>
      <c r="X554">
        <v>1983201532</v>
      </c>
      <c r="Y554">
        <v>19.547999999999998</v>
      </c>
      <c r="AA554">
        <v>0</v>
      </c>
      <c r="AB554">
        <v>0</v>
      </c>
      <c r="AC554">
        <v>0</v>
      </c>
      <c r="AD554">
        <v>73.23</v>
      </c>
      <c r="AE554">
        <v>0</v>
      </c>
      <c r="AF554">
        <v>0</v>
      </c>
      <c r="AG554">
        <v>0</v>
      </c>
      <c r="AH554">
        <v>9.51</v>
      </c>
      <c r="AI554">
        <v>1</v>
      </c>
      <c r="AJ554">
        <v>1</v>
      </c>
      <c r="AK554">
        <v>1</v>
      </c>
      <c r="AL554">
        <v>7.7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4</v>
      </c>
      <c r="AT554">
        <v>16.29</v>
      </c>
      <c r="AU554" t="s">
        <v>21</v>
      </c>
      <c r="AV554">
        <v>1</v>
      </c>
      <c r="AW554">
        <v>2</v>
      </c>
      <c r="AX554">
        <v>27797379</v>
      </c>
      <c r="AY554">
        <v>1</v>
      </c>
      <c r="AZ554">
        <v>0</v>
      </c>
      <c r="BA554">
        <v>533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Y554*Source!I265</f>
        <v>9.7739999999999991</v>
      </c>
      <c r="CY554">
        <f>AD554</f>
        <v>73.23</v>
      </c>
      <c r="CZ554">
        <f>AH554</f>
        <v>9.51</v>
      </c>
      <c r="DA554">
        <f>AL554</f>
        <v>7.7</v>
      </c>
      <c r="DB554">
        <v>0</v>
      </c>
    </row>
    <row r="555" spans="1:106" x14ac:dyDescent="0.2">
      <c r="A555">
        <f>ROW(Source!A265)</f>
        <v>265</v>
      </c>
      <c r="B555">
        <v>27796868</v>
      </c>
      <c r="C555">
        <v>27796658</v>
      </c>
      <c r="D555">
        <v>25412928</v>
      </c>
      <c r="E555">
        <v>1</v>
      </c>
      <c r="F555">
        <v>1</v>
      </c>
      <c r="G555">
        <v>1</v>
      </c>
      <c r="H555">
        <v>1</v>
      </c>
      <c r="I555" t="s">
        <v>498</v>
      </c>
      <c r="J555" t="s">
        <v>4</v>
      </c>
      <c r="K555" t="s">
        <v>499</v>
      </c>
      <c r="L555">
        <v>1191</v>
      </c>
      <c r="N555">
        <v>1013</v>
      </c>
      <c r="O555" t="s">
        <v>497</v>
      </c>
      <c r="P555" t="s">
        <v>497</v>
      </c>
      <c r="Q555">
        <v>1</v>
      </c>
      <c r="W555">
        <v>0</v>
      </c>
      <c r="X555">
        <v>-1417349443</v>
      </c>
      <c r="Y555">
        <v>0.01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7.7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4</v>
      </c>
      <c r="AT555">
        <v>0.01</v>
      </c>
      <c r="AU555" t="s">
        <v>4</v>
      </c>
      <c r="AV555">
        <v>2</v>
      </c>
      <c r="AW555">
        <v>2</v>
      </c>
      <c r="AX555">
        <v>27797380</v>
      </c>
      <c r="AY555">
        <v>1</v>
      </c>
      <c r="AZ555">
        <v>2048</v>
      </c>
      <c r="BA555">
        <v>534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Y555*Source!I265</f>
        <v>5.0000000000000001E-3</v>
      </c>
      <c r="CY555">
        <f>AD555</f>
        <v>0</v>
      </c>
      <c r="CZ555">
        <f>AH555</f>
        <v>0</v>
      </c>
      <c r="DA555">
        <f>AL555</f>
        <v>1</v>
      </c>
      <c r="DB555">
        <v>0</v>
      </c>
    </row>
    <row r="556" spans="1:106" x14ac:dyDescent="0.2">
      <c r="A556">
        <f>ROW(Source!A265)</f>
        <v>265</v>
      </c>
      <c r="B556">
        <v>27796868</v>
      </c>
      <c r="C556">
        <v>27796658</v>
      </c>
      <c r="D556">
        <v>25230514</v>
      </c>
      <c r="E556">
        <v>1</v>
      </c>
      <c r="F556">
        <v>1</v>
      </c>
      <c r="G556">
        <v>1</v>
      </c>
      <c r="H556">
        <v>2</v>
      </c>
      <c r="I556" t="s">
        <v>660</v>
      </c>
      <c r="J556" t="s">
        <v>661</v>
      </c>
      <c r="K556" t="s">
        <v>662</v>
      </c>
      <c r="L556">
        <v>1368</v>
      </c>
      <c r="N556">
        <v>1011</v>
      </c>
      <c r="O556" t="s">
        <v>503</v>
      </c>
      <c r="P556" t="s">
        <v>503</v>
      </c>
      <c r="Q556">
        <v>1</v>
      </c>
      <c r="W556">
        <v>0</v>
      </c>
      <c r="X556">
        <v>1188625873</v>
      </c>
      <c r="Y556">
        <v>1.2E-2</v>
      </c>
      <c r="AA556">
        <v>0</v>
      </c>
      <c r="AB556">
        <v>240.7</v>
      </c>
      <c r="AC556">
        <v>13.5</v>
      </c>
      <c r="AD556">
        <v>0</v>
      </c>
      <c r="AE556">
        <v>0</v>
      </c>
      <c r="AF556">
        <v>31.26</v>
      </c>
      <c r="AG556">
        <v>13.5</v>
      </c>
      <c r="AH556">
        <v>0</v>
      </c>
      <c r="AI556">
        <v>1</v>
      </c>
      <c r="AJ556">
        <v>7.7</v>
      </c>
      <c r="AK556">
        <v>1</v>
      </c>
      <c r="AL556">
        <v>1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4</v>
      </c>
      <c r="AT556">
        <v>0.01</v>
      </c>
      <c r="AU556" t="s">
        <v>21</v>
      </c>
      <c r="AV556">
        <v>0</v>
      </c>
      <c r="AW556">
        <v>2</v>
      </c>
      <c r="AX556">
        <v>27797381</v>
      </c>
      <c r="AY556">
        <v>1</v>
      </c>
      <c r="AZ556">
        <v>0</v>
      </c>
      <c r="BA556">
        <v>535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Y556*Source!I265</f>
        <v>6.0000000000000001E-3</v>
      </c>
      <c r="CY556">
        <f>AB556</f>
        <v>240.7</v>
      </c>
      <c r="CZ556">
        <f>AF556</f>
        <v>31.26</v>
      </c>
      <c r="DA556">
        <f>AJ556</f>
        <v>7.7</v>
      </c>
      <c r="DB556">
        <v>0</v>
      </c>
    </row>
    <row r="557" spans="1:106" x14ac:dyDescent="0.2">
      <c r="A557">
        <f>ROW(Source!A265)</f>
        <v>265</v>
      </c>
      <c r="B557">
        <v>27796868</v>
      </c>
      <c r="C557">
        <v>27796658</v>
      </c>
      <c r="D557">
        <v>25152750</v>
      </c>
      <c r="E557">
        <v>1</v>
      </c>
      <c r="F557">
        <v>1</v>
      </c>
      <c r="G557">
        <v>1</v>
      </c>
      <c r="H557">
        <v>3</v>
      </c>
      <c r="I557" t="s">
        <v>663</v>
      </c>
      <c r="J557" t="s">
        <v>664</v>
      </c>
      <c r="K557" t="s">
        <v>665</v>
      </c>
      <c r="L557">
        <v>1356</v>
      </c>
      <c r="N557">
        <v>1010</v>
      </c>
      <c r="O557" t="s">
        <v>666</v>
      </c>
      <c r="P557" t="s">
        <v>666</v>
      </c>
      <c r="Q557">
        <v>1000</v>
      </c>
      <c r="W557">
        <v>0</v>
      </c>
      <c r="X557">
        <v>1975348994</v>
      </c>
      <c r="Y557">
        <v>0.2</v>
      </c>
      <c r="AA557">
        <v>1386</v>
      </c>
      <c r="AB557">
        <v>0</v>
      </c>
      <c r="AC557">
        <v>0</v>
      </c>
      <c r="AD557">
        <v>0</v>
      </c>
      <c r="AE557">
        <v>180</v>
      </c>
      <c r="AF557">
        <v>0</v>
      </c>
      <c r="AG557">
        <v>0</v>
      </c>
      <c r="AH557">
        <v>0</v>
      </c>
      <c r="AI557">
        <v>7.7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4</v>
      </c>
      <c r="AT557">
        <v>0.2</v>
      </c>
      <c r="AU557" t="s">
        <v>4</v>
      </c>
      <c r="AV557">
        <v>0</v>
      </c>
      <c r="AW557">
        <v>2</v>
      </c>
      <c r="AX557">
        <v>27797382</v>
      </c>
      <c r="AY557">
        <v>1</v>
      </c>
      <c r="AZ557">
        <v>0</v>
      </c>
      <c r="BA557">
        <v>536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Y557*Source!I265</f>
        <v>0.1</v>
      </c>
      <c r="CY557">
        <f>AA557</f>
        <v>1386</v>
      </c>
      <c r="CZ557">
        <f>AE557</f>
        <v>180</v>
      </c>
      <c r="DA557">
        <f>AI557</f>
        <v>7.7</v>
      </c>
      <c r="DB557">
        <v>0</v>
      </c>
    </row>
    <row r="558" spans="1:106" x14ac:dyDescent="0.2">
      <c r="A558">
        <f>ROW(Source!A265)</f>
        <v>265</v>
      </c>
      <c r="B558">
        <v>27796868</v>
      </c>
      <c r="C558">
        <v>27796658</v>
      </c>
      <c r="D558">
        <v>25153112</v>
      </c>
      <c r="E558">
        <v>1</v>
      </c>
      <c r="F558">
        <v>1</v>
      </c>
      <c r="G558">
        <v>1</v>
      </c>
      <c r="H558">
        <v>3</v>
      </c>
      <c r="I558" t="s">
        <v>667</v>
      </c>
      <c r="J558" t="s">
        <v>668</v>
      </c>
      <c r="K558" t="s">
        <v>669</v>
      </c>
      <c r="L558">
        <v>1348</v>
      </c>
      <c r="N558">
        <v>1009</v>
      </c>
      <c r="O558" t="s">
        <v>119</v>
      </c>
      <c r="P558" t="s">
        <v>119</v>
      </c>
      <c r="Q558">
        <v>1000</v>
      </c>
      <c r="W558">
        <v>0</v>
      </c>
      <c r="X558">
        <v>-1755229539</v>
      </c>
      <c r="Y558">
        <v>1E-3</v>
      </c>
      <c r="AA558">
        <v>95711</v>
      </c>
      <c r="AB558">
        <v>0</v>
      </c>
      <c r="AC558">
        <v>0</v>
      </c>
      <c r="AD558">
        <v>0</v>
      </c>
      <c r="AE558">
        <v>12430</v>
      </c>
      <c r="AF558">
        <v>0</v>
      </c>
      <c r="AG558">
        <v>0</v>
      </c>
      <c r="AH558">
        <v>0</v>
      </c>
      <c r="AI558">
        <v>7.7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4</v>
      </c>
      <c r="AT558">
        <v>1E-3</v>
      </c>
      <c r="AU558" t="s">
        <v>4</v>
      </c>
      <c r="AV558">
        <v>0</v>
      </c>
      <c r="AW558">
        <v>2</v>
      </c>
      <c r="AX558">
        <v>27797383</v>
      </c>
      <c r="AY558">
        <v>1</v>
      </c>
      <c r="AZ558">
        <v>0</v>
      </c>
      <c r="BA558">
        <v>537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Y558*Source!I265</f>
        <v>5.0000000000000001E-4</v>
      </c>
      <c r="CY558">
        <f>AA558</f>
        <v>95711</v>
      </c>
      <c r="CZ558">
        <f>AE558</f>
        <v>12430</v>
      </c>
      <c r="DA558">
        <f>AI558</f>
        <v>7.7</v>
      </c>
      <c r="DB558">
        <v>0</v>
      </c>
    </row>
    <row r="559" spans="1:106" x14ac:dyDescent="0.2">
      <c r="A559">
        <f>ROW(Source!A265)</f>
        <v>265</v>
      </c>
      <c r="B559">
        <v>27796868</v>
      </c>
      <c r="C559">
        <v>27796658</v>
      </c>
      <c r="D559">
        <v>25201061</v>
      </c>
      <c r="E559">
        <v>1</v>
      </c>
      <c r="F559">
        <v>1</v>
      </c>
      <c r="G559">
        <v>1</v>
      </c>
      <c r="H559">
        <v>3</v>
      </c>
      <c r="I559" t="s">
        <v>341</v>
      </c>
      <c r="J559" t="s">
        <v>343</v>
      </c>
      <c r="K559" t="s">
        <v>342</v>
      </c>
      <c r="L559">
        <v>1308</v>
      </c>
      <c r="N559">
        <v>1003</v>
      </c>
      <c r="O559" t="s">
        <v>246</v>
      </c>
      <c r="P559" t="s">
        <v>246</v>
      </c>
      <c r="Q559">
        <v>100</v>
      </c>
      <c r="W559">
        <v>0</v>
      </c>
      <c r="X559">
        <v>2106234249</v>
      </c>
      <c r="Y559">
        <v>1</v>
      </c>
      <c r="AA559">
        <v>1316.7</v>
      </c>
      <c r="AB559">
        <v>0</v>
      </c>
      <c r="AC559">
        <v>0</v>
      </c>
      <c r="AD559">
        <v>0</v>
      </c>
      <c r="AE559">
        <v>171</v>
      </c>
      <c r="AF559">
        <v>0</v>
      </c>
      <c r="AG559">
        <v>0</v>
      </c>
      <c r="AH559">
        <v>0</v>
      </c>
      <c r="AI559">
        <v>7.7</v>
      </c>
      <c r="AJ559">
        <v>1</v>
      </c>
      <c r="AK559">
        <v>1</v>
      </c>
      <c r="AL559">
        <v>1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4</v>
      </c>
      <c r="AT559">
        <v>1</v>
      </c>
      <c r="AU559" t="s">
        <v>4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4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Y559*Source!I265</f>
        <v>0.5</v>
      </c>
      <c r="CY559">
        <f>AA559</f>
        <v>1316.7</v>
      </c>
      <c r="CZ559">
        <f>AE559</f>
        <v>171</v>
      </c>
      <c r="DA559">
        <f>AI559</f>
        <v>7.7</v>
      </c>
      <c r="DB559">
        <v>0</v>
      </c>
    </row>
    <row r="560" spans="1:106" x14ac:dyDescent="0.2">
      <c r="A560">
        <f>ROW(Source!A265)</f>
        <v>265</v>
      </c>
      <c r="B560">
        <v>27796868</v>
      </c>
      <c r="C560">
        <v>27796658</v>
      </c>
      <c r="D560">
        <v>25147235</v>
      </c>
      <c r="E560">
        <v>17</v>
      </c>
      <c r="F560">
        <v>1</v>
      </c>
      <c r="G560">
        <v>1</v>
      </c>
      <c r="H560">
        <v>3</v>
      </c>
      <c r="I560" t="s">
        <v>536</v>
      </c>
      <c r="J560" t="s">
        <v>4</v>
      </c>
      <c r="K560" t="s">
        <v>537</v>
      </c>
      <c r="L560">
        <v>1374</v>
      </c>
      <c r="N560">
        <v>1013</v>
      </c>
      <c r="O560" t="s">
        <v>538</v>
      </c>
      <c r="P560" t="s">
        <v>538</v>
      </c>
      <c r="Q560">
        <v>1</v>
      </c>
      <c r="W560">
        <v>0</v>
      </c>
      <c r="X560">
        <v>-1731369543</v>
      </c>
      <c r="Y560">
        <v>3.1</v>
      </c>
      <c r="AA560">
        <v>1</v>
      </c>
      <c r="AB560">
        <v>0</v>
      </c>
      <c r="AC560">
        <v>0</v>
      </c>
      <c r="AD560">
        <v>0</v>
      </c>
      <c r="AE560">
        <v>1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4</v>
      </c>
      <c r="AT560">
        <v>3.1</v>
      </c>
      <c r="AU560" t="s">
        <v>4</v>
      </c>
      <c r="AV560">
        <v>0</v>
      </c>
      <c r="AW560">
        <v>2</v>
      </c>
      <c r="AX560">
        <v>27797384</v>
      </c>
      <c r="AY560">
        <v>1</v>
      </c>
      <c r="AZ560">
        <v>0</v>
      </c>
      <c r="BA560">
        <v>538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Y560*Source!I265</f>
        <v>1.55</v>
      </c>
      <c r="CY560">
        <f>AA560</f>
        <v>1</v>
      </c>
      <c r="CZ560">
        <f>AE560</f>
        <v>1</v>
      </c>
      <c r="DA560">
        <f>AI560</f>
        <v>1</v>
      </c>
      <c r="DB560">
        <v>0</v>
      </c>
    </row>
    <row r="561" spans="1:106" x14ac:dyDescent="0.2">
      <c r="A561">
        <f>ROW(Source!A268)</f>
        <v>268</v>
      </c>
      <c r="B561">
        <v>27795993</v>
      </c>
      <c r="C561">
        <v>27796664</v>
      </c>
      <c r="D561">
        <v>25418254</v>
      </c>
      <c r="E561">
        <v>1</v>
      </c>
      <c r="F561">
        <v>1</v>
      </c>
      <c r="G561">
        <v>1</v>
      </c>
      <c r="H561">
        <v>1</v>
      </c>
      <c r="I561" t="s">
        <v>658</v>
      </c>
      <c r="J561" t="s">
        <v>4</v>
      </c>
      <c r="K561" t="s">
        <v>659</v>
      </c>
      <c r="L561">
        <v>1191</v>
      </c>
      <c r="N561">
        <v>1013</v>
      </c>
      <c r="O561" t="s">
        <v>497</v>
      </c>
      <c r="P561" t="s">
        <v>497</v>
      </c>
      <c r="Q561">
        <v>1</v>
      </c>
      <c r="W561">
        <v>0</v>
      </c>
      <c r="X561">
        <v>1983201532</v>
      </c>
      <c r="Y561">
        <v>1.8719999999999999</v>
      </c>
      <c r="AA561">
        <v>0</v>
      </c>
      <c r="AB561">
        <v>0</v>
      </c>
      <c r="AC561">
        <v>0</v>
      </c>
      <c r="AD561">
        <v>9.51</v>
      </c>
      <c r="AE561">
        <v>0</v>
      </c>
      <c r="AF561">
        <v>0</v>
      </c>
      <c r="AG561">
        <v>0</v>
      </c>
      <c r="AH561">
        <v>9.51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4</v>
      </c>
      <c r="AT561">
        <v>1.56</v>
      </c>
      <c r="AU561" t="s">
        <v>21</v>
      </c>
      <c r="AV561">
        <v>1</v>
      </c>
      <c r="AW561">
        <v>2</v>
      </c>
      <c r="AX561">
        <v>27797387</v>
      </c>
      <c r="AY561">
        <v>1</v>
      </c>
      <c r="AZ561">
        <v>0</v>
      </c>
      <c r="BA561">
        <v>539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Y561*Source!I268</f>
        <v>1.8719999999999999</v>
      </c>
      <c r="CY561">
        <f>AD561</f>
        <v>9.51</v>
      </c>
      <c r="CZ561">
        <f>AH561</f>
        <v>9.51</v>
      </c>
      <c r="DA561">
        <f>AL561</f>
        <v>1</v>
      </c>
      <c r="DB561">
        <v>0</v>
      </c>
    </row>
    <row r="562" spans="1:106" x14ac:dyDescent="0.2">
      <c r="A562">
        <f>ROW(Source!A268)</f>
        <v>268</v>
      </c>
      <c r="B562">
        <v>27795993</v>
      </c>
      <c r="C562">
        <v>27796664</v>
      </c>
      <c r="D562">
        <v>25231911</v>
      </c>
      <c r="E562">
        <v>1</v>
      </c>
      <c r="F562">
        <v>1</v>
      </c>
      <c r="G562">
        <v>1</v>
      </c>
      <c r="H562">
        <v>2</v>
      </c>
      <c r="I562" t="s">
        <v>586</v>
      </c>
      <c r="J562" t="s">
        <v>587</v>
      </c>
      <c r="K562" t="s">
        <v>588</v>
      </c>
      <c r="L562">
        <v>1368</v>
      </c>
      <c r="N562">
        <v>1011</v>
      </c>
      <c r="O562" t="s">
        <v>503</v>
      </c>
      <c r="P562" t="s">
        <v>503</v>
      </c>
      <c r="Q562">
        <v>1</v>
      </c>
      <c r="W562">
        <v>0</v>
      </c>
      <c r="X562">
        <v>-353815937</v>
      </c>
      <c r="Y562">
        <v>0.156</v>
      </c>
      <c r="AA562">
        <v>0</v>
      </c>
      <c r="AB562">
        <v>8.1</v>
      </c>
      <c r="AC562">
        <v>0</v>
      </c>
      <c r="AD562">
        <v>0</v>
      </c>
      <c r="AE562">
        <v>0</v>
      </c>
      <c r="AF562">
        <v>8.1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4</v>
      </c>
      <c r="AT562">
        <v>0.13</v>
      </c>
      <c r="AU562" t="s">
        <v>21</v>
      </c>
      <c r="AV562">
        <v>0</v>
      </c>
      <c r="AW562">
        <v>2</v>
      </c>
      <c r="AX562">
        <v>27797388</v>
      </c>
      <c r="AY562">
        <v>1</v>
      </c>
      <c r="AZ562">
        <v>0</v>
      </c>
      <c r="BA562">
        <v>540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Y562*Source!I268</f>
        <v>0.156</v>
      </c>
      <c r="CY562">
        <f>AB562</f>
        <v>8.1</v>
      </c>
      <c r="CZ562">
        <f>AF562</f>
        <v>8.1</v>
      </c>
      <c r="DA562">
        <f>AJ562</f>
        <v>1</v>
      </c>
      <c r="DB562">
        <v>0</v>
      </c>
    </row>
    <row r="563" spans="1:106" x14ac:dyDescent="0.2">
      <c r="A563">
        <f>ROW(Source!A268)</f>
        <v>268</v>
      </c>
      <c r="B563">
        <v>27795993</v>
      </c>
      <c r="C563">
        <v>27796664</v>
      </c>
      <c r="D563">
        <v>25148213</v>
      </c>
      <c r="E563">
        <v>1</v>
      </c>
      <c r="F563">
        <v>1</v>
      </c>
      <c r="G563">
        <v>1</v>
      </c>
      <c r="H563">
        <v>3</v>
      </c>
      <c r="I563" t="s">
        <v>705</v>
      </c>
      <c r="J563" t="s">
        <v>706</v>
      </c>
      <c r="K563" t="s">
        <v>707</v>
      </c>
      <c r="L563">
        <v>1346</v>
      </c>
      <c r="N563">
        <v>1009</v>
      </c>
      <c r="O563" t="s">
        <v>139</v>
      </c>
      <c r="P563" t="s">
        <v>139</v>
      </c>
      <c r="Q563">
        <v>1</v>
      </c>
      <c r="W563">
        <v>0</v>
      </c>
      <c r="X563">
        <v>618806536</v>
      </c>
      <c r="Y563">
        <v>6.0000000000000001E-3</v>
      </c>
      <c r="AA563">
        <v>44.97</v>
      </c>
      <c r="AB563">
        <v>0</v>
      </c>
      <c r="AC563">
        <v>0</v>
      </c>
      <c r="AD563">
        <v>0</v>
      </c>
      <c r="AE563">
        <v>44.97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4</v>
      </c>
      <c r="AT563">
        <v>6.0000000000000001E-3</v>
      </c>
      <c r="AU563" t="s">
        <v>4</v>
      </c>
      <c r="AV563">
        <v>0</v>
      </c>
      <c r="AW563">
        <v>2</v>
      </c>
      <c r="AX563">
        <v>27797389</v>
      </c>
      <c r="AY563">
        <v>1</v>
      </c>
      <c r="AZ563">
        <v>0</v>
      </c>
      <c r="BA563">
        <v>541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Y563*Source!I268</f>
        <v>6.0000000000000001E-3</v>
      </c>
      <c r="CY563">
        <f t="shared" ref="CY563:CY576" si="66">AA563</f>
        <v>44.97</v>
      </c>
      <c r="CZ563">
        <f t="shared" ref="CZ563:CZ576" si="67">AE563</f>
        <v>44.97</v>
      </c>
      <c r="DA563">
        <f t="shared" ref="DA563:DA576" si="68">AI563</f>
        <v>1</v>
      </c>
      <c r="DB563">
        <v>0</v>
      </c>
    </row>
    <row r="564" spans="1:106" x14ac:dyDescent="0.2">
      <c r="A564">
        <f>ROW(Source!A268)</f>
        <v>268</v>
      </c>
      <c r="B564">
        <v>27795993</v>
      </c>
      <c r="C564">
        <v>27796664</v>
      </c>
      <c r="D564">
        <v>25149944</v>
      </c>
      <c r="E564">
        <v>1</v>
      </c>
      <c r="F564">
        <v>1</v>
      </c>
      <c r="G564">
        <v>1</v>
      </c>
      <c r="H564">
        <v>3</v>
      </c>
      <c r="I564" t="s">
        <v>708</v>
      </c>
      <c r="J564" t="s">
        <v>709</v>
      </c>
      <c r="K564" t="s">
        <v>710</v>
      </c>
      <c r="L564">
        <v>1346</v>
      </c>
      <c r="N564">
        <v>1009</v>
      </c>
      <c r="O564" t="s">
        <v>139</v>
      </c>
      <c r="P564" t="s">
        <v>139</v>
      </c>
      <c r="Q564">
        <v>1</v>
      </c>
      <c r="W564">
        <v>0</v>
      </c>
      <c r="X564">
        <v>56922527</v>
      </c>
      <c r="Y564">
        <v>1E-3</v>
      </c>
      <c r="AA564">
        <v>11.5</v>
      </c>
      <c r="AB564">
        <v>0</v>
      </c>
      <c r="AC564">
        <v>0</v>
      </c>
      <c r="AD564">
        <v>0</v>
      </c>
      <c r="AE564">
        <v>11.5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4</v>
      </c>
      <c r="AT564">
        <v>1E-3</v>
      </c>
      <c r="AU564" t="s">
        <v>4</v>
      </c>
      <c r="AV564">
        <v>0</v>
      </c>
      <c r="AW564">
        <v>2</v>
      </c>
      <c r="AX564">
        <v>27797390</v>
      </c>
      <c r="AY564">
        <v>1</v>
      </c>
      <c r="AZ564">
        <v>0</v>
      </c>
      <c r="BA564">
        <v>542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Y564*Source!I268</f>
        <v>1E-3</v>
      </c>
      <c r="CY564">
        <f t="shared" si="66"/>
        <v>11.5</v>
      </c>
      <c r="CZ564">
        <f t="shared" si="67"/>
        <v>11.5</v>
      </c>
      <c r="DA564">
        <f t="shared" si="68"/>
        <v>1</v>
      </c>
      <c r="DB564">
        <v>0</v>
      </c>
    </row>
    <row r="565" spans="1:106" x14ac:dyDescent="0.2">
      <c r="A565">
        <f>ROW(Source!A268)</f>
        <v>268</v>
      </c>
      <c r="B565">
        <v>27795993</v>
      </c>
      <c r="C565">
        <v>27796664</v>
      </c>
      <c r="D565">
        <v>25150263</v>
      </c>
      <c r="E565">
        <v>1</v>
      </c>
      <c r="F565">
        <v>1</v>
      </c>
      <c r="G565">
        <v>1</v>
      </c>
      <c r="H565">
        <v>3</v>
      </c>
      <c r="I565" t="s">
        <v>652</v>
      </c>
      <c r="J565" t="s">
        <v>653</v>
      </c>
      <c r="K565" t="s">
        <v>654</v>
      </c>
      <c r="L565">
        <v>1346</v>
      </c>
      <c r="N565">
        <v>1009</v>
      </c>
      <c r="O565" t="s">
        <v>139</v>
      </c>
      <c r="P565" t="s">
        <v>139</v>
      </c>
      <c r="Q565">
        <v>1</v>
      </c>
      <c r="W565">
        <v>0</v>
      </c>
      <c r="X565">
        <v>-1088866022</v>
      </c>
      <c r="Y565">
        <v>1.2E-2</v>
      </c>
      <c r="AA565">
        <v>30.4</v>
      </c>
      <c r="AB565">
        <v>0</v>
      </c>
      <c r="AC565">
        <v>0</v>
      </c>
      <c r="AD565">
        <v>0</v>
      </c>
      <c r="AE565">
        <v>30.4</v>
      </c>
      <c r="AF565">
        <v>0</v>
      </c>
      <c r="AG565">
        <v>0</v>
      </c>
      <c r="AH565">
        <v>0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4</v>
      </c>
      <c r="AT565">
        <v>1.2E-2</v>
      </c>
      <c r="AU565" t="s">
        <v>4</v>
      </c>
      <c r="AV565">
        <v>0</v>
      </c>
      <c r="AW565">
        <v>2</v>
      </c>
      <c r="AX565">
        <v>27797391</v>
      </c>
      <c r="AY565">
        <v>1</v>
      </c>
      <c r="AZ565">
        <v>0</v>
      </c>
      <c r="BA565">
        <v>543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Y565*Source!I268</f>
        <v>1.2E-2</v>
      </c>
      <c r="CY565">
        <f t="shared" si="66"/>
        <v>30.4</v>
      </c>
      <c r="CZ565">
        <f t="shared" si="67"/>
        <v>30.4</v>
      </c>
      <c r="DA565">
        <f t="shared" si="68"/>
        <v>1</v>
      </c>
      <c r="DB565">
        <v>0</v>
      </c>
    </row>
    <row r="566" spans="1:106" x14ac:dyDescent="0.2">
      <c r="A566">
        <f>ROW(Source!A268)</f>
        <v>268</v>
      </c>
      <c r="B566">
        <v>27795993</v>
      </c>
      <c r="C566">
        <v>27796664</v>
      </c>
      <c r="D566">
        <v>25151427</v>
      </c>
      <c r="E566">
        <v>1</v>
      </c>
      <c r="F566">
        <v>1</v>
      </c>
      <c r="G566">
        <v>1</v>
      </c>
      <c r="H566">
        <v>3</v>
      </c>
      <c r="I566" t="s">
        <v>670</v>
      </c>
      <c r="J566" t="s">
        <v>671</v>
      </c>
      <c r="K566" t="s">
        <v>672</v>
      </c>
      <c r="L566">
        <v>1346</v>
      </c>
      <c r="N566">
        <v>1009</v>
      </c>
      <c r="O566" t="s">
        <v>139</v>
      </c>
      <c r="P566" t="s">
        <v>139</v>
      </c>
      <c r="Q566">
        <v>1</v>
      </c>
      <c r="W566">
        <v>0</v>
      </c>
      <c r="X566">
        <v>586013393</v>
      </c>
      <c r="Y566">
        <v>7.0000000000000007E-2</v>
      </c>
      <c r="AA566">
        <v>10.57</v>
      </c>
      <c r="AB566">
        <v>0</v>
      </c>
      <c r="AC566">
        <v>0</v>
      </c>
      <c r="AD566">
        <v>0</v>
      </c>
      <c r="AE566">
        <v>10.57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4</v>
      </c>
      <c r="AT566">
        <v>7.0000000000000007E-2</v>
      </c>
      <c r="AU566" t="s">
        <v>4</v>
      </c>
      <c r="AV566">
        <v>0</v>
      </c>
      <c r="AW566">
        <v>2</v>
      </c>
      <c r="AX566">
        <v>27797392</v>
      </c>
      <c r="AY566">
        <v>1</v>
      </c>
      <c r="AZ566">
        <v>0</v>
      </c>
      <c r="BA566">
        <v>544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Y566*Source!I268</f>
        <v>7.0000000000000007E-2</v>
      </c>
      <c r="CY566">
        <f t="shared" si="66"/>
        <v>10.57</v>
      </c>
      <c r="CZ566">
        <f t="shared" si="67"/>
        <v>10.57</v>
      </c>
      <c r="DA566">
        <f t="shared" si="68"/>
        <v>1</v>
      </c>
      <c r="DB566">
        <v>0</v>
      </c>
    </row>
    <row r="567" spans="1:106" x14ac:dyDescent="0.2">
      <c r="A567">
        <f>ROW(Source!A268)</f>
        <v>268</v>
      </c>
      <c r="B567">
        <v>27795993</v>
      </c>
      <c r="C567">
        <v>27796664</v>
      </c>
      <c r="D567">
        <v>25152616</v>
      </c>
      <c r="E567">
        <v>1</v>
      </c>
      <c r="F567">
        <v>1</v>
      </c>
      <c r="G567">
        <v>1</v>
      </c>
      <c r="H567">
        <v>3</v>
      </c>
      <c r="I567" t="s">
        <v>525</v>
      </c>
      <c r="J567" t="s">
        <v>526</v>
      </c>
      <c r="K567" t="s">
        <v>514</v>
      </c>
      <c r="L567">
        <v>1346</v>
      </c>
      <c r="N567">
        <v>1009</v>
      </c>
      <c r="O567" t="s">
        <v>139</v>
      </c>
      <c r="P567" t="s">
        <v>139</v>
      </c>
      <c r="Q567">
        <v>1</v>
      </c>
      <c r="W567">
        <v>0</v>
      </c>
      <c r="X567">
        <v>103900845</v>
      </c>
      <c r="Y567">
        <v>4.9000000000000002E-2</v>
      </c>
      <c r="AA567">
        <v>9.0399999999999991</v>
      </c>
      <c r="AB567">
        <v>0</v>
      </c>
      <c r="AC567">
        <v>0</v>
      </c>
      <c r="AD567">
        <v>0</v>
      </c>
      <c r="AE567">
        <v>9.0399999999999991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4</v>
      </c>
      <c r="AT567">
        <v>4.9000000000000002E-2</v>
      </c>
      <c r="AU567" t="s">
        <v>4</v>
      </c>
      <c r="AV567">
        <v>0</v>
      </c>
      <c r="AW567">
        <v>2</v>
      </c>
      <c r="AX567">
        <v>27797393</v>
      </c>
      <c r="AY567">
        <v>1</v>
      </c>
      <c r="AZ567">
        <v>0</v>
      </c>
      <c r="BA567">
        <v>545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Y567*Source!I268</f>
        <v>4.9000000000000002E-2</v>
      </c>
      <c r="CY567">
        <f t="shared" si="66"/>
        <v>9.0399999999999991</v>
      </c>
      <c r="CZ567">
        <f t="shared" si="67"/>
        <v>9.0399999999999991</v>
      </c>
      <c r="DA567">
        <f t="shared" si="68"/>
        <v>1</v>
      </c>
      <c r="DB567">
        <v>0</v>
      </c>
    </row>
    <row r="568" spans="1:106" x14ac:dyDescent="0.2">
      <c r="A568">
        <f>ROW(Source!A268)</f>
        <v>268</v>
      </c>
      <c r="B568">
        <v>27795993</v>
      </c>
      <c r="C568">
        <v>27796664</v>
      </c>
      <c r="D568">
        <v>25152748</v>
      </c>
      <c r="E568">
        <v>1</v>
      </c>
      <c r="F568">
        <v>1</v>
      </c>
      <c r="G568">
        <v>1</v>
      </c>
      <c r="H568">
        <v>3</v>
      </c>
      <c r="I568" t="s">
        <v>711</v>
      </c>
      <c r="J568" t="s">
        <v>712</v>
      </c>
      <c r="K568" t="s">
        <v>713</v>
      </c>
      <c r="L568">
        <v>1355</v>
      </c>
      <c r="N568">
        <v>1010</v>
      </c>
      <c r="O568" t="s">
        <v>303</v>
      </c>
      <c r="P568" t="s">
        <v>303</v>
      </c>
      <c r="Q568">
        <v>100</v>
      </c>
      <c r="W568">
        <v>0</v>
      </c>
      <c r="X568">
        <v>1794244060</v>
      </c>
      <c r="Y568">
        <v>1.4E-2</v>
      </c>
      <c r="AA568">
        <v>86</v>
      </c>
      <c r="AB568">
        <v>0</v>
      </c>
      <c r="AC568">
        <v>0</v>
      </c>
      <c r="AD568">
        <v>0</v>
      </c>
      <c r="AE568">
        <v>86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4</v>
      </c>
      <c r="AT568">
        <v>1.4E-2</v>
      </c>
      <c r="AU568" t="s">
        <v>4</v>
      </c>
      <c r="AV568">
        <v>0</v>
      </c>
      <c r="AW568">
        <v>2</v>
      </c>
      <c r="AX568">
        <v>27797394</v>
      </c>
      <c r="AY568">
        <v>1</v>
      </c>
      <c r="AZ568">
        <v>0</v>
      </c>
      <c r="BA568">
        <v>546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Y568*Source!I268</f>
        <v>1.4E-2</v>
      </c>
      <c r="CY568">
        <f t="shared" si="66"/>
        <v>86</v>
      </c>
      <c r="CZ568">
        <f t="shared" si="67"/>
        <v>86</v>
      </c>
      <c r="DA568">
        <f t="shared" si="68"/>
        <v>1</v>
      </c>
      <c r="DB568">
        <v>0</v>
      </c>
    </row>
    <row r="569" spans="1:106" x14ac:dyDescent="0.2">
      <c r="A569">
        <f>ROW(Source!A268)</f>
        <v>268</v>
      </c>
      <c r="B569">
        <v>27795993</v>
      </c>
      <c r="C569">
        <v>27796664</v>
      </c>
      <c r="D569">
        <v>25153666</v>
      </c>
      <c r="E569">
        <v>1</v>
      </c>
      <c r="F569">
        <v>1</v>
      </c>
      <c r="G569">
        <v>1</v>
      </c>
      <c r="H569">
        <v>3</v>
      </c>
      <c r="I569" t="s">
        <v>714</v>
      </c>
      <c r="J569" t="s">
        <v>715</v>
      </c>
      <c r="K569" t="s">
        <v>716</v>
      </c>
      <c r="L569">
        <v>1346</v>
      </c>
      <c r="N569">
        <v>1009</v>
      </c>
      <c r="O569" t="s">
        <v>139</v>
      </c>
      <c r="P569" t="s">
        <v>139</v>
      </c>
      <c r="Q569">
        <v>1</v>
      </c>
      <c r="W569">
        <v>0</v>
      </c>
      <c r="X569">
        <v>-856710481</v>
      </c>
      <c r="Y569">
        <v>1E-3</v>
      </c>
      <c r="AA569">
        <v>133.05000000000001</v>
      </c>
      <c r="AB569">
        <v>0</v>
      </c>
      <c r="AC569">
        <v>0</v>
      </c>
      <c r="AD569">
        <v>0</v>
      </c>
      <c r="AE569">
        <v>133.05000000000001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4</v>
      </c>
      <c r="AT569">
        <v>1E-3</v>
      </c>
      <c r="AU569" t="s">
        <v>4</v>
      </c>
      <c r="AV569">
        <v>0</v>
      </c>
      <c r="AW569">
        <v>2</v>
      </c>
      <c r="AX569">
        <v>27797395</v>
      </c>
      <c r="AY569">
        <v>1</v>
      </c>
      <c r="AZ569">
        <v>0</v>
      </c>
      <c r="BA569">
        <v>547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Y569*Source!I268</f>
        <v>1E-3</v>
      </c>
      <c r="CY569">
        <f t="shared" si="66"/>
        <v>133.05000000000001</v>
      </c>
      <c r="CZ569">
        <f t="shared" si="67"/>
        <v>133.05000000000001</v>
      </c>
      <c r="DA569">
        <f t="shared" si="68"/>
        <v>1</v>
      </c>
      <c r="DB569">
        <v>0</v>
      </c>
    </row>
    <row r="570" spans="1:106" x14ac:dyDescent="0.2">
      <c r="A570">
        <f>ROW(Source!A268)</f>
        <v>268</v>
      </c>
      <c r="B570">
        <v>27795993</v>
      </c>
      <c r="C570">
        <v>27796664</v>
      </c>
      <c r="D570">
        <v>25171300</v>
      </c>
      <c r="E570">
        <v>1</v>
      </c>
      <c r="F570">
        <v>1</v>
      </c>
      <c r="G570">
        <v>1</v>
      </c>
      <c r="H570">
        <v>3</v>
      </c>
      <c r="I570" t="s">
        <v>673</v>
      </c>
      <c r="J570" t="s">
        <v>674</v>
      </c>
      <c r="K570" t="s">
        <v>675</v>
      </c>
      <c r="L570">
        <v>1348</v>
      </c>
      <c r="N570">
        <v>1009</v>
      </c>
      <c r="O570" t="s">
        <v>119</v>
      </c>
      <c r="P570" t="s">
        <v>119</v>
      </c>
      <c r="Q570">
        <v>1000</v>
      </c>
      <c r="W570">
        <v>0</v>
      </c>
      <c r="X570">
        <v>426000481</v>
      </c>
      <c r="Y570">
        <v>1E-3</v>
      </c>
      <c r="AA570">
        <v>11500</v>
      </c>
      <c r="AB570">
        <v>0</v>
      </c>
      <c r="AC570">
        <v>0</v>
      </c>
      <c r="AD570">
        <v>0</v>
      </c>
      <c r="AE570">
        <v>11500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4</v>
      </c>
      <c r="AT570">
        <v>1E-3</v>
      </c>
      <c r="AU570" t="s">
        <v>4</v>
      </c>
      <c r="AV570">
        <v>0</v>
      </c>
      <c r="AW570">
        <v>2</v>
      </c>
      <c r="AX570">
        <v>27797396</v>
      </c>
      <c r="AY570">
        <v>1</v>
      </c>
      <c r="AZ570">
        <v>0</v>
      </c>
      <c r="BA570">
        <v>548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Y570*Source!I268</f>
        <v>1E-3</v>
      </c>
      <c r="CY570">
        <f t="shared" si="66"/>
        <v>11500</v>
      </c>
      <c r="CZ570">
        <f t="shared" si="67"/>
        <v>11500</v>
      </c>
      <c r="DA570">
        <f t="shared" si="68"/>
        <v>1</v>
      </c>
      <c r="DB570">
        <v>0</v>
      </c>
    </row>
    <row r="571" spans="1:106" x14ac:dyDescent="0.2">
      <c r="A571">
        <f>ROW(Source!A268)</f>
        <v>268</v>
      </c>
      <c r="B571">
        <v>27795993</v>
      </c>
      <c r="C571">
        <v>27796664</v>
      </c>
      <c r="D571">
        <v>25186459</v>
      </c>
      <c r="E571">
        <v>1</v>
      </c>
      <c r="F571">
        <v>1</v>
      </c>
      <c r="G571">
        <v>1</v>
      </c>
      <c r="H571">
        <v>3</v>
      </c>
      <c r="I571" t="s">
        <v>655</v>
      </c>
      <c r="J571" t="s">
        <v>656</v>
      </c>
      <c r="K571" t="s">
        <v>657</v>
      </c>
      <c r="L571">
        <v>1346</v>
      </c>
      <c r="N571">
        <v>1009</v>
      </c>
      <c r="O571" t="s">
        <v>139</v>
      </c>
      <c r="P571" t="s">
        <v>139</v>
      </c>
      <c r="Q571">
        <v>1</v>
      </c>
      <c r="W571">
        <v>0</v>
      </c>
      <c r="X571">
        <v>210558753</v>
      </c>
      <c r="Y571">
        <v>3.5999999999999997E-2</v>
      </c>
      <c r="AA571">
        <v>28.6</v>
      </c>
      <c r="AB571">
        <v>0</v>
      </c>
      <c r="AC571">
        <v>0</v>
      </c>
      <c r="AD571">
        <v>0</v>
      </c>
      <c r="AE571">
        <v>28.6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4</v>
      </c>
      <c r="AT571">
        <v>3.5999999999999997E-2</v>
      </c>
      <c r="AU571" t="s">
        <v>4</v>
      </c>
      <c r="AV571">
        <v>0</v>
      </c>
      <c r="AW571">
        <v>2</v>
      </c>
      <c r="AX571">
        <v>27797397</v>
      </c>
      <c r="AY571">
        <v>1</v>
      </c>
      <c r="AZ571">
        <v>0</v>
      </c>
      <c r="BA571">
        <v>549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Y571*Source!I268</f>
        <v>3.5999999999999997E-2</v>
      </c>
      <c r="CY571">
        <f t="shared" si="66"/>
        <v>28.6</v>
      </c>
      <c r="CZ571">
        <f t="shared" si="67"/>
        <v>28.6</v>
      </c>
      <c r="DA571">
        <f t="shared" si="68"/>
        <v>1</v>
      </c>
      <c r="DB571">
        <v>0</v>
      </c>
    </row>
    <row r="572" spans="1:106" x14ac:dyDescent="0.2">
      <c r="A572">
        <f>ROW(Source!A268)</f>
        <v>268</v>
      </c>
      <c r="B572">
        <v>27795993</v>
      </c>
      <c r="C572">
        <v>27796664</v>
      </c>
      <c r="D572">
        <v>25186612</v>
      </c>
      <c r="E572">
        <v>1</v>
      </c>
      <c r="F572">
        <v>1</v>
      </c>
      <c r="G572">
        <v>1</v>
      </c>
      <c r="H572">
        <v>3</v>
      </c>
      <c r="I572" t="s">
        <v>565</v>
      </c>
      <c r="J572" t="s">
        <v>566</v>
      </c>
      <c r="K572" t="s">
        <v>567</v>
      </c>
      <c r="L572">
        <v>1346</v>
      </c>
      <c r="N572">
        <v>1009</v>
      </c>
      <c r="O572" t="s">
        <v>139</v>
      </c>
      <c r="P572" t="s">
        <v>139</v>
      </c>
      <c r="Q572">
        <v>1</v>
      </c>
      <c r="W572">
        <v>0</v>
      </c>
      <c r="X572">
        <v>-1274984028</v>
      </c>
      <c r="Y572">
        <v>6.0000000000000001E-3</v>
      </c>
      <c r="AA572">
        <v>35.630000000000003</v>
      </c>
      <c r="AB572">
        <v>0</v>
      </c>
      <c r="AC572">
        <v>0</v>
      </c>
      <c r="AD572">
        <v>0</v>
      </c>
      <c r="AE572">
        <v>35.630000000000003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4</v>
      </c>
      <c r="AT572">
        <v>6.0000000000000001E-3</v>
      </c>
      <c r="AU572" t="s">
        <v>4</v>
      </c>
      <c r="AV572">
        <v>0</v>
      </c>
      <c r="AW572">
        <v>2</v>
      </c>
      <c r="AX572">
        <v>27797398</v>
      </c>
      <c r="AY572">
        <v>1</v>
      </c>
      <c r="AZ572">
        <v>0</v>
      </c>
      <c r="BA572">
        <v>550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Y572*Source!I268</f>
        <v>6.0000000000000001E-3</v>
      </c>
      <c r="CY572">
        <f t="shared" si="66"/>
        <v>35.630000000000003</v>
      </c>
      <c r="CZ572">
        <f t="shared" si="67"/>
        <v>35.630000000000003</v>
      </c>
      <c r="DA572">
        <f t="shared" si="68"/>
        <v>1</v>
      </c>
      <c r="DB572">
        <v>0</v>
      </c>
    </row>
    <row r="573" spans="1:106" x14ac:dyDescent="0.2">
      <c r="A573">
        <f>ROW(Source!A268)</f>
        <v>268</v>
      </c>
      <c r="B573">
        <v>27795993</v>
      </c>
      <c r="C573">
        <v>27796664</v>
      </c>
      <c r="D573">
        <v>25200071</v>
      </c>
      <c r="E573">
        <v>1</v>
      </c>
      <c r="F573">
        <v>1</v>
      </c>
      <c r="G573">
        <v>1</v>
      </c>
      <c r="H573">
        <v>3</v>
      </c>
      <c r="I573" t="s">
        <v>527</v>
      </c>
      <c r="J573" t="s">
        <v>528</v>
      </c>
      <c r="K573" t="s">
        <v>529</v>
      </c>
      <c r="L573">
        <v>1358</v>
      </c>
      <c r="N573">
        <v>1010</v>
      </c>
      <c r="O573" t="s">
        <v>355</v>
      </c>
      <c r="P573" t="s">
        <v>355</v>
      </c>
      <c r="Q573">
        <v>10</v>
      </c>
      <c r="W573">
        <v>0</v>
      </c>
      <c r="X573">
        <v>1386890308</v>
      </c>
      <c r="Y573">
        <v>0.1</v>
      </c>
      <c r="AA573">
        <v>39</v>
      </c>
      <c r="AB573">
        <v>0</v>
      </c>
      <c r="AC573">
        <v>0</v>
      </c>
      <c r="AD573">
        <v>0</v>
      </c>
      <c r="AE573">
        <v>39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4</v>
      </c>
      <c r="AT573">
        <v>0.1</v>
      </c>
      <c r="AU573" t="s">
        <v>4</v>
      </c>
      <c r="AV573">
        <v>0</v>
      </c>
      <c r="AW573">
        <v>2</v>
      </c>
      <c r="AX573">
        <v>27797399</v>
      </c>
      <c r="AY573">
        <v>1</v>
      </c>
      <c r="AZ573">
        <v>0</v>
      </c>
      <c r="BA573">
        <v>551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Y573*Source!I268</f>
        <v>0.1</v>
      </c>
      <c r="CY573">
        <f t="shared" si="66"/>
        <v>39</v>
      </c>
      <c r="CZ573">
        <f t="shared" si="67"/>
        <v>39</v>
      </c>
      <c r="DA573">
        <f t="shared" si="68"/>
        <v>1</v>
      </c>
      <c r="DB573">
        <v>0</v>
      </c>
    </row>
    <row r="574" spans="1:106" x14ac:dyDescent="0.2">
      <c r="A574">
        <f>ROW(Source!A268)</f>
        <v>268</v>
      </c>
      <c r="B574">
        <v>27795993</v>
      </c>
      <c r="C574">
        <v>27796664</v>
      </c>
      <c r="D574">
        <v>25203562</v>
      </c>
      <c r="E574">
        <v>1</v>
      </c>
      <c r="F574">
        <v>1</v>
      </c>
      <c r="G574">
        <v>1</v>
      </c>
      <c r="H574">
        <v>3</v>
      </c>
      <c r="I574" t="s">
        <v>353</v>
      </c>
      <c r="J574" t="s">
        <v>356</v>
      </c>
      <c r="K574" t="s">
        <v>354</v>
      </c>
      <c r="L574">
        <v>1358</v>
      </c>
      <c r="N574">
        <v>1010</v>
      </c>
      <c r="O574" t="s">
        <v>355</v>
      </c>
      <c r="P574" t="s">
        <v>355</v>
      </c>
      <c r="Q574">
        <v>10</v>
      </c>
      <c r="W574">
        <v>0</v>
      </c>
      <c r="X574">
        <v>159612156</v>
      </c>
      <c r="Y574">
        <v>0.2</v>
      </c>
      <c r="AA574">
        <v>48.35</v>
      </c>
      <c r="AB574">
        <v>0</v>
      </c>
      <c r="AC574">
        <v>0</v>
      </c>
      <c r="AD574">
        <v>0</v>
      </c>
      <c r="AE574">
        <v>48.35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0</v>
      </c>
      <c r="AP574">
        <v>0</v>
      </c>
      <c r="AQ574">
        <v>0</v>
      </c>
      <c r="AR574">
        <v>0</v>
      </c>
      <c r="AS574" t="s">
        <v>4</v>
      </c>
      <c r="AT574">
        <v>0.2</v>
      </c>
      <c r="AU574" t="s">
        <v>4</v>
      </c>
      <c r="AV574">
        <v>0</v>
      </c>
      <c r="AW574">
        <v>1</v>
      </c>
      <c r="AX574">
        <v>-1</v>
      </c>
      <c r="AY574">
        <v>0</v>
      </c>
      <c r="AZ574">
        <v>0</v>
      </c>
      <c r="BA574" t="s">
        <v>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Y574*Source!I268</f>
        <v>0.2</v>
      </c>
      <c r="CY574">
        <f t="shared" si="66"/>
        <v>48.35</v>
      </c>
      <c r="CZ574">
        <f t="shared" si="67"/>
        <v>48.35</v>
      </c>
      <c r="DA574">
        <f t="shared" si="68"/>
        <v>1</v>
      </c>
      <c r="DB574">
        <v>0</v>
      </c>
    </row>
    <row r="575" spans="1:106" x14ac:dyDescent="0.2">
      <c r="A575">
        <f>ROW(Source!A268)</f>
        <v>268</v>
      </c>
      <c r="B575">
        <v>27795993</v>
      </c>
      <c r="C575">
        <v>27796664</v>
      </c>
      <c r="D575">
        <v>25221529</v>
      </c>
      <c r="E575">
        <v>1</v>
      </c>
      <c r="F575">
        <v>1</v>
      </c>
      <c r="G575">
        <v>1</v>
      </c>
      <c r="H575">
        <v>3</v>
      </c>
      <c r="I575" t="s">
        <v>349</v>
      </c>
      <c r="J575" t="s">
        <v>351</v>
      </c>
      <c r="K575" t="s">
        <v>350</v>
      </c>
      <c r="L575">
        <v>1354</v>
      </c>
      <c r="N575">
        <v>1010</v>
      </c>
      <c r="O575" t="s">
        <v>215</v>
      </c>
      <c r="P575" t="s">
        <v>215</v>
      </c>
      <c r="Q575">
        <v>1</v>
      </c>
      <c r="W575">
        <v>0</v>
      </c>
      <c r="X575">
        <v>-772957547</v>
      </c>
      <c r="Y575">
        <v>1</v>
      </c>
      <c r="AA575">
        <v>166.09</v>
      </c>
      <c r="AB575">
        <v>0</v>
      </c>
      <c r="AC575">
        <v>0</v>
      </c>
      <c r="AD575">
        <v>0</v>
      </c>
      <c r="AE575">
        <v>166.09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0</v>
      </c>
      <c r="AP575">
        <v>0</v>
      </c>
      <c r="AQ575">
        <v>0</v>
      </c>
      <c r="AR575">
        <v>0</v>
      </c>
      <c r="AS575" t="s">
        <v>4</v>
      </c>
      <c r="AT575">
        <v>1</v>
      </c>
      <c r="AU575" t="s">
        <v>4</v>
      </c>
      <c r="AV575">
        <v>0</v>
      </c>
      <c r="AW575">
        <v>1</v>
      </c>
      <c r="AX575">
        <v>-1</v>
      </c>
      <c r="AY575">
        <v>0</v>
      </c>
      <c r="AZ575">
        <v>0</v>
      </c>
      <c r="BA575" t="s">
        <v>4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Y575*Source!I268</f>
        <v>1</v>
      </c>
      <c r="CY575">
        <f t="shared" si="66"/>
        <v>166.09</v>
      </c>
      <c r="CZ575">
        <f t="shared" si="67"/>
        <v>166.09</v>
      </c>
      <c r="DA575">
        <f t="shared" si="68"/>
        <v>1</v>
      </c>
      <c r="DB575">
        <v>0</v>
      </c>
    </row>
    <row r="576" spans="1:106" x14ac:dyDescent="0.2">
      <c r="A576">
        <f>ROW(Source!A268)</f>
        <v>268</v>
      </c>
      <c r="B576">
        <v>27795993</v>
      </c>
      <c r="C576">
        <v>27796664</v>
      </c>
      <c r="D576">
        <v>25147235</v>
      </c>
      <c r="E576">
        <v>17</v>
      </c>
      <c r="F576">
        <v>1</v>
      </c>
      <c r="G576">
        <v>1</v>
      </c>
      <c r="H576">
        <v>3</v>
      </c>
      <c r="I576" t="s">
        <v>536</v>
      </c>
      <c r="J576" t="s">
        <v>4</v>
      </c>
      <c r="K576" t="s">
        <v>537</v>
      </c>
      <c r="L576">
        <v>1374</v>
      </c>
      <c r="N576">
        <v>1013</v>
      </c>
      <c r="O576" t="s">
        <v>538</v>
      </c>
      <c r="P576" t="s">
        <v>538</v>
      </c>
      <c r="Q576">
        <v>1</v>
      </c>
      <c r="W576">
        <v>0</v>
      </c>
      <c r="X576">
        <v>-1731369543</v>
      </c>
      <c r="Y576">
        <v>0.3</v>
      </c>
      <c r="AA576">
        <v>1</v>
      </c>
      <c r="AB576">
        <v>0</v>
      </c>
      <c r="AC576">
        <v>0</v>
      </c>
      <c r="AD576">
        <v>0</v>
      </c>
      <c r="AE576">
        <v>1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4</v>
      </c>
      <c r="AT576">
        <v>0.3</v>
      </c>
      <c r="AU576" t="s">
        <v>4</v>
      </c>
      <c r="AV576">
        <v>0</v>
      </c>
      <c r="AW576">
        <v>2</v>
      </c>
      <c r="AX576">
        <v>27797400</v>
      </c>
      <c r="AY576">
        <v>1</v>
      </c>
      <c r="AZ576">
        <v>0</v>
      </c>
      <c r="BA576">
        <v>552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Y576*Source!I268</f>
        <v>0.3</v>
      </c>
      <c r="CY576">
        <f t="shared" si="66"/>
        <v>1</v>
      </c>
      <c r="CZ576">
        <f t="shared" si="67"/>
        <v>1</v>
      </c>
      <c r="DA576">
        <f t="shared" si="68"/>
        <v>1</v>
      </c>
      <c r="DB576">
        <v>0</v>
      </c>
    </row>
    <row r="577" spans="1:106" x14ac:dyDescent="0.2">
      <c r="A577">
        <f>ROW(Source!A269)</f>
        <v>269</v>
      </c>
      <c r="B577">
        <v>27796868</v>
      </c>
      <c r="C577">
        <v>27796664</v>
      </c>
      <c r="D577">
        <v>25418254</v>
      </c>
      <c r="E577">
        <v>1</v>
      </c>
      <c r="F577">
        <v>1</v>
      </c>
      <c r="G577">
        <v>1</v>
      </c>
      <c r="H577">
        <v>1</v>
      </c>
      <c r="I577" t="s">
        <v>658</v>
      </c>
      <c r="J577" t="s">
        <v>4</v>
      </c>
      <c r="K577" t="s">
        <v>659</v>
      </c>
      <c r="L577">
        <v>1191</v>
      </c>
      <c r="N577">
        <v>1013</v>
      </c>
      <c r="O577" t="s">
        <v>497</v>
      </c>
      <c r="P577" t="s">
        <v>497</v>
      </c>
      <c r="Q577">
        <v>1</v>
      </c>
      <c r="W577">
        <v>0</v>
      </c>
      <c r="X577">
        <v>1983201532</v>
      </c>
      <c r="Y577">
        <v>1.8719999999999999</v>
      </c>
      <c r="AA577">
        <v>0</v>
      </c>
      <c r="AB577">
        <v>0</v>
      </c>
      <c r="AC577">
        <v>0</v>
      </c>
      <c r="AD577">
        <v>73.23</v>
      </c>
      <c r="AE577">
        <v>0</v>
      </c>
      <c r="AF577">
        <v>0</v>
      </c>
      <c r="AG577">
        <v>0</v>
      </c>
      <c r="AH577">
        <v>9.51</v>
      </c>
      <c r="AI577">
        <v>1</v>
      </c>
      <c r="AJ577">
        <v>1</v>
      </c>
      <c r="AK577">
        <v>1</v>
      </c>
      <c r="AL577">
        <v>7.7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4</v>
      </c>
      <c r="AT577">
        <v>1.56</v>
      </c>
      <c r="AU577" t="s">
        <v>21</v>
      </c>
      <c r="AV577">
        <v>1</v>
      </c>
      <c r="AW577">
        <v>2</v>
      </c>
      <c r="AX577">
        <v>27797387</v>
      </c>
      <c r="AY577">
        <v>1</v>
      </c>
      <c r="AZ577">
        <v>0</v>
      </c>
      <c r="BA577">
        <v>553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Y577*Source!I269</f>
        <v>1.8719999999999999</v>
      </c>
      <c r="CY577">
        <f>AD577</f>
        <v>73.23</v>
      </c>
      <c r="CZ577">
        <f>AH577</f>
        <v>9.51</v>
      </c>
      <c r="DA577">
        <f>AL577</f>
        <v>7.7</v>
      </c>
      <c r="DB577">
        <v>0</v>
      </c>
    </row>
    <row r="578" spans="1:106" x14ac:dyDescent="0.2">
      <c r="A578">
        <f>ROW(Source!A269)</f>
        <v>269</v>
      </c>
      <c r="B578">
        <v>27796868</v>
      </c>
      <c r="C578">
        <v>27796664</v>
      </c>
      <c r="D578">
        <v>25231911</v>
      </c>
      <c r="E578">
        <v>1</v>
      </c>
      <c r="F578">
        <v>1</v>
      </c>
      <c r="G578">
        <v>1</v>
      </c>
      <c r="H578">
        <v>2</v>
      </c>
      <c r="I578" t="s">
        <v>586</v>
      </c>
      <c r="J578" t="s">
        <v>587</v>
      </c>
      <c r="K578" t="s">
        <v>588</v>
      </c>
      <c r="L578">
        <v>1368</v>
      </c>
      <c r="N578">
        <v>1011</v>
      </c>
      <c r="O578" t="s">
        <v>503</v>
      </c>
      <c r="P578" t="s">
        <v>503</v>
      </c>
      <c r="Q578">
        <v>1</v>
      </c>
      <c r="W578">
        <v>0</v>
      </c>
      <c r="X578">
        <v>-353815937</v>
      </c>
      <c r="Y578">
        <v>0.156</v>
      </c>
      <c r="AA578">
        <v>0</v>
      </c>
      <c r="AB578">
        <v>62.37</v>
      </c>
      <c r="AC578">
        <v>0</v>
      </c>
      <c r="AD578">
        <v>0</v>
      </c>
      <c r="AE578">
        <v>0</v>
      </c>
      <c r="AF578">
        <v>8.1</v>
      </c>
      <c r="AG578">
        <v>0</v>
      </c>
      <c r="AH578">
        <v>0</v>
      </c>
      <c r="AI578">
        <v>1</v>
      </c>
      <c r="AJ578">
        <v>7.7</v>
      </c>
      <c r="AK578">
        <v>1</v>
      </c>
      <c r="AL578">
        <v>1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4</v>
      </c>
      <c r="AT578">
        <v>0.13</v>
      </c>
      <c r="AU578" t="s">
        <v>21</v>
      </c>
      <c r="AV578">
        <v>0</v>
      </c>
      <c r="AW578">
        <v>2</v>
      </c>
      <c r="AX578">
        <v>27797388</v>
      </c>
      <c r="AY578">
        <v>1</v>
      </c>
      <c r="AZ578">
        <v>0</v>
      </c>
      <c r="BA578">
        <v>554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Y578*Source!I269</f>
        <v>0.156</v>
      </c>
      <c r="CY578">
        <f>AB578</f>
        <v>62.37</v>
      </c>
      <c r="CZ578">
        <f>AF578</f>
        <v>8.1</v>
      </c>
      <c r="DA578">
        <f>AJ578</f>
        <v>7.7</v>
      </c>
      <c r="DB578">
        <v>0</v>
      </c>
    </row>
    <row r="579" spans="1:106" x14ac:dyDescent="0.2">
      <c r="A579">
        <f>ROW(Source!A269)</f>
        <v>269</v>
      </c>
      <c r="B579">
        <v>27796868</v>
      </c>
      <c r="C579">
        <v>27796664</v>
      </c>
      <c r="D579">
        <v>25148213</v>
      </c>
      <c r="E579">
        <v>1</v>
      </c>
      <c r="F579">
        <v>1</v>
      </c>
      <c r="G579">
        <v>1</v>
      </c>
      <c r="H579">
        <v>3</v>
      </c>
      <c r="I579" t="s">
        <v>705</v>
      </c>
      <c r="J579" t="s">
        <v>706</v>
      </c>
      <c r="K579" t="s">
        <v>707</v>
      </c>
      <c r="L579">
        <v>1346</v>
      </c>
      <c r="N579">
        <v>1009</v>
      </c>
      <c r="O579" t="s">
        <v>139</v>
      </c>
      <c r="P579" t="s">
        <v>139</v>
      </c>
      <c r="Q579">
        <v>1</v>
      </c>
      <c r="W579">
        <v>0</v>
      </c>
      <c r="X579">
        <v>618806536</v>
      </c>
      <c r="Y579">
        <v>6.0000000000000001E-3</v>
      </c>
      <c r="AA579">
        <v>346.27</v>
      </c>
      <c r="AB579">
        <v>0</v>
      </c>
      <c r="AC579">
        <v>0</v>
      </c>
      <c r="AD579">
        <v>0</v>
      </c>
      <c r="AE579">
        <v>44.97</v>
      </c>
      <c r="AF579">
        <v>0</v>
      </c>
      <c r="AG579">
        <v>0</v>
      </c>
      <c r="AH579">
        <v>0</v>
      </c>
      <c r="AI579">
        <v>7.7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4</v>
      </c>
      <c r="AT579">
        <v>6.0000000000000001E-3</v>
      </c>
      <c r="AU579" t="s">
        <v>4</v>
      </c>
      <c r="AV579">
        <v>0</v>
      </c>
      <c r="AW579">
        <v>2</v>
      </c>
      <c r="AX579">
        <v>27797389</v>
      </c>
      <c r="AY579">
        <v>1</v>
      </c>
      <c r="AZ579">
        <v>0</v>
      </c>
      <c r="BA579">
        <v>555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Y579*Source!I269</f>
        <v>6.0000000000000001E-3</v>
      </c>
      <c r="CY579">
        <f t="shared" ref="CY579:CY592" si="69">AA579</f>
        <v>346.27</v>
      </c>
      <c r="CZ579">
        <f t="shared" ref="CZ579:CZ592" si="70">AE579</f>
        <v>44.97</v>
      </c>
      <c r="DA579">
        <f t="shared" ref="DA579:DA592" si="71">AI579</f>
        <v>7.7</v>
      </c>
      <c r="DB579">
        <v>0</v>
      </c>
    </row>
    <row r="580" spans="1:106" x14ac:dyDescent="0.2">
      <c r="A580">
        <f>ROW(Source!A269)</f>
        <v>269</v>
      </c>
      <c r="B580">
        <v>27796868</v>
      </c>
      <c r="C580">
        <v>27796664</v>
      </c>
      <c r="D580">
        <v>25149944</v>
      </c>
      <c r="E580">
        <v>1</v>
      </c>
      <c r="F580">
        <v>1</v>
      </c>
      <c r="G580">
        <v>1</v>
      </c>
      <c r="H580">
        <v>3</v>
      </c>
      <c r="I580" t="s">
        <v>708</v>
      </c>
      <c r="J580" t="s">
        <v>709</v>
      </c>
      <c r="K580" t="s">
        <v>710</v>
      </c>
      <c r="L580">
        <v>1346</v>
      </c>
      <c r="N580">
        <v>1009</v>
      </c>
      <c r="O580" t="s">
        <v>139</v>
      </c>
      <c r="P580" t="s">
        <v>139</v>
      </c>
      <c r="Q580">
        <v>1</v>
      </c>
      <c r="W580">
        <v>0</v>
      </c>
      <c r="X580">
        <v>56922527</v>
      </c>
      <c r="Y580">
        <v>1E-3</v>
      </c>
      <c r="AA580">
        <v>88.55</v>
      </c>
      <c r="AB580">
        <v>0</v>
      </c>
      <c r="AC580">
        <v>0</v>
      </c>
      <c r="AD580">
        <v>0</v>
      </c>
      <c r="AE580">
        <v>11.5</v>
      </c>
      <c r="AF580">
        <v>0</v>
      </c>
      <c r="AG580">
        <v>0</v>
      </c>
      <c r="AH580">
        <v>0</v>
      </c>
      <c r="AI580">
        <v>7.7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4</v>
      </c>
      <c r="AT580">
        <v>1E-3</v>
      </c>
      <c r="AU580" t="s">
        <v>4</v>
      </c>
      <c r="AV580">
        <v>0</v>
      </c>
      <c r="AW580">
        <v>2</v>
      </c>
      <c r="AX580">
        <v>27797390</v>
      </c>
      <c r="AY580">
        <v>1</v>
      </c>
      <c r="AZ580">
        <v>0</v>
      </c>
      <c r="BA580">
        <v>556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Y580*Source!I269</f>
        <v>1E-3</v>
      </c>
      <c r="CY580">
        <f t="shared" si="69"/>
        <v>88.55</v>
      </c>
      <c r="CZ580">
        <f t="shared" si="70"/>
        <v>11.5</v>
      </c>
      <c r="DA580">
        <f t="shared" si="71"/>
        <v>7.7</v>
      </c>
      <c r="DB580">
        <v>0</v>
      </c>
    </row>
    <row r="581" spans="1:106" x14ac:dyDescent="0.2">
      <c r="A581">
        <f>ROW(Source!A269)</f>
        <v>269</v>
      </c>
      <c r="B581">
        <v>27796868</v>
      </c>
      <c r="C581">
        <v>27796664</v>
      </c>
      <c r="D581">
        <v>25150263</v>
      </c>
      <c r="E581">
        <v>1</v>
      </c>
      <c r="F581">
        <v>1</v>
      </c>
      <c r="G581">
        <v>1</v>
      </c>
      <c r="H581">
        <v>3</v>
      </c>
      <c r="I581" t="s">
        <v>652</v>
      </c>
      <c r="J581" t="s">
        <v>653</v>
      </c>
      <c r="K581" t="s">
        <v>654</v>
      </c>
      <c r="L581">
        <v>1346</v>
      </c>
      <c r="N581">
        <v>1009</v>
      </c>
      <c r="O581" t="s">
        <v>139</v>
      </c>
      <c r="P581" t="s">
        <v>139</v>
      </c>
      <c r="Q581">
        <v>1</v>
      </c>
      <c r="W581">
        <v>0</v>
      </c>
      <c r="X581">
        <v>-1088866022</v>
      </c>
      <c r="Y581">
        <v>1.2E-2</v>
      </c>
      <c r="AA581">
        <v>234.08</v>
      </c>
      <c r="AB581">
        <v>0</v>
      </c>
      <c r="AC581">
        <v>0</v>
      </c>
      <c r="AD581">
        <v>0</v>
      </c>
      <c r="AE581">
        <v>30.4</v>
      </c>
      <c r="AF581">
        <v>0</v>
      </c>
      <c r="AG581">
        <v>0</v>
      </c>
      <c r="AH581">
        <v>0</v>
      </c>
      <c r="AI581">
        <v>7.7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4</v>
      </c>
      <c r="AT581">
        <v>1.2E-2</v>
      </c>
      <c r="AU581" t="s">
        <v>4</v>
      </c>
      <c r="AV581">
        <v>0</v>
      </c>
      <c r="AW581">
        <v>2</v>
      </c>
      <c r="AX581">
        <v>27797391</v>
      </c>
      <c r="AY581">
        <v>1</v>
      </c>
      <c r="AZ581">
        <v>0</v>
      </c>
      <c r="BA581">
        <v>557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Y581*Source!I269</f>
        <v>1.2E-2</v>
      </c>
      <c r="CY581">
        <f t="shared" si="69"/>
        <v>234.08</v>
      </c>
      <c r="CZ581">
        <f t="shared" si="70"/>
        <v>30.4</v>
      </c>
      <c r="DA581">
        <f t="shared" si="71"/>
        <v>7.7</v>
      </c>
      <c r="DB581">
        <v>0</v>
      </c>
    </row>
    <row r="582" spans="1:106" x14ac:dyDescent="0.2">
      <c r="A582">
        <f>ROW(Source!A269)</f>
        <v>269</v>
      </c>
      <c r="B582">
        <v>27796868</v>
      </c>
      <c r="C582">
        <v>27796664</v>
      </c>
      <c r="D582">
        <v>25151427</v>
      </c>
      <c r="E582">
        <v>1</v>
      </c>
      <c r="F582">
        <v>1</v>
      </c>
      <c r="G582">
        <v>1</v>
      </c>
      <c r="H582">
        <v>3</v>
      </c>
      <c r="I582" t="s">
        <v>670</v>
      </c>
      <c r="J582" t="s">
        <v>671</v>
      </c>
      <c r="K582" t="s">
        <v>672</v>
      </c>
      <c r="L582">
        <v>1346</v>
      </c>
      <c r="N582">
        <v>1009</v>
      </c>
      <c r="O582" t="s">
        <v>139</v>
      </c>
      <c r="P582" t="s">
        <v>139</v>
      </c>
      <c r="Q582">
        <v>1</v>
      </c>
      <c r="W582">
        <v>0</v>
      </c>
      <c r="X582">
        <v>586013393</v>
      </c>
      <c r="Y582">
        <v>7.0000000000000007E-2</v>
      </c>
      <c r="AA582">
        <v>81.39</v>
      </c>
      <c r="AB582">
        <v>0</v>
      </c>
      <c r="AC582">
        <v>0</v>
      </c>
      <c r="AD582">
        <v>0</v>
      </c>
      <c r="AE582">
        <v>10.57</v>
      </c>
      <c r="AF582">
        <v>0</v>
      </c>
      <c r="AG582">
        <v>0</v>
      </c>
      <c r="AH582">
        <v>0</v>
      </c>
      <c r="AI582">
        <v>7.7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4</v>
      </c>
      <c r="AT582">
        <v>7.0000000000000007E-2</v>
      </c>
      <c r="AU582" t="s">
        <v>4</v>
      </c>
      <c r="AV582">
        <v>0</v>
      </c>
      <c r="AW582">
        <v>2</v>
      </c>
      <c r="AX582">
        <v>27797392</v>
      </c>
      <c r="AY582">
        <v>1</v>
      </c>
      <c r="AZ582">
        <v>0</v>
      </c>
      <c r="BA582">
        <v>558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Y582*Source!I269</f>
        <v>7.0000000000000007E-2</v>
      </c>
      <c r="CY582">
        <f t="shared" si="69"/>
        <v>81.39</v>
      </c>
      <c r="CZ582">
        <f t="shared" si="70"/>
        <v>10.57</v>
      </c>
      <c r="DA582">
        <f t="shared" si="71"/>
        <v>7.7</v>
      </c>
      <c r="DB582">
        <v>0</v>
      </c>
    </row>
    <row r="583" spans="1:106" x14ac:dyDescent="0.2">
      <c r="A583">
        <f>ROW(Source!A269)</f>
        <v>269</v>
      </c>
      <c r="B583">
        <v>27796868</v>
      </c>
      <c r="C583">
        <v>27796664</v>
      </c>
      <c r="D583">
        <v>25152616</v>
      </c>
      <c r="E583">
        <v>1</v>
      </c>
      <c r="F583">
        <v>1</v>
      </c>
      <c r="G583">
        <v>1</v>
      </c>
      <c r="H583">
        <v>3</v>
      </c>
      <c r="I583" t="s">
        <v>525</v>
      </c>
      <c r="J583" t="s">
        <v>526</v>
      </c>
      <c r="K583" t="s">
        <v>514</v>
      </c>
      <c r="L583">
        <v>1346</v>
      </c>
      <c r="N583">
        <v>1009</v>
      </c>
      <c r="O583" t="s">
        <v>139</v>
      </c>
      <c r="P583" t="s">
        <v>139</v>
      </c>
      <c r="Q583">
        <v>1</v>
      </c>
      <c r="W583">
        <v>0</v>
      </c>
      <c r="X583">
        <v>103900845</v>
      </c>
      <c r="Y583">
        <v>4.9000000000000002E-2</v>
      </c>
      <c r="AA583">
        <v>69.61</v>
      </c>
      <c r="AB583">
        <v>0</v>
      </c>
      <c r="AC583">
        <v>0</v>
      </c>
      <c r="AD583">
        <v>0</v>
      </c>
      <c r="AE583">
        <v>9.0399999999999991</v>
      </c>
      <c r="AF583">
        <v>0</v>
      </c>
      <c r="AG583">
        <v>0</v>
      </c>
      <c r="AH583">
        <v>0</v>
      </c>
      <c r="AI583">
        <v>7.7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4</v>
      </c>
      <c r="AT583">
        <v>4.9000000000000002E-2</v>
      </c>
      <c r="AU583" t="s">
        <v>4</v>
      </c>
      <c r="AV583">
        <v>0</v>
      </c>
      <c r="AW583">
        <v>2</v>
      </c>
      <c r="AX583">
        <v>27797393</v>
      </c>
      <c r="AY583">
        <v>1</v>
      </c>
      <c r="AZ583">
        <v>0</v>
      </c>
      <c r="BA583">
        <v>559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Y583*Source!I269</f>
        <v>4.9000000000000002E-2</v>
      </c>
      <c r="CY583">
        <f t="shared" si="69"/>
        <v>69.61</v>
      </c>
      <c r="CZ583">
        <f t="shared" si="70"/>
        <v>9.0399999999999991</v>
      </c>
      <c r="DA583">
        <f t="shared" si="71"/>
        <v>7.7</v>
      </c>
      <c r="DB583">
        <v>0</v>
      </c>
    </row>
    <row r="584" spans="1:106" x14ac:dyDescent="0.2">
      <c r="A584">
        <f>ROW(Source!A269)</f>
        <v>269</v>
      </c>
      <c r="B584">
        <v>27796868</v>
      </c>
      <c r="C584">
        <v>27796664</v>
      </c>
      <c r="D584">
        <v>25152748</v>
      </c>
      <c r="E584">
        <v>1</v>
      </c>
      <c r="F584">
        <v>1</v>
      </c>
      <c r="G584">
        <v>1</v>
      </c>
      <c r="H584">
        <v>3</v>
      </c>
      <c r="I584" t="s">
        <v>711</v>
      </c>
      <c r="J584" t="s">
        <v>712</v>
      </c>
      <c r="K584" t="s">
        <v>713</v>
      </c>
      <c r="L584">
        <v>1355</v>
      </c>
      <c r="N584">
        <v>1010</v>
      </c>
      <c r="O584" t="s">
        <v>303</v>
      </c>
      <c r="P584" t="s">
        <v>303</v>
      </c>
      <c r="Q584">
        <v>100</v>
      </c>
      <c r="W584">
        <v>0</v>
      </c>
      <c r="X584">
        <v>1794244060</v>
      </c>
      <c r="Y584">
        <v>1.4E-2</v>
      </c>
      <c r="AA584">
        <v>662.2</v>
      </c>
      <c r="AB584">
        <v>0</v>
      </c>
      <c r="AC584">
        <v>0</v>
      </c>
      <c r="AD584">
        <v>0</v>
      </c>
      <c r="AE584">
        <v>86</v>
      </c>
      <c r="AF584">
        <v>0</v>
      </c>
      <c r="AG584">
        <v>0</v>
      </c>
      <c r="AH584">
        <v>0</v>
      </c>
      <c r="AI584">
        <v>7.7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4</v>
      </c>
      <c r="AT584">
        <v>1.4E-2</v>
      </c>
      <c r="AU584" t="s">
        <v>4</v>
      </c>
      <c r="AV584">
        <v>0</v>
      </c>
      <c r="AW584">
        <v>2</v>
      </c>
      <c r="AX584">
        <v>27797394</v>
      </c>
      <c r="AY584">
        <v>1</v>
      </c>
      <c r="AZ584">
        <v>0</v>
      </c>
      <c r="BA584">
        <v>560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Y584*Source!I269</f>
        <v>1.4E-2</v>
      </c>
      <c r="CY584">
        <f t="shared" si="69"/>
        <v>662.2</v>
      </c>
      <c r="CZ584">
        <f t="shared" si="70"/>
        <v>86</v>
      </c>
      <c r="DA584">
        <f t="shared" si="71"/>
        <v>7.7</v>
      </c>
      <c r="DB584">
        <v>0</v>
      </c>
    </row>
    <row r="585" spans="1:106" x14ac:dyDescent="0.2">
      <c r="A585">
        <f>ROW(Source!A269)</f>
        <v>269</v>
      </c>
      <c r="B585">
        <v>27796868</v>
      </c>
      <c r="C585">
        <v>27796664</v>
      </c>
      <c r="D585">
        <v>25153666</v>
      </c>
      <c r="E585">
        <v>1</v>
      </c>
      <c r="F585">
        <v>1</v>
      </c>
      <c r="G585">
        <v>1</v>
      </c>
      <c r="H585">
        <v>3</v>
      </c>
      <c r="I585" t="s">
        <v>714</v>
      </c>
      <c r="J585" t="s">
        <v>715</v>
      </c>
      <c r="K585" t="s">
        <v>716</v>
      </c>
      <c r="L585">
        <v>1346</v>
      </c>
      <c r="N585">
        <v>1009</v>
      </c>
      <c r="O585" t="s">
        <v>139</v>
      </c>
      <c r="P585" t="s">
        <v>139</v>
      </c>
      <c r="Q585">
        <v>1</v>
      </c>
      <c r="W585">
        <v>0</v>
      </c>
      <c r="X585">
        <v>-856710481</v>
      </c>
      <c r="Y585">
        <v>1E-3</v>
      </c>
      <c r="AA585">
        <v>1024.49</v>
      </c>
      <c r="AB585">
        <v>0</v>
      </c>
      <c r="AC585">
        <v>0</v>
      </c>
      <c r="AD585">
        <v>0</v>
      </c>
      <c r="AE585">
        <v>133.05000000000001</v>
      </c>
      <c r="AF585">
        <v>0</v>
      </c>
      <c r="AG585">
        <v>0</v>
      </c>
      <c r="AH585">
        <v>0</v>
      </c>
      <c r="AI585">
        <v>7.7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4</v>
      </c>
      <c r="AT585">
        <v>1E-3</v>
      </c>
      <c r="AU585" t="s">
        <v>4</v>
      </c>
      <c r="AV585">
        <v>0</v>
      </c>
      <c r="AW585">
        <v>2</v>
      </c>
      <c r="AX585">
        <v>27797395</v>
      </c>
      <c r="AY585">
        <v>1</v>
      </c>
      <c r="AZ585">
        <v>0</v>
      </c>
      <c r="BA585">
        <v>561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Y585*Source!I269</f>
        <v>1E-3</v>
      </c>
      <c r="CY585">
        <f t="shared" si="69"/>
        <v>1024.49</v>
      </c>
      <c r="CZ585">
        <f t="shared" si="70"/>
        <v>133.05000000000001</v>
      </c>
      <c r="DA585">
        <f t="shared" si="71"/>
        <v>7.7</v>
      </c>
      <c r="DB585">
        <v>0</v>
      </c>
    </row>
    <row r="586" spans="1:106" x14ac:dyDescent="0.2">
      <c r="A586">
        <f>ROW(Source!A269)</f>
        <v>269</v>
      </c>
      <c r="B586">
        <v>27796868</v>
      </c>
      <c r="C586">
        <v>27796664</v>
      </c>
      <c r="D586">
        <v>25171300</v>
      </c>
      <c r="E586">
        <v>1</v>
      </c>
      <c r="F586">
        <v>1</v>
      </c>
      <c r="G586">
        <v>1</v>
      </c>
      <c r="H586">
        <v>3</v>
      </c>
      <c r="I586" t="s">
        <v>673</v>
      </c>
      <c r="J586" t="s">
        <v>674</v>
      </c>
      <c r="K586" t="s">
        <v>675</v>
      </c>
      <c r="L586">
        <v>1348</v>
      </c>
      <c r="N586">
        <v>1009</v>
      </c>
      <c r="O586" t="s">
        <v>119</v>
      </c>
      <c r="P586" t="s">
        <v>119</v>
      </c>
      <c r="Q586">
        <v>1000</v>
      </c>
      <c r="W586">
        <v>0</v>
      </c>
      <c r="X586">
        <v>426000481</v>
      </c>
      <c r="Y586">
        <v>1E-3</v>
      </c>
      <c r="AA586">
        <v>88550</v>
      </c>
      <c r="AB586">
        <v>0</v>
      </c>
      <c r="AC586">
        <v>0</v>
      </c>
      <c r="AD586">
        <v>0</v>
      </c>
      <c r="AE586">
        <v>11500</v>
      </c>
      <c r="AF586">
        <v>0</v>
      </c>
      <c r="AG586">
        <v>0</v>
      </c>
      <c r="AH586">
        <v>0</v>
      </c>
      <c r="AI586">
        <v>7.7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4</v>
      </c>
      <c r="AT586">
        <v>1E-3</v>
      </c>
      <c r="AU586" t="s">
        <v>4</v>
      </c>
      <c r="AV586">
        <v>0</v>
      </c>
      <c r="AW586">
        <v>2</v>
      </c>
      <c r="AX586">
        <v>27797396</v>
      </c>
      <c r="AY586">
        <v>1</v>
      </c>
      <c r="AZ586">
        <v>0</v>
      </c>
      <c r="BA586">
        <v>562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Y586*Source!I269</f>
        <v>1E-3</v>
      </c>
      <c r="CY586">
        <f t="shared" si="69"/>
        <v>88550</v>
      </c>
      <c r="CZ586">
        <f t="shared" si="70"/>
        <v>11500</v>
      </c>
      <c r="DA586">
        <f t="shared" si="71"/>
        <v>7.7</v>
      </c>
      <c r="DB586">
        <v>0</v>
      </c>
    </row>
    <row r="587" spans="1:106" x14ac:dyDescent="0.2">
      <c r="A587">
        <f>ROW(Source!A269)</f>
        <v>269</v>
      </c>
      <c r="B587">
        <v>27796868</v>
      </c>
      <c r="C587">
        <v>27796664</v>
      </c>
      <c r="D587">
        <v>25186459</v>
      </c>
      <c r="E587">
        <v>1</v>
      </c>
      <c r="F587">
        <v>1</v>
      </c>
      <c r="G587">
        <v>1</v>
      </c>
      <c r="H587">
        <v>3</v>
      </c>
      <c r="I587" t="s">
        <v>655</v>
      </c>
      <c r="J587" t="s">
        <v>656</v>
      </c>
      <c r="K587" t="s">
        <v>657</v>
      </c>
      <c r="L587">
        <v>1346</v>
      </c>
      <c r="N587">
        <v>1009</v>
      </c>
      <c r="O587" t="s">
        <v>139</v>
      </c>
      <c r="P587" t="s">
        <v>139</v>
      </c>
      <c r="Q587">
        <v>1</v>
      </c>
      <c r="W587">
        <v>0</v>
      </c>
      <c r="X587">
        <v>210558753</v>
      </c>
      <c r="Y587">
        <v>3.5999999999999997E-2</v>
      </c>
      <c r="AA587">
        <v>220.22</v>
      </c>
      <c r="AB587">
        <v>0</v>
      </c>
      <c r="AC587">
        <v>0</v>
      </c>
      <c r="AD587">
        <v>0</v>
      </c>
      <c r="AE587">
        <v>28.6</v>
      </c>
      <c r="AF587">
        <v>0</v>
      </c>
      <c r="AG587">
        <v>0</v>
      </c>
      <c r="AH587">
        <v>0</v>
      </c>
      <c r="AI587">
        <v>7.7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4</v>
      </c>
      <c r="AT587">
        <v>3.5999999999999997E-2</v>
      </c>
      <c r="AU587" t="s">
        <v>4</v>
      </c>
      <c r="AV587">
        <v>0</v>
      </c>
      <c r="AW587">
        <v>2</v>
      </c>
      <c r="AX587">
        <v>27797397</v>
      </c>
      <c r="AY587">
        <v>1</v>
      </c>
      <c r="AZ587">
        <v>0</v>
      </c>
      <c r="BA587">
        <v>563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Y587*Source!I269</f>
        <v>3.5999999999999997E-2</v>
      </c>
      <c r="CY587">
        <f t="shared" si="69"/>
        <v>220.22</v>
      </c>
      <c r="CZ587">
        <f t="shared" si="70"/>
        <v>28.6</v>
      </c>
      <c r="DA587">
        <f t="shared" si="71"/>
        <v>7.7</v>
      </c>
      <c r="DB587">
        <v>0</v>
      </c>
    </row>
    <row r="588" spans="1:106" x14ac:dyDescent="0.2">
      <c r="A588">
        <f>ROW(Source!A269)</f>
        <v>269</v>
      </c>
      <c r="B588">
        <v>27796868</v>
      </c>
      <c r="C588">
        <v>27796664</v>
      </c>
      <c r="D588">
        <v>25186612</v>
      </c>
      <c r="E588">
        <v>1</v>
      </c>
      <c r="F588">
        <v>1</v>
      </c>
      <c r="G588">
        <v>1</v>
      </c>
      <c r="H588">
        <v>3</v>
      </c>
      <c r="I588" t="s">
        <v>565</v>
      </c>
      <c r="J588" t="s">
        <v>566</v>
      </c>
      <c r="K588" t="s">
        <v>567</v>
      </c>
      <c r="L588">
        <v>1346</v>
      </c>
      <c r="N588">
        <v>1009</v>
      </c>
      <c r="O588" t="s">
        <v>139</v>
      </c>
      <c r="P588" t="s">
        <v>139</v>
      </c>
      <c r="Q588">
        <v>1</v>
      </c>
      <c r="W588">
        <v>0</v>
      </c>
      <c r="X588">
        <v>-1274984028</v>
      </c>
      <c r="Y588">
        <v>6.0000000000000001E-3</v>
      </c>
      <c r="AA588">
        <v>274.35000000000002</v>
      </c>
      <c r="AB588">
        <v>0</v>
      </c>
      <c r="AC588">
        <v>0</v>
      </c>
      <c r="AD588">
        <v>0</v>
      </c>
      <c r="AE588">
        <v>35.630000000000003</v>
      </c>
      <c r="AF588">
        <v>0</v>
      </c>
      <c r="AG588">
        <v>0</v>
      </c>
      <c r="AH588">
        <v>0</v>
      </c>
      <c r="AI588">
        <v>7.7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4</v>
      </c>
      <c r="AT588">
        <v>6.0000000000000001E-3</v>
      </c>
      <c r="AU588" t="s">
        <v>4</v>
      </c>
      <c r="AV588">
        <v>0</v>
      </c>
      <c r="AW588">
        <v>2</v>
      </c>
      <c r="AX588">
        <v>27797398</v>
      </c>
      <c r="AY588">
        <v>1</v>
      </c>
      <c r="AZ588">
        <v>0</v>
      </c>
      <c r="BA588">
        <v>564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Y588*Source!I269</f>
        <v>6.0000000000000001E-3</v>
      </c>
      <c r="CY588">
        <f t="shared" si="69"/>
        <v>274.35000000000002</v>
      </c>
      <c r="CZ588">
        <f t="shared" si="70"/>
        <v>35.630000000000003</v>
      </c>
      <c r="DA588">
        <f t="shared" si="71"/>
        <v>7.7</v>
      </c>
      <c r="DB588">
        <v>0</v>
      </c>
    </row>
    <row r="589" spans="1:106" x14ac:dyDescent="0.2">
      <c r="A589">
        <f>ROW(Source!A269)</f>
        <v>269</v>
      </c>
      <c r="B589">
        <v>27796868</v>
      </c>
      <c r="C589">
        <v>27796664</v>
      </c>
      <c r="D589">
        <v>25200071</v>
      </c>
      <c r="E589">
        <v>1</v>
      </c>
      <c r="F589">
        <v>1</v>
      </c>
      <c r="G589">
        <v>1</v>
      </c>
      <c r="H589">
        <v>3</v>
      </c>
      <c r="I589" t="s">
        <v>527</v>
      </c>
      <c r="J589" t="s">
        <v>528</v>
      </c>
      <c r="K589" t="s">
        <v>529</v>
      </c>
      <c r="L589">
        <v>1358</v>
      </c>
      <c r="N589">
        <v>1010</v>
      </c>
      <c r="O589" t="s">
        <v>355</v>
      </c>
      <c r="P589" t="s">
        <v>355</v>
      </c>
      <c r="Q589">
        <v>10</v>
      </c>
      <c r="W589">
        <v>0</v>
      </c>
      <c r="X589">
        <v>1386890308</v>
      </c>
      <c r="Y589">
        <v>0.1</v>
      </c>
      <c r="AA589">
        <v>300.3</v>
      </c>
      <c r="AB589">
        <v>0</v>
      </c>
      <c r="AC589">
        <v>0</v>
      </c>
      <c r="AD589">
        <v>0</v>
      </c>
      <c r="AE589">
        <v>39</v>
      </c>
      <c r="AF589">
        <v>0</v>
      </c>
      <c r="AG589">
        <v>0</v>
      </c>
      <c r="AH589">
        <v>0</v>
      </c>
      <c r="AI589">
        <v>7.7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4</v>
      </c>
      <c r="AT589">
        <v>0.1</v>
      </c>
      <c r="AU589" t="s">
        <v>4</v>
      </c>
      <c r="AV589">
        <v>0</v>
      </c>
      <c r="AW589">
        <v>2</v>
      </c>
      <c r="AX589">
        <v>27797399</v>
      </c>
      <c r="AY589">
        <v>1</v>
      </c>
      <c r="AZ589">
        <v>0</v>
      </c>
      <c r="BA589">
        <v>565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Y589*Source!I269</f>
        <v>0.1</v>
      </c>
      <c r="CY589">
        <f t="shared" si="69"/>
        <v>300.3</v>
      </c>
      <c r="CZ589">
        <f t="shared" si="70"/>
        <v>39</v>
      </c>
      <c r="DA589">
        <f t="shared" si="71"/>
        <v>7.7</v>
      </c>
      <c r="DB589">
        <v>0</v>
      </c>
    </row>
    <row r="590" spans="1:106" x14ac:dyDescent="0.2">
      <c r="A590">
        <f>ROW(Source!A269)</f>
        <v>269</v>
      </c>
      <c r="B590">
        <v>27796868</v>
      </c>
      <c r="C590">
        <v>27796664</v>
      </c>
      <c r="D590">
        <v>25203562</v>
      </c>
      <c r="E590">
        <v>1</v>
      </c>
      <c r="F590">
        <v>1</v>
      </c>
      <c r="G590">
        <v>1</v>
      </c>
      <c r="H590">
        <v>3</v>
      </c>
      <c r="I590" t="s">
        <v>353</v>
      </c>
      <c r="J590" t="s">
        <v>356</v>
      </c>
      <c r="K590" t="s">
        <v>354</v>
      </c>
      <c r="L590">
        <v>1358</v>
      </c>
      <c r="N590">
        <v>1010</v>
      </c>
      <c r="O590" t="s">
        <v>355</v>
      </c>
      <c r="P590" t="s">
        <v>355</v>
      </c>
      <c r="Q590">
        <v>10</v>
      </c>
      <c r="W590">
        <v>0</v>
      </c>
      <c r="X590">
        <v>159612156</v>
      </c>
      <c r="Y590">
        <v>0.2</v>
      </c>
      <c r="AA590">
        <v>372.3</v>
      </c>
      <c r="AB590">
        <v>0</v>
      </c>
      <c r="AC590">
        <v>0</v>
      </c>
      <c r="AD590">
        <v>0</v>
      </c>
      <c r="AE590">
        <v>48.35</v>
      </c>
      <c r="AF590">
        <v>0</v>
      </c>
      <c r="AG590">
        <v>0</v>
      </c>
      <c r="AH590">
        <v>0</v>
      </c>
      <c r="AI590">
        <v>7.7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4</v>
      </c>
      <c r="AT590">
        <v>0.2</v>
      </c>
      <c r="AU590" t="s">
        <v>4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4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Y590*Source!I269</f>
        <v>0.2</v>
      </c>
      <c r="CY590">
        <f t="shared" si="69"/>
        <v>372.3</v>
      </c>
      <c r="CZ590">
        <f t="shared" si="70"/>
        <v>48.35</v>
      </c>
      <c r="DA590">
        <f t="shared" si="71"/>
        <v>7.7</v>
      </c>
      <c r="DB590">
        <v>0</v>
      </c>
    </row>
    <row r="591" spans="1:106" x14ac:dyDescent="0.2">
      <c r="A591">
        <f>ROW(Source!A269)</f>
        <v>269</v>
      </c>
      <c r="B591">
        <v>27796868</v>
      </c>
      <c r="C591">
        <v>27796664</v>
      </c>
      <c r="D591">
        <v>25221529</v>
      </c>
      <c r="E591">
        <v>1</v>
      </c>
      <c r="F591">
        <v>1</v>
      </c>
      <c r="G591">
        <v>1</v>
      </c>
      <c r="H591">
        <v>3</v>
      </c>
      <c r="I591" t="s">
        <v>349</v>
      </c>
      <c r="J591" t="s">
        <v>351</v>
      </c>
      <c r="K591" t="s">
        <v>350</v>
      </c>
      <c r="L591">
        <v>1354</v>
      </c>
      <c r="N591">
        <v>1010</v>
      </c>
      <c r="O591" t="s">
        <v>215</v>
      </c>
      <c r="P591" t="s">
        <v>215</v>
      </c>
      <c r="Q591">
        <v>1</v>
      </c>
      <c r="W591">
        <v>0</v>
      </c>
      <c r="X591">
        <v>-772957547</v>
      </c>
      <c r="Y591">
        <v>1</v>
      </c>
      <c r="AA591">
        <v>1278.8900000000001</v>
      </c>
      <c r="AB591">
        <v>0</v>
      </c>
      <c r="AC591">
        <v>0</v>
      </c>
      <c r="AD591">
        <v>0</v>
      </c>
      <c r="AE591">
        <v>166.09</v>
      </c>
      <c r="AF591">
        <v>0</v>
      </c>
      <c r="AG591">
        <v>0</v>
      </c>
      <c r="AH591">
        <v>0</v>
      </c>
      <c r="AI591">
        <v>7.7</v>
      </c>
      <c r="AJ591">
        <v>1</v>
      </c>
      <c r="AK591">
        <v>1</v>
      </c>
      <c r="AL591">
        <v>1</v>
      </c>
      <c r="AN591">
        <v>0</v>
      </c>
      <c r="AO591">
        <v>0</v>
      </c>
      <c r="AP591">
        <v>0</v>
      </c>
      <c r="AQ591">
        <v>0</v>
      </c>
      <c r="AR591">
        <v>0</v>
      </c>
      <c r="AS591" t="s">
        <v>4</v>
      </c>
      <c r="AT591">
        <v>1</v>
      </c>
      <c r="AU591" t="s">
        <v>4</v>
      </c>
      <c r="AV591">
        <v>0</v>
      </c>
      <c r="AW591">
        <v>1</v>
      </c>
      <c r="AX591">
        <v>-1</v>
      </c>
      <c r="AY591">
        <v>0</v>
      </c>
      <c r="AZ591">
        <v>0</v>
      </c>
      <c r="BA591" t="s">
        <v>4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Y591*Source!I269</f>
        <v>1</v>
      </c>
      <c r="CY591">
        <f t="shared" si="69"/>
        <v>1278.8900000000001</v>
      </c>
      <c r="CZ591">
        <f t="shared" si="70"/>
        <v>166.09</v>
      </c>
      <c r="DA591">
        <f t="shared" si="71"/>
        <v>7.7</v>
      </c>
      <c r="DB591">
        <v>0</v>
      </c>
    </row>
    <row r="592" spans="1:106" x14ac:dyDescent="0.2">
      <c r="A592">
        <f>ROW(Source!A269)</f>
        <v>269</v>
      </c>
      <c r="B592">
        <v>27796868</v>
      </c>
      <c r="C592">
        <v>27796664</v>
      </c>
      <c r="D592">
        <v>25147235</v>
      </c>
      <c r="E592">
        <v>17</v>
      </c>
      <c r="F592">
        <v>1</v>
      </c>
      <c r="G592">
        <v>1</v>
      </c>
      <c r="H592">
        <v>3</v>
      </c>
      <c r="I592" t="s">
        <v>536</v>
      </c>
      <c r="J592" t="s">
        <v>4</v>
      </c>
      <c r="K592" t="s">
        <v>537</v>
      </c>
      <c r="L592">
        <v>1374</v>
      </c>
      <c r="N592">
        <v>1013</v>
      </c>
      <c r="O592" t="s">
        <v>538</v>
      </c>
      <c r="P592" t="s">
        <v>538</v>
      </c>
      <c r="Q592">
        <v>1</v>
      </c>
      <c r="W592">
        <v>0</v>
      </c>
      <c r="X592">
        <v>-1731369543</v>
      </c>
      <c r="Y592">
        <v>0.3</v>
      </c>
      <c r="AA592">
        <v>1</v>
      </c>
      <c r="AB592">
        <v>0</v>
      </c>
      <c r="AC592">
        <v>0</v>
      </c>
      <c r="AD592">
        <v>0</v>
      </c>
      <c r="AE592">
        <v>1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4</v>
      </c>
      <c r="AT592">
        <v>0.3</v>
      </c>
      <c r="AU592" t="s">
        <v>4</v>
      </c>
      <c r="AV592">
        <v>0</v>
      </c>
      <c r="AW592">
        <v>2</v>
      </c>
      <c r="AX592">
        <v>27797400</v>
      </c>
      <c r="AY592">
        <v>1</v>
      </c>
      <c r="AZ592">
        <v>0</v>
      </c>
      <c r="BA592">
        <v>566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Y592*Source!I269</f>
        <v>0.3</v>
      </c>
      <c r="CY592">
        <f t="shared" si="69"/>
        <v>1</v>
      </c>
      <c r="CZ592">
        <f t="shared" si="70"/>
        <v>1</v>
      </c>
      <c r="DA592">
        <f t="shared" si="71"/>
        <v>1</v>
      </c>
      <c r="DB592">
        <v>0</v>
      </c>
    </row>
    <row r="593" spans="1:106" x14ac:dyDescent="0.2">
      <c r="A593">
        <f>ROW(Source!A308)</f>
        <v>308</v>
      </c>
      <c r="B593">
        <v>27795993</v>
      </c>
      <c r="C593">
        <v>27796741</v>
      </c>
      <c r="D593">
        <v>25416173</v>
      </c>
      <c r="E593">
        <v>1</v>
      </c>
      <c r="F593">
        <v>1</v>
      </c>
      <c r="G593">
        <v>1</v>
      </c>
      <c r="H593">
        <v>1</v>
      </c>
      <c r="I593" t="s">
        <v>717</v>
      </c>
      <c r="J593" t="s">
        <v>4</v>
      </c>
      <c r="K593" t="s">
        <v>718</v>
      </c>
      <c r="L593">
        <v>1191</v>
      </c>
      <c r="N593">
        <v>1013</v>
      </c>
      <c r="O593" t="s">
        <v>497</v>
      </c>
      <c r="P593" t="s">
        <v>497</v>
      </c>
      <c r="Q593">
        <v>1</v>
      </c>
      <c r="W593">
        <v>0</v>
      </c>
      <c r="X593">
        <v>-1366118074</v>
      </c>
      <c r="Y593">
        <v>134.1</v>
      </c>
      <c r="AA593">
        <v>0</v>
      </c>
      <c r="AB593">
        <v>0</v>
      </c>
      <c r="AC593">
        <v>0</v>
      </c>
      <c r="AD593">
        <v>7.94</v>
      </c>
      <c r="AE593">
        <v>0</v>
      </c>
      <c r="AF593">
        <v>0</v>
      </c>
      <c r="AG593">
        <v>0</v>
      </c>
      <c r="AH593">
        <v>7.94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4</v>
      </c>
      <c r="AT593">
        <v>134.1</v>
      </c>
      <c r="AU593" t="s">
        <v>4</v>
      </c>
      <c r="AV593">
        <v>1</v>
      </c>
      <c r="AW593">
        <v>2</v>
      </c>
      <c r="AX593">
        <v>27797406</v>
      </c>
      <c r="AY593">
        <v>1</v>
      </c>
      <c r="AZ593">
        <v>0</v>
      </c>
      <c r="BA593">
        <v>567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Y593*Source!I308</f>
        <v>1.341</v>
      </c>
      <c r="CY593">
        <f>AD593</f>
        <v>7.94</v>
      </c>
      <c r="CZ593">
        <f>AH593</f>
        <v>7.94</v>
      </c>
      <c r="DA593">
        <f>AL593</f>
        <v>1</v>
      </c>
      <c r="DB593">
        <v>0</v>
      </c>
    </row>
    <row r="594" spans="1:106" x14ac:dyDescent="0.2">
      <c r="A594">
        <f>ROW(Source!A308)</f>
        <v>308</v>
      </c>
      <c r="B594">
        <v>27795993</v>
      </c>
      <c r="C594">
        <v>27796741</v>
      </c>
      <c r="D594">
        <v>25147242</v>
      </c>
      <c r="E594">
        <v>17</v>
      </c>
      <c r="F594">
        <v>1</v>
      </c>
      <c r="G594">
        <v>1</v>
      </c>
      <c r="H594">
        <v>3</v>
      </c>
      <c r="I594" t="s">
        <v>367</v>
      </c>
      <c r="J594" t="s">
        <v>4</v>
      </c>
      <c r="K594" t="s">
        <v>368</v>
      </c>
      <c r="L594">
        <v>1348</v>
      </c>
      <c r="N594">
        <v>1009</v>
      </c>
      <c r="O594" t="s">
        <v>119</v>
      </c>
      <c r="P594" t="s">
        <v>119</v>
      </c>
      <c r="Q594">
        <v>1000</v>
      </c>
      <c r="W594">
        <v>0</v>
      </c>
      <c r="X594">
        <v>-179832266</v>
      </c>
      <c r="Y594">
        <v>2.4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0</v>
      </c>
      <c r="AP594">
        <v>0</v>
      </c>
      <c r="AQ594">
        <v>0</v>
      </c>
      <c r="AR594">
        <v>0</v>
      </c>
      <c r="AS594" t="s">
        <v>4</v>
      </c>
      <c r="AT594">
        <v>2.4</v>
      </c>
      <c r="AU594" t="s">
        <v>4</v>
      </c>
      <c r="AV594">
        <v>0</v>
      </c>
      <c r="AW594">
        <v>2</v>
      </c>
      <c r="AX594">
        <v>27797407</v>
      </c>
      <c r="AY594">
        <v>1</v>
      </c>
      <c r="AZ594">
        <v>0</v>
      </c>
      <c r="BA594">
        <v>568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Y594*Source!I308</f>
        <v>2.4E-2</v>
      </c>
      <c r="CY594">
        <f>AA594</f>
        <v>0</v>
      </c>
      <c r="CZ594">
        <f>AE594</f>
        <v>0</v>
      </c>
      <c r="DA594">
        <f>AI594</f>
        <v>1</v>
      </c>
      <c r="DB594">
        <v>0</v>
      </c>
    </row>
    <row r="595" spans="1:106" x14ac:dyDescent="0.2">
      <c r="A595">
        <f>ROW(Source!A309)</f>
        <v>309</v>
      </c>
      <c r="B595">
        <v>27796868</v>
      </c>
      <c r="C595">
        <v>27796741</v>
      </c>
      <c r="D595">
        <v>25416173</v>
      </c>
      <c r="E595">
        <v>1</v>
      </c>
      <c r="F595">
        <v>1</v>
      </c>
      <c r="G595">
        <v>1</v>
      </c>
      <c r="H595">
        <v>1</v>
      </c>
      <c r="I595" t="s">
        <v>717</v>
      </c>
      <c r="J595" t="s">
        <v>4</v>
      </c>
      <c r="K595" t="s">
        <v>718</v>
      </c>
      <c r="L595">
        <v>1191</v>
      </c>
      <c r="N595">
        <v>1013</v>
      </c>
      <c r="O595" t="s">
        <v>497</v>
      </c>
      <c r="P595" t="s">
        <v>497</v>
      </c>
      <c r="Q595">
        <v>1</v>
      </c>
      <c r="W595">
        <v>0</v>
      </c>
      <c r="X595">
        <v>-1366118074</v>
      </c>
      <c r="Y595">
        <v>134.1</v>
      </c>
      <c r="AA595">
        <v>0</v>
      </c>
      <c r="AB595">
        <v>0</v>
      </c>
      <c r="AC595">
        <v>0</v>
      </c>
      <c r="AD595">
        <v>61.14</v>
      </c>
      <c r="AE595">
        <v>0</v>
      </c>
      <c r="AF595">
        <v>0</v>
      </c>
      <c r="AG595">
        <v>0</v>
      </c>
      <c r="AH595">
        <v>7.94</v>
      </c>
      <c r="AI595">
        <v>1</v>
      </c>
      <c r="AJ595">
        <v>1</v>
      </c>
      <c r="AK595">
        <v>1</v>
      </c>
      <c r="AL595">
        <v>7.7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4</v>
      </c>
      <c r="AT595">
        <v>134.1</v>
      </c>
      <c r="AU595" t="s">
        <v>4</v>
      </c>
      <c r="AV595">
        <v>1</v>
      </c>
      <c r="AW595">
        <v>2</v>
      </c>
      <c r="AX595">
        <v>27797406</v>
      </c>
      <c r="AY595">
        <v>1</v>
      </c>
      <c r="AZ595">
        <v>0</v>
      </c>
      <c r="BA595">
        <v>569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Y595*Source!I309</f>
        <v>1.341</v>
      </c>
      <c r="CY595">
        <f>AD595</f>
        <v>61.14</v>
      </c>
      <c r="CZ595">
        <f>AH595</f>
        <v>7.94</v>
      </c>
      <c r="DA595">
        <f>AL595</f>
        <v>7.7</v>
      </c>
      <c r="DB595">
        <v>0</v>
      </c>
    </row>
    <row r="596" spans="1:106" x14ac:dyDescent="0.2">
      <c r="A596">
        <f>ROW(Source!A309)</f>
        <v>309</v>
      </c>
      <c r="B596">
        <v>27796868</v>
      </c>
      <c r="C596">
        <v>27796741</v>
      </c>
      <c r="D596">
        <v>25147242</v>
      </c>
      <c r="E596">
        <v>17</v>
      </c>
      <c r="F596">
        <v>1</v>
      </c>
      <c r="G596">
        <v>1</v>
      </c>
      <c r="H596">
        <v>3</v>
      </c>
      <c r="I596" t="s">
        <v>367</v>
      </c>
      <c r="J596" t="s">
        <v>4</v>
      </c>
      <c r="K596" t="s">
        <v>368</v>
      </c>
      <c r="L596">
        <v>1348</v>
      </c>
      <c r="N596">
        <v>1009</v>
      </c>
      <c r="O596" t="s">
        <v>119</v>
      </c>
      <c r="P596" t="s">
        <v>119</v>
      </c>
      <c r="Q596">
        <v>1000</v>
      </c>
      <c r="W596">
        <v>0</v>
      </c>
      <c r="X596">
        <v>-179832266</v>
      </c>
      <c r="Y596">
        <v>2.4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7.7</v>
      </c>
      <c r="AJ596">
        <v>1</v>
      </c>
      <c r="AK596">
        <v>1</v>
      </c>
      <c r="AL596">
        <v>1</v>
      </c>
      <c r="AN596">
        <v>0</v>
      </c>
      <c r="AO596">
        <v>0</v>
      </c>
      <c r="AP596">
        <v>0</v>
      </c>
      <c r="AQ596">
        <v>0</v>
      </c>
      <c r="AR596">
        <v>0</v>
      </c>
      <c r="AS596" t="s">
        <v>4</v>
      </c>
      <c r="AT596">
        <v>2.4</v>
      </c>
      <c r="AU596" t="s">
        <v>4</v>
      </c>
      <c r="AV596">
        <v>0</v>
      </c>
      <c r="AW596">
        <v>2</v>
      </c>
      <c r="AX596">
        <v>27797407</v>
      </c>
      <c r="AY596">
        <v>1</v>
      </c>
      <c r="AZ596">
        <v>0</v>
      </c>
      <c r="BA596">
        <v>570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Y596*Source!I309</f>
        <v>2.4E-2</v>
      </c>
      <c r="CY596">
        <f>AA596</f>
        <v>0</v>
      </c>
      <c r="CZ596">
        <f>AE596</f>
        <v>0</v>
      </c>
      <c r="DA596">
        <f>AI596</f>
        <v>7.7</v>
      </c>
      <c r="DB596">
        <v>0</v>
      </c>
    </row>
    <row r="597" spans="1:106" x14ac:dyDescent="0.2">
      <c r="A597">
        <f>ROW(Source!A312)</f>
        <v>312</v>
      </c>
      <c r="B597">
        <v>27795993</v>
      </c>
      <c r="C597">
        <v>27796744</v>
      </c>
      <c r="D597">
        <v>25420939</v>
      </c>
      <c r="E597">
        <v>1</v>
      </c>
      <c r="F597">
        <v>1</v>
      </c>
      <c r="G597">
        <v>1</v>
      </c>
      <c r="H597">
        <v>1</v>
      </c>
      <c r="I597" t="s">
        <v>719</v>
      </c>
      <c r="J597" t="s">
        <v>4</v>
      </c>
      <c r="K597" t="s">
        <v>720</v>
      </c>
      <c r="L597">
        <v>1191</v>
      </c>
      <c r="N597">
        <v>1013</v>
      </c>
      <c r="O597" t="s">
        <v>497</v>
      </c>
      <c r="P597" t="s">
        <v>497</v>
      </c>
      <c r="Q597">
        <v>1</v>
      </c>
      <c r="W597">
        <v>0</v>
      </c>
      <c r="X597">
        <v>1799141607</v>
      </c>
      <c r="Y597">
        <v>2.4839999999999995</v>
      </c>
      <c r="AA597">
        <v>0</v>
      </c>
      <c r="AB597">
        <v>0</v>
      </c>
      <c r="AC597">
        <v>0</v>
      </c>
      <c r="AD597">
        <v>10.210000000000001</v>
      </c>
      <c r="AE597">
        <v>0</v>
      </c>
      <c r="AF597">
        <v>0</v>
      </c>
      <c r="AG597">
        <v>0</v>
      </c>
      <c r="AH597">
        <v>10.210000000000001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4</v>
      </c>
      <c r="AT597">
        <v>2.0699999999999998</v>
      </c>
      <c r="AU597" t="s">
        <v>21</v>
      </c>
      <c r="AV597">
        <v>1</v>
      </c>
      <c r="AW597">
        <v>2</v>
      </c>
      <c r="AX597">
        <v>27797409</v>
      </c>
      <c r="AY597">
        <v>1</v>
      </c>
      <c r="AZ597">
        <v>0</v>
      </c>
      <c r="BA597">
        <v>571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Y597*Source!I312</f>
        <v>4.6947599999999987</v>
      </c>
      <c r="CY597">
        <f>AD597</f>
        <v>10.210000000000001</v>
      </c>
      <c r="CZ597">
        <f>AH597</f>
        <v>10.210000000000001</v>
      </c>
      <c r="DA597">
        <f>AL597</f>
        <v>1</v>
      </c>
      <c r="DB597">
        <v>0</v>
      </c>
    </row>
    <row r="598" spans="1:106" x14ac:dyDescent="0.2">
      <c r="A598">
        <f>ROW(Source!A312)</f>
        <v>312</v>
      </c>
      <c r="B598">
        <v>27795993</v>
      </c>
      <c r="C598">
        <v>27796744</v>
      </c>
      <c r="D598">
        <v>25412928</v>
      </c>
      <c r="E598">
        <v>1</v>
      </c>
      <c r="F598">
        <v>1</v>
      </c>
      <c r="G598">
        <v>1</v>
      </c>
      <c r="H598">
        <v>1</v>
      </c>
      <c r="I598" t="s">
        <v>498</v>
      </c>
      <c r="J598" t="s">
        <v>4</v>
      </c>
      <c r="K598" t="s">
        <v>499</v>
      </c>
      <c r="L598">
        <v>1191</v>
      </c>
      <c r="N598">
        <v>1013</v>
      </c>
      <c r="O598" t="s">
        <v>497</v>
      </c>
      <c r="P598" t="s">
        <v>497</v>
      </c>
      <c r="Q598">
        <v>1</v>
      </c>
      <c r="W598">
        <v>0</v>
      </c>
      <c r="X598">
        <v>-1417349443</v>
      </c>
      <c r="Y598">
        <v>0.02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4</v>
      </c>
      <c r="AT598">
        <v>0.02</v>
      </c>
      <c r="AU598" t="s">
        <v>4</v>
      </c>
      <c r="AV598">
        <v>2</v>
      </c>
      <c r="AW598">
        <v>2</v>
      </c>
      <c r="AX598">
        <v>27797410</v>
      </c>
      <c r="AY598">
        <v>1</v>
      </c>
      <c r="AZ598">
        <v>2048</v>
      </c>
      <c r="BA598">
        <v>572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Y598*Source!I312</f>
        <v>3.78E-2</v>
      </c>
      <c r="CY598">
        <f>AD598</f>
        <v>0</v>
      </c>
      <c r="CZ598">
        <f>AH598</f>
        <v>0</v>
      </c>
      <c r="DA598">
        <f>AL598</f>
        <v>1</v>
      </c>
      <c r="DB598">
        <v>0</v>
      </c>
    </row>
    <row r="599" spans="1:106" x14ac:dyDescent="0.2">
      <c r="A599">
        <f>ROW(Source!A312)</f>
        <v>312</v>
      </c>
      <c r="B599">
        <v>27795993</v>
      </c>
      <c r="C599">
        <v>27796744</v>
      </c>
      <c r="D599">
        <v>25231607</v>
      </c>
      <c r="E599">
        <v>1</v>
      </c>
      <c r="F599">
        <v>1</v>
      </c>
      <c r="G599">
        <v>1</v>
      </c>
      <c r="H599">
        <v>2</v>
      </c>
      <c r="I599" t="s">
        <v>507</v>
      </c>
      <c r="J599" t="s">
        <v>508</v>
      </c>
      <c r="K599" t="s">
        <v>509</v>
      </c>
      <c r="L599">
        <v>1368</v>
      </c>
      <c r="N599">
        <v>1011</v>
      </c>
      <c r="O599" t="s">
        <v>503</v>
      </c>
      <c r="P599" t="s">
        <v>503</v>
      </c>
      <c r="Q599">
        <v>1</v>
      </c>
      <c r="W599">
        <v>0</v>
      </c>
      <c r="X599">
        <v>1372534845</v>
      </c>
      <c r="Y599">
        <v>2.4E-2</v>
      </c>
      <c r="AA599">
        <v>0</v>
      </c>
      <c r="AB599">
        <v>65.709999999999994</v>
      </c>
      <c r="AC599">
        <v>11.6</v>
      </c>
      <c r="AD599">
        <v>0</v>
      </c>
      <c r="AE599">
        <v>0</v>
      </c>
      <c r="AF599">
        <v>65.709999999999994</v>
      </c>
      <c r="AG599">
        <v>11.6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4</v>
      </c>
      <c r="AT599">
        <v>0.02</v>
      </c>
      <c r="AU599" t="s">
        <v>21</v>
      </c>
      <c r="AV599">
        <v>0</v>
      </c>
      <c r="AW599">
        <v>2</v>
      </c>
      <c r="AX599">
        <v>27797411</v>
      </c>
      <c r="AY599">
        <v>1</v>
      </c>
      <c r="AZ599">
        <v>0</v>
      </c>
      <c r="BA599">
        <v>573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Y599*Source!I312</f>
        <v>4.5359999999999998E-2</v>
      </c>
      <c r="CY599">
        <f>AB599</f>
        <v>65.709999999999994</v>
      </c>
      <c r="CZ599">
        <f>AF599</f>
        <v>65.709999999999994</v>
      </c>
      <c r="DA599">
        <f>AJ599</f>
        <v>1</v>
      </c>
      <c r="DB599">
        <v>0</v>
      </c>
    </row>
    <row r="600" spans="1:106" x14ac:dyDescent="0.2">
      <c r="A600">
        <f>ROW(Source!A312)</f>
        <v>312</v>
      </c>
      <c r="B600">
        <v>27795993</v>
      </c>
      <c r="C600">
        <v>27796744</v>
      </c>
      <c r="D600">
        <v>25231911</v>
      </c>
      <c r="E600">
        <v>1</v>
      </c>
      <c r="F600">
        <v>1</v>
      </c>
      <c r="G600">
        <v>1</v>
      </c>
      <c r="H600">
        <v>2</v>
      </c>
      <c r="I600" t="s">
        <v>586</v>
      </c>
      <c r="J600" t="s">
        <v>587</v>
      </c>
      <c r="K600" t="s">
        <v>588</v>
      </c>
      <c r="L600">
        <v>1368</v>
      </c>
      <c r="N600">
        <v>1011</v>
      </c>
      <c r="O600" t="s">
        <v>503</v>
      </c>
      <c r="P600" t="s">
        <v>503</v>
      </c>
      <c r="Q600">
        <v>1</v>
      </c>
      <c r="W600">
        <v>0</v>
      </c>
      <c r="X600">
        <v>-353815937</v>
      </c>
      <c r="Y600">
        <v>0.85199999999999998</v>
      </c>
      <c r="AA600">
        <v>0</v>
      </c>
      <c r="AB600">
        <v>8.1</v>
      </c>
      <c r="AC600">
        <v>0</v>
      </c>
      <c r="AD600">
        <v>0</v>
      </c>
      <c r="AE600">
        <v>0</v>
      </c>
      <c r="AF600">
        <v>8.1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4</v>
      </c>
      <c r="AT600">
        <v>0.71</v>
      </c>
      <c r="AU600" t="s">
        <v>21</v>
      </c>
      <c r="AV600">
        <v>0</v>
      </c>
      <c r="AW600">
        <v>2</v>
      </c>
      <c r="AX600">
        <v>27797412</v>
      </c>
      <c r="AY600">
        <v>1</v>
      </c>
      <c r="AZ600">
        <v>0</v>
      </c>
      <c r="BA600">
        <v>574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Y600*Source!I312</f>
        <v>1.6102799999999999</v>
      </c>
      <c r="CY600">
        <f>AB600</f>
        <v>8.1</v>
      </c>
      <c r="CZ600">
        <f>AF600</f>
        <v>8.1</v>
      </c>
      <c r="DA600">
        <f>AJ600</f>
        <v>1</v>
      </c>
      <c r="DB600">
        <v>0</v>
      </c>
    </row>
    <row r="601" spans="1:106" x14ac:dyDescent="0.2">
      <c r="A601">
        <f>ROW(Source!A312)</f>
        <v>312</v>
      </c>
      <c r="B601">
        <v>27795993</v>
      </c>
      <c r="C601">
        <v>27796744</v>
      </c>
      <c r="D601">
        <v>25149982</v>
      </c>
      <c r="E601">
        <v>1</v>
      </c>
      <c r="F601">
        <v>1</v>
      </c>
      <c r="G601">
        <v>1</v>
      </c>
      <c r="H601">
        <v>3</v>
      </c>
      <c r="I601" t="s">
        <v>384</v>
      </c>
      <c r="J601" t="s">
        <v>386</v>
      </c>
      <c r="K601" t="s">
        <v>385</v>
      </c>
      <c r="L601">
        <v>1354</v>
      </c>
      <c r="N601">
        <v>1010</v>
      </c>
      <c r="O601" t="s">
        <v>215</v>
      </c>
      <c r="P601" t="s">
        <v>215</v>
      </c>
      <c r="Q601">
        <v>1</v>
      </c>
      <c r="W601">
        <v>0</v>
      </c>
      <c r="X601">
        <v>-462216632</v>
      </c>
      <c r="Y601">
        <v>0.52910100000000004</v>
      </c>
      <c r="AA601">
        <v>371.2</v>
      </c>
      <c r="AB601">
        <v>0</v>
      </c>
      <c r="AC601">
        <v>0</v>
      </c>
      <c r="AD601">
        <v>0</v>
      </c>
      <c r="AE601">
        <v>371.2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4</v>
      </c>
      <c r="AT601">
        <v>0.52910100000000004</v>
      </c>
      <c r="AU601" t="s">
        <v>4</v>
      </c>
      <c r="AV601">
        <v>0</v>
      </c>
      <c r="AW601">
        <v>1</v>
      </c>
      <c r="AX601">
        <v>-1</v>
      </c>
      <c r="AY601">
        <v>0</v>
      </c>
      <c r="AZ601">
        <v>0</v>
      </c>
      <c r="BA601" t="s">
        <v>4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Y601*Source!I312</f>
        <v>1.0000008899999999</v>
      </c>
      <c r="CY601">
        <f t="shared" ref="CY601:CY606" si="72">AA601</f>
        <v>371.2</v>
      </c>
      <c r="CZ601">
        <f t="shared" ref="CZ601:CZ606" si="73">AE601</f>
        <v>371.2</v>
      </c>
      <c r="DA601">
        <f t="shared" ref="DA601:DA606" si="74">AI601</f>
        <v>1</v>
      </c>
      <c r="DB601">
        <v>0</v>
      </c>
    </row>
    <row r="602" spans="1:106" x14ac:dyDescent="0.2">
      <c r="A602">
        <f>ROW(Source!A312)</f>
        <v>312</v>
      </c>
      <c r="B602">
        <v>27795993</v>
      </c>
      <c r="C602">
        <v>27796744</v>
      </c>
      <c r="D602">
        <v>25150014</v>
      </c>
      <c r="E602">
        <v>1</v>
      </c>
      <c r="F602">
        <v>1</v>
      </c>
      <c r="G602">
        <v>1</v>
      </c>
      <c r="H602">
        <v>3</v>
      </c>
      <c r="I602" t="s">
        <v>380</v>
      </c>
      <c r="J602" t="s">
        <v>382</v>
      </c>
      <c r="K602" t="s">
        <v>381</v>
      </c>
      <c r="L602">
        <v>1035</v>
      </c>
      <c r="N602">
        <v>1013</v>
      </c>
      <c r="O602" t="s">
        <v>35</v>
      </c>
      <c r="P602" t="s">
        <v>35</v>
      </c>
      <c r="Q602">
        <v>1</v>
      </c>
      <c r="W602">
        <v>0</v>
      </c>
      <c r="X602">
        <v>602577485</v>
      </c>
      <c r="Y602">
        <v>0.52910100000000004</v>
      </c>
      <c r="AA602">
        <v>94.68</v>
      </c>
      <c r="AB602">
        <v>0</v>
      </c>
      <c r="AC602">
        <v>0</v>
      </c>
      <c r="AD602">
        <v>0</v>
      </c>
      <c r="AE602">
        <v>94.68</v>
      </c>
      <c r="AF602">
        <v>0</v>
      </c>
      <c r="AG602">
        <v>0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4</v>
      </c>
      <c r="AT602">
        <v>0.52910100000000004</v>
      </c>
      <c r="AU602" t="s">
        <v>4</v>
      </c>
      <c r="AV602">
        <v>0</v>
      </c>
      <c r="AW602">
        <v>1</v>
      </c>
      <c r="AX602">
        <v>-1</v>
      </c>
      <c r="AY602">
        <v>0</v>
      </c>
      <c r="AZ602">
        <v>0</v>
      </c>
      <c r="BA602" t="s">
        <v>4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Y602*Source!I312</f>
        <v>1.0000008899999999</v>
      </c>
      <c r="CY602">
        <f t="shared" si="72"/>
        <v>94.68</v>
      </c>
      <c r="CZ602">
        <f t="shared" si="73"/>
        <v>94.68</v>
      </c>
      <c r="DA602">
        <f t="shared" si="74"/>
        <v>1</v>
      </c>
      <c r="DB602">
        <v>0</v>
      </c>
    </row>
    <row r="603" spans="1:106" x14ac:dyDescent="0.2">
      <c r="A603">
        <f>ROW(Source!A312)</f>
        <v>312</v>
      </c>
      <c r="B603">
        <v>27795993</v>
      </c>
      <c r="C603">
        <v>27796744</v>
      </c>
      <c r="D603">
        <v>25151425</v>
      </c>
      <c r="E603">
        <v>1</v>
      </c>
      <c r="F603">
        <v>1</v>
      </c>
      <c r="G603">
        <v>1</v>
      </c>
      <c r="H603">
        <v>3</v>
      </c>
      <c r="I603" t="s">
        <v>721</v>
      </c>
      <c r="J603" t="s">
        <v>722</v>
      </c>
      <c r="K603" t="s">
        <v>723</v>
      </c>
      <c r="L603">
        <v>1348</v>
      </c>
      <c r="N603">
        <v>1009</v>
      </c>
      <c r="O603" t="s">
        <v>119</v>
      </c>
      <c r="P603" t="s">
        <v>119</v>
      </c>
      <c r="Q603">
        <v>1000</v>
      </c>
      <c r="W603">
        <v>0</v>
      </c>
      <c r="X603">
        <v>-714836380</v>
      </c>
      <c r="Y603">
        <v>6.9999999999999994E-5</v>
      </c>
      <c r="AA603">
        <v>10315.01</v>
      </c>
      <c r="AB603">
        <v>0</v>
      </c>
      <c r="AC603">
        <v>0</v>
      </c>
      <c r="AD603">
        <v>0</v>
      </c>
      <c r="AE603">
        <v>10315.01</v>
      </c>
      <c r="AF603">
        <v>0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4</v>
      </c>
      <c r="AT603">
        <v>6.9999999999999994E-5</v>
      </c>
      <c r="AU603" t="s">
        <v>4</v>
      </c>
      <c r="AV603">
        <v>0</v>
      </c>
      <c r="AW603">
        <v>2</v>
      </c>
      <c r="AX603">
        <v>27797413</v>
      </c>
      <c r="AY603">
        <v>1</v>
      </c>
      <c r="AZ603">
        <v>0</v>
      </c>
      <c r="BA603">
        <v>575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Y603*Source!I312</f>
        <v>1.3229999999999999E-4</v>
      </c>
      <c r="CY603">
        <f t="shared" si="72"/>
        <v>10315.01</v>
      </c>
      <c r="CZ603">
        <f t="shared" si="73"/>
        <v>10315.01</v>
      </c>
      <c r="DA603">
        <f t="shared" si="74"/>
        <v>1</v>
      </c>
      <c r="DB603">
        <v>0</v>
      </c>
    </row>
    <row r="604" spans="1:106" x14ac:dyDescent="0.2">
      <c r="A604">
        <f>ROW(Source!A312)</f>
        <v>312</v>
      </c>
      <c r="B604">
        <v>27795993</v>
      </c>
      <c r="C604">
        <v>27796744</v>
      </c>
      <c r="D604">
        <v>25152569</v>
      </c>
      <c r="E604">
        <v>1</v>
      </c>
      <c r="F604">
        <v>1</v>
      </c>
      <c r="G604">
        <v>1</v>
      </c>
      <c r="H604">
        <v>3</v>
      </c>
      <c r="I604" t="s">
        <v>724</v>
      </c>
      <c r="J604" t="s">
        <v>725</v>
      </c>
      <c r="K604" t="s">
        <v>726</v>
      </c>
      <c r="L604">
        <v>1348</v>
      </c>
      <c r="N604">
        <v>1009</v>
      </c>
      <c r="O604" t="s">
        <v>119</v>
      </c>
      <c r="P604" t="s">
        <v>119</v>
      </c>
      <c r="Q604">
        <v>1000</v>
      </c>
      <c r="W604">
        <v>0</v>
      </c>
      <c r="X604">
        <v>960438781</v>
      </c>
      <c r="Y604">
        <v>3.0000000000000001E-3</v>
      </c>
      <c r="AA604">
        <v>10068</v>
      </c>
      <c r="AB604">
        <v>0</v>
      </c>
      <c r="AC604">
        <v>0</v>
      </c>
      <c r="AD604">
        <v>0</v>
      </c>
      <c r="AE604">
        <v>10068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4</v>
      </c>
      <c r="AT604">
        <v>3.0000000000000001E-3</v>
      </c>
      <c r="AU604" t="s">
        <v>4</v>
      </c>
      <c r="AV604">
        <v>0</v>
      </c>
      <c r="AW604">
        <v>2</v>
      </c>
      <c r="AX604">
        <v>27797414</v>
      </c>
      <c r="AY604">
        <v>1</v>
      </c>
      <c r="AZ604">
        <v>0</v>
      </c>
      <c r="BA604">
        <v>576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Y604*Source!I312</f>
        <v>5.6699999999999997E-3</v>
      </c>
      <c r="CY604">
        <f t="shared" si="72"/>
        <v>10068</v>
      </c>
      <c r="CZ604">
        <f t="shared" si="73"/>
        <v>10068</v>
      </c>
      <c r="DA604">
        <f t="shared" si="74"/>
        <v>1</v>
      </c>
      <c r="DB604">
        <v>0</v>
      </c>
    </row>
    <row r="605" spans="1:106" x14ac:dyDescent="0.2">
      <c r="A605">
        <f>ROW(Source!A312)</f>
        <v>312</v>
      </c>
      <c r="B605">
        <v>27795993</v>
      </c>
      <c r="C605">
        <v>27796744</v>
      </c>
      <c r="D605">
        <v>25169971</v>
      </c>
      <c r="E605">
        <v>1</v>
      </c>
      <c r="F605">
        <v>1</v>
      </c>
      <c r="G605">
        <v>1</v>
      </c>
      <c r="H605">
        <v>3</v>
      </c>
      <c r="I605" t="s">
        <v>376</v>
      </c>
      <c r="J605" t="s">
        <v>378</v>
      </c>
      <c r="K605" t="s">
        <v>377</v>
      </c>
      <c r="L605">
        <v>1354</v>
      </c>
      <c r="N605">
        <v>1010</v>
      </c>
      <c r="O605" t="s">
        <v>215</v>
      </c>
      <c r="P605" t="s">
        <v>215</v>
      </c>
      <c r="Q605">
        <v>1</v>
      </c>
      <c r="W605">
        <v>0</v>
      </c>
      <c r="X605">
        <v>1908748092</v>
      </c>
      <c r="Y605">
        <v>0.52910100000000004</v>
      </c>
      <c r="AA605">
        <v>2640.46</v>
      </c>
      <c r="AB605">
        <v>0</v>
      </c>
      <c r="AC605">
        <v>0</v>
      </c>
      <c r="AD605">
        <v>0</v>
      </c>
      <c r="AE605">
        <v>2640.46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1</v>
      </c>
      <c r="AO605">
        <v>0</v>
      </c>
      <c r="AP605">
        <v>1</v>
      </c>
      <c r="AQ605">
        <v>0</v>
      </c>
      <c r="AR605">
        <v>0</v>
      </c>
      <c r="AS605" t="s">
        <v>4</v>
      </c>
      <c r="AT605">
        <v>0.52910100000000004</v>
      </c>
      <c r="AU605" t="s">
        <v>4</v>
      </c>
      <c r="AV605">
        <v>0</v>
      </c>
      <c r="AW605">
        <v>1</v>
      </c>
      <c r="AX605">
        <v>-1</v>
      </c>
      <c r="AY605">
        <v>0</v>
      </c>
      <c r="AZ605">
        <v>0</v>
      </c>
      <c r="BA605" t="s">
        <v>4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Y605*Source!I312</f>
        <v>1.0000008899999999</v>
      </c>
      <c r="CY605">
        <f t="shared" si="72"/>
        <v>2640.46</v>
      </c>
      <c r="CZ605">
        <f t="shared" si="73"/>
        <v>2640.46</v>
      </c>
      <c r="DA605">
        <f t="shared" si="74"/>
        <v>1</v>
      </c>
      <c r="DB605">
        <v>0</v>
      </c>
    </row>
    <row r="606" spans="1:106" x14ac:dyDescent="0.2">
      <c r="A606">
        <f>ROW(Source!A312)</f>
        <v>312</v>
      </c>
      <c r="B606">
        <v>27795993</v>
      </c>
      <c r="C606">
        <v>27796744</v>
      </c>
      <c r="D606">
        <v>25186957</v>
      </c>
      <c r="E606">
        <v>1</v>
      </c>
      <c r="F606">
        <v>1</v>
      </c>
      <c r="G606">
        <v>1</v>
      </c>
      <c r="H606">
        <v>3</v>
      </c>
      <c r="I606" t="s">
        <v>727</v>
      </c>
      <c r="J606" t="s">
        <v>728</v>
      </c>
      <c r="K606" t="s">
        <v>729</v>
      </c>
      <c r="L606">
        <v>1354</v>
      </c>
      <c r="N606">
        <v>1010</v>
      </c>
      <c r="O606" t="s">
        <v>215</v>
      </c>
      <c r="P606" t="s">
        <v>215</v>
      </c>
      <c r="Q606">
        <v>1</v>
      </c>
      <c r="W606">
        <v>0</v>
      </c>
      <c r="X606">
        <v>-1153960265</v>
      </c>
      <c r="Y606">
        <v>0.27</v>
      </c>
      <c r="AA606">
        <v>110.11</v>
      </c>
      <c r="AB606">
        <v>0</v>
      </c>
      <c r="AC606">
        <v>0</v>
      </c>
      <c r="AD606">
        <v>0</v>
      </c>
      <c r="AE606">
        <v>110.11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4</v>
      </c>
      <c r="AT606">
        <v>0.27</v>
      </c>
      <c r="AU606" t="s">
        <v>4</v>
      </c>
      <c r="AV606">
        <v>0</v>
      </c>
      <c r="AW606">
        <v>2</v>
      </c>
      <c r="AX606">
        <v>27797416</v>
      </c>
      <c r="AY606">
        <v>1</v>
      </c>
      <c r="AZ606">
        <v>0</v>
      </c>
      <c r="BA606">
        <v>578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Y606*Source!I312</f>
        <v>0.51029999999999998</v>
      </c>
      <c r="CY606">
        <f t="shared" si="72"/>
        <v>110.11</v>
      </c>
      <c r="CZ606">
        <f t="shared" si="73"/>
        <v>110.11</v>
      </c>
      <c r="DA606">
        <f t="shared" si="74"/>
        <v>1</v>
      </c>
      <c r="DB606">
        <v>0</v>
      </c>
    </row>
    <row r="607" spans="1:106" x14ac:dyDescent="0.2">
      <c r="A607">
        <f>ROW(Source!A313)</f>
        <v>313</v>
      </c>
      <c r="B607">
        <v>27796868</v>
      </c>
      <c r="C607">
        <v>27796744</v>
      </c>
      <c r="D607">
        <v>25420939</v>
      </c>
      <c r="E607">
        <v>1</v>
      </c>
      <c r="F607">
        <v>1</v>
      </c>
      <c r="G607">
        <v>1</v>
      </c>
      <c r="H607">
        <v>1</v>
      </c>
      <c r="I607" t="s">
        <v>719</v>
      </c>
      <c r="J607" t="s">
        <v>4</v>
      </c>
      <c r="K607" t="s">
        <v>720</v>
      </c>
      <c r="L607">
        <v>1191</v>
      </c>
      <c r="N607">
        <v>1013</v>
      </c>
      <c r="O607" t="s">
        <v>497</v>
      </c>
      <c r="P607" t="s">
        <v>497</v>
      </c>
      <c r="Q607">
        <v>1</v>
      </c>
      <c r="W607">
        <v>0</v>
      </c>
      <c r="X607">
        <v>1799141607</v>
      </c>
      <c r="Y607">
        <v>2.4839999999999995</v>
      </c>
      <c r="AA607">
        <v>0</v>
      </c>
      <c r="AB607">
        <v>0</v>
      </c>
      <c r="AC607">
        <v>0</v>
      </c>
      <c r="AD607">
        <v>78.62</v>
      </c>
      <c r="AE607">
        <v>0</v>
      </c>
      <c r="AF607">
        <v>0</v>
      </c>
      <c r="AG607">
        <v>0</v>
      </c>
      <c r="AH607">
        <v>10.210000000000001</v>
      </c>
      <c r="AI607">
        <v>1</v>
      </c>
      <c r="AJ607">
        <v>1</v>
      </c>
      <c r="AK607">
        <v>1</v>
      </c>
      <c r="AL607">
        <v>7.7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4</v>
      </c>
      <c r="AT607">
        <v>2.0699999999999998</v>
      </c>
      <c r="AU607" t="s">
        <v>21</v>
      </c>
      <c r="AV607">
        <v>1</v>
      </c>
      <c r="AW607">
        <v>2</v>
      </c>
      <c r="AX607">
        <v>27797409</v>
      </c>
      <c r="AY607">
        <v>1</v>
      </c>
      <c r="AZ607">
        <v>0</v>
      </c>
      <c r="BA607">
        <v>579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Y607*Source!I313</f>
        <v>4.6947599999999987</v>
      </c>
      <c r="CY607">
        <f>AD607</f>
        <v>78.62</v>
      </c>
      <c r="CZ607">
        <f>AH607</f>
        <v>10.210000000000001</v>
      </c>
      <c r="DA607">
        <f>AL607</f>
        <v>7.7</v>
      </c>
      <c r="DB607">
        <v>0</v>
      </c>
    </row>
    <row r="608" spans="1:106" x14ac:dyDescent="0.2">
      <c r="A608">
        <f>ROW(Source!A313)</f>
        <v>313</v>
      </c>
      <c r="B608">
        <v>27796868</v>
      </c>
      <c r="C608">
        <v>27796744</v>
      </c>
      <c r="D608">
        <v>25412928</v>
      </c>
      <c r="E608">
        <v>1</v>
      </c>
      <c r="F608">
        <v>1</v>
      </c>
      <c r="G608">
        <v>1</v>
      </c>
      <c r="H608">
        <v>1</v>
      </c>
      <c r="I608" t="s">
        <v>498</v>
      </c>
      <c r="J608" t="s">
        <v>4</v>
      </c>
      <c r="K608" t="s">
        <v>499</v>
      </c>
      <c r="L608">
        <v>1191</v>
      </c>
      <c r="N608">
        <v>1013</v>
      </c>
      <c r="O608" t="s">
        <v>497</v>
      </c>
      <c r="P608" t="s">
        <v>497</v>
      </c>
      <c r="Q608">
        <v>1</v>
      </c>
      <c r="W608">
        <v>0</v>
      </c>
      <c r="X608">
        <v>-1417349443</v>
      </c>
      <c r="Y608">
        <v>0.02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7.7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4</v>
      </c>
      <c r="AT608">
        <v>0.02</v>
      </c>
      <c r="AU608" t="s">
        <v>4</v>
      </c>
      <c r="AV608">
        <v>2</v>
      </c>
      <c r="AW608">
        <v>2</v>
      </c>
      <c r="AX608">
        <v>27797410</v>
      </c>
      <c r="AY608">
        <v>1</v>
      </c>
      <c r="AZ608">
        <v>2048</v>
      </c>
      <c r="BA608">
        <v>580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Y608*Source!I313</f>
        <v>3.78E-2</v>
      </c>
      <c r="CY608">
        <f>AD608</f>
        <v>0</v>
      </c>
      <c r="CZ608">
        <f>AH608</f>
        <v>0</v>
      </c>
      <c r="DA608">
        <f>AL608</f>
        <v>1</v>
      </c>
      <c r="DB608">
        <v>0</v>
      </c>
    </row>
    <row r="609" spans="1:106" x14ac:dyDescent="0.2">
      <c r="A609">
        <f>ROW(Source!A313)</f>
        <v>313</v>
      </c>
      <c r="B609">
        <v>27796868</v>
      </c>
      <c r="C609">
        <v>27796744</v>
      </c>
      <c r="D609">
        <v>25231607</v>
      </c>
      <c r="E609">
        <v>1</v>
      </c>
      <c r="F609">
        <v>1</v>
      </c>
      <c r="G609">
        <v>1</v>
      </c>
      <c r="H609">
        <v>2</v>
      </c>
      <c r="I609" t="s">
        <v>507</v>
      </c>
      <c r="J609" t="s">
        <v>508</v>
      </c>
      <c r="K609" t="s">
        <v>509</v>
      </c>
      <c r="L609">
        <v>1368</v>
      </c>
      <c r="N609">
        <v>1011</v>
      </c>
      <c r="O609" t="s">
        <v>503</v>
      </c>
      <c r="P609" t="s">
        <v>503</v>
      </c>
      <c r="Q609">
        <v>1</v>
      </c>
      <c r="W609">
        <v>0</v>
      </c>
      <c r="X609">
        <v>1372534845</v>
      </c>
      <c r="Y609">
        <v>2.4E-2</v>
      </c>
      <c r="AA609">
        <v>0</v>
      </c>
      <c r="AB609">
        <v>505.97</v>
      </c>
      <c r="AC609">
        <v>11.6</v>
      </c>
      <c r="AD609">
        <v>0</v>
      </c>
      <c r="AE609">
        <v>0</v>
      </c>
      <c r="AF609">
        <v>65.709999999999994</v>
      </c>
      <c r="AG609">
        <v>11.6</v>
      </c>
      <c r="AH609">
        <v>0</v>
      </c>
      <c r="AI609">
        <v>1</v>
      </c>
      <c r="AJ609">
        <v>7.7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4</v>
      </c>
      <c r="AT609">
        <v>0.02</v>
      </c>
      <c r="AU609" t="s">
        <v>21</v>
      </c>
      <c r="AV609">
        <v>0</v>
      </c>
      <c r="AW609">
        <v>2</v>
      </c>
      <c r="AX609">
        <v>27797411</v>
      </c>
      <c r="AY609">
        <v>1</v>
      </c>
      <c r="AZ609">
        <v>0</v>
      </c>
      <c r="BA609">
        <v>581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Y609*Source!I313</f>
        <v>4.5359999999999998E-2</v>
      </c>
      <c r="CY609">
        <f>AB609</f>
        <v>505.97</v>
      </c>
      <c r="CZ609">
        <f>AF609</f>
        <v>65.709999999999994</v>
      </c>
      <c r="DA609">
        <f>AJ609</f>
        <v>7.7</v>
      </c>
      <c r="DB609">
        <v>0</v>
      </c>
    </row>
    <row r="610" spans="1:106" x14ac:dyDescent="0.2">
      <c r="A610">
        <f>ROW(Source!A313)</f>
        <v>313</v>
      </c>
      <c r="B610">
        <v>27796868</v>
      </c>
      <c r="C610">
        <v>27796744</v>
      </c>
      <c r="D610">
        <v>25231911</v>
      </c>
      <c r="E610">
        <v>1</v>
      </c>
      <c r="F610">
        <v>1</v>
      </c>
      <c r="G610">
        <v>1</v>
      </c>
      <c r="H610">
        <v>2</v>
      </c>
      <c r="I610" t="s">
        <v>586</v>
      </c>
      <c r="J610" t="s">
        <v>587</v>
      </c>
      <c r="K610" t="s">
        <v>588</v>
      </c>
      <c r="L610">
        <v>1368</v>
      </c>
      <c r="N610">
        <v>1011</v>
      </c>
      <c r="O610" t="s">
        <v>503</v>
      </c>
      <c r="P610" t="s">
        <v>503</v>
      </c>
      <c r="Q610">
        <v>1</v>
      </c>
      <c r="W610">
        <v>0</v>
      </c>
      <c r="X610">
        <v>-353815937</v>
      </c>
      <c r="Y610">
        <v>0.85199999999999998</v>
      </c>
      <c r="AA610">
        <v>0</v>
      </c>
      <c r="AB610">
        <v>62.37</v>
      </c>
      <c r="AC610">
        <v>0</v>
      </c>
      <c r="AD610">
        <v>0</v>
      </c>
      <c r="AE610">
        <v>0</v>
      </c>
      <c r="AF610">
        <v>8.1</v>
      </c>
      <c r="AG610">
        <v>0</v>
      </c>
      <c r="AH610">
        <v>0</v>
      </c>
      <c r="AI610">
        <v>1</v>
      </c>
      <c r="AJ610">
        <v>7.7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4</v>
      </c>
      <c r="AT610">
        <v>0.71</v>
      </c>
      <c r="AU610" t="s">
        <v>21</v>
      </c>
      <c r="AV610">
        <v>0</v>
      </c>
      <c r="AW610">
        <v>2</v>
      </c>
      <c r="AX610">
        <v>27797412</v>
      </c>
      <c r="AY610">
        <v>1</v>
      </c>
      <c r="AZ610">
        <v>0</v>
      </c>
      <c r="BA610">
        <v>582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Y610*Source!I313</f>
        <v>1.6102799999999999</v>
      </c>
      <c r="CY610">
        <f>AB610</f>
        <v>62.37</v>
      </c>
      <c r="CZ610">
        <f>AF610</f>
        <v>8.1</v>
      </c>
      <c r="DA610">
        <f>AJ610</f>
        <v>7.7</v>
      </c>
      <c r="DB610">
        <v>0</v>
      </c>
    </row>
    <row r="611" spans="1:106" x14ac:dyDescent="0.2">
      <c r="A611">
        <f>ROW(Source!A313)</f>
        <v>313</v>
      </c>
      <c r="B611">
        <v>27796868</v>
      </c>
      <c r="C611">
        <v>27796744</v>
      </c>
      <c r="D611">
        <v>25149982</v>
      </c>
      <c r="E611">
        <v>1</v>
      </c>
      <c r="F611">
        <v>1</v>
      </c>
      <c r="G611">
        <v>1</v>
      </c>
      <c r="H611">
        <v>3</v>
      </c>
      <c r="I611" t="s">
        <v>384</v>
      </c>
      <c r="J611" t="s">
        <v>386</v>
      </c>
      <c r="K611" t="s">
        <v>385</v>
      </c>
      <c r="L611">
        <v>1354</v>
      </c>
      <c r="N611">
        <v>1010</v>
      </c>
      <c r="O611" t="s">
        <v>215</v>
      </c>
      <c r="P611" t="s">
        <v>215</v>
      </c>
      <c r="Q611">
        <v>1</v>
      </c>
      <c r="W611">
        <v>0</v>
      </c>
      <c r="X611">
        <v>-462216632</v>
      </c>
      <c r="Y611">
        <v>0.52910100000000004</v>
      </c>
      <c r="AA611">
        <v>2858.24</v>
      </c>
      <c r="AB611">
        <v>0</v>
      </c>
      <c r="AC611">
        <v>0</v>
      </c>
      <c r="AD611">
        <v>0</v>
      </c>
      <c r="AE611">
        <v>371.2</v>
      </c>
      <c r="AF611">
        <v>0</v>
      </c>
      <c r="AG611">
        <v>0</v>
      </c>
      <c r="AH611">
        <v>0</v>
      </c>
      <c r="AI611">
        <v>7.7</v>
      </c>
      <c r="AJ611">
        <v>1</v>
      </c>
      <c r="AK611">
        <v>1</v>
      </c>
      <c r="AL611">
        <v>1</v>
      </c>
      <c r="AN611">
        <v>0</v>
      </c>
      <c r="AO611">
        <v>0</v>
      </c>
      <c r="AP611">
        <v>0</v>
      </c>
      <c r="AQ611">
        <v>0</v>
      </c>
      <c r="AR611">
        <v>0</v>
      </c>
      <c r="AS611" t="s">
        <v>4</v>
      </c>
      <c r="AT611">
        <v>0.52910100000000004</v>
      </c>
      <c r="AU611" t="s">
        <v>4</v>
      </c>
      <c r="AV611">
        <v>0</v>
      </c>
      <c r="AW611">
        <v>1</v>
      </c>
      <c r="AX611">
        <v>-1</v>
      </c>
      <c r="AY611">
        <v>0</v>
      </c>
      <c r="AZ611">
        <v>0</v>
      </c>
      <c r="BA611" t="s">
        <v>4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Y611*Source!I313</f>
        <v>1.0000008899999999</v>
      </c>
      <c r="CY611">
        <f t="shared" ref="CY611:CY616" si="75">AA611</f>
        <v>2858.24</v>
      </c>
      <c r="CZ611">
        <f t="shared" ref="CZ611:CZ616" si="76">AE611</f>
        <v>371.2</v>
      </c>
      <c r="DA611">
        <f t="shared" ref="DA611:DA616" si="77">AI611</f>
        <v>7.7</v>
      </c>
      <c r="DB611">
        <v>0</v>
      </c>
    </row>
    <row r="612" spans="1:106" x14ac:dyDescent="0.2">
      <c r="A612">
        <f>ROW(Source!A313)</f>
        <v>313</v>
      </c>
      <c r="B612">
        <v>27796868</v>
      </c>
      <c r="C612">
        <v>27796744</v>
      </c>
      <c r="D612">
        <v>25150014</v>
      </c>
      <c r="E612">
        <v>1</v>
      </c>
      <c r="F612">
        <v>1</v>
      </c>
      <c r="G612">
        <v>1</v>
      </c>
      <c r="H612">
        <v>3</v>
      </c>
      <c r="I612" t="s">
        <v>380</v>
      </c>
      <c r="J612" t="s">
        <v>382</v>
      </c>
      <c r="K612" t="s">
        <v>381</v>
      </c>
      <c r="L612">
        <v>1035</v>
      </c>
      <c r="N612">
        <v>1013</v>
      </c>
      <c r="O612" t="s">
        <v>35</v>
      </c>
      <c r="P612" t="s">
        <v>35</v>
      </c>
      <c r="Q612">
        <v>1</v>
      </c>
      <c r="W612">
        <v>0</v>
      </c>
      <c r="X612">
        <v>602577485</v>
      </c>
      <c r="Y612">
        <v>0.52910100000000004</v>
      </c>
      <c r="AA612">
        <v>729.04</v>
      </c>
      <c r="AB612">
        <v>0</v>
      </c>
      <c r="AC612">
        <v>0</v>
      </c>
      <c r="AD612">
        <v>0</v>
      </c>
      <c r="AE612">
        <v>94.68</v>
      </c>
      <c r="AF612">
        <v>0</v>
      </c>
      <c r="AG612">
        <v>0</v>
      </c>
      <c r="AH612">
        <v>0</v>
      </c>
      <c r="AI612">
        <v>7.7</v>
      </c>
      <c r="AJ612">
        <v>1</v>
      </c>
      <c r="AK612">
        <v>1</v>
      </c>
      <c r="AL612">
        <v>1</v>
      </c>
      <c r="AN612">
        <v>0</v>
      </c>
      <c r="AO612">
        <v>0</v>
      </c>
      <c r="AP612">
        <v>0</v>
      </c>
      <c r="AQ612">
        <v>0</v>
      </c>
      <c r="AR612">
        <v>0</v>
      </c>
      <c r="AS612" t="s">
        <v>4</v>
      </c>
      <c r="AT612">
        <v>0.52910100000000004</v>
      </c>
      <c r="AU612" t="s">
        <v>4</v>
      </c>
      <c r="AV612">
        <v>0</v>
      </c>
      <c r="AW612">
        <v>1</v>
      </c>
      <c r="AX612">
        <v>-1</v>
      </c>
      <c r="AY612">
        <v>0</v>
      </c>
      <c r="AZ612">
        <v>0</v>
      </c>
      <c r="BA612" t="s">
        <v>4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Y612*Source!I313</f>
        <v>1.0000008899999999</v>
      </c>
      <c r="CY612">
        <f t="shared" si="75"/>
        <v>729.04</v>
      </c>
      <c r="CZ612">
        <f t="shared" si="76"/>
        <v>94.68</v>
      </c>
      <c r="DA612">
        <f t="shared" si="77"/>
        <v>7.7</v>
      </c>
      <c r="DB612">
        <v>0</v>
      </c>
    </row>
    <row r="613" spans="1:106" x14ac:dyDescent="0.2">
      <c r="A613">
        <f>ROW(Source!A313)</f>
        <v>313</v>
      </c>
      <c r="B613">
        <v>27796868</v>
      </c>
      <c r="C613">
        <v>27796744</v>
      </c>
      <c r="D613">
        <v>25151425</v>
      </c>
      <c r="E613">
        <v>1</v>
      </c>
      <c r="F613">
        <v>1</v>
      </c>
      <c r="G613">
        <v>1</v>
      </c>
      <c r="H613">
        <v>3</v>
      </c>
      <c r="I613" t="s">
        <v>721</v>
      </c>
      <c r="J613" t="s">
        <v>722</v>
      </c>
      <c r="K613" t="s">
        <v>723</v>
      </c>
      <c r="L613">
        <v>1348</v>
      </c>
      <c r="N613">
        <v>1009</v>
      </c>
      <c r="O613" t="s">
        <v>119</v>
      </c>
      <c r="P613" t="s">
        <v>119</v>
      </c>
      <c r="Q613">
        <v>1000</v>
      </c>
      <c r="W613">
        <v>0</v>
      </c>
      <c r="X613">
        <v>-714836380</v>
      </c>
      <c r="Y613">
        <v>6.9999999999999994E-5</v>
      </c>
      <c r="AA613">
        <v>79425.58</v>
      </c>
      <c r="AB613">
        <v>0</v>
      </c>
      <c r="AC613">
        <v>0</v>
      </c>
      <c r="AD613">
        <v>0</v>
      </c>
      <c r="AE613">
        <v>10315.01</v>
      </c>
      <c r="AF613">
        <v>0</v>
      </c>
      <c r="AG613">
        <v>0</v>
      </c>
      <c r="AH613">
        <v>0</v>
      </c>
      <c r="AI613">
        <v>7.7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4</v>
      </c>
      <c r="AT613">
        <v>6.9999999999999994E-5</v>
      </c>
      <c r="AU613" t="s">
        <v>4</v>
      </c>
      <c r="AV613">
        <v>0</v>
      </c>
      <c r="AW613">
        <v>2</v>
      </c>
      <c r="AX613">
        <v>27797413</v>
      </c>
      <c r="AY613">
        <v>1</v>
      </c>
      <c r="AZ613">
        <v>0</v>
      </c>
      <c r="BA613">
        <v>583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Y613*Source!I313</f>
        <v>1.3229999999999999E-4</v>
      </c>
      <c r="CY613">
        <f t="shared" si="75"/>
        <v>79425.58</v>
      </c>
      <c r="CZ613">
        <f t="shared" si="76"/>
        <v>10315.01</v>
      </c>
      <c r="DA613">
        <f t="shared" si="77"/>
        <v>7.7</v>
      </c>
      <c r="DB613">
        <v>0</v>
      </c>
    </row>
    <row r="614" spans="1:106" x14ac:dyDescent="0.2">
      <c r="A614">
        <f>ROW(Source!A313)</f>
        <v>313</v>
      </c>
      <c r="B614">
        <v>27796868</v>
      </c>
      <c r="C614">
        <v>27796744</v>
      </c>
      <c r="D614">
        <v>25152569</v>
      </c>
      <c r="E614">
        <v>1</v>
      </c>
      <c r="F614">
        <v>1</v>
      </c>
      <c r="G614">
        <v>1</v>
      </c>
      <c r="H614">
        <v>3</v>
      </c>
      <c r="I614" t="s">
        <v>724</v>
      </c>
      <c r="J614" t="s">
        <v>725</v>
      </c>
      <c r="K614" t="s">
        <v>726</v>
      </c>
      <c r="L614">
        <v>1348</v>
      </c>
      <c r="N614">
        <v>1009</v>
      </c>
      <c r="O614" t="s">
        <v>119</v>
      </c>
      <c r="P614" t="s">
        <v>119</v>
      </c>
      <c r="Q614">
        <v>1000</v>
      </c>
      <c r="W614">
        <v>0</v>
      </c>
      <c r="X614">
        <v>960438781</v>
      </c>
      <c r="Y614">
        <v>3.0000000000000001E-3</v>
      </c>
      <c r="AA614">
        <v>77523.600000000006</v>
      </c>
      <c r="AB614">
        <v>0</v>
      </c>
      <c r="AC614">
        <v>0</v>
      </c>
      <c r="AD614">
        <v>0</v>
      </c>
      <c r="AE614">
        <v>10068</v>
      </c>
      <c r="AF614">
        <v>0</v>
      </c>
      <c r="AG614">
        <v>0</v>
      </c>
      <c r="AH614">
        <v>0</v>
      </c>
      <c r="AI614">
        <v>7.7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4</v>
      </c>
      <c r="AT614">
        <v>3.0000000000000001E-3</v>
      </c>
      <c r="AU614" t="s">
        <v>4</v>
      </c>
      <c r="AV614">
        <v>0</v>
      </c>
      <c r="AW614">
        <v>2</v>
      </c>
      <c r="AX614">
        <v>27797414</v>
      </c>
      <c r="AY614">
        <v>1</v>
      </c>
      <c r="AZ614">
        <v>0</v>
      </c>
      <c r="BA614">
        <v>584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Y614*Source!I313</f>
        <v>5.6699999999999997E-3</v>
      </c>
      <c r="CY614">
        <f t="shared" si="75"/>
        <v>77523.600000000006</v>
      </c>
      <c r="CZ614">
        <f t="shared" si="76"/>
        <v>10068</v>
      </c>
      <c r="DA614">
        <f t="shared" si="77"/>
        <v>7.7</v>
      </c>
      <c r="DB614">
        <v>0</v>
      </c>
    </row>
    <row r="615" spans="1:106" x14ac:dyDescent="0.2">
      <c r="A615">
        <f>ROW(Source!A313)</f>
        <v>313</v>
      </c>
      <c r="B615">
        <v>27796868</v>
      </c>
      <c r="C615">
        <v>27796744</v>
      </c>
      <c r="D615">
        <v>25169971</v>
      </c>
      <c r="E615">
        <v>1</v>
      </c>
      <c r="F615">
        <v>1</v>
      </c>
      <c r="G615">
        <v>1</v>
      </c>
      <c r="H615">
        <v>3</v>
      </c>
      <c r="I615" t="s">
        <v>376</v>
      </c>
      <c r="J615" t="s">
        <v>378</v>
      </c>
      <c r="K615" t="s">
        <v>377</v>
      </c>
      <c r="L615">
        <v>1354</v>
      </c>
      <c r="N615">
        <v>1010</v>
      </c>
      <c r="O615" t="s">
        <v>215</v>
      </c>
      <c r="P615" t="s">
        <v>215</v>
      </c>
      <c r="Q615">
        <v>1</v>
      </c>
      <c r="W615">
        <v>0</v>
      </c>
      <c r="X615">
        <v>1908748092</v>
      </c>
      <c r="Y615">
        <v>0.52910100000000004</v>
      </c>
      <c r="AA615">
        <v>20331.54</v>
      </c>
      <c r="AB615">
        <v>0</v>
      </c>
      <c r="AC615">
        <v>0</v>
      </c>
      <c r="AD615">
        <v>0</v>
      </c>
      <c r="AE615">
        <v>2640.46</v>
      </c>
      <c r="AF615">
        <v>0</v>
      </c>
      <c r="AG615">
        <v>0</v>
      </c>
      <c r="AH615">
        <v>0</v>
      </c>
      <c r="AI615">
        <v>7.7</v>
      </c>
      <c r="AJ615">
        <v>1</v>
      </c>
      <c r="AK615">
        <v>1</v>
      </c>
      <c r="AL615">
        <v>1</v>
      </c>
      <c r="AN615">
        <v>1</v>
      </c>
      <c r="AO615">
        <v>0</v>
      </c>
      <c r="AP615">
        <v>1</v>
      </c>
      <c r="AQ615">
        <v>0</v>
      </c>
      <c r="AR615">
        <v>0</v>
      </c>
      <c r="AS615" t="s">
        <v>4</v>
      </c>
      <c r="AT615">
        <v>0.52910100000000004</v>
      </c>
      <c r="AU615" t="s">
        <v>4</v>
      </c>
      <c r="AV615">
        <v>0</v>
      </c>
      <c r="AW615">
        <v>1</v>
      </c>
      <c r="AX615">
        <v>-1</v>
      </c>
      <c r="AY615">
        <v>0</v>
      </c>
      <c r="AZ615">
        <v>0</v>
      </c>
      <c r="BA615" t="s">
        <v>4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Y615*Source!I313</f>
        <v>1.0000008899999999</v>
      </c>
      <c r="CY615">
        <f t="shared" si="75"/>
        <v>20331.54</v>
      </c>
      <c r="CZ615">
        <f t="shared" si="76"/>
        <v>2640.46</v>
      </c>
      <c r="DA615">
        <f t="shared" si="77"/>
        <v>7.7</v>
      </c>
      <c r="DB615">
        <v>0</v>
      </c>
    </row>
    <row r="616" spans="1:106" x14ac:dyDescent="0.2">
      <c r="A616">
        <f>ROW(Source!A313)</f>
        <v>313</v>
      </c>
      <c r="B616">
        <v>27796868</v>
      </c>
      <c r="C616">
        <v>27796744</v>
      </c>
      <c r="D616">
        <v>25186957</v>
      </c>
      <c r="E616">
        <v>1</v>
      </c>
      <c r="F616">
        <v>1</v>
      </c>
      <c r="G616">
        <v>1</v>
      </c>
      <c r="H616">
        <v>3</v>
      </c>
      <c r="I616" t="s">
        <v>727</v>
      </c>
      <c r="J616" t="s">
        <v>728</v>
      </c>
      <c r="K616" t="s">
        <v>729</v>
      </c>
      <c r="L616">
        <v>1354</v>
      </c>
      <c r="N616">
        <v>1010</v>
      </c>
      <c r="O616" t="s">
        <v>215</v>
      </c>
      <c r="P616" t="s">
        <v>215</v>
      </c>
      <c r="Q616">
        <v>1</v>
      </c>
      <c r="W616">
        <v>0</v>
      </c>
      <c r="X616">
        <v>-1153960265</v>
      </c>
      <c r="Y616">
        <v>0.27</v>
      </c>
      <c r="AA616">
        <v>847.85</v>
      </c>
      <c r="AB616">
        <v>0</v>
      </c>
      <c r="AC616">
        <v>0</v>
      </c>
      <c r="AD616">
        <v>0</v>
      </c>
      <c r="AE616">
        <v>110.11</v>
      </c>
      <c r="AF616">
        <v>0</v>
      </c>
      <c r="AG616">
        <v>0</v>
      </c>
      <c r="AH616">
        <v>0</v>
      </c>
      <c r="AI616">
        <v>7.7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4</v>
      </c>
      <c r="AT616">
        <v>0.27</v>
      </c>
      <c r="AU616" t="s">
        <v>4</v>
      </c>
      <c r="AV616">
        <v>0</v>
      </c>
      <c r="AW616">
        <v>2</v>
      </c>
      <c r="AX616">
        <v>27797416</v>
      </c>
      <c r="AY616">
        <v>1</v>
      </c>
      <c r="AZ616">
        <v>0</v>
      </c>
      <c r="BA616">
        <v>586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Y616*Source!I313</f>
        <v>0.51029999999999998</v>
      </c>
      <c r="CY616">
        <f t="shared" si="75"/>
        <v>847.85</v>
      </c>
      <c r="CZ616">
        <f t="shared" si="76"/>
        <v>110.11</v>
      </c>
      <c r="DA616">
        <f t="shared" si="77"/>
        <v>7.7</v>
      </c>
      <c r="DB616">
        <v>0</v>
      </c>
    </row>
    <row r="617" spans="1:106" x14ac:dyDescent="0.2">
      <c r="A617">
        <f>ROW(Source!A320)</f>
        <v>320</v>
      </c>
      <c r="B617">
        <v>27795993</v>
      </c>
      <c r="C617">
        <v>27796754</v>
      </c>
      <c r="D617">
        <v>25418254</v>
      </c>
      <c r="E617">
        <v>1</v>
      </c>
      <c r="F617">
        <v>1</v>
      </c>
      <c r="G617">
        <v>1</v>
      </c>
      <c r="H617">
        <v>1</v>
      </c>
      <c r="I617" t="s">
        <v>658</v>
      </c>
      <c r="J617" t="s">
        <v>4</v>
      </c>
      <c r="K617" t="s">
        <v>659</v>
      </c>
      <c r="L617">
        <v>1191</v>
      </c>
      <c r="N617">
        <v>1013</v>
      </c>
      <c r="O617" t="s">
        <v>497</v>
      </c>
      <c r="P617" t="s">
        <v>497</v>
      </c>
      <c r="Q617">
        <v>1</v>
      </c>
      <c r="W617">
        <v>0</v>
      </c>
      <c r="X617">
        <v>1983201532</v>
      </c>
      <c r="Y617">
        <v>15.17</v>
      </c>
      <c r="AA617">
        <v>0</v>
      </c>
      <c r="AB617">
        <v>0</v>
      </c>
      <c r="AC617">
        <v>0</v>
      </c>
      <c r="AD617">
        <v>9.51</v>
      </c>
      <c r="AE617">
        <v>0</v>
      </c>
      <c r="AF617">
        <v>0</v>
      </c>
      <c r="AG617">
        <v>0</v>
      </c>
      <c r="AH617">
        <v>9.51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4</v>
      </c>
      <c r="AT617">
        <v>15.17</v>
      </c>
      <c r="AU617" t="s">
        <v>4</v>
      </c>
      <c r="AV617">
        <v>1</v>
      </c>
      <c r="AW617">
        <v>2</v>
      </c>
      <c r="AX617">
        <v>27797422</v>
      </c>
      <c r="AY617">
        <v>1</v>
      </c>
      <c r="AZ617">
        <v>0</v>
      </c>
      <c r="BA617">
        <v>587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Y617*Source!I320</f>
        <v>3.3374000000000001</v>
      </c>
      <c r="CY617">
        <f>AD617</f>
        <v>9.51</v>
      </c>
      <c r="CZ617">
        <f>AH617</f>
        <v>9.51</v>
      </c>
      <c r="DA617">
        <f>AL617</f>
        <v>1</v>
      </c>
      <c r="DB617">
        <v>0</v>
      </c>
    </row>
    <row r="618" spans="1:106" x14ac:dyDescent="0.2">
      <c r="A618">
        <f>ROW(Source!A320)</f>
        <v>320</v>
      </c>
      <c r="B618">
        <v>27795993</v>
      </c>
      <c r="C618">
        <v>27796754</v>
      </c>
      <c r="D618">
        <v>25231936</v>
      </c>
      <c r="E618">
        <v>1</v>
      </c>
      <c r="F618">
        <v>1</v>
      </c>
      <c r="G618">
        <v>1</v>
      </c>
      <c r="H618">
        <v>2</v>
      </c>
      <c r="I618" t="s">
        <v>730</v>
      </c>
      <c r="J618" t="s">
        <v>731</v>
      </c>
      <c r="K618" t="s">
        <v>732</v>
      </c>
      <c r="L618">
        <v>1368</v>
      </c>
      <c r="N618">
        <v>1011</v>
      </c>
      <c r="O618" t="s">
        <v>503</v>
      </c>
      <c r="P618" t="s">
        <v>503</v>
      </c>
      <c r="Q618">
        <v>1</v>
      </c>
      <c r="W618">
        <v>0</v>
      </c>
      <c r="X618">
        <v>-2111251057</v>
      </c>
      <c r="Y618">
        <v>4.3499999999999996</v>
      </c>
      <c r="AA618">
        <v>0</v>
      </c>
      <c r="AB618">
        <v>32.5</v>
      </c>
      <c r="AC618">
        <v>0</v>
      </c>
      <c r="AD618">
        <v>0</v>
      </c>
      <c r="AE618">
        <v>0</v>
      </c>
      <c r="AF618">
        <v>32.5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4</v>
      </c>
      <c r="AT618">
        <v>4.3499999999999996</v>
      </c>
      <c r="AU618" t="s">
        <v>4</v>
      </c>
      <c r="AV618">
        <v>0</v>
      </c>
      <c r="AW618">
        <v>2</v>
      </c>
      <c r="AX618">
        <v>27797423</v>
      </c>
      <c r="AY618">
        <v>1</v>
      </c>
      <c r="AZ618">
        <v>0</v>
      </c>
      <c r="BA618">
        <v>588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Y618*Source!I320</f>
        <v>0.95699999999999996</v>
      </c>
      <c r="CY618">
        <f>AB618</f>
        <v>32.5</v>
      </c>
      <c r="CZ618">
        <f>AF618</f>
        <v>32.5</v>
      </c>
      <c r="DA618">
        <f>AJ618</f>
        <v>1</v>
      </c>
      <c r="DB618">
        <v>0</v>
      </c>
    </row>
    <row r="619" spans="1:106" x14ac:dyDescent="0.2">
      <c r="A619">
        <f>ROW(Source!A320)</f>
        <v>320</v>
      </c>
      <c r="B619">
        <v>27795993</v>
      </c>
      <c r="C619">
        <v>27796754</v>
      </c>
      <c r="D619">
        <v>25232531</v>
      </c>
      <c r="E619">
        <v>1</v>
      </c>
      <c r="F619">
        <v>1</v>
      </c>
      <c r="G619">
        <v>1</v>
      </c>
      <c r="H619">
        <v>2</v>
      </c>
      <c r="I619" t="s">
        <v>733</v>
      </c>
      <c r="J619" t="s">
        <v>734</v>
      </c>
      <c r="K619" t="s">
        <v>735</v>
      </c>
      <c r="L619">
        <v>1368</v>
      </c>
      <c r="N619">
        <v>1011</v>
      </c>
      <c r="O619" t="s">
        <v>503</v>
      </c>
      <c r="P619" t="s">
        <v>503</v>
      </c>
      <c r="Q619">
        <v>1</v>
      </c>
      <c r="W619">
        <v>0</v>
      </c>
      <c r="X619">
        <v>1518765163</v>
      </c>
      <c r="Y619">
        <v>8.6999999999999993</v>
      </c>
      <c r="AA619">
        <v>0</v>
      </c>
      <c r="AB619">
        <v>1.53</v>
      </c>
      <c r="AC619">
        <v>0</v>
      </c>
      <c r="AD619">
        <v>0</v>
      </c>
      <c r="AE619">
        <v>0</v>
      </c>
      <c r="AF619">
        <v>1.53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4</v>
      </c>
      <c r="AT619">
        <v>8.6999999999999993</v>
      </c>
      <c r="AU619" t="s">
        <v>4</v>
      </c>
      <c r="AV619">
        <v>0</v>
      </c>
      <c r="AW619">
        <v>2</v>
      </c>
      <c r="AX619">
        <v>27797424</v>
      </c>
      <c r="AY619">
        <v>1</v>
      </c>
      <c r="AZ619">
        <v>0</v>
      </c>
      <c r="BA619">
        <v>589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Y619*Source!I320</f>
        <v>1.9139999999999999</v>
      </c>
      <c r="CY619">
        <f>AB619</f>
        <v>1.53</v>
      </c>
      <c r="CZ619">
        <f>AF619</f>
        <v>1.53</v>
      </c>
      <c r="DA619">
        <f>AJ619</f>
        <v>1</v>
      </c>
      <c r="DB619">
        <v>0</v>
      </c>
    </row>
    <row r="620" spans="1:106" x14ac:dyDescent="0.2">
      <c r="A620">
        <f>ROW(Source!A321)</f>
        <v>321</v>
      </c>
      <c r="B620">
        <v>27796868</v>
      </c>
      <c r="C620">
        <v>27796754</v>
      </c>
      <c r="D620">
        <v>25418254</v>
      </c>
      <c r="E620">
        <v>1</v>
      </c>
      <c r="F620">
        <v>1</v>
      </c>
      <c r="G620">
        <v>1</v>
      </c>
      <c r="H620">
        <v>1</v>
      </c>
      <c r="I620" t="s">
        <v>658</v>
      </c>
      <c r="J620" t="s">
        <v>4</v>
      </c>
      <c r="K620" t="s">
        <v>659</v>
      </c>
      <c r="L620">
        <v>1191</v>
      </c>
      <c r="N620">
        <v>1013</v>
      </c>
      <c r="O620" t="s">
        <v>497</v>
      </c>
      <c r="P620" t="s">
        <v>497</v>
      </c>
      <c r="Q620">
        <v>1</v>
      </c>
      <c r="W620">
        <v>0</v>
      </c>
      <c r="X620">
        <v>1983201532</v>
      </c>
      <c r="Y620">
        <v>15.17</v>
      </c>
      <c r="AA620">
        <v>0</v>
      </c>
      <c r="AB620">
        <v>0</v>
      </c>
      <c r="AC620">
        <v>0</v>
      </c>
      <c r="AD620">
        <v>73.23</v>
      </c>
      <c r="AE620">
        <v>0</v>
      </c>
      <c r="AF620">
        <v>0</v>
      </c>
      <c r="AG620">
        <v>0</v>
      </c>
      <c r="AH620">
        <v>9.51</v>
      </c>
      <c r="AI620">
        <v>1</v>
      </c>
      <c r="AJ620">
        <v>1</v>
      </c>
      <c r="AK620">
        <v>1</v>
      </c>
      <c r="AL620">
        <v>7.7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4</v>
      </c>
      <c r="AT620">
        <v>15.17</v>
      </c>
      <c r="AU620" t="s">
        <v>4</v>
      </c>
      <c r="AV620">
        <v>1</v>
      </c>
      <c r="AW620">
        <v>2</v>
      </c>
      <c r="AX620">
        <v>27797422</v>
      </c>
      <c r="AY620">
        <v>1</v>
      </c>
      <c r="AZ620">
        <v>0</v>
      </c>
      <c r="BA620">
        <v>590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Y620*Source!I321</f>
        <v>3.3374000000000001</v>
      </c>
      <c r="CY620">
        <f>AD620</f>
        <v>73.23</v>
      </c>
      <c r="CZ620">
        <f>AH620</f>
        <v>9.51</v>
      </c>
      <c r="DA620">
        <f>AL620</f>
        <v>7.7</v>
      </c>
      <c r="DB620">
        <v>0</v>
      </c>
    </row>
    <row r="621" spans="1:106" x14ac:dyDescent="0.2">
      <c r="A621">
        <f>ROW(Source!A321)</f>
        <v>321</v>
      </c>
      <c r="B621">
        <v>27796868</v>
      </c>
      <c r="C621">
        <v>27796754</v>
      </c>
      <c r="D621">
        <v>25231936</v>
      </c>
      <c r="E621">
        <v>1</v>
      </c>
      <c r="F621">
        <v>1</v>
      </c>
      <c r="G621">
        <v>1</v>
      </c>
      <c r="H621">
        <v>2</v>
      </c>
      <c r="I621" t="s">
        <v>730</v>
      </c>
      <c r="J621" t="s">
        <v>731</v>
      </c>
      <c r="K621" t="s">
        <v>732</v>
      </c>
      <c r="L621">
        <v>1368</v>
      </c>
      <c r="N621">
        <v>1011</v>
      </c>
      <c r="O621" t="s">
        <v>503</v>
      </c>
      <c r="P621" t="s">
        <v>503</v>
      </c>
      <c r="Q621">
        <v>1</v>
      </c>
      <c r="W621">
        <v>0</v>
      </c>
      <c r="X621">
        <v>-2111251057</v>
      </c>
      <c r="Y621">
        <v>4.3499999999999996</v>
      </c>
      <c r="AA621">
        <v>0</v>
      </c>
      <c r="AB621">
        <v>250.25</v>
      </c>
      <c r="AC621">
        <v>0</v>
      </c>
      <c r="AD621">
        <v>0</v>
      </c>
      <c r="AE621">
        <v>0</v>
      </c>
      <c r="AF621">
        <v>32.5</v>
      </c>
      <c r="AG621">
        <v>0</v>
      </c>
      <c r="AH621">
        <v>0</v>
      </c>
      <c r="AI621">
        <v>1</v>
      </c>
      <c r="AJ621">
        <v>7.7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4</v>
      </c>
      <c r="AT621">
        <v>4.3499999999999996</v>
      </c>
      <c r="AU621" t="s">
        <v>4</v>
      </c>
      <c r="AV621">
        <v>0</v>
      </c>
      <c r="AW621">
        <v>2</v>
      </c>
      <c r="AX621">
        <v>27797423</v>
      </c>
      <c r="AY621">
        <v>1</v>
      </c>
      <c r="AZ621">
        <v>0</v>
      </c>
      <c r="BA621">
        <v>591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Y621*Source!I321</f>
        <v>0.95699999999999996</v>
      </c>
      <c r="CY621">
        <f>AB621</f>
        <v>250.25</v>
      </c>
      <c r="CZ621">
        <f>AF621</f>
        <v>32.5</v>
      </c>
      <c r="DA621">
        <f>AJ621</f>
        <v>7.7</v>
      </c>
      <c r="DB621">
        <v>0</v>
      </c>
    </row>
    <row r="622" spans="1:106" x14ac:dyDescent="0.2">
      <c r="A622">
        <f>ROW(Source!A321)</f>
        <v>321</v>
      </c>
      <c r="B622">
        <v>27796868</v>
      </c>
      <c r="C622">
        <v>27796754</v>
      </c>
      <c r="D622">
        <v>25232531</v>
      </c>
      <c r="E622">
        <v>1</v>
      </c>
      <c r="F622">
        <v>1</v>
      </c>
      <c r="G622">
        <v>1</v>
      </c>
      <c r="H622">
        <v>2</v>
      </c>
      <c r="I622" t="s">
        <v>733</v>
      </c>
      <c r="J622" t="s">
        <v>734</v>
      </c>
      <c r="K622" t="s">
        <v>735</v>
      </c>
      <c r="L622">
        <v>1368</v>
      </c>
      <c r="N622">
        <v>1011</v>
      </c>
      <c r="O622" t="s">
        <v>503</v>
      </c>
      <c r="P622" t="s">
        <v>503</v>
      </c>
      <c r="Q622">
        <v>1</v>
      </c>
      <c r="W622">
        <v>0</v>
      </c>
      <c r="X622">
        <v>1518765163</v>
      </c>
      <c r="Y622">
        <v>8.6999999999999993</v>
      </c>
      <c r="AA622">
        <v>0</v>
      </c>
      <c r="AB622">
        <v>11.78</v>
      </c>
      <c r="AC622">
        <v>0</v>
      </c>
      <c r="AD622">
        <v>0</v>
      </c>
      <c r="AE622">
        <v>0</v>
      </c>
      <c r="AF622">
        <v>1.53</v>
      </c>
      <c r="AG622">
        <v>0</v>
      </c>
      <c r="AH622">
        <v>0</v>
      </c>
      <c r="AI622">
        <v>1</v>
      </c>
      <c r="AJ622">
        <v>7.7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4</v>
      </c>
      <c r="AT622">
        <v>8.6999999999999993</v>
      </c>
      <c r="AU622" t="s">
        <v>4</v>
      </c>
      <c r="AV622">
        <v>0</v>
      </c>
      <c r="AW622">
        <v>2</v>
      </c>
      <c r="AX622">
        <v>27797424</v>
      </c>
      <c r="AY622">
        <v>1</v>
      </c>
      <c r="AZ622">
        <v>0</v>
      </c>
      <c r="BA622">
        <v>592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Y622*Source!I321</f>
        <v>1.9139999999999999</v>
      </c>
      <c r="CY622">
        <f>AB622</f>
        <v>11.78</v>
      </c>
      <c r="CZ622">
        <f>AF622</f>
        <v>1.53</v>
      </c>
      <c r="DA622">
        <f>AJ622</f>
        <v>7.7</v>
      </c>
      <c r="DB622">
        <v>0</v>
      </c>
    </row>
    <row r="623" spans="1:106" x14ac:dyDescent="0.2">
      <c r="A623">
        <f>ROW(Source!A356)</f>
        <v>356</v>
      </c>
      <c r="B623">
        <v>27795993</v>
      </c>
      <c r="C623">
        <v>27796821</v>
      </c>
      <c r="D623">
        <v>25867359</v>
      </c>
      <c r="E623">
        <v>1</v>
      </c>
      <c r="F623">
        <v>1</v>
      </c>
      <c r="G623">
        <v>1</v>
      </c>
      <c r="H623">
        <v>1</v>
      </c>
      <c r="I623" t="s">
        <v>736</v>
      </c>
      <c r="J623" t="s">
        <v>4</v>
      </c>
      <c r="K623" t="s">
        <v>737</v>
      </c>
      <c r="L623">
        <v>1191</v>
      </c>
      <c r="N623">
        <v>1013</v>
      </c>
      <c r="O623" t="s">
        <v>497</v>
      </c>
      <c r="P623" t="s">
        <v>497</v>
      </c>
      <c r="Q623">
        <v>1</v>
      </c>
      <c r="W623">
        <v>0</v>
      </c>
      <c r="X623">
        <v>1688654847</v>
      </c>
      <c r="Y623">
        <v>1.1519999999999999</v>
      </c>
      <c r="AA623">
        <v>0</v>
      </c>
      <c r="AB623">
        <v>0</v>
      </c>
      <c r="AC623">
        <v>0</v>
      </c>
      <c r="AD623">
        <v>10.210000000000001</v>
      </c>
      <c r="AE623">
        <v>0</v>
      </c>
      <c r="AF623">
        <v>0</v>
      </c>
      <c r="AG623">
        <v>0</v>
      </c>
      <c r="AH623">
        <v>10.210000000000001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4</v>
      </c>
      <c r="AT623">
        <v>1.44</v>
      </c>
      <c r="AU623" t="s">
        <v>399</v>
      </c>
      <c r="AV623">
        <v>1</v>
      </c>
      <c r="AW623">
        <v>2</v>
      </c>
      <c r="AX623">
        <v>27797429</v>
      </c>
      <c r="AY623">
        <v>1</v>
      </c>
      <c r="AZ623">
        <v>0</v>
      </c>
      <c r="BA623">
        <v>593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Y623*Source!I356</f>
        <v>1.1519999999999999</v>
      </c>
      <c r="CY623">
        <f t="shared" ref="CY623:CY654" si="78">AD623</f>
        <v>10.210000000000001</v>
      </c>
      <c r="CZ623">
        <f t="shared" ref="CZ623:CZ654" si="79">AH623</f>
        <v>10.210000000000001</v>
      </c>
      <c r="DA623">
        <f t="shared" ref="DA623:DA654" si="80">AL623</f>
        <v>1</v>
      </c>
      <c r="DB623">
        <v>0</v>
      </c>
    </row>
    <row r="624" spans="1:106" x14ac:dyDescent="0.2">
      <c r="A624">
        <f>ROW(Source!A356)</f>
        <v>356</v>
      </c>
      <c r="B624">
        <v>27795993</v>
      </c>
      <c r="C624">
        <v>27796821</v>
      </c>
      <c r="D624">
        <v>25863379</v>
      </c>
      <c r="E624">
        <v>1</v>
      </c>
      <c r="F624">
        <v>1</v>
      </c>
      <c r="G624">
        <v>1</v>
      </c>
      <c r="H624">
        <v>1</v>
      </c>
      <c r="I624" t="s">
        <v>738</v>
      </c>
      <c r="J624" t="s">
        <v>4</v>
      </c>
      <c r="K624" t="s">
        <v>739</v>
      </c>
      <c r="L624">
        <v>1191</v>
      </c>
      <c r="N624">
        <v>1013</v>
      </c>
      <c r="O624" t="s">
        <v>497</v>
      </c>
      <c r="P624" t="s">
        <v>497</v>
      </c>
      <c r="Q624">
        <v>1</v>
      </c>
      <c r="W624">
        <v>0</v>
      </c>
      <c r="X624">
        <v>1675274105</v>
      </c>
      <c r="Y624">
        <v>0.28799999999999998</v>
      </c>
      <c r="AA624">
        <v>0</v>
      </c>
      <c r="AB624">
        <v>0</v>
      </c>
      <c r="AC624">
        <v>0</v>
      </c>
      <c r="AD624">
        <v>16.93</v>
      </c>
      <c r="AE624">
        <v>0</v>
      </c>
      <c r="AF624">
        <v>0</v>
      </c>
      <c r="AG624">
        <v>0</v>
      </c>
      <c r="AH624">
        <v>16.93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4</v>
      </c>
      <c r="AT624">
        <v>0.36</v>
      </c>
      <c r="AU624" t="s">
        <v>399</v>
      </c>
      <c r="AV624">
        <v>1</v>
      </c>
      <c r="AW624">
        <v>2</v>
      </c>
      <c r="AX624">
        <v>27797430</v>
      </c>
      <c r="AY624">
        <v>1</v>
      </c>
      <c r="AZ624">
        <v>0</v>
      </c>
      <c r="BA624">
        <v>594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Y624*Source!I356</f>
        <v>0.28799999999999998</v>
      </c>
      <c r="CY624">
        <f t="shared" si="78"/>
        <v>16.93</v>
      </c>
      <c r="CZ624">
        <f t="shared" si="79"/>
        <v>16.93</v>
      </c>
      <c r="DA624">
        <f t="shared" si="80"/>
        <v>1</v>
      </c>
      <c r="DB624">
        <v>0</v>
      </c>
    </row>
    <row r="625" spans="1:106" x14ac:dyDescent="0.2">
      <c r="A625">
        <f>ROW(Source!A356)</f>
        <v>356</v>
      </c>
      <c r="B625">
        <v>27795993</v>
      </c>
      <c r="C625">
        <v>27796821</v>
      </c>
      <c r="D625">
        <v>25703742</v>
      </c>
      <c r="E625">
        <v>1</v>
      </c>
      <c r="F625">
        <v>1</v>
      </c>
      <c r="G625">
        <v>1</v>
      </c>
      <c r="H625">
        <v>1</v>
      </c>
      <c r="I625" t="s">
        <v>740</v>
      </c>
      <c r="J625" t="s">
        <v>4</v>
      </c>
      <c r="K625" t="s">
        <v>741</v>
      </c>
      <c r="L625">
        <v>1191</v>
      </c>
      <c r="N625">
        <v>1013</v>
      </c>
      <c r="O625" t="s">
        <v>497</v>
      </c>
      <c r="P625" t="s">
        <v>497</v>
      </c>
      <c r="Q625">
        <v>1</v>
      </c>
      <c r="W625">
        <v>0</v>
      </c>
      <c r="X625">
        <v>-1481893445</v>
      </c>
      <c r="Y625">
        <v>0.72000000000000008</v>
      </c>
      <c r="AA625">
        <v>0</v>
      </c>
      <c r="AB625">
        <v>0</v>
      </c>
      <c r="AC625">
        <v>0</v>
      </c>
      <c r="AD625">
        <v>15.49</v>
      </c>
      <c r="AE625">
        <v>0</v>
      </c>
      <c r="AF625">
        <v>0</v>
      </c>
      <c r="AG625">
        <v>0</v>
      </c>
      <c r="AH625">
        <v>15.49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4</v>
      </c>
      <c r="AT625">
        <v>0.9</v>
      </c>
      <c r="AU625" t="s">
        <v>399</v>
      </c>
      <c r="AV625">
        <v>1</v>
      </c>
      <c r="AW625">
        <v>2</v>
      </c>
      <c r="AX625">
        <v>27797431</v>
      </c>
      <c r="AY625">
        <v>1</v>
      </c>
      <c r="AZ625">
        <v>0</v>
      </c>
      <c r="BA625">
        <v>595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Y625*Source!I356</f>
        <v>0.72000000000000008</v>
      </c>
      <c r="CY625">
        <f t="shared" si="78"/>
        <v>15.49</v>
      </c>
      <c r="CZ625">
        <f t="shared" si="79"/>
        <v>15.49</v>
      </c>
      <c r="DA625">
        <f t="shared" si="80"/>
        <v>1</v>
      </c>
      <c r="DB625">
        <v>0</v>
      </c>
    </row>
    <row r="626" spans="1:106" x14ac:dyDescent="0.2">
      <c r="A626">
        <f>ROW(Source!A356)</f>
        <v>356</v>
      </c>
      <c r="B626">
        <v>27795993</v>
      </c>
      <c r="C626">
        <v>27796821</v>
      </c>
      <c r="D626">
        <v>25706519</v>
      </c>
      <c r="E626">
        <v>1</v>
      </c>
      <c r="F626">
        <v>1</v>
      </c>
      <c r="G626">
        <v>1</v>
      </c>
      <c r="H626">
        <v>1</v>
      </c>
      <c r="I626" t="s">
        <v>742</v>
      </c>
      <c r="J626" t="s">
        <v>4</v>
      </c>
      <c r="K626" t="s">
        <v>743</v>
      </c>
      <c r="L626">
        <v>1191</v>
      </c>
      <c r="N626">
        <v>1013</v>
      </c>
      <c r="O626" t="s">
        <v>497</v>
      </c>
      <c r="P626" t="s">
        <v>497</v>
      </c>
      <c r="Q626">
        <v>1</v>
      </c>
      <c r="W626">
        <v>0</v>
      </c>
      <c r="X626">
        <v>1658205574</v>
      </c>
      <c r="Y626">
        <v>0.72000000000000008</v>
      </c>
      <c r="AA626">
        <v>0</v>
      </c>
      <c r="AB626">
        <v>0</v>
      </c>
      <c r="AC626">
        <v>0</v>
      </c>
      <c r="AD626">
        <v>14.09</v>
      </c>
      <c r="AE626">
        <v>0</v>
      </c>
      <c r="AF626">
        <v>0</v>
      </c>
      <c r="AG626">
        <v>0</v>
      </c>
      <c r="AH626">
        <v>14.09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4</v>
      </c>
      <c r="AT626">
        <v>0.9</v>
      </c>
      <c r="AU626" t="s">
        <v>399</v>
      </c>
      <c r="AV626">
        <v>1</v>
      </c>
      <c r="AW626">
        <v>2</v>
      </c>
      <c r="AX626">
        <v>27797432</v>
      </c>
      <c r="AY626">
        <v>1</v>
      </c>
      <c r="AZ626">
        <v>0</v>
      </c>
      <c r="BA626">
        <v>596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Y626*Source!I356</f>
        <v>0.72000000000000008</v>
      </c>
      <c r="CY626">
        <f t="shared" si="78"/>
        <v>14.09</v>
      </c>
      <c r="CZ626">
        <f t="shared" si="79"/>
        <v>14.09</v>
      </c>
      <c r="DA626">
        <f t="shared" si="80"/>
        <v>1</v>
      </c>
      <c r="DB626">
        <v>0</v>
      </c>
    </row>
    <row r="627" spans="1:106" x14ac:dyDescent="0.2">
      <c r="A627">
        <f>ROW(Source!A357)</f>
        <v>357</v>
      </c>
      <c r="B627">
        <v>27796868</v>
      </c>
      <c r="C627">
        <v>27796821</v>
      </c>
      <c r="D627">
        <v>25867359</v>
      </c>
      <c r="E627">
        <v>1</v>
      </c>
      <c r="F627">
        <v>1</v>
      </c>
      <c r="G627">
        <v>1</v>
      </c>
      <c r="H627">
        <v>1</v>
      </c>
      <c r="I627" t="s">
        <v>736</v>
      </c>
      <c r="J627" t="s">
        <v>4</v>
      </c>
      <c r="K627" t="s">
        <v>737</v>
      </c>
      <c r="L627">
        <v>1191</v>
      </c>
      <c r="N627">
        <v>1013</v>
      </c>
      <c r="O627" t="s">
        <v>497</v>
      </c>
      <c r="P627" t="s">
        <v>497</v>
      </c>
      <c r="Q627">
        <v>1</v>
      </c>
      <c r="W627">
        <v>0</v>
      </c>
      <c r="X627">
        <v>1688654847</v>
      </c>
      <c r="Y627">
        <v>1.1519999999999999</v>
      </c>
      <c r="AA627">
        <v>0</v>
      </c>
      <c r="AB627">
        <v>0</v>
      </c>
      <c r="AC627">
        <v>0</v>
      </c>
      <c r="AD627">
        <v>78.62</v>
      </c>
      <c r="AE627">
        <v>0</v>
      </c>
      <c r="AF627">
        <v>0</v>
      </c>
      <c r="AG627">
        <v>0</v>
      </c>
      <c r="AH627">
        <v>10.210000000000001</v>
      </c>
      <c r="AI627">
        <v>1</v>
      </c>
      <c r="AJ627">
        <v>1</v>
      </c>
      <c r="AK627">
        <v>1</v>
      </c>
      <c r="AL627">
        <v>7.7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4</v>
      </c>
      <c r="AT627">
        <v>1.44</v>
      </c>
      <c r="AU627" t="s">
        <v>399</v>
      </c>
      <c r="AV627">
        <v>1</v>
      </c>
      <c r="AW627">
        <v>2</v>
      </c>
      <c r="AX627">
        <v>27797429</v>
      </c>
      <c r="AY627">
        <v>1</v>
      </c>
      <c r="AZ627">
        <v>0</v>
      </c>
      <c r="BA627">
        <v>597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Y627*Source!I357</f>
        <v>1.1519999999999999</v>
      </c>
      <c r="CY627">
        <f t="shared" si="78"/>
        <v>78.62</v>
      </c>
      <c r="CZ627">
        <f t="shared" si="79"/>
        <v>10.210000000000001</v>
      </c>
      <c r="DA627">
        <f t="shared" si="80"/>
        <v>7.7</v>
      </c>
      <c r="DB627">
        <v>0</v>
      </c>
    </row>
    <row r="628" spans="1:106" x14ac:dyDescent="0.2">
      <c r="A628">
        <f>ROW(Source!A357)</f>
        <v>357</v>
      </c>
      <c r="B628">
        <v>27796868</v>
      </c>
      <c r="C628">
        <v>27796821</v>
      </c>
      <c r="D628">
        <v>25863379</v>
      </c>
      <c r="E628">
        <v>1</v>
      </c>
      <c r="F628">
        <v>1</v>
      </c>
      <c r="G628">
        <v>1</v>
      </c>
      <c r="H628">
        <v>1</v>
      </c>
      <c r="I628" t="s">
        <v>738</v>
      </c>
      <c r="J628" t="s">
        <v>4</v>
      </c>
      <c r="K628" t="s">
        <v>739</v>
      </c>
      <c r="L628">
        <v>1191</v>
      </c>
      <c r="N628">
        <v>1013</v>
      </c>
      <c r="O628" t="s">
        <v>497</v>
      </c>
      <c r="P628" t="s">
        <v>497</v>
      </c>
      <c r="Q628">
        <v>1</v>
      </c>
      <c r="W628">
        <v>0</v>
      </c>
      <c r="X628">
        <v>1675274105</v>
      </c>
      <c r="Y628">
        <v>0.28799999999999998</v>
      </c>
      <c r="AA628">
        <v>0</v>
      </c>
      <c r="AB628">
        <v>0</v>
      </c>
      <c r="AC628">
        <v>0</v>
      </c>
      <c r="AD628">
        <v>130.36000000000001</v>
      </c>
      <c r="AE628">
        <v>0</v>
      </c>
      <c r="AF628">
        <v>0</v>
      </c>
      <c r="AG628">
        <v>0</v>
      </c>
      <c r="AH628">
        <v>16.93</v>
      </c>
      <c r="AI628">
        <v>1</v>
      </c>
      <c r="AJ628">
        <v>1</v>
      </c>
      <c r="AK628">
        <v>1</v>
      </c>
      <c r="AL628">
        <v>7.7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4</v>
      </c>
      <c r="AT628">
        <v>0.36</v>
      </c>
      <c r="AU628" t="s">
        <v>399</v>
      </c>
      <c r="AV628">
        <v>1</v>
      </c>
      <c r="AW628">
        <v>2</v>
      </c>
      <c r="AX628">
        <v>27797430</v>
      </c>
      <c r="AY628">
        <v>1</v>
      </c>
      <c r="AZ628">
        <v>0</v>
      </c>
      <c r="BA628">
        <v>598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Y628*Source!I357</f>
        <v>0.28799999999999998</v>
      </c>
      <c r="CY628">
        <f t="shared" si="78"/>
        <v>130.36000000000001</v>
      </c>
      <c r="CZ628">
        <f t="shared" si="79"/>
        <v>16.93</v>
      </c>
      <c r="DA628">
        <f t="shared" si="80"/>
        <v>7.7</v>
      </c>
      <c r="DB628">
        <v>0</v>
      </c>
    </row>
    <row r="629" spans="1:106" x14ac:dyDescent="0.2">
      <c r="A629">
        <f>ROW(Source!A357)</f>
        <v>357</v>
      </c>
      <c r="B629">
        <v>27796868</v>
      </c>
      <c r="C629">
        <v>27796821</v>
      </c>
      <c r="D629">
        <v>25703742</v>
      </c>
      <c r="E629">
        <v>1</v>
      </c>
      <c r="F629">
        <v>1</v>
      </c>
      <c r="G629">
        <v>1</v>
      </c>
      <c r="H629">
        <v>1</v>
      </c>
      <c r="I629" t="s">
        <v>740</v>
      </c>
      <c r="J629" t="s">
        <v>4</v>
      </c>
      <c r="K629" t="s">
        <v>741</v>
      </c>
      <c r="L629">
        <v>1191</v>
      </c>
      <c r="N629">
        <v>1013</v>
      </c>
      <c r="O629" t="s">
        <v>497</v>
      </c>
      <c r="P629" t="s">
        <v>497</v>
      </c>
      <c r="Q629">
        <v>1</v>
      </c>
      <c r="W629">
        <v>0</v>
      </c>
      <c r="X629">
        <v>-1481893445</v>
      </c>
      <c r="Y629">
        <v>0.72000000000000008</v>
      </c>
      <c r="AA629">
        <v>0</v>
      </c>
      <c r="AB629">
        <v>0</v>
      </c>
      <c r="AC629">
        <v>0</v>
      </c>
      <c r="AD629">
        <v>119.27</v>
      </c>
      <c r="AE629">
        <v>0</v>
      </c>
      <c r="AF629">
        <v>0</v>
      </c>
      <c r="AG629">
        <v>0</v>
      </c>
      <c r="AH629">
        <v>15.49</v>
      </c>
      <c r="AI629">
        <v>1</v>
      </c>
      <c r="AJ629">
        <v>1</v>
      </c>
      <c r="AK629">
        <v>1</v>
      </c>
      <c r="AL629">
        <v>7.7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4</v>
      </c>
      <c r="AT629">
        <v>0.9</v>
      </c>
      <c r="AU629" t="s">
        <v>399</v>
      </c>
      <c r="AV629">
        <v>1</v>
      </c>
      <c r="AW629">
        <v>2</v>
      </c>
      <c r="AX629">
        <v>27797431</v>
      </c>
      <c r="AY629">
        <v>1</v>
      </c>
      <c r="AZ629">
        <v>0</v>
      </c>
      <c r="BA629">
        <v>599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Y629*Source!I357</f>
        <v>0.72000000000000008</v>
      </c>
      <c r="CY629">
        <f t="shared" si="78"/>
        <v>119.27</v>
      </c>
      <c r="CZ629">
        <f t="shared" si="79"/>
        <v>15.49</v>
      </c>
      <c r="DA629">
        <f t="shared" si="80"/>
        <v>7.7</v>
      </c>
      <c r="DB629">
        <v>0</v>
      </c>
    </row>
    <row r="630" spans="1:106" x14ac:dyDescent="0.2">
      <c r="A630">
        <f>ROW(Source!A357)</f>
        <v>357</v>
      </c>
      <c r="B630">
        <v>27796868</v>
      </c>
      <c r="C630">
        <v>27796821</v>
      </c>
      <c r="D630">
        <v>25706519</v>
      </c>
      <c r="E630">
        <v>1</v>
      </c>
      <c r="F630">
        <v>1</v>
      </c>
      <c r="G630">
        <v>1</v>
      </c>
      <c r="H630">
        <v>1</v>
      </c>
      <c r="I630" t="s">
        <v>742</v>
      </c>
      <c r="J630" t="s">
        <v>4</v>
      </c>
      <c r="K630" t="s">
        <v>743</v>
      </c>
      <c r="L630">
        <v>1191</v>
      </c>
      <c r="N630">
        <v>1013</v>
      </c>
      <c r="O630" t="s">
        <v>497</v>
      </c>
      <c r="P630" t="s">
        <v>497</v>
      </c>
      <c r="Q630">
        <v>1</v>
      </c>
      <c r="W630">
        <v>0</v>
      </c>
      <c r="X630">
        <v>1658205574</v>
      </c>
      <c r="Y630">
        <v>0.72000000000000008</v>
      </c>
      <c r="AA630">
        <v>0</v>
      </c>
      <c r="AB630">
        <v>0</v>
      </c>
      <c r="AC630">
        <v>0</v>
      </c>
      <c r="AD630">
        <v>108.49</v>
      </c>
      <c r="AE630">
        <v>0</v>
      </c>
      <c r="AF630">
        <v>0</v>
      </c>
      <c r="AG630">
        <v>0</v>
      </c>
      <c r="AH630">
        <v>14.09</v>
      </c>
      <c r="AI630">
        <v>1</v>
      </c>
      <c r="AJ630">
        <v>1</v>
      </c>
      <c r="AK630">
        <v>1</v>
      </c>
      <c r="AL630">
        <v>7.7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4</v>
      </c>
      <c r="AT630">
        <v>0.9</v>
      </c>
      <c r="AU630" t="s">
        <v>399</v>
      </c>
      <c r="AV630">
        <v>1</v>
      </c>
      <c r="AW630">
        <v>2</v>
      </c>
      <c r="AX630">
        <v>27797432</v>
      </c>
      <c r="AY630">
        <v>1</v>
      </c>
      <c r="AZ630">
        <v>0</v>
      </c>
      <c r="BA630">
        <v>600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Y630*Source!I357</f>
        <v>0.72000000000000008</v>
      </c>
      <c r="CY630">
        <f t="shared" si="78"/>
        <v>108.49</v>
      </c>
      <c r="CZ630">
        <f t="shared" si="79"/>
        <v>14.09</v>
      </c>
      <c r="DA630">
        <f t="shared" si="80"/>
        <v>7.7</v>
      </c>
      <c r="DB630">
        <v>0</v>
      </c>
    </row>
    <row r="631" spans="1:106" x14ac:dyDescent="0.2">
      <c r="A631">
        <f>ROW(Source!A358)</f>
        <v>358</v>
      </c>
      <c r="B631">
        <v>27795993</v>
      </c>
      <c r="C631">
        <v>27796822</v>
      </c>
      <c r="D631">
        <v>25868293</v>
      </c>
      <c r="E631">
        <v>1</v>
      </c>
      <c r="F631">
        <v>1</v>
      </c>
      <c r="G631">
        <v>1</v>
      </c>
      <c r="H631">
        <v>1</v>
      </c>
      <c r="I631" t="s">
        <v>744</v>
      </c>
      <c r="J631" t="s">
        <v>4</v>
      </c>
      <c r="K631" t="s">
        <v>745</v>
      </c>
      <c r="L631">
        <v>1191</v>
      </c>
      <c r="N631">
        <v>1013</v>
      </c>
      <c r="O631" t="s">
        <v>497</v>
      </c>
      <c r="P631" t="s">
        <v>497</v>
      </c>
      <c r="Q631">
        <v>1</v>
      </c>
      <c r="W631">
        <v>0</v>
      </c>
      <c r="X631">
        <v>-1455644370</v>
      </c>
      <c r="Y631">
        <v>0.28799999999999998</v>
      </c>
      <c r="AA631">
        <v>0</v>
      </c>
      <c r="AB631">
        <v>0</v>
      </c>
      <c r="AC631">
        <v>0</v>
      </c>
      <c r="AD631">
        <v>12.92</v>
      </c>
      <c r="AE631">
        <v>0</v>
      </c>
      <c r="AF631">
        <v>0</v>
      </c>
      <c r="AG631">
        <v>0</v>
      </c>
      <c r="AH631">
        <v>12.92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4</v>
      </c>
      <c r="AT631">
        <v>0.36</v>
      </c>
      <c r="AU631" t="s">
        <v>399</v>
      </c>
      <c r="AV631">
        <v>1</v>
      </c>
      <c r="AW631">
        <v>2</v>
      </c>
      <c r="AX631">
        <v>27797433</v>
      </c>
      <c r="AY631">
        <v>1</v>
      </c>
      <c r="AZ631">
        <v>0</v>
      </c>
      <c r="BA631">
        <v>601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Y631*Source!I358</f>
        <v>0.28799999999999998</v>
      </c>
      <c r="CY631">
        <f t="shared" si="78"/>
        <v>12.92</v>
      </c>
      <c r="CZ631">
        <f t="shared" si="79"/>
        <v>12.92</v>
      </c>
      <c r="DA631">
        <f t="shared" si="80"/>
        <v>1</v>
      </c>
      <c r="DB631">
        <v>0</v>
      </c>
    </row>
    <row r="632" spans="1:106" x14ac:dyDescent="0.2">
      <c r="A632">
        <f>ROW(Source!A358)</f>
        <v>358</v>
      </c>
      <c r="B632">
        <v>27795993</v>
      </c>
      <c r="C632">
        <v>27796822</v>
      </c>
      <c r="D632">
        <v>25867359</v>
      </c>
      <c r="E632">
        <v>1</v>
      </c>
      <c r="F632">
        <v>1</v>
      </c>
      <c r="G632">
        <v>1</v>
      </c>
      <c r="H632">
        <v>1</v>
      </c>
      <c r="I632" t="s">
        <v>736</v>
      </c>
      <c r="J632" t="s">
        <v>4</v>
      </c>
      <c r="K632" t="s">
        <v>737</v>
      </c>
      <c r="L632">
        <v>1191</v>
      </c>
      <c r="N632">
        <v>1013</v>
      </c>
      <c r="O632" t="s">
        <v>497</v>
      </c>
      <c r="P632" t="s">
        <v>497</v>
      </c>
      <c r="Q632">
        <v>1</v>
      </c>
      <c r="W632">
        <v>0</v>
      </c>
      <c r="X632">
        <v>1688654847</v>
      </c>
      <c r="Y632">
        <v>0.8640000000000001</v>
      </c>
      <c r="AA632">
        <v>0</v>
      </c>
      <c r="AB632">
        <v>0</v>
      </c>
      <c r="AC632">
        <v>0</v>
      </c>
      <c r="AD632">
        <v>10.210000000000001</v>
      </c>
      <c r="AE632">
        <v>0</v>
      </c>
      <c r="AF632">
        <v>0</v>
      </c>
      <c r="AG632">
        <v>0</v>
      </c>
      <c r="AH632">
        <v>10.210000000000001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4</v>
      </c>
      <c r="AT632">
        <v>1.08</v>
      </c>
      <c r="AU632" t="s">
        <v>399</v>
      </c>
      <c r="AV632">
        <v>1</v>
      </c>
      <c r="AW632">
        <v>2</v>
      </c>
      <c r="AX632">
        <v>27797434</v>
      </c>
      <c r="AY632">
        <v>1</v>
      </c>
      <c r="AZ632">
        <v>0</v>
      </c>
      <c r="BA632">
        <v>602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Y632*Source!I358</f>
        <v>0.8640000000000001</v>
      </c>
      <c r="CY632">
        <f t="shared" si="78"/>
        <v>10.210000000000001</v>
      </c>
      <c r="CZ632">
        <f t="shared" si="79"/>
        <v>10.210000000000001</v>
      </c>
      <c r="DA632">
        <f t="shared" si="80"/>
        <v>1</v>
      </c>
      <c r="DB632">
        <v>0</v>
      </c>
    </row>
    <row r="633" spans="1:106" x14ac:dyDescent="0.2">
      <c r="A633">
        <f>ROW(Source!A358)</f>
        <v>358</v>
      </c>
      <c r="B633">
        <v>27795993</v>
      </c>
      <c r="C633">
        <v>27796822</v>
      </c>
      <c r="D633">
        <v>25863379</v>
      </c>
      <c r="E633">
        <v>1</v>
      </c>
      <c r="F633">
        <v>1</v>
      </c>
      <c r="G633">
        <v>1</v>
      </c>
      <c r="H633">
        <v>1</v>
      </c>
      <c r="I633" t="s">
        <v>738</v>
      </c>
      <c r="J633" t="s">
        <v>4</v>
      </c>
      <c r="K633" t="s">
        <v>739</v>
      </c>
      <c r="L633">
        <v>1191</v>
      </c>
      <c r="N633">
        <v>1013</v>
      </c>
      <c r="O633" t="s">
        <v>497</v>
      </c>
      <c r="P633" t="s">
        <v>497</v>
      </c>
      <c r="Q633">
        <v>1</v>
      </c>
      <c r="W633">
        <v>0</v>
      </c>
      <c r="X633">
        <v>1675274105</v>
      </c>
      <c r="Y633">
        <v>0.28799999999999998</v>
      </c>
      <c r="AA633">
        <v>0</v>
      </c>
      <c r="AB633">
        <v>0</v>
      </c>
      <c r="AC633">
        <v>0</v>
      </c>
      <c r="AD633">
        <v>16.93</v>
      </c>
      <c r="AE633">
        <v>0</v>
      </c>
      <c r="AF633">
        <v>0</v>
      </c>
      <c r="AG633">
        <v>0</v>
      </c>
      <c r="AH633">
        <v>16.93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4</v>
      </c>
      <c r="AT633">
        <v>0.36</v>
      </c>
      <c r="AU633" t="s">
        <v>399</v>
      </c>
      <c r="AV633">
        <v>1</v>
      </c>
      <c r="AW633">
        <v>2</v>
      </c>
      <c r="AX633">
        <v>27797435</v>
      </c>
      <c r="AY633">
        <v>1</v>
      </c>
      <c r="AZ633">
        <v>0</v>
      </c>
      <c r="BA633">
        <v>603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Y633*Source!I358</f>
        <v>0.28799999999999998</v>
      </c>
      <c r="CY633">
        <f t="shared" si="78"/>
        <v>16.93</v>
      </c>
      <c r="CZ633">
        <f t="shared" si="79"/>
        <v>16.93</v>
      </c>
      <c r="DA633">
        <f t="shared" si="80"/>
        <v>1</v>
      </c>
      <c r="DB633">
        <v>0</v>
      </c>
    </row>
    <row r="634" spans="1:106" x14ac:dyDescent="0.2">
      <c r="A634">
        <f>ROW(Source!A358)</f>
        <v>358</v>
      </c>
      <c r="B634">
        <v>27795993</v>
      </c>
      <c r="C634">
        <v>27796822</v>
      </c>
      <c r="D634">
        <v>25703742</v>
      </c>
      <c r="E634">
        <v>1</v>
      </c>
      <c r="F634">
        <v>1</v>
      </c>
      <c r="G634">
        <v>1</v>
      </c>
      <c r="H634">
        <v>1</v>
      </c>
      <c r="I634" t="s">
        <v>740</v>
      </c>
      <c r="J634" t="s">
        <v>4</v>
      </c>
      <c r="K634" t="s">
        <v>741</v>
      </c>
      <c r="L634">
        <v>1191</v>
      </c>
      <c r="N634">
        <v>1013</v>
      </c>
      <c r="O634" t="s">
        <v>497</v>
      </c>
      <c r="P634" t="s">
        <v>497</v>
      </c>
      <c r="Q634">
        <v>1</v>
      </c>
      <c r="W634">
        <v>0</v>
      </c>
      <c r="X634">
        <v>-1481893445</v>
      </c>
      <c r="Y634">
        <v>0.72000000000000008</v>
      </c>
      <c r="AA634">
        <v>0</v>
      </c>
      <c r="AB634">
        <v>0</v>
      </c>
      <c r="AC634">
        <v>0</v>
      </c>
      <c r="AD634">
        <v>15.49</v>
      </c>
      <c r="AE634">
        <v>0</v>
      </c>
      <c r="AF634">
        <v>0</v>
      </c>
      <c r="AG634">
        <v>0</v>
      </c>
      <c r="AH634">
        <v>15.49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4</v>
      </c>
      <c r="AT634">
        <v>0.9</v>
      </c>
      <c r="AU634" t="s">
        <v>399</v>
      </c>
      <c r="AV634">
        <v>1</v>
      </c>
      <c r="AW634">
        <v>2</v>
      </c>
      <c r="AX634">
        <v>27797436</v>
      </c>
      <c r="AY634">
        <v>1</v>
      </c>
      <c r="AZ634">
        <v>0</v>
      </c>
      <c r="BA634">
        <v>604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Y634*Source!I358</f>
        <v>0.72000000000000008</v>
      </c>
      <c r="CY634">
        <f t="shared" si="78"/>
        <v>15.49</v>
      </c>
      <c r="CZ634">
        <f t="shared" si="79"/>
        <v>15.49</v>
      </c>
      <c r="DA634">
        <f t="shared" si="80"/>
        <v>1</v>
      </c>
      <c r="DB634">
        <v>0</v>
      </c>
    </row>
    <row r="635" spans="1:106" x14ac:dyDescent="0.2">
      <c r="A635">
        <f>ROW(Source!A358)</f>
        <v>358</v>
      </c>
      <c r="B635">
        <v>27795993</v>
      </c>
      <c r="C635">
        <v>27796822</v>
      </c>
      <c r="D635">
        <v>25863427</v>
      </c>
      <c r="E635">
        <v>1</v>
      </c>
      <c r="F635">
        <v>1</v>
      </c>
      <c r="G635">
        <v>1</v>
      </c>
      <c r="H635">
        <v>1</v>
      </c>
      <c r="I635" t="s">
        <v>746</v>
      </c>
      <c r="J635" t="s">
        <v>4</v>
      </c>
      <c r="K635" t="s">
        <v>747</v>
      </c>
      <c r="L635">
        <v>1191</v>
      </c>
      <c r="N635">
        <v>1013</v>
      </c>
      <c r="O635" t="s">
        <v>497</v>
      </c>
      <c r="P635" t="s">
        <v>497</v>
      </c>
      <c r="Q635">
        <v>1</v>
      </c>
      <c r="W635">
        <v>0</v>
      </c>
      <c r="X635">
        <v>848708738</v>
      </c>
      <c r="Y635">
        <v>0.72000000000000008</v>
      </c>
      <c r="AA635">
        <v>0</v>
      </c>
      <c r="AB635">
        <v>0</v>
      </c>
      <c r="AC635">
        <v>0</v>
      </c>
      <c r="AD635">
        <v>12.69</v>
      </c>
      <c r="AE635">
        <v>0</v>
      </c>
      <c r="AF635">
        <v>0</v>
      </c>
      <c r="AG635">
        <v>0</v>
      </c>
      <c r="AH635">
        <v>12.69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4</v>
      </c>
      <c r="AT635">
        <v>0.9</v>
      </c>
      <c r="AU635" t="s">
        <v>399</v>
      </c>
      <c r="AV635">
        <v>1</v>
      </c>
      <c r="AW635">
        <v>2</v>
      </c>
      <c r="AX635">
        <v>27797437</v>
      </c>
      <c r="AY635">
        <v>1</v>
      </c>
      <c r="AZ635">
        <v>0</v>
      </c>
      <c r="BA635">
        <v>605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Y635*Source!I358</f>
        <v>0.72000000000000008</v>
      </c>
      <c r="CY635">
        <f t="shared" si="78"/>
        <v>12.69</v>
      </c>
      <c r="CZ635">
        <f t="shared" si="79"/>
        <v>12.69</v>
      </c>
      <c r="DA635">
        <f t="shared" si="80"/>
        <v>1</v>
      </c>
      <c r="DB635">
        <v>0</v>
      </c>
    </row>
    <row r="636" spans="1:106" x14ac:dyDescent="0.2">
      <c r="A636">
        <f>ROW(Source!A359)</f>
        <v>359</v>
      </c>
      <c r="B636">
        <v>27796868</v>
      </c>
      <c r="C636">
        <v>27796822</v>
      </c>
      <c r="D636">
        <v>25868293</v>
      </c>
      <c r="E636">
        <v>1</v>
      </c>
      <c r="F636">
        <v>1</v>
      </c>
      <c r="G636">
        <v>1</v>
      </c>
      <c r="H636">
        <v>1</v>
      </c>
      <c r="I636" t="s">
        <v>744</v>
      </c>
      <c r="J636" t="s">
        <v>4</v>
      </c>
      <c r="K636" t="s">
        <v>745</v>
      </c>
      <c r="L636">
        <v>1191</v>
      </c>
      <c r="N636">
        <v>1013</v>
      </c>
      <c r="O636" t="s">
        <v>497</v>
      </c>
      <c r="P636" t="s">
        <v>497</v>
      </c>
      <c r="Q636">
        <v>1</v>
      </c>
      <c r="W636">
        <v>0</v>
      </c>
      <c r="X636">
        <v>-1455644370</v>
      </c>
      <c r="Y636">
        <v>0.28799999999999998</v>
      </c>
      <c r="AA636">
        <v>0</v>
      </c>
      <c r="AB636">
        <v>0</v>
      </c>
      <c r="AC636">
        <v>0</v>
      </c>
      <c r="AD636">
        <v>99.48</v>
      </c>
      <c r="AE636">
        <v>0</v>
      </c>
      <c r="AF636">
        <v>0</v>
      </c>
      <c r="AG636">
        <v>0</v>
      </c>
      <c r="AH636">
        <v>12.92</v>
      </c>
      <c r="AI636">
        <v>1</v>
      </c>
      <c r="AJ636">
        <v>1</v>
      </c>
      <c r="AK636">
        <v>1</v>
      </c>
      <c r="AL636">
        <v>7.7</v>
      </c>
      <c r="AN636">
        <v>0</v>
      </c>
      <c r="AO636">
        <v>1</v>
      </c>
      <c r="AP636">
        <v>1</v>
      </c>
      <c r="AQ636">
        <v>0</v>
      </c>
      <c r="AR636">
        <v>0</v>
      </c>
      <c r="AS636" t="s">
        <v>4</v>
      </c>
      <c r="AT636">
        <v>0.36</v>
      </c>
      <c r="AU636" t="s">
        <v>399</v>
      </c>
      <c r="AV636">
        <v>1</v>
      </c>
      <c r="AW636">
        <v>2</v>
      </c>
      <c r="AX636">
        <v>27797433</v>
      </c>
      <c r="AY636">
        <v>1</v>
      </c>
      <c r="AZ636">
        <v>0</v>
      </c>
      <c r="BA636">
        <v>606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Y636*Source!I359</f>
        <v>0.28799999999999998</v>
      </c>
      <c r="CY636">
        <f t="shared" si="78"/>
        <v>99.48</v>
      </c>
      <c r="CZ636">
        <f t="shared" si="79"/>
        <v>12.92</v>
      </c>
      <c r="DA636">
        <f t="shared" si="80"/>
        <v>7.7</v>
      </c>
      <c r="DB636">
        <v>0</v>
      </c>
    </row>
    <row r="637" spans="1:106" x14ac:dyDescent="0.2">
      <c r="A637">
        <f>ROW(Source!A359)</f>
        <v>359</v>
      </c>
      <c r="B637">
        <v>27796868</v>
      </c>
      <c r="C637">
        <v>27796822</v>
      </c>
      <c r="D637">
        <v>25867359</v>
      </c>
      <c r="E637">
        <v>1</v>
      </c>
      <c r="F637">
        <v>1</v>
      </c>
      <c r="G637">
        <v>1</v>
      </c>
      <c r="H637">
        <v>1</v>
      </c>
      <c r="I637" t="s">
        <v>736</v>
      </c>
      <c r="J637" t="s">
        <v>4</v>
      </c>
      <c r="K637" t="s">
        <v>737</v>
      </c>
      <c r="L637">
        <v>1191</v>
      </c>
      <c r="N637">
        <v>1013</v>
      </c>
      <c r="O637" t="s">
        <v>497</v>
      </c>
      <c r="P637" t="s">
        <v>497</v>
      </c>
      <c r="Q637">
        <v>1</v>
      </c>
      <c r="W637">
        <v>0</v>
      </c>
      <c r="X637">
        <v>1688654847</v>
      </c>
      <c r="Y637">
        <v>0.8640000000000001</v>
      </c>
      <c r="AA637">
        <v>0</v>
      </c>
      <c r="AB637">
        <v>0</v>
      </c>
      <c r="AC637">
        <v>0</v>
      </c>
      <c r="AD637">
        <v>78.62</v>
      </c>
      <c r="AE637">
        <v>0</v>
      </c>
      <c r="AF637">
        <v>0</v>
      </c>
      <c r="AG637">
        <v>0</v>
      </c>
      <c r="AH637">
        <v>10.210000000000001</v>
      </c>
      <c r="AI637">
        <v>1</v>
      </c>
      <c r="AJ637">
        <v>1</v>
      </c>
      <c r="AK637">
        <v>1</v>
      </c>
      <c r="AL637">
        <v>7.7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4</v>
      </c>
      <c r="AT637">
        <v>1.08</v>
      </c>
      <c r="AU637" t="s">
        <v>399</v>
      </c>
      <c r="AV637">
        <v>1</v>
      </c>
      <c r="AW637">
        <v>2</v>
      </c>
      <c r="AX637">
        <v>27797434</v>
      </c>
      <c r="AY637">
        <v>1</v>
      </c>
      <c r="AZ637">
        <v>0</v>
      </c>
      <c r="BA637">
        <v>607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Y637*Source!I359</f>
        <v>0.8640000000000001</v>
      </c>
      <c r="CY637">
        <f t="shared" si="78"/>
        <v>78.62</v>
      </c>
      <c r="CZ637">
        <f t="shared" si="79"/>
        <v>10.210000000000001</v>
      </c>
      <c r="DA637">
        <f t="shared" si="80"/>
        <v>7.7</v>
      </c>
      <c r="DB637">
        <v>0</v>
      </c>
    </row>
    <row r="638" spans="1:106" x14ac:dyDescent="0.2">
      <c r="A638">
        <f>ROW(Source!A359)</f>
        <v>359</v>
      </c>
      <c r="B638">
        <v>27796868</v>
      </c>
      <c r="C638">
        <v>27796822</v>
      </c>
      <c r="D638">
        <v>25863379</v>
      </c>
      <c r="E638">
        <v>1</v>
      </c>
      <c r="F638">
        <v>1</v>
      </c>
      <c r="G638">
        <v>1</v>
      </c>
      <c r="H638">
        <v>1</v>
      </c>
      <c r="I638" t="s">
        <v>738</v>
      </c>
      <c r="J638" t="s">
        <v>4</v>
      </c>
      <c r="K638" t="s">
        <v>739</v>
      </c>
      <c r="L638">
        <v>1191</v>
      </c>
      <c r="N638">
        <v>1013</v>
      </c>
      <c r="O638" t="s">
        <v>497</v>
      </c>
      <c r="P638" t="s">
        <v>497</v>
      </c>
      <c r="Q638">
        <v>1</v>
      </c>
      <c r="W638">
        <v>0</v>
      </c>
      <c r="X638">
        <v>1675274105</v>
      </c>
      <c r="Y638">
        <v>0.28799999999999998</v>
      </c>
      <c r="AA638">
        <v>0</v>
      </c>
      <c r="AB638">
        <v>0</v>
      </c>
      <c r="AC638">
        <v>0</v>
      </c>
      <c r="AD638">
        <v>130.36000000000001</v>
      </c>
      <c r="AE638">
        <v>0</v>
      </c>
      <c r="AF638">
        <v>0</v>
      </c>
      <c r="AG638">
        <v>0</v>
      </c>
      <c r="AH638">
        <v>16.93</v>
      </c>
      <c r="AI638">
        <v>1</v>
      </c>
      <c r="AJ638">
        <v>1</v>
      </c>
      <c r="AK638">
        <v>1</v>
      </c>
      <c r="AL638">
        <v>7.7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4</v>
      </c>
      <c r="AT638">
        <v>0.36</v>
      </c>
      <c r="AU638" t="s">
        <v>399</v>
      </c>
      <c r="AV638">
        <v>1</v>
      </c>
      <c r="AW638">
        <v>2</v>
      </c>
      <c r="AX638">
        <v>27797435</v>
      </c>
      <c r="AY638">
        <v>1</v>
      </c>
      <c r="AZ638">
        <v>0</v>
      </c>
      <c r="BA638">
        <v>608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Y638*Source!I359</f>
        <v>0.28799999999999998</v>
      </c>
      <c r="CY638">
        <f t="shared" si="78"/>
        <v>130.36000000000001</v>
      </c>
      <c r="CZ638">
        <f t="shared" si="79"/>
        <v>16.93</v>
      </c>
      <c r="DA638">
        <f t="shared" si="80"/>
        <v>7.7</v>
      </c>
      <c r="DB638">
        <v>0</v>
      </c>
    </row>
    <row r="639" spans="1:106" x14ac:dyDescent="0.2">
      <c r="A639">
        <f>ROW(Source!A359)</f>
        <v>359</v>
      </c>
      <c r="B639">
        <v>27796868</v>
      </c>
      <c r="C639">
        <v>27796822</v>
      </c>
      <c r="D639">
        <v>25703742</v>
      </c>
      <c r="E639">
        <v>1</v>
      </c>
      <c r="F639">
        <v>1</v>
      </c>
      <c r="G639">
        <v>1</v>
      </c>
      <c r="H639">
        <v>1</v>
      </c>
      <c r="I639" t="s">
        <v>740</v>
      </c>
      <c r="J639" t="s">
        <v>4</v>
      </c>
      <c r="K639" t="s">
        <v>741</v>
      </c>
      <c r="L639">
        <v>1191</v>
      </c>
      <c r="N639">
        <v>1013</v>
      </c>
      <c r="O639" t="s">
        <v>497</v>
      </c>
      <c r="P639" t="s">
        <v>497</v>
      </c>
      <c r="Q639">
        <v>1</v>
      </c>
      <c r="W639">
        <v>0</v>
      </c>
      <c r="X639">
        <v>-1481893445</v>
      </c>
      <c r="Y639">
        <v>0.72000000000000008</v>
      </c>
      <c r="AA639">
        <v>0</v>
      </c>
      <c r="AB639">
        <v>0</v>
      </c>
      <c r="AC639">
        <v>0</v>
      </c>
      <c r="AD639">
        <v>119.27</v>
      </c>
      <c r="AE639">
        <v>0</v>
      </c>
      <c r="AF639">
        <v>0</v>
      </c>
      <c r="AG639">
        <v>0</v>
      </c>
      <c r="AH639">
        <v>15.49</v>
      </c>
      <c r="AI639">
        <v>1</v>
      </c>
      <c r="AJ639">
        <v>1</v>
      </c>
      <c r="AK639">
        <v>1</v>
      </c>
      <c r="AL639">
        <v>7.7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4</v>
      </c>
      <c r="AT639">
        <v>0.9</v>
      </c>
      <c r="AU639" t="s">
        <v>399</v>
      </c>
      <c r="AV639">
        <v>1</v>
      </c>
      <c r="AW639">
        <v>2</v>
      </c>
      <c r="AX639">
        <v>27797436</v>
      </c>
      <c r="AY639">
        <v>1</v>
      </c>
      <c r="AZ639">
        <v>0</v>
      </c>
      <c r="BA639">
        <v>609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Y639*Source!I359</f>
        <v>0.72000000000000008</v>
      </c>
      <c r="CY639">
        <f t="shared" si="78"/>
        <v>119.27</v>
      </c>
      <c r="CZ639">
        <f t="shared" si="79"/>
        <v>15.49</v>
      </c>
      <c r="DA639">
        <f t="shared" si="80"/>
        <v>7.7</v>
      </c>
      <c r="DB639">
        <v>0</v>
      </c>
    </row>
    <row r="640" spans="1:106" x14ac:dyDescent="0.2">
      <c r="A640">
        <f>ROW(Source!A359)</f>
        <v>359</v>
      </c>
      <c r="B640">
        <v>27796868</v>
      </c>
      <c r="C640">
        <v>27796822</v>
      </c>
      <c r="D640">
        <v>25863427</v>
      </c>
      <c r="E640">
        <v>1</v>
      </c>
      <c r="F640">
        <v>1</v>
      </c>
      <c r="G640">
        <v>1</v>
      </c>
      <c r="H640">
        <v>1</v>
      </c>
      <c r="I640" t="s">
        <v>746</v>
      </c>
      <c r="J640" t="s">
        <v>4</v>
      </c>
      <c r="K640" t="s">
        <v>747</v>
      </c>
      <c r="L640">
        <v>1191</v>
      </c>
      <c r="N640">
        <v>1013</v>
      </c>
      <c r="O640" t="s">
        <v>497</v>
      </c>
      <c r="P640" t="s">
        <v>497</v>
      </c>
      <c r="Q640">
        <v>1</v>
      </c>
      <c r="W640">
        <v>0</v>
      </c>
      <c r="X640">
        <v>848708738</v>
      </c>
      <c r="Y640">
        <v>0.72000000000000008</v>
      </c>
      <c r="AA640">
        <v>0</v>
      </c>
      <c r="AB640">
        <v>0</v>
      </c>
      <c r="AC640">
        <v>0</v>
      </c>
      <c r="AD640">
        <v>97.71</v>
      </c>
      <c r="AE640">
        <v>0</v>
      </c>
      <c r="AF640">
        <v>0</v>
      </c>
      <c r="AG640">
        <v>0</v>
      </c>
      <c r="AH640">
        <v>12.69</v>
      </c>
      <c r="AI640">
        <v>1</v>
      </c>
      <c r="AJ640">
        <v>1</v>
      </c>
      <c r="AK640">
        <v>1</v>
      </c>
      <c r="AL640">
        <v>7.7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4</v>
      </c>
      <c r="AT640">
        <v>0.9</v>
      </c>
      <c r="AU640" t="s">
        <v>399</v>
      </c>
      <c r="AV640">
        <v>1</v>
      </c>
      <c r="AW640">
        <v>2</v>
      </c>
      <c r="AX640">
        <v>27797437</v>
      </c>
      <c r="AY640">
        <v>1</v>
      </c>
      <c r="AZ640">
        <v>0</v>
      </c>
      <c r="BA640">
        <v>610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Y640*Source!I359</f>
        <v>0.72000000000000008</v>
      </c>
      <c r="CY640">
        <f t="shared" si="78"/>
        <v>97.71</v>
      </c>
      <c r="CZ640">
        <f t="shared" si="79"/>
        <v>12.69</v>
      </c>
      <c r="DA640">
        <f t="shared" si="80"/>
        <v>7.7</v>
      </c>
      <c r="DB640">
        <v>0</v>
      </c>
    </row>
    <row r="641" spans="1:106" x14ac:dyDescent="0.2">
      <c r="A641">
        <f>ROW(Source!A360)</f>
        <v>360</v>
      </c>
      <c r="B641">
        <v>27795993</v>
      </c>
      <c r="C641">
        <v>27796823</v>
      </c>
      <c r="D641">
        <v>25868293</v>
      </c>
      <c r="E641">
        <v>1</v>
      </c>
      <c r="F641">
        <v>1</v>
      </c>
      <c r="G641">
        <v>1</v>
      </c>
      <c r="H641">
        <v>1</v>
      </c>
      <c r="I641" t="s">
        <v>744</v>
      </c>
      <c r="J641" t="s">
        <v>4</v>
      </c>
      <c r="K641" t="s">
        <v>745</v>
      </c>
      <c r="L641">
        <v>1191</v>
      </c>
      <c r="N641">
        <v>1013</v>
      </c>
      <c r="O641" t="s">
        <v>497</v>
      </c>
      <c r="P641" t="s">
        <v>497</v>
      </c>
      <c r="Q641">
        <v>1</v>
      </c>
      <c r="W641">
        <v>0</v>
      </c>
      <c r="X641">
        <v>-1455644370</v>
      </c>
      <c r="Y641">
        <v>0.74400000000000011</v>
      </c>
      <c r="AA641">
        <v>0</v>
      </c>
      <c r="AB641">
        <v>0</v>
      </c>
      <c r="AC641">
        <v>0</v>
      </c>
      <c r="AD641">
        <v>12.92</v>
      </c>
      <c r="AE641">
        <v>0</v>
      </c>
      <c r="AF641">
        <v>0</v>
      </c>
      <c r="AG641">
        <v>0</v>
      </c>
      <c r="AH641">
        <v>12.92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4</v>
      </c>
      <c r="AT641">
        <v>0.93</v>
      </c>
      <c r="AU641" t="s">
        <v>399</v>
      </c>
      <c r="AV641">
        <v>1</v>
      </c>
      <c r="AW641">
        <v>2</v>
      </c>
      <c r="AX641">
        <v>27797438</v>
      </c>
      <c r="AY641">
        <v>1</v>
      </c>
      <c r="AZ641">
        <v>0</v>
      </c>
      <c r="BA641">
        <v>611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Y641*Source!I360</f>
        <v>1.4880000000000002</v>
      </c>
      <c r="CY641">
        <f t="shared" si="78"/>
        <v>12.92</v>
      </c>
      <c r="CZ641">
        <f t="shared" si="79"/>
        <v>12.92</v>
      </c>
      <c r="DA641">
        <f t="shared" si="80"/>
        <v>1</v>
      </c>
      <c r="DB641">
        <v>0</v>
      </c>
    </row>
    <row r="642" spans="1:106" x14ac:dyDescent="0.2">
      <c r="A642">
        <f>ROW(Source!A360)</f>
        <v>360</v>
      </c>
      <c r="B642">
        <v>27795993</v>
      </c>
      <c r="C642">
        <v>27796823</v>
      </c>
      <c r="D642">
        <v>25867359</v>
      </c>
      <c r="E642">
        <v>1</v>
      </c>
      <c r="F642">
        <v>1</v>
      </c>
      <c r="G642">
        <v>1</v>
      </c>
      <c r="H642">
        <v>1</v>
      </c>
      <c r="I642" t="s">
        <v>736</v>
      </c>
      <c r="J642" t="s">
        <v>4</v>
      </c>
      <c r="K642" t="s">
        <v>737</v>
      </c>
      <c r="L642">
        <v>1191</v>
      </c>
      <c r="N642">
        <v>1013</v>
      </c>
      <c r="O642" t="s">
        <v>497</v>
      </c>
      <c r="P642" t="s">
        <v>497</v>
      </c>
      <c r="Q642">
        <v>1</v>
      </c>
      <c r="W642">
        <v>0</v>
      </c>
      <c r="X642">
        <v>1688654847</v>
      </c>
      <c r="Y642">
        <v>0.496</v>
      </c>
      <c r="AA642">
        <v>0</v>
      </c>
      <c r="AB642">
        <v>0</v>
      </c>
      <c r="AC642">
        <v>0</v>
      </c>
      <c r="AD642">
        <v>10.210000000000001</v>
      </c>
      <c r="AE642">
        <v>0</v>
      </c>
      <c r="AF642">
        <v>0</v>
      </c>
      <c r="AG642">
        <v>0</v>
      </c>
      <c r="AH642">
        <v>10.210000000000001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4</v>
      </c>
      <c r="AT642">
        <v>0.62</v>
      </c>
      <c r="AU642" t="s">
        <v>399</v>
      </c>
      <c r="AV642">
        <v>1</v>
      </c>
      <c r="AW642">
        <v>2</v>
      </c>
      <c r="AX642">
        <v>27797439</v>
      </c>
      <c r="AY642">
        <v>1</v>
      </c>
      <c r="AZ642">
        <v>0</v>
      </c>
      <c r="BA642">
        <v>612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Y642*Source!I360</f>
        <v>0.99199999999999999</v>
      </c>
      <c r="CY642">
        <f t="shared" si="78"/>
        <v>10.210000000000001</v>
      </c>
      <c r="CZ642">
        <f t="shared" si="79"/>
        <v>10.210000000000001</v>
      </c>
      <c r="DA642">
        <f t="shared" si="80"/>
        <v>1</v>
      </c>
      <c r="DB642">
        <v>0</v>
      </c>
    </row>
    <row r="643" spans="1:106" x14ac:dyDescent="0.2">
      <c r="A643">
        <f>ROW(Source!A360)</f>
        <v>360</v>
      </c>
      <c r="B643">
        <v>27795993</v>
      </c>
      <c r="C643">
        <v>27796823</v>
      </c>
      <c r="D643">
        <v>25863379</v>
      </c>
      <c r="E643">
        <v>1</v>
      </c>
      <c r="F643">
        <v>1</v>
      </c>
      <c r="G643">
        <v>1</v>
      </c>
      <c r="H643">
        <v>1</v>
      </c>
      <c r="I643" t="s">
        <v>738</v>
      </c>
      <c r="J643" t="s">
        <v>4</v>
      </c>
      <c r="K643" t="s">
        <v>739</v>
      </c>
      <c r="L643">
        <v>1191</v>
      </c>
      <c r="N643">
        <v>1013</v>
      </c>
      <c r="O643" t="s">
        <v>497</v>
      </c>
      <c r="P643" t="s">
        <v>497</v>
      </c>
      <c r="Q643">
        <v>1</v>
      </c>
      <c r="W643">
        <v>0</v>
      </c>
      <c r="X643">
        <v>1675274105</v>
      </c>
      <c r="Y643">
        <v>0.248</v>
      </c>
      <c r="AA643">
        <v>0</v>
      </c>
      <c r="AB643">
        <v>0</v>
      </c>
      <c r="AC643">
        <v>0</v>
      </c>
      <c r="AD643">
        <v>16.93</v>
      </c>
      <c r="AE643">
        <v>0</v>
      </c>
      <c r="AF643">
        <v>0</v>
      </c>
      <c r="AG643">
        <v>0</v>
      </c>
      <c r="AH643">
        <v>16.93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4</v>
      </c>
      <c r="AT643">
        <v>0.31</v>
      </c>
      <c r="AU643" t="s">
        <v>399</v>
      </c>
      <c r="AV643">
        <v>1</v>
      </c>
      <c r="AW643">
        <v>2</v>
      </c>
      <c r="AX643">
        <v>27797440</v>
      </c>
      <c r="AY643">
        <v>1</v>
      </c>
      <c r="AZ643">
        <v>0</v>
      </c>
      <c r="BA643">
        <v>613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Y643*Source!I360</f>
        <v>0.496</v>
      </c>
      <c r="CY643">
        <f t="shared" si="78"/>
        <v>16.93</v>
      </c>
      <c r="CZ643">
        <f t="shared" si="79"/>
        <v>16.93</v>
      </c>
      <c r="DA643">
        <f t="shared" si="80"/>
        <v>1</v>
      </c>
      <c r="DB643">
        <v>0</v>
      </c>
    </row>
    <row r="644" spans="1:106" x14ac:dyDescent="0.2">
      <c r="A644">
        <f>ROW(Source!A360)</f>
        <v>360</v>
      </c>
      <c r="B644">
        <v>27795993</v>
      </c>
      <c r="C644">
        <v>27796823</v>
      </c>
      <c r="D644">
        <v>25703742</v>
      </c>
      <c r="E644">
        <v>1</v>
      </c>
      <c r="F644">
        <v>1</v>
      </c>
      <c r="G644">
        <v>1</v>
      </c>
      <c r="H644">
        <v>1</v>
      </c>
      <c r="I644" t="s">
        <v>740</v>
      </c>
      <c r="J644" t="s">
        <v>4</v>
      </c>
      <c r="K644" t="s">
        <v>741</v>
      </c>
      <c r="L644">
        <v>1191</v>
      </c>
      <c r="N644">
        <v>1013</v>
      </c>
      <c r="O644" t="s">
        <v>497</v>
      </c>
      <c r="P644" t="s">
        <v>497</v>
      </c>
      <c r="Q644">
        <v>1</v>
      </c>
      <c r="W644">
        <v>0</v>
      </c>
      <c r="X644">
        <v>-1481893445</v>
      </c>
      <c r="Y644">
        <v>0.496</v>
      </c>
      <c r="AA644">
        <v>0</v>
      </c>
      <c r="AB644">
        <v>0</v>
      </c>
      <c r="AC644">
        <v>0</v>
      </c>
      <c r="AD644">
        <v>15.49</v>
      </c>
      <c r="AE644">
        <v>0</v>
      </c>
      <c r="AF644">
        <v>0</v>
      </c>
      <c r="AG644">
        <v>0</v>
      </c>
      <c r="AH644">
        <v>15.49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4</v>
      </c>
      <c r="AT644">
        <v>0.62</v>
      </c>
      <c r="AU644" t="s">
        <v>399</v>
      </c>
      <c r="AV644">
        <v>1</v>
      </c>
      <c r="AW644">
        <v>2</v>
      </c>
      <c r="AX644">
        <v>27797441</v>
      </c>
      <c r="AY644">
        <v>1</v>
      </c>
      <c r="AZ644">
        <v>0</v>
      </c>
      <c r="BA644">
        <v>614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Y644*Source!I360</f>
        <v>0.99199999999999999</v>
      </c>
      <c r="CY644">
        <f t="shared" si="78"/>
        <v>15.49</v>
      </c>
      <c r="CZ644">
        <f t="shared" si="79"/>
        <v>15.49</v>
      </c>
      <c r="DA644">
        <f t="shared" si="80"/>
        <v>1</v>
      </c>
      <c r="DB644">
        <v>0</v>
      </c>
    </row>
    <row r="645" spans="1:106" x14ac:dyDescent="0.2">
      <c r="A645">
        <f>ROW(Source!A360)</f>
        <v>360</v>
      </c>
      <c r="B645">
        <v>27795993</v>
      </c>
      <c r="C645">
        <v>27796823</v>
      </c>
      <c r="D645">
        <v>25706519</v>
      </c>
      <c r="E645">
        <v>1</v>
      </c>
      <c r="F645">
        <v>1</v>
      </c>
      <c r="G645">
        <v>1</v>
      </c>
      <c r="H645">
        <v>1</v>
      </c>
      <c r="I645" t="s">
        <v>742</v>
      </c>
      <c r="J645" t="s">
        <v>4</v>
      </c>
      <c r="K645" t="s">
        <v>743</v>
      </c>
      <c r="L645">
        <v>1191</v>
      </c>
      <c r="N645">
        <v>1013</v>
      </c>
      <c r="O645" t="s">
        <v>497</v>
      </c>
      <c r="P645" t="s">
        <v>497</v>
      </c>
      <c r="Q645">
        <v>1</v>
      </c>
      <c r="W645">
        <v>0</v>
      </c>
      <c r="X645">
        <v>1658205574</v>
      </c>
      <c r="Y645">
        <v>0.496</v>
      </c>
      <c r="AA645">
        <v>0</v>
      </c>
      <c r="AB645">
        <v>0</v>
      </c>
      <c r="AC645">
        <v>0</v>
      </c>
      <c r="AD645">
        <v>14.09</v>
      </c>
      <c r="AE645">
        <v>0</v>
      </c>
      <c r="AF645">
        <v>0</v>
      </c>
      <c r="AG645">
        <v>0</v>
      </c>
      <c r="AH645">
        <v>14.09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4</v>
      </c>
      <c r="AT645">
        <v>0.62</v>
      </c>
      <c r="AU645" t="s">
        <v>399</v>
      </c>
      <c r="AV645">
        <v>1</v>
      </c>
      <c r="AW645">
        <v>2</v>
      </c>
      <c r="AX645">
        <v>27797442</v>
      </c>
      <c r="AY645">
        <v>1</v>
      </c>
      <c r="AZ645">
        <v>0</v>
      </c>
      <c r="BA645">
        <v>615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Y645*Source!I360</f>
        <v>0.99199999999999999</v>
      </c>
      <c r="CY645">
        <f t="shared" si="78"/>
        <v>14.09</v>
      </c>
      <c r="CZ645">
        <f t="shared" si="79"/>
        <v>14.09</v>
      </c>
      <c r="DA645">
        <f t="shared" si="80"/>
        <v>1</v>
      </c>
      <c r="DB645">
        <v>0</v>
      </c>
    </row>
    <row r="646" spans="1:106" x14ac:dyDescent="0.2">
      <c r="A646">
        <f>ROW(Source!A361)</f>
        <v>361</v>
      </c>
      <c r="B646">
        <v>27796868</v>
      </c>
      <c r="C646">
        <v>27796823</v>
      </c>
      <c r="D646">
        <v>25868293</v>
      </c>
      <c r="E646">
        <v>1</v>
      </c>
      <c r="F646">
        <v>1</v>
      </c>
      <c r="G646">
        <v>1</v>
      </c>
      <c r="H646">
        <v>1</v>
      </c>
      <c r="I646" t="s">
        <v>744</v>
      </c>
      <c r="J646" t="s">
        <v>4</v>
      </c>
      <c r="K646" t="s">
        <v>745</v>
      </c>
      <c r="L646">
        <v>1191</v>
      </c>
      <c r="N646">
        <v>1013</v>
      </c>
      <c r="O646" t="s">
        <v>497</v>
      </c>
      <c r="P646" t="s">
        <v>497</v>
      </c>
      <c r="Q646">
        <v>1</v>
      </c>
      <c r="W646">
        <v>0</v>
      </c>
      <c r="X646">
        <v>-1455644370</v>
      </c>
      <c r="Y646">
        <v>0.74400000000000011</v>
      </c>
      <c r="AA646">
        <v>0</v>
      </c>
      <c r="AB646">
        <v>0</v>
      </c>
      <c r="AC646">
        <v>0</v>
      </c>
      <c r="AD646">
        <v>99.48</v>
      </c>
      <c r="AE646">
        <v>0</v>
      </c>
      <c r="AF646">
        <v>0</v>
      </c>
      <c r="AG646">
        <v>0</v>
      </c>
      <c r="AH646">
        <v>12.92</v>
      </c>
      <c r="AI646">
        <v>1</v>
      </c>
      <c r="AJ646">
        <v>1</v>
      </c>
      <c r="AK646">
        <v>1</v>
      </c>
      <c r="AL646">
        <v>7.7</v>
      </c>
      <c r="AN646">
        <v>0</v>
      </c>
      <c r="AO646">
        <v>1</v>
      </c>
      <c r="AP646">
        <v>1</v>
      </c>
      <c r="AQ646">
        <v>0</v>
      </c>
      <c r="AR646">
        <v>0</v>
      </c>
      <c r="AS646" t="s">
        <v>4</v>
      </c>
      <c r="AT646">
        <v>0.93</v>
      </c>
      <c r="AU646" t="s">
        <v>399</v>
      </c>
      <c r="AV646">
        <v>1</v>
      </c>
      <c r="AW646">
        <v>2</v>
      </c>
      <c r="AX646">
        <v>27797438</v>
      </c>
      <c r="AY646">
        <v>1</v>
      </c>
      <c r="AZ646">
        <v>0</v>
      </c>
      <c r="BA646">
        <v>616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Y646*Source!I361</f>
        <v>1.4880000000000002</v>
      </c>
      <c r="CY646">
        <f t="shared" si="78"/>
        <v>99.48</v>
      </c>
      <c r="CZ646">
        <f t="shared" si="79"/>
        <v>12.92</v>
      </c>
      <c r="DA646">
        <f t="shared" si="80"/>
        <v>7.7</v>
      </c>
      <c r="DB646">
        <v>0</v>
      </c>
    </row>
    <row r="647" spans="1:106" x14ac:dyDescent="0.2">
      <c r="A647">
        <f>ROW(Source!A361)</f>
        <v>361</v>
      </c>
      <c r="B647">
        <v>27796868</v>
      </c>
      <c r="C647">
        <v>27796823</v>
      </c>
      <c r="D647">
        <v>25867359</v>
      </c>
      <c r="E647">
        <v>1</v>
      </c>
      <c r="F647">
        <v>1</v>
      </c>
      <c r="G647">
        <v>1</v>
      </c>
      <c r="H647">
        <v>1</v>
      </c>
      <c r="I647" t="s">
        <v>736</v>
      </c>
      <c r="J647" t="s">
        <v>4</v>
      </c>
      <c r="K647" t="s">
        <v>737</v>
      </c>
      <c r="L647">
        <v>1191</v>
      </c>
      <c r="N647">
        <v>1013</v>
      </c>
      <c r="O647" t="s">
        <v>497</v>
      </c>
      <c r="P647" t="s">
        <v>497</v>
      </c>
      <c r="Q647">
        <v>1</v>
      </c>
      <c r="W647">
        <v>0</v>
      </c>
      <c r="X647">
        <v>1688654847</v>
      </c>
      <c r="Y647">
        <v>0.496</v>
      </c>
      <c r="AA647">
        <v>0</v>
      </c>
      <c r="AB647">
        <v>0</v>
      </c>
      <c r="AC647">
        <v>0</v>
      </c>
      <c r="AD647">
        <v>78.62</v>
      </c>
      <c r="AE647">
        <v>0</v>
      </c>
      <c r="AF647">
        <v>0</v>
      </c>
      <c r="AG647">
        <v>0</v>
      </c>
      <c r="AH647">
        <v>10.210000000000001</v>
      </c>
      <c r="AI647">
        <v>1</v>
      </c>
      <c r="AJ647">
        <v>1</v>
      </c>
      <c r="AK647">
        <v>1</v>
      </c>
      <c r="AL647">
        <v>7.7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4</v>
      </c>
      <c r="AT647">
        <v>0.62</v>
      </c>
      <c r="AU647" t="s">
        <v>399</v>
      </c>
      <c r="AV647">
        <v>1</v>
      </c>
      <c r="AW647">
        <v>2</v>
      </c>
      <c r="AX647">
        <v>27797439</v>
      </c>
      <c r="AY647">
        <v>1</v>
      </c>
      <c r="AZ647">
        <v>0</v>
      </c>
      <c r="BA647">
        <v>617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Y647*Source!I361</f>
        <v>0.99199999999999999</v>
      </c>
      <c r="CY647">
        <f t="shared" si="78"/>
        <v>78.62</v>
      </c>
      <c r="CZ647">
        <f t="shared" si="79"/>
        <v>10.210000000000001</v>
      </c>
      <c r="DA647">
        <f t="shared" si="80"/>
        <v>7.7</v>
      </c>
      <c r="DB647">
        <v>0</v>
      </c>
    </row>
    <row r="648" spans="1:106" x14ac:dyDescent="0.2">
      <c r="A648">
        <f>ROW(Source!A361)</f>
        <v>361</v>
      </c>
      <c r="B648">
        <v>27796868</v>
      </c>
      <c r="C648">
        <v>27796823</v>
      </c>
      <c r="D648">
        <v>25863379</v>
      </c>
      <c r="E648">
        <v>1</v>
      </c>
      <c r="F648">
        <v>1</v>
      </c>
      <c r="G648">
        <v>1</v>
      </c>
      <c r="H648">
        <v>1</v>
      </c>
      <c r="I648" t="s">
        <v>738</v>
      </c>
      <c r="J648" t="s">
        <v>4</v>
      </c>
      <c r="K648" t="s">
        <v>739</v>
      </c>
      <c r="L648">
        <v>1191</v>
      </c>
      <c r="N648">
        <v>1013</v>
      </c>
      <c r="O648" t="s">
        <v>497</v>
      </c>
      <c r="P648" t="s">
        <v>497</v>
      </c>
      <c r="Q648">
        <v>1</v>
      </c>
      <c r="W648">
        <v>0</v>
      </c>
      <c r="X648">
        <v>1675274105</v>
      </c>
      <c r="Y648">
        <v>0.248</v>
      </c>
      <c r="AA648">
        <v>0</v>
      </c>
      <c r="AB648">
        <v>0</v>
      </c>
      <c r="AC648">
        <v>0</v>
      </c>
      <c r="AD648">
        <v>130.36000000000001</v>
      </c>
      <c r="AE648">
        <v>0</v>
      </c>
      <c r="AF648">
        <v>0</v>
      </c>
      <c r="AG648">
        <v>0</v>
      </c>
      <c r="AH648">
        <v>16.93</v>
      </c>
      <c r="AI648">
        <v>1</v>
      </c>
      <c r="AJ648">
        <v>1</v>
      </c>
      <c r="AK648">
        <v>1</v>
      </c>
      <c r="AL648">
        <v>7.7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4</v>
      </c>
      <c r="AT648">
        <v>0.31</v>
      </c>
      <c r="AU648" t="s">
        <v>399</v>
      </c>
      <c r="AV648">
        <v>1</v>
      </c>
      <c r="AW648">
        <v>2</v>
      </c>
      <c r="AX648">
        <v>27797440</v>
      </c>
      <c r="AY648">
        <v>1</v>
      </c>
      <c r="AZ648">
        <v>0</v>
      </c>
      <c r="BA648">
        <v>618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Y648*Source!I361</f>
        <v>0.496</v>
      </c>
      <c r="CY648">
        <f t="shared" si="78"/>
        <v>130.36000000000001</v>
      </c>
      <c r="CZ648">
        <f t="shared" si="79"/>
        <v>16.93</v>
      </c>
      <c r="DA648">
        <f t="shared" si="80"/>
        <v>7.7</v>
      </c>
      <c r="DB648">
        <v>0</v>
      </c>
    </row>
    <row r="649" spans="1:106" x14ac:dyDescent="0.2">
      <c r="A649">
        <f>ROW(Source!A361)</f>
        <v>361</v>
      </c>
      <c r="B649">
        <v>27796868</v>
      </c>
      <c r="C649">
        <v>27796823</v>
      </c>
      <c r="D649">
        <v>25703742</v>
      </c>
      <c r="E649">
        <v>1</v>
      </c>
      <c r="F649">
        <v>1</v>
      </c>
      <c r="G649">
        <v>1</v>
      </c>
      <c r="H649">
        <v>1</v>
      </c>
      <c r="I649" t="s">
        <v>740</v>
      </c>
      <c r="J649" t="s">
        <v>4</v>
      </c>
      <c r="K649" t="s">
        <v>741</v>
      </c>
      <c r="L649">
        <v>1191</v>
      </c>
      <c r="N649">
        <v>1013</v>
      </c>
      <c r="O649" t="s">
        <v>497</v>
      </c>
      <c r="P649" t="s">
        <v>497</v>
      </c>
      <c r="Q649">
        <v>1</v>
      </c>
      <c r="W649">
        <v>0</v>
      </c>
      <c r="X649">
        <v>-1481893445</v>
      </c>
      <c r="Y649">
        <v>0.496</v>
      </c>
      <c r="AA649">
        <v>0</v>
      </c>
      <c r="AB649">
        <v>0</v>
      </c>
      <c r="AC649">
        <v>0</v>
      </c>
      <c r="AD649">
        <v>119.27</v>
      </c>
      <c r="AE649">
        <v>0</v>
      </c>
      <c r="AF649">
        <v>0</v>
      </c>
      <c r="AG649">
        <v>0</v>
      </c>
      <c r="AH649">
        <v>15.49</v>
      </c>
      <c r="AI649">
        <v>1</v>
      </c>
      <c r="AJ649">
        <v>1</v>
      </c>
      <c r="AK649">
        <v>1</v>
      </c>
      <c r="AL649">
        <v>7.7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4</v>
      </c>
      <c r="AT649">
        <v>0.62</v>
      </c>
      <c r="AU649" t="s">
        <v>399</v>
      </c>
      <c r="AV649">
        <v>1</v>
      </c>
      <c r="AW649">
        <v>2</v>
      </c>
      <c r="AX649">
        <v>27797441</v>
      </c>
      <c r="AY649">
        <v>1</v>
      </c>
      <c r="AZ649">
        <v>0</v>
      </c>
      <c r="BA649">
        <v>619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Y649*Source!I361</f>
        <v>0.99199999999999999</v>
      </c>
      <c r="CY649">
        <f t="shared" si="78"/>
        <v>119.27</v>
      </c>
      <c r="CZ649">
        <f t="shared" si="79"/>
        <v>15.49</v>
      </c>
      <c r="DA649">
        <f t="shared" si="80"/>
        <v>7.7</v>
      </c>
      <c r="DB649">
        <v>0</v>
      </c>
    </row>
    <row r="650" spans="1:106" x14ac:dyDescent="0.2">
      <c r="A650">
        <f>ROW(Source!A361)</f>
        <v>361</v>
      </c>
      <c r="B650">
        <v>27796868</v>
      </c>
      <c r="C650">
        <v>27796823</v>
      </c>
      <c r="D650">
        <v>25706519</v>
      </c>
      <c r="E650">
        <v>1</v>
      </c>
      <c r="F650">
        <v>1</v>
      </c>
      <c r="G650">
        <v>1</v>
      </c>
      <c r="H650">
        <v>1</v>
      </c>
      <c r="I650" t="s">
        <v>742</v>
      </c>
      <c r="J650" t="s">
        <v>4</v>
      </c>
      <c r="K650" t="s">
        <v>743</v>
      </c>
      <c r="L650">
        <v>1191</v>
      </c>
      <c r="N650">
        <v>1013</v>
      </c>
      <c r="O650" t="s">
        <v>497</v>
      </c>
      <c r="P650" t="s">
        <v>497</v>
      </c>
      <c r="Q650">
        <v>1</v>
      </c>
      <c r="W650">
        <v>0</v>
      </c>
      <c r="X650">
        <v>1658205574</v>
      </c>
      <c r="Y650">
        <v>0.496</v>
      </c>
      <c r="AA650">
        <v>0</v>
      </c>
      <c r="AB650">
        <v>0</v>
      </c>
      <c r="AC650">
        <v>0</v>
      </c>
      <c r="AD650">
        <v>108.49</v>
      </c>
      <c r="AE650">
        <v>0</v>
      </c>
      <c r="AF650">
        <v>0</v>
      </c>
      <c r="AG650">
        <v>0</v>
      </c>
      <c r="AH650">
        <v>14.09</v>
      </c>
      <c r="AI650">
        <v>1</v>
      </c>
      <c r="AJ650">
        <v>1</v>
      </c>
      <c r="AK650">
        <v>1</v>
      </c>
      <c r="AL650">
        <v>7.7</v>
      </c>
      <c r="AN650">
        <v>0</v>
      </c>
      <c r="AO650">
        <v>1</v>
      </c>
      <c r="AP650">
        <v>1</v>
      </c>
      <c r="AQ650">
        <v>0</v>
      </c>
      <c r="AR650">
        <v>0</v>
      </c>
      <c r="AS650" t="s">
        <v>4</v>
      </c>
      <c r="AT650">
        <v>0.62</v>
      </c>
      <c r="AU650" t="s">
        <v>399</v>
      </c>
      <c r="AV650">
        <v>1</v>
      </c>
      <c r="AW650">
        <v>2</v>
      </c>
      <c r="AX650">
        <v>27797442</v>
      </c>
      <c r="AY650">
        <v>1</v>
      </c>
      <c r="AZ650">
        <v>0</v>
      </c>
      <c r="BA650">
        <v>620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Y650*Source!I361</f>
        <v>0.99199999999999999</v>
      </c>
      <c r="CY650">
        <f t="shared" si="78"/>
        <v>108.49</v>
      </c>
      <c r="CZ650">
        <f t="shared" si="79"/>
        <v>14.09</v>
      </c>
      <c r="DA650">
        <f t="shared" si="80"/>
        <v>7.7</v>
      </c>
      <c r="DB650">
        <v>0</v>
      </c>
    </row>
    <row r="651" spans="1:106" x14ac:dyDescent="0.2">
      <c r="A651">
        <f>ROW(Source!A362)</f>
        <v>362</v>
      </c>
      <c r="B651">
        <v>27795993</v>
      </c>
      <c r="C651">
        <v>27796824</v>
      </c>
      <c r="D651">
        <v>25868293</v>
      </c>
      <c r="E651">
        <v>1</v>
      </c>
      <c r="F651">
        <v>1</v>
      </c>
      <c r="G651">
        <v>1</v>
      </c>
      <c r="H651">
        <v>1</v>
      </c>
      <c r="I651" t="s">
        <v>744</v>
      </c>
      <c r="J651" t="s">
        <v>4</v>
      </c>
      <c r="K651" t="s">
        <v>745</v>
      </c>
      <c r="L651">
        <v>1191</v>
      </c>
      <c r="N651">
        <v>1013</v>
      </c>
      <c r="O651" t="s">
        <v>497</v>
      </c>
      <c r="P651" t="s">
        <v>497</v>
      </c>
      <c r="Q651">
        <v>1</v>
      </c>
      <c r="W651">
        <v>0</v>
      </c>
      <c r="X651">
        <v>-1455644370</v>
      </c>
      <c r="Y651">
        <v>0.48</v>
      </c>
      <c r="AA651">
        <v>0</v>
      </c>
      <c r="AB651">
        <v>0</v>
      </c>
      <c r="AC651">
        <v>0</v>
      </c>
      <c r="AD651">
        <v>12.92</v>
      </c>
      <c r="AE651">
        <v>0</v>
      </c>
      <c r="AF651">
        <v>0</v>
      </c>
      <c r="AG651">
        <v>0</v>
      </c>
      <c r="AH651">
        <v>12.92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4</v>
      </c>
      <c r="AT651">
        <v>0.6</v>
      </c>
      <c r="AU651" t="s">
        <v>399</v>
      </c>
      <c r="AV651">
        <v>1</v>
      </c>
      <c r="AW651">
        <v>2</v>
      </c>
      <c r="AX651">
        <v>27797443</v>
      </c>
      <c r="AY651">
        <v>1</v>
      </c>
      <c r="AZ651">
        <v>0</v>
      </c>
      <c r="BA651">
        <v>621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Y651*Source!I362</f>
        <v>0.48</v>
      </c>
      <c r="CY651">
        <f t="shared" si="78"/>
        <v>12.92</v>
      </c>
      <c r="CZ651">
        <f t="shared" si="79"/>
        <v>12.92</v>
      </c>
      <c r="DA651">
        <f t="shared" si="80"/>
        <v>1</v>
      </c>
      <c r="DB651">
        <v>0</v>
      </c>
    </row>
    <row r="652" spans="1:106" x14ac:dyDescent="0.2">
      <c r="A652">
        <f>ROW(Source!A362)</f>
        <v>362</v>
      </c>
      <c r="B652">
        <v>27795993</v>
      </c>
      <c r="C652">
        <v>27796824</v>
      </c>
      <c r="D652">
        <v>25867359</v>
      </c>
      <c r="E652">
        <v>1</v>
      </c>
      <c r="F652">
        <v>1</v>
      </c>
      <c r="G652">
        <v>1</v>
      </c>
      <c r="H652">
        <v>1</v>
      </c>
      <c r="I652" t="s">
        <v>736</v>
      </c>
      <c r="J652" t="s">
        <v>4</v>
      </c>
      <c r="K652" t="s">
        <v>737</v>
      </c>
      <c r="L652">
        <v>1191</v>
      </c>
      <c r="N652">
        <v>1013</v>
      </c>
      <c r="O652" t="s">
        <v>497</v>
      </c>
      <c r="P652" t="s">
        <v>497</v>
      </c>
      <c r="Q652">
        <v>1</v>
      </c>
      <c r="W652">
        <v>0</v>
      </c>
      <c r="X652">
        <v>1688654847</v>
      </c>
      <c r="Y652">
        <v>0.32000000000000006</v>
      </c>
      <c r="AA652">
        <v>0</v>
      </c>
      <c r="AB652">
        <v>0</v>
      </c>
      <c r="AC652">
        <v>0</v>
      </c>
      <c r="AD652">
        <v>10.210000000000001</v>
      </c>
      <c r="AE652">
        <v>0</v>
      </c>
      <c r="AF652">
        <v>0</v>
      </c>
      <c r="AG652">
        <v>0</v>
      </c>
      <c r="AH652">
        <v>10.210000000000001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4</v>
      </c>
      <c r="AT652">
        <v>0.4</v>
      </c>
      <c r="AU652" t="s">
        <v>399</v>
      </c>
      <c r="AV652">
        <v>1</v>
      </c>
      <c r="AW652">
        <v>2</v>
      </c>
      <c r="AX652">
        <v>27797444</v>
      </c>
      <c r="AY652">
        <v>1</v>
      </c>
      <c r="AZ652">
        <v>0</v>
      </c>
      <c r="BA652">
        <v>622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Y652*Source!I362</f>
        <v>0.32000000000000006</v>
      </c>
      <c r="CY652">
        <f t="shared" si="78"/>
        <v>10.210000000000001</v>
      </c>
      <c r="CZ652">
        <f t="shared" si="79"/>
        <v>10.210000000000001</v>
      </c>
      <c r="DA652">
        <f t="shared" si="80"/>
        <v>1</v>
      </c>
      <c r="DB652">
        <v>0</v>
      </c>
    </row>
    <row r="653" spans="1:106" x14ac:dyDescent="0.2">
      <c r="A653">
        <f>ROW(Source!A362)</f>
        <v>362</v>
      </c>
      <c r="B653">
        <v>27795993</v>
      </c>
      <c r="C653">
        <v>27796824</v>
      </c>
      <c r="D653">
        <v>25863379</v>
      </c>
      <c r="E653">
        <v>1</v>
      </c>
      <c r="F653">
        <v>1</v>
      </c>
      <c r="G653">
        <v>1</v>
      </c>
      <c r="H653">
        <v>1</v>
      </c>
      <c r="I653" t="s">
        <v>738</v>
      </c>
      <c r="J653" t="s">
        <v>4</v>
      </c>
      <c r="K653" t="s">
        <v>739</v>
      </c>
      <c r="L653">
        <v>1191</v>
      </c>
      <c r="N653">
        <v>1013</v>
      </c>
      <c r="O653" t="s">
        <v>497</v>
      </c>
      <c r="P653" t="s">
        <v>497</v>
      </c>
      <c r="Q653">
        <v>1</v>
      </c>
      <c r="W653">
        <v>0</v>
      </c>
      <c r="X653">
        <v>1675274105</v>
      </c>
      <c r="Y653">
        <v>0.16000000000000003</v>
      </c>
      <c r="AA653">
        <v>0</v>
      </c>
      <c r="AB653">
        <v>0</v>
      </c>
      <c r="AC653">
        <v>0</v>
      </c>
      <c r="AD653">
        <v>16.93</v>
      </c>
      <c r="AE653">
        <v>0</v>
      </c>
      <c r="AF653">
        <v>0</v>
      </c>
      <c r="AG653">
        <v>0</v>
      </c>
      <c r="AH653">
        <v>16.93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4</v>
      </c>
      <c r="AT653">
        <v>0.2</v>
      </c>
      <c r="AU653" t="s">
        <v>399</v>
      </c>
      <c r="AV653">
        <v>1</v>
      </c>
      <c r="AW653">
        <v>2</v>
      </c>
      <c r="AX653">
        <v>27797445</v>
      </c>
      <c r="AY653">
        <v>1</v>
      </c>
      <c r="AZ653">
        <v>0</v>
      </c>
      <c r="BA653">
        <v>623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Y653*Source!I362</f>
        <v>0.16000000000000003</v>
      </c>
      <c r="CY653">
        <f t="shared" si="78"/>
        <v>16.93</v>
      </c>
      <c r="CZ653">
        <f t="shared" si="79"/>
        <v>16.93</v>
      </c>
      <c r="DA653">
        <f t="shared" si="80"/>
        <v>1</v>
      </c>
      <c r="DB653">
        <v>0</v>
      </c>
    </row>
    <row r="654" spans="1:106" x14ac:dyDescent="0.2">
      <c r="A654">
        <f>ROW(Source!A362)</f>
        <v>362</v>
      </c>
      <c r="B654">
        <v>27795993</v>
      </c>
      <c r="C654">
        <v>27796824</v>
      </c>
      <c r="D654">
        <v>25703742</v>
      </c>
      <c r="E654">
        <v>1</v>
      </c>
      <c r="F654">
        <v>1</v>
      </c>
      <c r="G654">
        <v>1</v>
      </c>
      <c r="H654">
        <v>1</v>
      </c>
      <c r="I654" t="s">
        <v>740</v>
      </c>
      <c r="J654" t="s">
        <v>4</v>
      </c>
      <c r="K654" t="s">
        <v>741</v>
      </c>
      <c r="L654">
        <v>1191</v>
      </c>
      <c r="N654">
        <v>1013</v>
      </c>
      <c r="O654" t="s">
        <v>497</v>
      </c>
      <c r="P654" t="s">
        <v>497</v>
      </c>
      <c r="Q654">
        <v>1</v>
      </c>
      <c r="W654">
        <v>0</v>
      </c>
      <c r="X654">
        <v>-1481893445</v>
      </c>
      <c r="Y654">
        <v>0.32000000000000006</v>
      </c>
      <c r="AA654">
        <v>0</v>
      </c>
      <c r="AB654">
        <v>0</v>
      </c>
      <c r="AC654">
        <v>0</v>
      </c>
      <c r="AD654">
        <v>15.49</v>
      </c>
      <c r="AE654">
        <v>0</v>
      </c>
      <c r="AF654">
        <v>0</v>
      </c>
      <c r="AG654">
        <v>0</v>
      </c>
      <c r="AH654">
        <v>15.49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4</v>
      </c>
      <c r="AT654">
        <v>0.4</v>
      </c>
      <c r="AU654" t="s">
        <v>399</v>
      </c>
      <c r="AV654">
        <v>1</v>
      </c>
      <c r="AW654">
        <v>2</v>
      </c>
      <c r="AX654">
        <v>27797446</v>
      </c>
      <c r="AY654">
        <v>1</v>
      </c>
      <c r="AZ654">
        <v>0</v>
      </c>
      <c r="BA654">
        <v>624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Y654*Source!I362</f>
        <v>0.32000000000000006</v>
      </c>
      <c r="CY654">
        <f t="shared" si="78"/>
        <v>15.49</v>
      </c>
      <c r="CZ654">
        <f t="shared" si="79"/>
        <v>15.49</v>
      </c>
      <c r="DA654">
        <f t="shared" si="80"/>
        <v>1</v>
      </c>
      <c r="DB654">
        <v>0</v>
      </c>
    </row>
    <row r="655" spans="1:106" x14ac:dyDescent="0.2">
      <c r="A655">
        <f>ROW(Source!A362)</f>
        <v>362</v>
      </c>
      <c r="B655">
        <v>27795993</v>
      </c>
      <c r="C655">
        <v>27796824</v>
      </c>
      <c r="D655">
        <v>25706519</v>
      </c>
      <c r="E655">
        <v>1</v>
      </c>
      <c r="F655">
        <v>1</v>
      </c>
      <c r="G655">
        <v>1</v>
      </c>
      <c r="H655">
        <v>1</v>
      </c>
      <c r="I655" t="s">
        <v>742</v>
      </c>
      <c r="J655" t="s">
        <v>4</v>
      </c>
      <c r="K655" t="s">
        <v>743</v>
      </c>
      <c r="L655">
        <v>1191</v>
      </c>
      <c r="N655">
        <v>1013</v>
      </c>
      <c r="O655" t="s">
        <v>497</v>
      </c>
      <c r="P655" t="s">
        <v>497</v>
      </c>
      <c r="Q655">
        <v>1</v>
      </c>
      <c r="W655">
        <v>0</v>
      </c>
      <c r="X655">
        <v>1658205574</v>
      </c>
      <c r="Y655">
        <v>0.32000000000000006</v>
      </c>
      <c r="AA655">
        <v>0</v>
      </c>
      <c r="AB655">
        <v>0</v>
      </c>
      <c r="AC655">
        <v>0</v>
      </c>
      <c r="AD655">
        <v>14.09</v>
      </c>
      <c r="AE655">
        <v>0</v>
      </c>
      <c r="AF655">
        <v>0</v>
      </c>
      <c r="AG655">
        <v>0</v>
      </c>
      <c r="AH655">
        <v>14.09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4</v>
      </c>
      <c r="AT655">
        <v>0.4</v>
      </c>
      <c r="AU655" t="s">
        <v>399</v>
      </c>
      <c r="AV655">
        <v>1</v>
      </c>
      <c r="AW655">
        <v>2</v>
      </c>
      <c r="AX655">
        <v>27797447</v>
      </c>
      <c r="AY655">
        <v>1</v>
      </c>
      <c r="AZ655">
        <v>0</v>
      </c>
      <c r="BA655">
        <v>625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Y655*Source!I362</f>
        <v>0.32000000000000006</v>
      </c>
      <c r="CY655">
        <f t="shared" ref="CY655:CY678" si="81">AD655</f>
        <v>14.09</v>
      </c>
      <c r="CZ655">
        <f t="shared" ref="CZ655:CZ678" si="82">AH655</f>
        <v>14.09</v>
      </c>
      <c r="DA655">
        <f t="shared" ref="DA655:DA678" si="83">AL655</f>
        <v>1</v>
      </c>
      <c r="DB655">
        <v>0</v>
      </c>
    </row>
    <row r="656" spans="1:106" x14ac:dyDescent="0.2">
      <c r="A656">
        <f>ROW(Source!A363)</f>
        <v>363</v>
      </c>
      <c r="B656">
        <v>27796868</v>
      </c>
      <c r="C656">
        <v>27796824</v>
      </c>
      <c r="D656">
        <v>25868293</v>
      </c>
      <c r="E656">
        <v>1</v>
      </c>
      <c r="F656">
        <v>1</v>
      </c>
      <c r="G656">
        <v>1</v>
      </c>
      <c r="H656">
        <v>1</v>
      </c>
      <c r="I656" t="s">
        <v>744</v>
      </c>
      <c r="J656" t="s">
        <v>4</v>
      </c>
      <c r="K656" t="s">
        <v>745</v>
      </c>
      <c r="L656">
        <v>1191</v>
      </c>
      <c r="N656">
        <v>1013</v>
      </c>
      <c r="O656" t="s">
        <v>497</v>
      </c>
      <c r="P656" t="s">
        <v>497</v>
      </c>
      <c r="Q656">
        <v>1</v>
      </c>
      <c r="W656">
        <v>0</v>
      </c>
      <c r="X656">
        <v>-1455644370</v>
      </c>
      <c r="Y656">
        <v>0.48</v>
      </c>
      <c r="AA656">
        <v>0</v>
      </c>
      <c r="AB656">
        <v>0</v>
      </c>
      <c r="AC656">
        <v>0</v>
      </c>
      <c r="AD656">
        <v>99.48</v>
      </c>
      <c r="AE656">
        <v>0</v>
      </c>
      <c r="AF656">
        <v>0</v>
      </c>
      <c r="AG656">
        <v>0</v>
      </c>
      <c r="AH656">
        <v>12.92</v>
      </c>
      <c r="AI656">
        <v>1</v>
      </c>
      <c r="AJ656">
        <v>1</v>
      </c>
      <c r="AK656">
        <v>1</v>
      </c>
      <c r="AL656">
        <v>7.7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4</v>
      </c>
      <c r="AT656">
        <v>0.6</v>
      </c>
      <c r="AU656" t="s">
        <v>399</v>
      </c>
      <c r="AV656">
        <v>1</v>
      </c>
      <c r="AW656">
        <v>2</v>
      </c>
      <c r="AX656">
        <v>27797443</v>
      </c>
      <c r="AY656">
        <v>1</v>
      </c>
      <c r="AZ656">
        <v>0</v>
      </c>
      <c r="BA656">
        <v>626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Y656*Source!I363</f>
        <v>0.48</v>
      </c>
      <c r="CY656">
        <f t="shared" si="81"/>
        <v>99.48</v>
      </c>
      <c r="CZ656">
        <f t="shared" si="82"/>
        <v>12.92</v>
      </c>
      <c r="DA656">
        <f t="shared" si="83"/>
        <v>7.7</v>
      </c>
      <c r="DB656">
        <v>0</v>
      </c>
    </row>
    <row r="657" spans="1:106" x14ac:dyDescent="0.2">
      <c r="A657">
        <f>ROW(Source!A363)</f>
        <v>363</v>
      </c>
      <c r="B657">
        <v>27796868</v>
      </c>
      <c r="C657">
        <v>27796824</v>
      </c>
      <c r="D657">
        <v>25867359</v>
      </c>
      <c r="E657">
        <v>1</v>
      </c>
      <c r="F657">
        <v>1</v>
      </c>
      <c r="G657">
        <v>1</v>
      </c>
      <c r="H657">
        <v>1</v>
      </c>
      <c r="I657" t="s">
        <v>736</v>
      </c>
      <c r="J657" t="s">
        <v>4</v>
      </c>
      <c r="K657" t="s">
        <v>737</v>
      </c>
      <c r="L657">
        <v>1191</v>
      </c>
      <c r="N657">
        <v>1013</v>
      </c>
      <c r="O657" t="s">
        <v>497</v>
      </c>
      <c r="P657" t="s">
        <v>497</v>
      </c>
      <c r="Q657">
        <v>1</v>
      </c>
      <c r="W657">
        <v>0</v>
      </c>
      <c r="X657">
        <v>1688654847</v>
      </c>
      <c r="Y657">
        <v>0.32000000000000006</v>
      </c>
      <c r="AA657">
        <v>0</v>
      </c>
      <c r="AB657">
        <v>0</v>
      </c>
      <c r="AC657">
        <v>0</v>
      </c>
      <c r="AD657">
        <v>78.62</v>
      </c>
      <c r="AE657">
        <v>0</v>
      </c>
      <c r="AF657">
        <v>0</v>
      </c>
      <c r="AG657">
        <v>0</v>
      </c>
      <c r="AH657">
        <v>10.210000000000001</v>
      </c>
      <c r="AI657">
        <v>1</v>
      </c>
      <c r="AJ657">
        <v>1</v>
      </c>
      <c r="AK657">
        <v>1</v>
      </c>
      <c r="AL657">
        <v>7.7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4</v>
      </c>
      <c r="AT657">
        <v>0.4</v>
      </c>
      <c r="AU657" t="s">
        <v>399</v>
      </c>
      <c r="AV657">
        <v>1</v>
      </c>
      <c r="AW657">
        <v>2</v>
      </c>
      <c r="AX657">
        <v>27797444</v>
      </c>
      <c r="AY657">
        <v>1</v>
      </c>
      <c r="AZ657">
        <v>0</v>
      </c>
      <c r="BA657">
        <v>627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Y657*Source!I363</f>
        <v>0.32000000000000006</v>
      </c>
      <c r="CY657">
        <f t="shared" si="81"/>
        <v>78.62</v>
      </c>
      <c r="CZ657">
        <f t="shared" si="82"/>
        <v>10.210000000000001</v>
      </c>
      <c r="DA657">
        <f t="shared" si="83"/>
        <v>7.7</v>
      </c>
      <c r="DB657">
        <v>0</v>
      </c>
    </row>
    <row r="658" spans="1:106" x14ac:dyDescent="0.2">
      <c r="A658">
        <f>ROW(Source!A363)</f>
        <v>363</v>
      </c>
      <c r="B658">
        <v>27796868</v>
      </c>
      <c r="C658">
        <v>27796824</v>
      </c>
      <c r="D658">
        <v>25863379</v>
      </c>
      <c r="E658">
        <v>1</v>
      </c>
      <c r="F658">
        <v>1</v>
      </c>
      <c r="G658">
        <v>1</v>
      </c>
      <c r="H658">
        <v>1</v>
      </c>
      <c r="I658" t="s">
        <v>738</v>
      </c>
      <c r="J658" t="s">
        <v>4</v>
      </c>
      <c r="K658" t="s">
        <v>739</v>
      </c>
      <c r="L658">
        <v>1191</v>
      </c>
      <c r="N658">
        <v>1013</v>
      </c>
      <c r="O658" t="s">
        <v>497</v>
      </c>
      <c r="P658" t="s">
        <v>497</v>
      </c>
      <c r="Q658">
        <v>1</v>
      </c>
      <c r="W658">
        <v>0</v>
      </c>
      <c r="X658">
        <v>1675274105</v>
      </c>
      <c r="Y658">
        <v>0.16000000000000003</v>
      </c>
      <c r="AA658">
        <v>0</v>
      </c>
      <c r="AB658">
        <v>0</v>
      </c>
      <c r="AC658">
        <v>0</v>
      </c>
      <c r="AD658">
        <v>130.36000000000001</v>
      </c>
      <c r="AE658">
        <v>0</v>
      </c>
      <c r="AF658">
        <v>0</v>
      </c>
      <c r="AG658">
        <v>0</v>
      </c>
      <c r="AH658">
        <v>16.93</v>
      </c>
      <c r="AI658">
        <v>1</v>
      </c>
      <c r="AJ658">
        <v>1</v>
      </c>
      <c r="AK658">
        <v>1</v>
      </c>
      <c r="AL658">
        <v>7.7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4</v>
      </c>
      <c r="AT658">
        <v>0.2</v>
      </c>
      <c r="AU658" t="s">
        <v>399</v>
      </c>
      <c r="AV658">
        <v>1</v>
      </c>
      <c r="AW658">
        <v>2</v>
      </c>
      <c r="AX658">
        <v>27797445</v>
      </c>
      <c r="AY658">
        <v>1</v>
      </c>
      <c r="AZ658">
        <v>0</v>
      </c>
      <c r="BA658">
        <v>628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Y658*Source!I363</f>
        <v>0.16000000000000003</v>
      </c>
      <c r="CY658">
        <f t="shared" si="81"/>
        <v>130.36000000000001</v>
      </c>
      <c r="CZ658">
        <f t="shared" si="82"/>
        <v>16.93</v>
      </c>
      <c r="DA658">
        <f t="shared" si="83"/>
        <v>7.7</v>
      </c>
      <c r="DB658">
        <v>0</v>
      </c>
    </row>
    <row r="659" spans="1:106" x14ac:dyDescent="0.2">
      <c r="A659">
        <f>ROW(Source!A363)</f>
        <v>363</v>
      </c>
      <c r="B659">
        <v>27796868</v>
      </c>
      <c r="C659">
        <v>27796824</v>
      </c>
      <c r="D659">
        <v>25703742</v>
      </c>
      <c r="E659">
        <v>1</v>
      </c>
      <c r="F659">
        <v>1</v>
      </c>
      <c r="G659">
        <v>1</v>
      </c>
      <c r="H659">
        <v>1</v>
      </c>
      <c r="I659" t="s">
        <v>740</v>
      </c>
      <c r="J659" t="s">
        <v>4</v>
      </c>
      <c r="K659" t="s">
        <v>741</v>
      </c>
      <c r="L659">
        <v>1191</v>
      </c>
      <c r="N659">
        <v>1013</v>
      </c>
      <c r="O659" t="s">
        <v>497</v>
      </c>
      <c r="P659" t="s">
        <v>497</v>
      </c>
      <c r="Q659">
        <v>1</v>
      </c>
      <c r="W659">
        <v>0</v>
      </c>
      <c r="X659">
        <v>-1481893445</v>
      </c>
      <c r="Y659">
        <v>0.32000000000000006</v>
      </c>
      <c r="AA659">
        <v>0</v>
      </c>
      <c r="AB659">
        <v>0</v>
      </c>
      <c r="AC659">
        <v>0</v>
      </c>
      <c r="AD659">
        <v>119.27</v>
      </c>
      <c r="AE659">
        <v>0</v>
      </c>
      <c r="AF659">
        <v>0</v>
      </c>
      <c r="AG659">
        <v>0</v>
      </c>
      <c r="AH659">
        <v>15.49</v>
      </c>
      <c r="AI659">
        <v>1</v>
      </c>
      <c r="AJ659">
        <v>1</v>
      </c>
      <c r="AK659">
        <v>1</v>
      </c>
      <c r="AL659">
        <v>7.7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4</v>
      </c>
      <c r="AT659">
        <v>0.4</v>
      </c>
      <c r="AU659" t="s">
        <v>399</v>
      </c>
      <c r="AV659">
        <v>1</v>
      </c>
      <c r="AW659">
        <v>2</v>
      </c>
      <c r="AX659">
        <v>27797446</v>
      </c>
      <c r="AY659">
        <v>1</v>
      </c>
      <c r="AZ659">
        <v>0</v>
      </c>
      <c r="BA659">
        <v>629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Y659*Source!I363</f>
        <v>0.32000000000000006</v>
      </c>
      <c r="CY659">
        <f t="shared" si="81"/>
        <v>119.27</v>
      </c>
      <c r="CZ659">
        <f t="shared" si="82"/>
        <v>15.49</v>
      </c>
      <c r="DA659">
        <f t="shared" si="83"/>
        <v>7.7</v>
      </c>
      <c r="DB659">
        <v>0</v>
      </c>
    </row>
    <row r="660" spans="1:106" x14ac:dyDescent="0.2">
      <c r="A660">
        <f>ROW(Source!A363)</f>
        <v>363</v>
      </c>
      <c r="B660">
        <v>27796868</v>
      </c>
      <c r="C660">
        <v>27796824</v>
      </c>
      <c r="D660">
        <v>25706519</v>
      </c>
      <c r="E660">
        <v>1</v>
      </c>
      <c r="F660">
        <v>1</v>
      </c>
      <c r="G660">
        <v>1</v>
      </c>
      <c r="H660">
        <v>1</v>
      </c>
      <c r="I660" t="s">
        <v>742</v>
      </c>
      <c r="J660" t="s">
        <v>4</v>
      </c>
      <c r="K660" t="s">
        <v>743</v>
      </c>
      <c r="L660">
        <v>1191</v>
      </c>
      <c r="N660">
        <v>1013</v>
      </c>
      <c r="O660" t="s">
        <v>497</v>
      </c>
      <c r="P660" t="s">
        <v>497</v>
      </c>
      <c r="Q660">
        <v>1</v>
      </c>
      <c r="W660">
        <v>0</v>
      </c>
      <c r="X660">
        <v>1658205574</v>
      </c>
      <c r="Y660">
        <v>0.32000000000000006</v>
      </c>
      <c r="AA660">
        <v>0</v>
      </c>
      <c r="AB660">
        <v>0</v>
      </c>
      <c r="AC660">
        <v>0</v>
      </c>
      <c r="AD660">
        <v>108.49</v>
      </c>
      <c r="AE660">
        <v>0</v>
      </c>
      <c r="AF660">
        <v>0</v>
      </c>
      <c r="AG660">
        <v>0</v>
      </c>
      <c r="AH660">
        <v>14.09</v>
      </c>
      <c r="AI660">
        <v>1</v>
      </c>
      <c r="AJ660">
        <v>1</v>
      </c>
      <c r="AK660">
        <v>1</v>
      </c>
      <c r="AL660">
        <v>7.7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4</v>
      </c>
      <c r="AT660">
        <v>0.4</v>
      </c>
      <c r="AU660" t="s">
        <v>399</v>
      </c>
      <c r="AV660">
        <v>1</v>
      </c>
      <c r="AW660">
        <v>2</v>
      </c>
      <c r="AX660">
        <v>27797447</v>
      </c>
      <c r="AY660">
        <v>1</v>
      </c>
      <c r="AZ660">
        <v>0</v>
      </c>
      <c r="BA660">
        <v>630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Y660*Source!I363</f>
        <v>0.32000000000000006</v>
      </c>
      <c r="CY660">
        <f t="shared" si="81"/>
        <v>108.49</v>
      </c>
      <c r="CZ660">
        <f t="shared" si="82"/>
        <v>14.09</v>
      </c>
      <c r="DA660">
        <f t="shared" si="83"/>
        <v>7.7</v>
      </c>
      <c r="DB660">
        <v>0</v>
      </c>
    </row>
    <row r="661" spans="1:106" x14ac:dyDescent="0.2">
      <c r="A661">
        <f>ROW(Source!A364)</f>
        <v>364</v>
      </c>
      <c r="B661">
        <v>27795993</v>
      </c>
      <c r="C661">
        <v>27796825</v>
      </c>
      <c r="D661">
        <v>25867359</v>
      </c>
      <c r="E661">
        <v>1</v>
      </c>
      <c r="F661">
        <v>1</v>
      </c>
      <c r="G661">
        <v>1</v>
      </c>
      <c r="H661">
        <v>1</v>
      </c>
      <c r="I661" t="s">
        <v>736</v>
      </c>
      <c r="J661" t="s">
        <v>4</v>
      </c>
      <c r="K661" t="s">
        <v>737</v>
      </c>
      <c r="L661">
        <v>1191</v>
      </c>
      <c r="N661">
        <v>1013</v>
      </c>
      <c r="O661" t="s">
        <v>497</v>
      </c>
      <c r="P661" t="s">
        <v>497</v>
      </c>
      <c r="Q661">
        <v>1</v>
      </c>
      <c r="W661">
        <v>0</v>
      </c>
      <c r="X661">
        <v>1688654847</v>
      </c>
      <c r="Y661">
        <v>4.2320000000000002</v>
      </c>
      <c r="AA661">
        <v>0</v>
      </c>
      <c r="AB661">
        <v>0</v>
      </c>
      <c r="AC661">
        <v>0</v>
      </c>
      <c r="AD661">
        <v>10.210000000000001</v>
      </c>
      <c r="AE661">
        <v>0</v>
      </c>
      <c r="AF661">
        <v>0</v>
      </c>
      <c r="AG661">
        <v>0</v>
      </c>
      <c r="AH661">
        <v>10.210000000000001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4</v>
      </c>
      <c r="AT661">
        <v>5.29</v>
      </c>
      <c r="AU661" t="s">
        <v>399</v>
      </c>
      <c r="AV661">
        <v>1</v>
      </c>
      <c r="AW661">
        <v>2</v>
      </c>
      <c r="AX661">
        <v>27797448</v>
      </c>
      <c r="AY661">
        <v>1</v>
      </c>
      <c r="AZ661">
        <v>0</v>
      </c>
      <c r="BA661">
        <v>631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Y661*Source!I364</f>
        <v>21.16</v>
      </c>
      <c r="CY661">
        <f t="shared" si="81"/>
        <v>10.210000000000001</v>
      </c>
      <c r="CZ661">
        <f t="shared" si="82"/>
        <v>10.210000000000001</v>
      </c>
      <c r="DA661">
        <f t="shared" si="83"/>
        <v>1</v>
      </c>
      <c r="DB661">
        <v>0</v>
      </c>
    </row>
    <row r="662" spans="1:106" x14ac:dyDescent="0.2">
      <c r="A662">
        <f>ROW(Source!A364)</f>
        <v>364</v>
      </c>
      <c r="B662">
        <v>27795993</v>
      </c>
      <c r="C662">
        <v>27796825</v>
      </c>
      <c r="D662">
        <v>25863379</v>
      </c>
      <c r="E662">
        <v>1</v>
      </c>
      <c r="F662">
        <v>1</v>
      </c>
      <c r="G662">
        <v>1</v>
      </c>
      <c r="H662">
        <v>1</v>
      </c>
      <c r="I662" t="s">
        <v>738</v>
      </c>
      <c r="J662" t="s">
        <v>4</v>
      </c>
      <c r="K662" t="s">
        <v>739</v>
      </c>
      <c r="L662">
        <v>1191</v>
      </c>
      <c r="N662">
        <v>1013</v>
      </c>
      <c r="O662" t="s">
        <v>497</v>
      </c>
      <c r="P662" t="s">
        <v>497</v>
      </c>
      <c r="Q662">
        <v>1</v>
      </c>
      <c r="W662">
        <v>0</v>
      </c>
      <c r="X662">
        <v>1675274105</v>
      </c>
      <c r="Y662">
        <v>1.056</v>
      </c>
      <c r="AA662">
        <v>0</v>
      </c>
      <c r="AB662">
        <v>0</v>
      </c>
      <c r="AC662">
        <v>0</v>
      </c>
      <c r="AD662">
        <v>16.93</v>
      </c>
      <c r="AE662">
        <v>0</v>
      </c>
      <c r="AF662">
        <v>0</v>
      </c>
      <c r="AG662">
        <v>0</v>
      </c>
      <c r="AH662">
        <v>16.93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4</v>
      </c>
      <c r="AT662">
        <v>1.32</v>
      </c>
      <c r="AU662" t="s">
        <v>399</v>
      </c>
      <c r="AV662">
        <v>1</v>
      </c>
      <c r="AW662">
        <v>2</v>
      </c>
      <c r="AX662">
        <v>27797449</v>
      </c>
      <c r="AY662">
        <v>1</v>
      </c>
      <c r="AZ662">
        <v>0</v>
      </c>
      <c r="BA662">
        <v>632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Y662*Source!I364</f>
        <v>5.28</v>
      </c>
      <c r="CY662">
        <f t="shared" si="81"/>
        <v>16.93</v>
      </c>
      <c r="CZ662">
        <f t="shared" si="82"/>
        <v>16.93</v>
      </c>
      <c r="DA662">
        <f t="shared" si="83"/>
        <v>1</v>
      </c>
      <c r="DB662">
        <v>0</v>
      </c>
    </row>
    <row r="663" spans="1:106" x14ac:dyDescent="0.2">
      <c r="A663">
        <f>ROW(Source!A364)</f>
        <v>364</v>
      </c>
      <c r="B663">
        <v>27795993</v>
      </c>
      <c r="C663">
        <v>27796825</v>
      </c>
      <c r="D663">
        <v>25703742</v>
      </c>
      <c r="E663">
        <v>1</v>
      </c>
      <c r="F663">
        <v>1</v>
      </c>
      <c r="G663">
        <v>1</v>
      </c>
      <c r="H663">
        <v>1</v>
      </c>
      <c r="I663" t="s">
        <v>740</v>
      </c>
      <c r="J663" t="s">
        <v>4</v>
      </c>
      <c r="K663" t="s">
        <v>741</v>
      </c>
      <c r="L663">
        <v>1191</v>
      </c>
      <c r="N663">
        <v>1013</v>
      </c>
      <c r="O663" t="s">
        <v>497</v>
      </c>
      <c r="P663" t="s">
        <v>497</v>
      </c>
      <c r="Q663">
        <v>1</v>
      </c>
      <c r="W663">
        <v>0</v>
      </c>
      <c r="X663">
        <v>-1481893445</v>
      </c>
      <c r="Y663">
        <v>2.6480000000000001</v>
      </c>
      <c r="AA663">
        <v>0</v>
      </c>
      <c r="AB663">
        <v>0</v>
      </c>
      <c r="AC663">
        <v>0</v>
      </c>
      <c r="AD663">
        <v>15.49</v>
      </c>
      <c r="AE663">
        <v>0</v>
      </c>
      <c r="AF663">
        <v>0</v>
      </c>
      <c r="AG663">
        <v>0</v>
      </c>
      <c r="AH663">
        <v>15.49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4</v>
      </c>
      <c r="AT663">
        <v>3.31</v>
      </c>
      <c r="AU663" t="s">
        <v>399</v>
      </c>
      <c r="AV663">
        <v>1</v>
      </c>
      <c r="AW663">
        <v>2</v>
      </c>
      <c r="AX663">
        <v>27797450</v>
      </c>
      <c r="AY663">
        <v>1</v>
      </c>
      <c r="AZ663">
        <v>0</v>
      </c>
      <c r="BA663">
        <v>633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Y663*Source!I364</f>
        <v>13.24</v>
      </c>
      <c r="CY663">
        <f t="shared" si="81"/>
        <v>15.49</v>
      </c>
      <c r="CZ663">
        <f t="shared" si="82"/>
        <v>15.49</v>
      </c>
      <c r="DA663">
        <f t="shared" si="83"/>
        <v>1</v>
      </c>
      <c r="DB663">
        <v>0</v>
      </c>
    </row>
    <row r="664" spans="1:106" x14ac:dyDescent="0.2">
      <c r="A664">
        <f>ROW(Source!A364)</f>
        <v>364</v>
      </c>
      <c r="B664">
        <v>27795993</v>
      </c>
      <c r="C664">
        <v>27796825</v>
      </c>
      <c r="D664">
        <v>25706519</v>
      </c>
      <c r="E664">
        <v>1</v>
      </c>
      <c r="F664">
        <v>1</v>
      </c>
      <c r="G664">
        <v>1</v>
      </c>
      <c r="H664">
        <v>1</v>
      </c>
      <c r="I664" t="s">
        <v>742</v>
      </c>
      <c r="J664" t="s">
        <v>4</v>
      </c>
      <c r="K664" t="s">
        <v>743</v>
      </c>
      <c r="L664">
        <v>1191</v>
      </c>
      <c r="N664">
        <v>1013</v>
      </c>
      <c r="O664" t="s">
        <v>497</v>
      </c>
      <c r="P664" t="s">
        <v>497</v>
      </c>
      <c r="Q664">
        <v>1</v>
      </c>
      <c r="W664">
        <v>0</v>
      </c>
      <c r="X664">
        <v>1658205574</v>
      </c>
      <c r="Y664">
        <v>2.6480000000000001</v>
      </c>
      <c r="AA664">
        <v>0</v>
      </c>
      <c r="AB664">
        <v>0</v>
      </c>
      <c r="AC664">
        <v>0</v>
      </c>
      <c r="AD664">
        <v>14.09</v>
      </c>
      <c r="AE664">
        <v>0</v>
      </c>
      <c r="AF664">
        <v>0</v>
      </c>
      <c r="AG664">
        <v>0</v>
      </c>
      <c r="AH664">
        <v>14.09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4</v>
      </c>
      <c r="AT664">
        <v>3.31</v>
      </c>
      <c r="AU664" t="s">
        <v>399</v>
      </c>
      <c r="AV664">
        <v>1</v>
      </c>
      <c r="AW664">
        <v>2</v>
      </c>
      <c r="AX664">
        <v>27797451</v>
      </c>
      <c r="AY664">
        <v>1</v>
      </c>
      <c r="AZ664">
        <v>0</v>
      </c>
      <c r="BA664">
        <v>634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Y664*Source!I364</f>
        <v>13.24</v>
      </c>
      <c r="CY664">
        <f t="shared" si="81"/>
        <v>14.09</v>
      </c>
      <c r="CZ664">
        <f t="shared" si="82"/>
        <v>14.09</v>
      </c>
      <c r="DA664">
        <f t="shared" si="83"/>
        <v>1</v>
      </c>
      <c r="DB664">
        <v>0</v>
      </c>
    </row>
    <row r="665" spans="1:106" x14ac:dyDescent="0.2">
      <c r="A665">
        <f>ROW(Source!A365)</f>
        <v>365</v>
      </c>
      <c r="B665">
        <v>27796868</v>
      </c>
      <c r="C665">
        <v>27796825</v>
      </c>
      <c r="D665">
        <v>25867359</v>
      </c>
      <c r="E665">
        <v>1</v>
      </c>
      <c r="F665">
        <v>1</v>
      </c>
      <c r="G665">
        <v>1</v>
      </c>
      <c r="H665">
        <v>1</v>
      </c>
      <c r="I665" t="s">
        <v>736</v>
      </c>
      <c r="J665" t="s">
        <v>4</v>
      </c>
      <c r="K665" t="s">
        <v>737</v>
      </c>
      <c r="L665">
        <v>1191</v>
      </c>
      <c r="N665">
        <v>1013</v>
      </c>
      <c r="O665" t="s">
        <v>497</v>
      </c>
      <c r="P665" t="s">
        <v>497</v>
      </c>
      <c r="Q665">
        <v>1</v>
      </c>
      <c r="W665">
        <v>0</v>
      </c>
      <c r="X665">
        <v>1688654847</v>
      </c>
      <c r="Y665">
        <v>4.2320000000000002</v>
      </c>
      <c r="AA665">
        <v>0</v>
      </c>
      <c r="AB665">
        <v>0</v>
      </c>
      <c r="AC665">
        <v>0</v>
      </c>
      <c r="AD665">
        <v>78.62</v>
      </c>
      <c r="AE665">
        <v>0</v>
      </c>
      <c r="AF665">
        <v>0</v>
      </c>
      <c r="AG665">
        <v>0</v>
      </c>
      <c r="AH665">
        <v>10.210000000000001</v>
      </c>
      <c r="AI665">
        <v>1</v>
      </c>
      <c r="AJ665">
        <v>1</v>
      </c>
      <c r="AK665">
        <v>1</v>
      </c>
      <c r="AL665">
        <v>7.7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4</v>
      </c>
      <c r="AT665">
        <v>5.29</v>
      </c>
      <c r="AU665" t="s">
        <v>399</v>
      </c>
      <c r="AV665">
        <v>1</v>
      </c>
      <c r="AW665">
        <v>2</v>
      </c>
      <c r="AX665">
        <v>27797448</v>
      </c>
      <c r="AY665">
        <v>1</v>
      </c>
      <c r="AZ665">
        <v>0</v>
      </c>
      <c r="BA665">
        <v>635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Y665*Source!I365</f>
        <v>21.16</v>
      </c>
      <c r="CY665">
        <f t="shared" si="81"/>
        <v>78.62</v>
      </c>
      <c r="CZ665">
        <f t="shared" si="82"/>
        <v>10.210000000000001</v>
      </c>
      <c r="DA665">
        <f t="shared" si="83"/>
        <v>7.7</v>
      </c>
      <c r="DB665">
        <v>0</v>
      </c>
    </row>
    <row r="666" spans="1:106" x14ac:dyDescent="0.2">
      <c r="A666">
        <f>ROW(Source!A365)</f>
        <v>365</v>
      </c>
      <c r="B666">
        <v>27796868</v>
      </c>
      <c r="C666">
        <v>27796825</v>
      </c>
      <c r="D666">
        <v>25863379</v>
      </c>
      <c r="E666">
        <v>1</v>
      </c>
      <c r="F666">
        <v>1</v>
      </c>
      <c r="G666">
        <v>1</v>
      </c>
      <c r="H666">
        <v>1</v>
      </c>
      <c r="I666" t="s">
        <v>738</v>
      </c>
      <c r="J666" t="s">
        <v>4</v>
      </c>
      <c r="K666" t="s">
        <v>739</v>
      </c>
      <c r="L666">
        <v>1191</v>
      </c>
      <c r="N666">
        <v>1013</v>
      </c>
      <c r="O666" t="s">
        <v>497</v>
      </c>
      <c r="P666" t="s">
        <v>497</v>
      </c>
      <c r="Q666">
        <v>1</v>
      </c>
      <c r="W666">
        <v>0</v>
      </c>
      <c r="X666">
        <v>1675274105</v>
      </c>
      <c r="Y666">
        <v>1.056</v>
      </c>
      <c r="AA666">
        <v>0</v>
      </c>
      <c r="AB666">
        <v>0</v>
      </c>
      <c r="AC666">
        <v>0</v>
      </c>
      <c r="AD666">
        <v>130.36000000000001</v>
      </c>
      <c r="AE666">
        <v>0</v>
      </c>
      <c r="AF666">
        <v>0</v>
      </c>
      <c r="AG666">
        <v>0</v>
      </c>
      <c r="AH666">
        <v>16.93</v>
      </c>
      <c r="AI666">
        <v>1</v>
      </c>
      <c r="AJ666">
        <v>1</v>
      </c>
      <c r="AK666">
        <v>1</v>
      </c>
      <c r="AL666">
        <v>7.7</v>
      </c>
      <c r="AN666">
        <v>0</v>
      </c>
      <c r="AO666">
        <v>1</v>
      </c>
      <c r="AP666">
        <v>1</v>
      </c>
      <c r="AQ666">
        <v>0</v>
      </c>
      <c r="AR666">
        <v>0</v>
      </c>
      <c r="AS666" t="s">
        <v>4</v>
      </c>
      <c r="AT666">
        <v>1.32</v>
      </c>
      <c r="AU666" t="s">
        <v>399</v>
      </c>
      <c r="AV666">
        <v>1</v>
      </c>
      <c r="AW666">
        <v>2</v>
      </c>
      <c r="AX666">
        <v>27797449</v>
      </c>
      <c r="AY666">
        <v>1</v>
      </c>
      <c r="AZ666">
        <v>0</v>
      </c>
      <c r="BA666">
        <v>636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Y666*Source!I365</f>
        <v>5.28</v>
      </c>
      <c r="CY666">
        <f t="shared" si="81"/>
        <v>130.36000000000001</v>
      </c>
      <c r="CZ666">
        <f t="shared" si="82"/>
        <v>16.93</v>
      </c>
      <c r="DA666">
        <f t="shared" si="83"/>
        <v>7.7</v>
      </c>
      <c r="DB666">
        <v>0</v>
      </c>
    </row>
    <row r="667" spans="1:106" x14ac:dyDescent="0.2">
      <c r="A667">
        <f>ROW(Source!A365)</f>
        <v>365</v>
      </c>
      <c r="B667">
        <v>27796868</v>
      </c>
      <c r="C667">
        <v>27796825</v>
      </c>
      <c r="D667">
        <v>25703742</v>
      </c>
      <c r="E667">
        <v>1</v>
      </c>
      <c r="F667">
        <v>1</v>
      </c>
      <c r="G667">
        <v>1</v>
      </c>
      <c r="H667">
        <v>1</v>
      </c>
      <c r="I667" t="s">
        <v>740</v>
      </c>
      <c r="J667" t="s">
        <v>4</v>
      </c>
      <c r="K667" t="s">
        <v>741</v>
      </c>
      <c r="L667">
        <v>1191</v>
      </c>
      <c r="N667">
        <v>1013</v>
      </c>
      <c r="O667" t="s">
        <v>497</v>
      </c>
      <c r="P667" t="s">
        <v>497</v>
      </c>
      <c r="Q667">
        <v>1</v>
      </c>
      <c r="W667">
        <v>0</v>
      </c>
      <c r="X667">
        <v>-1481893445</v>
      </c>
      <c r="Y667">
        <v>2.6480000000000001</v>
      </c>
      <c r="AA667">
        <v>0</v>
      </c>
      <c r="AB667">
        <v>0</v>
      </c>
      <c r="AC667">
        <v>0</v>
      </c>
      <c r="AD667">
        <v>119.27</v>
      </c>
      <c r="AE667">
        <v>0</v>
      </c>
      <c r="AF667">
        <v>0</v>
      </c>
      <c r="AG667">
        <v>0</v>
      </c>
      <c r="AH667">
        <v>15.49</v>
      </c>
      <c r="AI667">
        <v>1</v>
      </c>
      <c r="AJ667">
        <v>1</v>
      </c>
      <c r="AK667">
        <v>1</v>
      </c>
      <c r="AL667">
        <v>7.7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4</v>
      </c>
      <c r="AT667">
        <v>3.31</v>
      </c>
      <c r="AU667" t="s">
        <v>399</v>
      </c>
      <c r="AV667">
        <v>1</v>
      </c>
      <c r="AW667">
        <v>2</v>
      </c>
      <c r="AX667">
        <v>27797450</v>
      </c>
      <c r="AY667">
        <v>1</v>
      </c>
      <c r="AZ667">
        <v>0</v>
      </c>
      <c r="BA667">
        <v>637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Y667*Source!I365</f>
        <v>13.24</v>
      </c>
      <c r="CY667">
        <f t="shared" si="81"/>
        <v>119.27</v>
      </c>
      <c r="CZ667">
        <f t="shared" si="82"/>
        <v>15.49</v>
      </c>
      <c r="DA667">
        <f t="shared" si="83"/>
        <v>7.7</v>
      </c>
      <c r="DB667">
        <v>0</v>
      </c>
    </row>
    <row r="668" spans="1:106" x14ac:dyDescent="0.2">
      <c r="A668">
        <f>ROW(Source!A365)</f>
        <v>365</v>
      </c>
      <c r="B668">
        <v>27796868</v>
      </c>
      <c r="C668">
        <v>27796825</v>
      </c>
      <c r="D668">
        <v>25706519</v>
      </c>
      <c r="E668">
        <v>1</v>
      </c>
      <c r="F668">
        <v>1</v>
      </c>
      <c r="G668">
        <v>1</v>
      </c>
      <c r="H668">
        <v>1</v>
      </c>
      <c r="I668" t="s">
        <v>742</v>
      </c>
      <c r="J668" t="s">
        <v>4</v>
      </c>
      <c r="K668" t="s">
        <v>743</v>
      </c>
      <c r="L668">
        <v>1191</v>
      </c>
      <c r="N668">
        <v>1013</v>
      </c>
      <c r="O668" t="s">
        <v>497</v>
      </c>
      <c r="P668" t="s">
        <v>497</v>
      </c>
      <c r="Q668">
        <v>1</v>
      </c>
      <c r="W668">
        <v>0</v>
      </c>
      <c r="X668">
        <v>1658205574</v>
      </c>
      <c r="Y668">
        <v>2.6480000000000001</v>
      </c>
      <c r="AA668">
        <v>0</v>
      </c>
      <c r="AB668">
        <v>0</v>
      </c>
      <c r="AC668">
        <v>0</v>
      </c>
      <c r="AD668">
        <v>108.49</v>
      </c>
      <c r="AE668">
        <v>0</v>
      </c>
      <c r="AF668">
        <v>0</v>
      </c>
      <c r="AG668">
        <v>0</v>
      </c>
      <c r="AH668">
        <v>14.09</v>
      </c>
      <c r="AI668">
        <v>1</v>
      </c>
      <c r="AJ668">
        <v>1</v>
      </c>
      <c r="AK668">
        <v>1</v>
      </c>
      <c r="AL668">
        <v>7.7</v>
      </c>
      <c r="AN668">
        <v>0</v>
      </c>
      <c r="AO668">
        <v>1</v>
      </c>
      <c r="AP668">
        <v>1</v>
      </c>
      <c r="AQ668">
        <v>0</v>
      </c>
      <c r="AR668">
        <v>0</v>
      </c>
      <c r="AS668" t="s">
        <v>4</v>
      </c>
      <c r="AT668">
        <v>3.31</v>
      </c>
      <c r="AU668" t="s">
        <v>399</v>
      </c>
      <c r="AV668">
        <v>1</v>
      </c>
      <c r="AW668">
        <v>2</v>
      </c>
      <c r="AX668">
        <v>27797451</v>
      </c>
      <c r="AY668">
        <v>1</v>
      </c>
      <c r="AZ668">
        <v>0</v>
      </c>
      <c r="BA668">
        <v>638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Y668*Source!I365</f>
        <v>13.24</v>
      </c>
      <c r="CY668">
        <f t="shared" si="81"/>
        <v>108.49</v>
      </c>
      <c r="CZ668">
        <f t="shared" si="82"/>
        <v>14.09</v>
      </c>
      <c r="DA668">
        <f t="shared" si="83"/>
        <v>7.7</v>
      </c>
      <c r="DB668">
        <v>0</v>
      </c>
    </row>
    <row r="669" spans="1:106" x14ac:dyDescent="0.2">
      <c r="A669">
        <f>ROW(Source!A366)</f>
        <v>366</v>
      </c>
      <c r="B669">
        <v>27795993</v>
      </c>
      <c r="C669">
        <v>27796826</v>
      </c>
      <c r="D669">
        <v>25868293</v>
      </c>
      <c r="E669">
        <v>1</v>
      </c>
      <c r="F669">
        <v>1</v>
      </c>
      <c r="G669">
        <v>1</v>
      </c>
      <c r="H669">
        <v>1</v>
      </c>
      <c r="I669" t="s">
        <v>744</v>
      </c>
      <c r="J669" t="s">
        <v>4</v>
      </c>
      <c r="K669" t="s">
        <v>745</v>
      </c>
      <c r="L669">
        <v>1191</v>
      </c>
      <c r="N669">
        <v>1013</v>
      </c>
      <c r="O669" t="s">
        <v>497</v>
      </c>
      <c r="P669" t="s">
        <v>497</v>
      </c>
      <c r="Q669">
        <v>1</v>
      </c>
      <c r="W669">
        <v>0</v>
      </c>
      <c r="X669">
        <v>-1455644370</v>
      </c>
      <c r="Y669">
        <v>11.056000000000001</v>
      </c>
      <c r="AA669">
        <v>0</v>
      </c>
      <c r="AB669">
        <v>0</v>
      </c>
      <c r="AC669">
        <v>0</v>
      </c>
      <c r="AD669">
        <v>12.92</v>
      </c>
      <c r="AE669">
        <v>0</v>
      </c>
      <c r="AF669">
        <v>0</v>
      </c>
      <c r="AG669">
        <v>0</v>
      </c>
      <c r="AH669">
        <v>12.92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1</v>
      </c>
      <c r="AQ669">
        <v>0</v>
      </c>
      <c r="AR669">
        <v>0</v>
      </c>
      <c r="AS669" t="s">
        <v>4</v>
      </c>
      <c r="AT669">
        <v>13.82</v>
      </c>
      <c r="AU669" t="s">
        <v>399</v>
      </c>
      <c r="AV669">
        <v>1</v>
      </c>
      <c r="AW669">
        <v>2</v>
      </c>
      <c r="AX669">
        <v>27797452</v>
      </c>
      <c r="AY669">
        <v>1</v>
      </c>
      <c r="AZ669">
        <v>0</v>
      </c>
      <c r="BA669">
        <v>639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Y669*Source!I366</f>
        <v>11.056000000000001</v>
      </c>
      <c r="CY669">
        <f t="shared" si="81"/>
        <v>12.92</v>
      </c>
      <c r="CZ669">
        <f t="shared" si="82"/>
        <v>12.92</v>
      </c>
      <c r="DA669">
        <f t="shared" si="83"/>
        <v>1</v>
      </c>
      <c r="DB669">
        <v>0</v>
      </c>
    </row>
    <row r="670" spans="1:106" x14ac:dyDescent="0.2">
      <c r="A670">
        <f>ROW(Source!A366)</f>
        <v>366</v>
      </c>
      <c r="B670">
        <v>27795993</v>
      </c>
      <c r="C670">
        <v>27796826</v>
      </c>
      <c r="D670">
        <v>25867359</v>
      </c>
      <c r="E670">
        <v>1</v>
      </c>
      <c r="F670">
        <v>1</v>
      </c>
      <c r="G670">
        <v>1</v>
      </c>
      <c r="H670">
        <v>1</v>
      </c>
      <c r="I670" t="s">
        <v>736</v>
      </c>
      <c r="J670" t="s">
        <v>4</v>
      </c>
      <c r="K670" t="s">
        <v>737</v>
      </c>
      <c r="L670">
        <v>1191</v>
      </c>
      <c r="N670">
        <v>1013</v>
      </c>
      <c r="O670" t="s">
        <v>497</v>
      </c>
      <c r="P670" t="s">
        <v>497</v>
      </c>
      <c r="Q670">
        <v>1</v>
      </c>
      <c r="W670">
        <v>0</v>
      </c>
      <c r="X670">
        <v>1688654847</v>
      </c>
      <c r="Y670">
        <v>7.3760000000000012</v>
      </c>
      <c r="AA670">
        <v>0</v>
      </c>
      <c r="AB670">
        <v>0</v>
      </c>
      <c r="AC670">
        <v>0</v>
      </c>
      <c r="AD670">
        <v>10.210000000000001</v>
      </c>
      <c r="AE670">
        <v>0</v>
      </c>
      <c r="AF670">
        <v>0</v>
      </c>
      <c r="AG670">
        <v>0</v>
      </c>
      <c r="AH670">
        <v>10.210000000000001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1</v>
      </c>
      <c r="AQ670">
        <v>0</v>
      </c>
      <c r="AR670">
        <v>0</v>
      </c>
      <c r="AS670" t="s">
        <v>4</v>
      </c>
      <c r="AT670">
        <v>9.2200000000000006</v>
      </c>
      <c r="AU670" t="s">
        <v>399</v>
      </c>
      <c r="AV670">
        <v>1</v>
      </c>
      <c r="AW670">
        <v>2</v>
      </c>
      <c r="AX670">
        <v>27797453</v>
      </c>
      <c r="AY670">
        <v>1</v>
      </c>
      <c r="AZ670">
        <v>0</v>
      </c>
      <c r="BA670">
        <v>640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Y670*Source!I366</f>
        <v>7.3760000000000012</v>
      </c>
      <c r="CY670">
        <f t="shared" si="81"/>
        <v>10.210000000000001</v>
      </c>
      <c r="CZ670">
        <f t="shared" si="82"/>
        <v>10.210000000000001</v>
      </c>
      <c r="DA670">
        <f t="shared" si="83"/>
        <v>1</v>
      </c>
      <c r="DB670">
        <v>0</v>
      </c>
    </row>
    <row r="671" spans="1:106" x14ac:dyDescent="0.2">
      <c r="A671">
        <f>ROW(Source!A366)</f>
        <v>366</v>
      </c>
      <c r="B671">
        <v>27795993</v>
      </c>
      <c r="C671">
        <v>27796826</v>
      </c>
      <c r="D671">
        <v>25863379</v>
      </c>
      <c r="E671">
        <v>1</v>
      </c>
      <c r="F671">
        <v>1</v>
      </c>
      <c r="G671">
        <v>1</v>
      </c>
      <c r="H671">
        <v>1</v>
      </c>
      <c r="I671" t="s">
        <v>738</v>
      </c>
      <c r="J671" t="s">
        <v>4</v>
      </c>
      <c r="K671" t="s">
        <v>739</v>
      </c>
      <c r="L671">
        <v>1191</v>
      </c>
      <c r="N671">
        <v>1013</v>
      </c>
      <c r="O671" t="s">
        <v>497</v>
      </c>
      <c r="P671" t="s">
        <v>497</v>
      </c>
      <c r="Q671">
        <v>1</v>
      </c>
      <c r="W671">
        <v>0</v>
      </c>
      <c r="X671">
        <v>1675274105</v>
      </c>
      <c r="Y671">
        <v>3.6880000000000006</v>
      </c>
      <c r="AA671">
        <v>0</v>
      </c>
      <c r="AB671">
        <v>0</v>
      </c>
      <c r="AC671">
        <v>0</v>
      </c>
      <c r="AD671">
        <v>16.93</v>
      </c>
      <c r="AE671">
        <v>0</v>
      </c>
      <c r="AF671">
        <v>0</v>
      </c>
      <c r="AG671">
        <v>0</v>
      </c>
      <c r="AH671">
        <v>16.93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4</v>
      </c>
      <c r="AT671">
        <v>4.6100000000000003</v>
      </c>
      <c r="AU671" t="s">
        <v>399</v>
      </c>
      <c r="AV671">
        <v>1</v>
      </c>
      <c r="AW671">
        <v>2</v>
      </c>
      <c r="AX671">
        <v>27797454</v>
      </c>
      <c r="AY671">
        <v>1</v>
      </c>
      <c r="AZ671">
        <v>0</v>
      </c>
      <c r="BA671">
        <v>641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Y671*Source!I366</f>
        <v>3.6880000000000006</v>
      </c>
      <c r="CY671">
        <f t="shared" si="81"/>
        <v>16.93</v>
      </c>
      <c r="CZ671">
        <f t="shared" si="82"/>
        <v>16.93</v>
      </c>
      <c r="DA671">
        <f t="shared" si="83"/>
        <v>1</v>
      </c>
      <c r="DB671">
        <v>0</v>
      </c>
    </row>
    <row r="672" spans="1:106" x14ac:dyDescent="0.2">
      <c r="A672">
        <f>ROW(Source!A366)</f>
        <v>366</v>
      </c>
      <c r="B672">
        <v>27795993</v>
      </c>
      <c r="C672">
        <v>27796826</v>
      </c>
      <c r="D672">
        <v>25703742</v>
      </c>
      <c r="E672">
        <v>1</v>
      </c>
      <c r="F672">
        <v>1</v>
      </c>
      <c r="G672">
        <v>1</v>
      </c>
      <c r="H672">
        <v>1</v>
      </c>
      <c r="I672" t="s">
        <v>740</v>
      </c>
      <c r="J672" t="s">
        <v>4</v>
      </c>
      <c r="K672" t="s">
        <v>741</v>
      </c>
      <c r="L672">
        <v>1191</v>
      </c>
      <c r="N672">
        <v>1013</v>
      </c>
      <c r="O672" t="s">
        <v>497</v>
      </c>
      <c r="P672" t="s">
        <v>497</v>
      </c>
      <c r="Q672">
        <v>1</v>
      </c>
      <c r="W672">
        <v>0</v>
      </c>
      <c r="X672">
        <v>-1481893445</v>
      </c>
      <c r="Y672">
        <v>7.3760000000000012</v>
      </c>
      <c r="AA672">
        <v>0</v>
      </c>
      <c r="AB672">
        <v>0</v>
      </c>
      <c r="AC672">
        <v>0</v>
      </c>
      <c r="AD672">
        <v>15.49</v>
      </c>
      <c r="AE672">
        <v>0</v>
      </c>
      <c r="AF672">
        <v>0</v>
      </c>
      <c r="AG672">
        <v>0</v>
      </c>
      <c r="AH672">
        <v>15.49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4</v>
      </c>
      <c r="AT672">
        <v>9.2200000000000006</v>
      </c>
      <c r="AU672" t="s">
        <v>399</v>
      </c>
      <c r="AV672">
        <v>1</v>
      </c>
      <c r="AW672">
        <v>2</v>
      </c>
      <c r="AX672">
        <v>27797455</v>
      </c>
      <c r="AY672">
        <v>1</v>
      </c>
      <c r="AZ672">
        <v>0</v>
      </c>
      <c r="BA672">
        <v>642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Y672*Source!I366</f>
        <v>7.3760000000000012</v>
      </c>
      <c r="CY672">
        <f t="shared" si="81"/>
        <v>15.49</v>
      </c>
      <c r="CZ672">
        <f t="shared" si="82"/>
        <v>15.49</v>
      </c>
      <c r="DA672">
        <f t="shared" si="83"/>
        <v>1</v>
      </c>
      <c r="DB672">
        <v>0</v>
      </c>
    </row>
    <row r="673" spans="1:106" x14ac:dyDescent="0.2">
      <c r="A673">
        <f>ROW(Source!A366)</f>
        <v>366</v>
      </c>
      <c r="B673">
        <v>27795993</v>
      </c>
      <c r="C673">
        <v>27796826</v>
      </c>
      <c r="D673">
        <v>25706519</v>
      </c>
      <c r="E673">
        <v>1</v>
      </c>
      <c r="F673">
        <v>1</v>
      </c>
      <c r="G673">
        <v>1</v>
      </c>
      <c r="H673">
        <v>1</v>
      </c>
      <c r="I673" t="s">
        <v>742</v>
      </c>
      <c r="J673" t="s">
        <v>4</v>
      </c>
      <c r="K673" t="s">
        <v>743</v>
      </c>
      <c r="L673">
        <v>1191</v>
      </c>
      <c r="N673">
        <v>1013</v>
      </c>
      <c r="O673" t="s">
        <v>497</v>
      </c>
      <c r="P673" t="s">
        <v>497</v>
      </c>
      <c r="Q673">
        <v>1</v>
      </c>
      <c r="W673">
        <v>0</v>
      </c>
      <c r="X673">
        <v>1658205574</v>
      </c>
      <c r="Y673">
        <v>7.3760000000000012</v>
      </c>
      <c r="AA673">
        <v>0</v>
      </c>
      <c r="AB673">
        <v>0</v>
      </c>
      <c r="AC673">
        <v>0</v>
      </c>
      <c r="AD673">
        <v>14.09</v>
      </c>
      <c r="AE673">
        <v>0</v>
      </c>
      <c r="AF673">
        <v>0</v>
      </c>
      <c r="AG673">
        <v>0</v>
      </c>
      <c r="AH673">
        <v>14.09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4</v>
      </c>
      <c r="AT673">
        <v>9.2200000000000006</v>
      </c>
      <c r="AU673" t="s">
        <v>399</v>
      </c>
      <c r="AV673">
        <v>1</v>
      </c>
      <c r="AW673">
        <v>2</v>
      </c>
      <c r="AX673">
        <v>27797456</v>
      </c>
      <c r="AY673">
        <v>1</v>
      </c>
      <c r="AZ673">
        <v>0</v>
      </c>
      <c r="BA673">
        <v>643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Y673*Source!I366</f>
        <v>7.3760000000000012</v>
      </c>
      <c r="CY673">
        <f t="shared" si="81"/>
        <v>14.09</v>
      </c>
      <c r="CZ673">
        <f t="shared" si="82"/>
        <v>14.09</v>
      </c>
      <c r="DA673">
        <f t="shared" si="83"/>
        <v>1</v>
      </c>
      <c r="DB673">
        <v>0</v>
      </c>
    </row>
    <row r="674" spans="1:106" x14ac:dyDescent="0.2">
      <c r="A674">
        <f>ROW(Source!A367)</f>
        <v>367</v>
      </c>
      <c r="B674">
        <v>27796868</v>
      </c>
      <c r="C674">
        <v>27796826</v>
      </c>
      <c r="D674">
        <v>25868293</v>
      </c>
      <c r="E674">
        <v>1</v>
      </c>
      <c r="F674">
        <v>1</v>
      </c>
      <c r="G674">
        <v>1</v>
      </c>
      <c r="H674">
        <v>1</v>
      </c>
      <c r="I674" t="s">
        <v>744</v>
      </c>
      <c r="J674" t="s">
        <v>4</v>
      </c>
      <c r="K674" t="s">
        <v>745</v>
      </c>
      <c r="L674">
        <v>1191</v>
      </c>
      <c r="N674">
        <v>1013</v>
      </c>
      <c r="O674" t="s">
        <v>497</v>
      </c>
      <c r="P674" t="s">
        <v>497</v>
      </c>
      <c r="Q674">
        <v>1</v>
      </c>
      <c r="W674">
        <v>0</v>
      </c>
      <c r="X674">
        <v>-1455644370</v>
      </c>
      <c r="Y674">
        <v>11.056000000000001</v>
      </c>
      <c r="AA674">
        <v>0</v>
      </c>
      <c r="AB674">
        <v>0</v>
      </c>
      <c r="AC674">
        <v>0</v>
      </c>
      <c r="AD674">
        <v>99.48</v>
      </c>
      <c r="AE674">
        <v>0</v>
      </c>
      <c r="AF674">
        <v>0</v>
      </c>
      <c r="AG674">
        <v>0</v>
      </c>
      <c r="AH674">
        <v>12.92</v>
      </c>
      <c r="AI674">
        <v>1</v>
      </c>
      <c r="AJ674">
        <v>1</v>
      </c>
      <c r="AK674">
        <v>1</v>
      </c>
      <c r="AL674">
        <v>7.7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4</v>
      </c>
      <c r="AT674">
        <v>13.82</v>
      </c>
      <c r="AU674" t="s">
        <v>399</v>
      </c>
      <c r="AV674">
        <v>1</v>
      </c>
      <c r="AW674">
        <v>2</v>
      </c>
      <c r="AX674">
        <v>27797452</v>
      </c>
      <c r="AY674">
        <v>1</v>
      </c>
      <c r="AZ674">
        <v>0</v>
      </c>
      <c r="BA674">
        <v>644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Y674*Source!I367</f>
        <v>11.056000000000001</v>
      </c>
      <c r="CY674">
        <f t="shared" si="81"/>
        <v>99.48</v>
      </c>
      <c r="CZ674">
        <f t="shared" si="82"/>
        <v>12.92</v>
      </c>
      <c r="DA674">
        <f t="shared" si="83"/>
        <v>7.7</v>
      </c>
      <c r="DB674">
        <v>0</v>
      </c>
    </row>
    <row r="675" spans="1:106" x14ac:dyDescent="0.2">
      <c r="A675">
        <f>ROW(Source!A367)</f>
        <v>367</v>
      </c>
      <c r="B675">
        <v>27796868</v>
      </c>
      <c r="C675">
        <v>27796826</v>
      </c>
      <c r="D675">
        <v>25867359</v>
      </c>
      <c r="E675">
        <v>1</v>
      </c>
      <c r="F675">
        <v>1</v>
      </c>
      <c r="G675">
        <v>1</v>
      </c>
      <c r="H675">
        <v>1</v>
      </c>
      <c r="I675" t="s">
        <v>736</v>
      </c>
      <c r="J675" t="s">
        <v>4</v>
      </c>
      <c r="K675" t="s">
        <v>737</v>
      </c>
      <c r="L675">
        <v>1191</v>
      </c>
      <c r="N675">
        <v>1013</v>
      </c>
      <c r="O675" t="s">
        <v>497</v>
      </c>
      <c r="P675" t="s">
        <v>497</v>
      </c>
      <c r="Q675">
        <v>1</v>
      </c>
      <c r="W675">
        <v>0</v>
      </c>
      <c r="X675">
        <v>1688654847</v>
      </c>
      <c r="Y675">
        <v>7.3760000000000012</v>
      </c>
      <c r="AA675">
        <v>0</v>
      </c>
      <c r="AB675">
        <v>0</v>
      </c>
      <c r="AC675">
        <v>0</v>
      </c>
      <c r="AD675">
        <v>78.62</v>
      </c>
      <c r="AE675">
        <v>0</v>
      </c>
      <c r="AF675">
        <v>0</v>
      </c>
      <c r="AG675">
        <v>0</v>
      </c>
      <c r="AH675">
        <v>10.210000000000001</v>
      </c>
      <c r="AI675">
        <v>1</v>
      </c>
      <c r="AJ675">
        <v>1</v>
      </c>
      <c r="AK675">
        <v>1</v>
      </c>
      <c r="AL675">
        <v>7.7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4</v>
      </c>
      <c r="AT675">
        <v>9.2200000000000006</v>
      </c>
      <c r="AU675" t="s">
        <v>399</v>
      </c>
      <c r="AV675">
        <v>1</v>
      </c>
      <c r="AW675">
        <v>2</v>
      </c>
      <c r="AX675">
        <v>27797453</v>
      </c>
      <c r="AY675">
        <v>1</v>
      </c>
      <c r="AZ675">
        <v>0</v>
      </c>
      <c r="BA675">
        <v>645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Y675*Source!I367</f>
        <v>7.3760000000000012</v>
      </c>
      <c r="CY675">
        <f t="shared" si="81"/>
        <v>78.62</v>
      </c>
      <c r="CZ675">
        <f t="shared" si="82"/>
        <v>10.210000000000001</v>
      </c>
      <c r="DA675">
        <f t="shared" si="83"/>
        <v>7.7</v>
      </c>
      <c r="DB675">
        <v>0</v>
      </c>
    </row>
    <row r="676" spans="1:106" x14ac:dyDescent="0.2">
      <c r="A676">
        <f>ROW(Source!A367)</f>
        <v>367</v>
      </c>
      <c r="B676">
        <v>27796868</v>
      </c>
      <c r="C676">
        <v>27796826</v>
      </c>
      <c r="D676">
        <v>25863379</v>
      </c>
      <c r="E676">
        <v>1</v>
      </c>
      <c r="F676">
        <v>1</v>
      </c>
      <c r="G676">
        <v>1</v>
      </c>
      <c r="H676">
        <v>1</v>
      </c>
      <c r="I676" t="s">
        <v>738</v>
      </c>
      <c r="J676" t="s">
        <v>4</v>
      </c>
      <c r="K676" t="s">
        <v>739</v>
      </c>
      <c r="L676">
        <v>1191</v>
      </c>
      <c r="N676">
        <v>1013</v>
      </c>
      <c r="O676" t="s">
        <v>497</v>
      </c>
      <c r="P676" t="s">
        <v>497</v>
      </c>
      <c r="Q676">
        <v>1</v>
      </c>
      <c r="W676">
        <v>0</v>
      </c>
      <c r="X676">
        <v>1675274105</v>
      </c>
      <c r="Y676">
        <v>3.6880000000000006</v>
      </c>
      <c r="AA676">
        <v>0</v>
      </c>
      <c r="AB676">
        <v>0</v>
      </c>
      <c r="AC676">
        <v>0</v>
      </c>
      <c r="AD676">
        <v>130.36000000000001</v>
      </c>
      <c r="AE676">
        <v>0</v>
      </c>
      <c r="AF676">
        <v>0</v>
      </c>
      <c r="AG676">
        <v>0</v>
      </c>
      <c r="AH676">
        <v>16.93</v>
      </c>
      <c r="AI676">
        <v>1</v>
      </c>
      <c r="AJ676">
        <v>1</v>
      </c>
      <c r="AK676">
        <v>1</v>
      </c>
      <c r="AL676">
        <v>7.7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4</v>
      </c>
      <c r="AT676">
        <v>4.6100000000000003</v>
      </c>
      <c r="AU676" t="s">
        <v>399</v>
      </c>
      <c r="AV676">
        <v>1</v>
      </c>
      <c r="AW676">
        <v>2</v>
      </c>
      <c r="AX676">
        <v>27797454</v>
      </c>
      <c r="AY676">
        <v>1</v>
      </c>
      <c r="AZ676">
        <v>0</v>
      </c>
      <c r="BA676">
        <v>646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Y676*Source!I367</f>
        <v>3.6880000000000006</v>
      </c>
      <c r="CY676">
        <f t="shared" si="81"/>
        <v>130.36000000000001</v>
      </c>
      <c r="CZ676">
        <f t="shared" si="82"/>
        <v>16.93</v>
      </c>
      <c r="DA676">
        <f t="shared" si="83"/>
        <v>7.7</v>
      </c>
      <c r="DB676">
        <v>0</v>
      </c>
    </row>
    <row r="677" spans="1:106" x14ac:dyDescent="0.2">
      <c r="A677">
        <f>ROW(Source!A367)</f>
        <v>367</v>
      </c>
      <c r="B677">
        <v>27796868</v>
      </c>
      <c r="C677">
        <v>27796826</v>
      </c>
      <c r="D677">
        <v>25703742</v>
      </c>
      <c r="E677">
        <v>1</v>
      </c>
      <c r="F677">
        <v>1</v>
      </c>
      <c r="G677">
        <v>1</v>
      </c>
      <c r="H677">
        <v>1</v>
      </c>
      <c r="I677" t="s">
        <v>740</v>
      </c>
      <c r="J677" t="s">
        <v>4</v>
      </c>
      <c r="K677" t="s">
        <v>741</v>
      </c>
      <c r="L677">
        <v>1191</v>
      </c>
      <c r="N677">
        <v>1013</v>
      </c>
      <c r="O677" t="s">
        <v>497</v>
      </c>
      <c r="P677" t="s">
        <v>497</v>
      </c>
      <c r="Q677">
        <v>1</v>
      </c>
      <c r="W677">
        <v>0</v>
      </c>
      <c r="X677">
        <v>-1481893445</v>
      </c>
      <c r="Y677">
        <v>7.3760000000000012</v>
      </c>
      <c r="AA677">
        <v>0</v>
      </c>
      <c r="AB677">
        <v>0</v>
      </c>
      <c r="AC677">
        <v>0</v>
      </c>
      <c r="AD677">
        <v>119.27</v>
      </c>
      <c r="AE677">
        <v>0</v>
      </c>
      <c r="AF677">
        <v>0</v>
      </c>
      <c r="AG677">
        <v>0</v>
      </c>
      <c r="AH677">
        <v>15.49</v>
      </c>
      <c r="AI677">
        <v>1</v>
      </c>
      <c r="AJ677">
        <v>1</v>
      </c>
      <c r="AK677">
        <v>1</v>
      </c>
      <c r="AL677">
        <v>7.7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4</v>
      </c>
      <c r="AT677">
        <v>9.2200000000000006</v>
      </c>
      <c r="AU677" t="s">
        <v>399</v>
      </c>
      <c r="AV677">
        <v>1</v>
      </c>
      <c r="AW677">
        <v>2</v>
      </c>
      <c r="AX677">
        <v>27797455</v>
      </c>
      <c r="AY677">
        <v>1</v>
      </c>
      <c r="AZ677">
        <v>0</v>
      </c>
      <c r="BA677">
        <v>647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Y677*Source!I367</f>
        <v>7.3760000000000012</v>
      </c>
      <c r="CY677">
        <f t="shared" si="81"/>
        <v>119.27</v>
      </c>
      <c r="CZ677">
        <f t="shared" si="82"/>
        <v>15.49</v>
      </c>
      <c r="DA677">
        <f t="shared" si="83"/>
        <v>7.7</v>
      </c>
      <c r="DB677">
        <v>0</v>
      </c>
    </row>
    <row r="678" spans="1:106" x14ac:dyDescent="0.2">
      <c r="A678">
        <f>ROW(Source!A367)</f>
        <v>367</v>
      </c>
      <c r="B678">
        <v>27796868</v>
      </c>
      <c r="C678">
        <v>27796826</v>
      </c>
      <c r="D678">
        <v>25706519</v>
      </c>
      <c r="E678">
        <v>1</v>
      </c>
      <c r="F678">
        <v>1</v>
      </c>
      <c r="G678">
        <v>1</v>
      </c>
      <c r="H678">
        <v>1</v>
      </c>
      <c r="I678" t="s">
        <v>742</v>
      </c>
      <c r="J678" t="s">
        <v>4</v>
      </c>
      <c r="K678" t="s">
        <v>743</v>
      </c>
      <c r="L678">
        <v>1191</v>
      </c>
      <c r="N678">
        <v>1013</v>
      </c>
      <c r="O678" t="s">
        <v>497</v>
      </c>
      <c r="P678" t="s">
        <v>497</v>
      </c>
      <c r="Q678">
        <v>1</v>
      </c>
      <c r="W678">
        <v>0</v>
      </c>
      <c r="X678">
        <v>1658205574</v>
      </c>
      <c r="Y678">
        <v>7.3760000000000012</v>
      </c>
      <c r="AA678">
        <v>0</v>
      </c>
      <c r="AB678">
        <v>0</v>
      </c>
      <c r="AC678">
        <v>0</v>
      </c>
      <c r="AD678">
        <v>108.49</v>
      </c>
      <c r="AE678">
        <v>0</v>
      </c>
      <c r="AF678">
        <v>0</v>
      </c>
      <c r="AG678">
        <v>0</v>
      </c>
      <c r="AH678">
        <v>14.09</v>
      </c>
      <c r="AI678">
        <v>1</v>
      </c>
      <c r="AJ678">
        <v>1</v>
      </c>
      <c r="AK678">
        <v>1</v>
      </c>
      <c r="AL678">
        <v>7.7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4</v>
      </c>
      <c r="AT678">
        <v>9.2200000000000006</v>
      </c>
      <c r="AU678" t="s">
        <v>399</v>
      </c>
      <c r="AV678">
        <v>1</v>
      </c>
      <c r="AW678">
        <v>2</v>
      </c>
      <c r="AX678">
        <v>27797456</v>
      </c>
      <c r="AY678">
        <v>1</v>
      </c>
      <c r="AZ678">
        <v>0</v>
      </c>
      <c r="BA678">
        <v>648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Y678*Source!I367</f>
        <v>7.3760000000000012</v>
      </c>
      <c r="CY678">
        <f t="shared" si="81"/>
        <v>108.49</v>
      </c>
      <c r="CZ678">
        <f t="shared" si="82"/>
        <v>14.09</v>
      </c>
      <c r="DA678">
        <f t="shared" si="83"/>
        <v>7.7</v>
      </c>
      <c r="DB6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27796885</v>
      </c>
      <c r="C1">
        <v>27796884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495</v>
      </c>
      <c r="J1" t="s">
        <v>4</v>
      </c>
      <c r="K1" t="s">
        <v>496</v>
      </c>
      <c r="L1">
        <v>1191</v>
      </c>
      <c r="N1">
        <v>1013</v>
      </c>
      <c r="O1" t="s">
        <v>497</v>
      </c>
      <c r="P1" t="s">
        <v>497</v>
      </c>
      <c r="Q1">
        <v>1</v>
      </c>
      <c r="X1">
        <v>9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21</v>
      </c>
      <c r="AG1">
        <v>10.799999999999999</v>
      </c>
      <c r="AH1">
        <v>2</v>
      </c>
      <c r="AI1">
        <v>27796885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27796886</v>
      </c>
      <c r="C2">
        <v>27796884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498</v>
      </c>
      <c r="J2" t="s">
        <v>4</v>
      </c>
      <c r="K2" t="s">
        <v>499</v>
      </c>
      <c r="L2">
        <v>1191</v>
      </c>
      <c r="N2">
        <v>1013</v>
      </c>
      <c r="O2" t="s">
        <v>497</v>
      </c>
      <c r="P2" t="s">
        <v>497</v>
      </c>
      <c r="Q2">
        <v>1</v>
      </c>
      <c r="X2">
        <v>0.08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21</v>
      </c>
      <c r="AG2">
        <v>9.6000000000000002E-2</v>
      </c>
      <c r="AH2">
        <v>2</v>
      </c>
      <c r="AI2">
        <v>27796886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27796887</v>
      </c>
      <c r="C3">
        <v>27796884</v>
      </c>
      <c r="D3">
        <v>25230220</v>
      </c>
      <c r="E3">
        <v>1</v>
      </c>
      <c r="F3">
        <v>1</v>
      </c>
      <c r="G3">
        <v>1</v>
      </c>
      <c r="H3">
        <v>2</v>
      </c>
      <c r="I3" t="s">
        <v>500</v>
      </c>
      <c r="J3" t="s">
        <v>501</v>
      </c>
      <c r="K3" t="s">
        <v>502</v>
      </c>
      <c r="L3">
        <v>1368</v>
      </c>
      <c r="N3">
        <v>1011</v>
      </c>
      <c r="O3" t="s">
        <v>503</v>
      </c>
      <c r="P3" t="s">
        <v>503</v>
      </c>
      <c r="Q3">
        <v>1</v>
      </c>
      <c r="X3">
        <v>0.03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3.5999999999999997E-2</v>
      </c>
      <c r="AH3">
        <v>2</v>
      </c>
      <c r="AI3">
        <v>27796887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27796888</v>
      </c>
      <c r="C4">
        <v>27796884</v>
      </c>
      <c r="D4">
        <v>25230400</v>
      </c>
      <c r="E4">
        <v>1</v>
      </c>
      <c r="F4">
        <v>1</v>
      </c>
      <c r="G4">
        <v>1</v>
      </c>
      <c r="H4">
        <v>2</v>
      </c>
      <c r="I4" t="s">
        <v>504</v>
      </c>
      <c r="J4" t="s">
        <v>505</v>
      </c>
      <c r="K4" t="s">
        <v>506</v>
      </c>
      <c r="L4">
        <v>1368</v>
      </c>
      <c r="N4">
        <v>1011</v>
      </c>
      <c r="O4" t="s">
        <v>503</v>
      </c>
      <c r="P4" t="s">
        <v>503</v>
      </c>
      <c r="Q4">
        <v>1</v>
      </c>
      <c r="X4">
        <v>2.0699999999999998</v>
      </c>
      <c r="Y4">
        <v>0</v>
      </c>
      <c r="Z4">
        <v>3.12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2.4839999999999995</v>
      </c>
      <c r="AH4">
        <v>2</v>
      </c>
      <c r="AI4">
        <v>27796888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27796889</v>
      </c>
      <c r="C5">
        <v>27796884</v>
      </c>
      <c r="D5">
        <v>25231607</v>
      </c>
      <c r="E5">
        <v>1</v>
      </c>
      <c r="F5">
        <v>1</v>
      </c>
      <c r="G5">
        <v>1</v>
      </c>
      <c r="H5">
        <v>2</v>
      </c>
      <c r="I5" t="s">
        <v>507</v>
      </c>
      <c r="J5" t="s">
        <v>508</v>
      </c>
      <c r="K5" t="s">
        <v>509</v>
      </c>
      <c r="L5">
        <v>1368</v>
      </c>
      <c r="N5">
        <v>1011</v>
      </c>
      <c r="O5" t="s">
        <v>503</v>
      </c>
      <c r="P5" t="s">
        <v>503</v>
      </c>
      <c r="Q5">
        <v>1</v>
      </c>
      <c r="X5">
        <v>0.05</v>
      </c>
      <c r="Y5">
        <v>0</v>
      </c>
      <c r="Z5">
        <v>65.709999999999994</v>
      </c>
      <c r="AA5">
        <v>11.6</v>
      </c>
      <c r="AB5">
        <v>0</v>
      </c>
      <c r="AC5">
        <v>0</v>
      </c>
      <c r="AD5">
        <v>1</v>
      </c>
      <c r="AE5">
        <v>0</v>
      </c>
      <c r="AF5" t="s">
        <v>21</v>
      </c>
      <c r="AG5">
        <v>0.06</v>
      </c>
      <c r="AH5">
        <v>2</v>
      </c>
      <c r="AI5">
        <v>27796889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27796890</v>
      </c>
      <c r="C6">
        <v>27796884</v>
      </c>
      <c r="D6">
        <v>25144348</v>
      </c>
      <c r="E6">
        <v>17</v>
      </c>
      <c r="F6">
        <v>1</v>
      </c>
      <c r="G6">
        <v>1</v>
      </c>
      <c r="H6">
        <v>3</v>
      </c>
      <c r="I6" t="s">
        <v>748</v>
      </c>
      <c r="J6" t="s">
        <v>4</v>
      </c>
      <c r="K6" t="s">
        <v>726</v>
      </c>
      <c r="L6">
        <v>1348</v>
      </c>
      <c r="N6">
        <v>1009</v>
      </c>
      <c r="O6" t="s">
        <v>119</v>
      </c>
      <c r="P6" t="s">
        <v>119</v>
      </c>
      <c r="Q6">
        <v>1000</v>
      </c>
      <c r="X6">
        <v>1.4E-3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4</v>
      </c>
      <c r="AG6">
        <v>1.4E-3</v>
      </c>
      <c r="AH6">
        <v>3</v>
      </c>
      <c r="AI6">
        <v>-1</v>
      </c>
      <c r="AJ6" t="s">
        <v>4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27796885</v>
      </c>
      <c r="C7">
        <v>27796884</v>
      </c>
      <c r="D7">
        <v>25413300</v>
      </c>
      <c r="E7">
        <v>1</v>
      </c>
      <c r="F7">
        <v>1</v>
      </c>
      <c r="G7">
        <v>1</v>
      </c>
      <c r="H7">
        <v>1</v>
      </c>
      <c r="I7" t="s">
        <v>495</v>
      </c>
      <c r="J7" t="s">
        <v>4</v>
      </c>
      <c r="K7" t="s">
        <v>496</v>
      </c>
      <c r="L7">
        <v>1191</v>
      </c>
      <c r="N7">
        <v>1013</v>
      </c>
      <c r="O7" t="s">
        <v>497</v>
      </c>
      <c r="P7" t="s">
        <v>497</v>
      </c>
      <c r="Q7">
        <v>1</v>
      </c>
      <c r="X7">
        <v>9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21</v>
      </c>
      <c r="AG7">
        <v>10.799999999999999</v>
      </c>
      <c r="AH7">
        <v>2</v>
      </c>
      <c r="AI7">
        <v>27796885</v>
      </c>
      <c r="AJ7">
        <v>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27796886</v>
      </c>
      <c r="C8">
        <v>27796884</v>
      </c>
      <c r="D8">
        <v>25412928</v>
      </c>
      <c r="E8">
        <v>1</v>
      </c>
      <c r="F8">
        <v>1</v>
      </c>
      <c r="G8">
        <v>1</v>
      </c>
      <c r="H8">
        <v>1</v>
      </c>
      <c r="I8" t="s">
        <v>498</v>
      </c>
      <c r="J8" t="s">
        <v>4</v>
      </c>
      <c r="K8" t="s">
        <v>499</v>
      </c>
      <c r="L8">
        <v>1191</v>
      </c>
      <c r="N8">
        <v>1013</v>
      </c>
      <c r="O8" t="s">
        <v>497</v>
      </c>
      <c r="P8" t="s">
        <v>497</v>
      </c>
      <c r="Q8">
        <v>1</v>
      </c>
      <c r="X8">
        <v>0.08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21</v>
      </c>
      <c r="AG8">
        <v>9.6000000000000002E-2</v>
      </c>
      <c r="AH8">
        <v>2</v>
      </c>
      <c r="AI8">
        <v>27796886</v>
      </c>
      <c r="AJ8">
        <v>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27796887</v>
      </c>
      <c r="C9">
        <v>27796884</v>
      </c>
      <c r="D9">
        <v>25230220</v>
      </c>
      <c r="E9">
        <v>1</v>
      </c>
      <c r="F9">
        <v>1</v>
      </c>
      <c r="G9">
        <v>1</v>
      </c>
      <c r="H9">
        <v>2</v>
      </c>
      <c r="I9" t="s">
        <v>500</v>
      </c>
      <c r="J9" t="s">
        <v>501</v>
      </c>
      <c r="K9" t="s">
        <v>502</v>
      </c>
      <c r="L9">
        <v>1368</v>
      </c>
      <c r="N9">
        <v>1011</v>
      </c>
      <c r="O9" t="s">
        <v>503</v>
      </c>
      <c r="P9" t="s">
        <v>503</v>
      </c>
      <c r="Q9">
        <v>1</v>
      </c>
      <c r="X9">
        <v>0.03</v>
      </c>
      <c r="Y9">
        <v>0</v>
      </c>
      <c r="Z9">
        <v>111.99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21</v>
      </c>
      <c r="AG9">
        <v>3.5999999999999997E-2</v>
      </c>
      <c r="AH9">
        <v>2</v>
      </c>
      <c r="AI9">
        <v>27796887</v>
      </c>
      <c r="AJ9">
        <v>10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27796888</v>
      </c>
      <c r="C10">
        <v>27796884</v>
      </c>
      <c r="D10">
        <v>25230400</v>
      </c>
      <c r="E10">
        <v>1</v>
      </c>
      <c r="F10">
        <v>1</v>
      </c>
      <c r="G10">
        <v>1</v>
      </c>
      <c r="H10">
        <v>2</v>
      </c>
      <c r="I10" t="s">
        <v>504</v>
      </c>
      <c r="J10" t="s">
        <v>505</v>
      </c>
      <c r="K10" t="s">
        <v>506</v>
      </c>
      <c r="L10">
        <v>1368</v>
      </c>
      <c r="N10">
        <v>1011</v>
      </c>
      <c r="O10" t="s">
        <v>503</v>
      </c>
      <c r="P10" t="s">
        <v>503</v>
      </c>
      <c r="Q10">
        <v>1</v>
      </c>
      <c r="X10">
        <v>2.0699999999999998</v>
      </c>
      <c r="Y10">
        <v>0</v>
      </c>
      <c r="Z10">
        <v>3.12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21</v>
      </c>
      <c r="AG10">
        <v>2.4839999999999995</v>
      </c>
      <c r="AH10">
        <v>2</v>
      </c>
      <c r="AI10">
        <v>27796888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27796889</v>
      </c>
      <c r="C11">
        <v>27796884</v>
      </c>
      <c r="D11">
        <v>25231607</v>
      </c>
      <c r="E11">
        <v>1</v>
      </c>
      <c r="F11">
        <v>1</v>
      </c>
      <c r="G11">
        <v>1</v>
      </c>
      <c r="H11">
        <v>2</v>
      </c>
      <c r="I11" t="s">
        <v>507</v>
      </c>
      <c r="J11" t="s">
        <v>508</v>
      </c>
      <c r="K11" t="s">
        <v>509</v>
      </c>
      <c r="L11">
        <v>1368</v>
      </c>
      <c r="N11">
        <v>1011</v>
      </c>
      <c r="O11" t="s">
        <v>503</v>
      </c>
      <c r="P11" t="s">
        <v>503</v>
      </c>
      <c r="Q11">
        <v>1</v>
      </c>
      <c r="X11">
        <v>0.05</v>
      </c>
      <c r="Y11">
        <v>0</v>
      </c>
      <c r="Z11">
        <v>65.709999999999994</v>
      </c>
      <c r="AA11">
        <v>11.6</v>
      </c>
      <c r="AB11">
        <v>0</v>
      </c>
      <c r="AC11">
        <v>0</v>
      </c>
      <c r="AD11">
        <v>1</v>
      </c>
      <c r="AE11">
        <v>0</v>
      </c>
      <c r="AF11" t="s">
        <v>21</v>
      </c>
      <c r="AG11">
        <v>0.06</v>
      </c>
      <c r="AH11">
        <v>2</v>
      </c>
      <c r="AI11">
        <v>27796889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27796890</v>
      </c>
      <c r="C12">
        <v>27796884</v>
      </c>
      <c r="D12">
        <v>25144348</v>
      </c>
      <c r="E12">
        <v>17</v>
      </c>
      <c r="F12">
        <v>1</v>
      </c>
      <c r="G12">
        <v>1</v>
      </c>
      <c r="H12">
        <v>3</v>
      </c>
      <c r="I12" t="s">
        <v>748</v>
      </c>
      <c r="J12" t="s">
        <v>4</v>
      </c>
      <c r="K12" t="s">
        <v>726</v>
      </c>
      <c r="L12">
        <v>1348</v>
      </c>
      <c r="N12">
        <v>1009</v>
      </c>
      <c r="O12" t="s">
        <v>119</v>
      </c>
      <c r="P12" t="s">
        <v>119</v>
      </c>
      <c r="Q12">
        <v>1000</v>
      </c>
      <c r="X12">
        <v>1.4E-3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4</v>
      </c>
      <c r="AG12">
        <v>1.4E-3</v>
      </c>
      <c r="AH12">
        <v>3</v>
      </c>
      <c r="AI12">
        <v>-1</v>
      </c>
      <c r="AJ12" t="s">
        <v>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ROW(Source!A34)</f>
        <v>34</v>
      </c>
      <c r="B13">
        <v>27796902</v>
      </c>
      <c r="C13">
        <v>27796899</v>
      </c>
      <c r="D13">
        <v>25418547</v>
      </c>
      <c r="E13">
        <v>1</v>
      </c>
      <c r="F13">
        <v>1</v>
      </c>
      <c r="G13">
        <v>1</v>
      </c>
      <c r="H13">
        <v>1</v>
      </c>
      <c r="I13" t="s">
        <v>510</v>
      </c>
      <c r="J13" t="s">
        <v>4</v>
      </c>
      <c r="K13" t="s">
        <v>511</v>
      </c>
      <c r="L13">
        <v>1191</v>
      </c>
      <c r="N13">
        <v>1013</v>
      </c>
      <c r="O13" t="s">
        <v>497</v>
      </c>
      <c r="P13" t="s">
        <v>497</v>
      </c>
      <c r="Q13">
        <v>1</v>
      </c>
      <c r="X13">
        <v>5.75</v>
      </c>
      <c r="Y13">
        <v>0</v>
      </c>
      <c r="Z13">
        <v>0</v>
      </c>
      <c r="AA13">
        <v>0</v>
      </c>
      <c r="AB13">
        <v>8.74</v>
      </c>
      <c r="AC13">
        <v>0</v>
      </c>
      <c r="AD13">
        <v>1</v>
      </c>
      <c r="AE13">
        <v>1</v>
      </c>
      <c r="AF13" t="s">
        <v>21</v>
      </c>
      <c r="AG13">
        <v>6.8999999999999995</v>
      </c>
      <c r="AH13">
        <v>2</v>
      </c>
      <c r="AI13">
        <v>27796902</v>
      </c>
      <c r="AJ13">
        <v>15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ROW(Source!A34)</f>
        <v>34</v>
      </c>
      <c r="B14">
        <v>27796903</v>
      </c>
      <c r="C14">
        <v>27796899</v>
      </c>
      <c r="D14">
        <v>25412928</v>
      </c>
      <c r="E14">
        <v>1</v>
      </c>
      <c r="F14">
        <v>1</v>
      </c>
      <c r="G14">
        <v>1</v>
      </c>
      <c r="H14">
        <v>1</v>
      </c>
      <c r="I14" t="s">
        <v>498</v>
      </c>
      <c r="J14" t="s">
        <v>4</v>
      </c>
      <c r="K14" t="s">
        <v>499</v>
      </c>
      <c r="L14">
        <v>1191</v>
      </c>
      <c r="N14">
        <v>1013</v>
      </c>
      <c r="O14" t="s">
        <v>497</v>
      </c>
      <c r="P14" t="s">
        <v>497</v>
      </c>
      <c r="Q14">
        <v>1</v>
      </c>
      <c r="X14">
        <v>0.01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21</v>
      </c>
      <c r="AG14">
        <v>1.2E-2</v>
      </c>
      <c r="AH14">
        <v>2</v>
      </c>
      <c r="AI14">
        <v>27796903</v>
      </c>
      <c r="AJ14">
        <v>16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27796904</v>
      </c>
      <c r="C15">
        <v>27796899</v>
      </c>
      <c r="D15">
        <v>25231607</v>
      </c>
      <c r="E15">
        <v>1</v>
      </c>
      <c r="F15">
        <v>1</v>
      </c>
      <c r="G15">
        <v>1</v>
      </c>
      <c r="H15">
        <v>2</v>
      </c>
      <c r="I15" t="s">
        <v>507</v>
      </c>
      <c r="J15" t="s">
        <v>508</v>
      </c>
      <c r="K15" t="s">
        <v>509</v>
      </c>
      <c r="L15">
        <v>1368</v>
      </c>
      <c r="N15">
        <v>1011</v>
      </c>
      <c r="O15" t="s">
        <v>503</v>
      </c>
      <c r="P15" t="s">
        <v>503</v>
      </c>
      <c r="Q15">
        <v>1</v>
      </c>
      <c r="X15">
        <v>0.01</v>
      </c>
      <c r="Y15">
        <v>0</v>
      </c>
      <c r="Z15">
        <v>65.709999999999994</v>
      </c>
      <c r="AA15">
        <v>11.6</v>
      </c>
      <c r="AB15">
        <v>0</v>
      </c>
      <c r="AC15">
        <v>0</v>
      </c>
      <c r="AD15">
        <v>1</v>
      </c>
      <c r="AE15">
        <v>0</v>
      </c>
      <c r="AF15" t="s">
        <v>21</v>
      </c>
      <c r="AG15">
        <v>1.2E-2</v>
      </c>
      <c r="AH15">
        <v>2</v>
      </c>
      <c r="AI15">
        <v>27796904</v>
      </c>
      <c r="AJ15">
        <v>17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ROW(Source!A34)</f>
        <v>34</v>
      </c>
      <c r="B16">
        <v>27796905</v>
      </c>
      <c r="C16">
        <v>27796899</v>
      </c>
      <c r="D16">
        <v>25152615</v>
      </c>
      <c r="E16">
        <v>1</v>
      </c>
      <c r="F16">
        <v>1</v>
      </c>
      <c r="G16">
        <v>1</v>
      </c>
      <c r="H16">
        <v>3</v>
      </c>
      <c r="I16" t="s">
        <v>512</v>
      </c>
      <c r="J16" t="s">
        <v>513</v>
      </c>
      <c r="K16" t="s">
        <v>514</v>
      </c>
      <c r="L16">
        <v>1348</v>
      </c>
      <c r="N16">
        <v>1009</v>
      </c>
      <c r="O16" t="s">
        <v>119</v>
      </c>
      <c r="P16" t="s">
        <v>119</v>
      </c>
      <c r="Q16">
        <v>1000</v>
      </c>
      <c r="X16">
        <v>2.0000000000000001E-4</v>
      </c>
      <c r="Y16">
        <v>9040.01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4</v>
      </c>
      <c r="AG16">
        <v>2.0000000000000001E-4</v>
      </c>
      <c r="AH16">
        <v>2</v>
      </c>
      <c r="AI16">
        <v>27796905</v>
      </c>
      <c r="AJ16">
        <v>18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27796906</v>
      </c>
      <c r="C17">
        <v>27796899</v>
      </c>
      <c r="D17">
        <v>25153497</v>
      </c>
      <c r="E17">
        <v>1</v>
      </c>
      <c r="F17">
        <v>1</v>
      </c>
      <c r="G17">
        <v>1</v>
      </c>
      <c r="H17">
        <v>3</v>
      </c>
      <c r="I17" t="s">
        <v>515</v>
      </c>
      <c r="J17" t="s">
        <v>516</v>
      </c>
      <c r="K17" t="s">
        <v>517</v>
      </c>
      <c r="L17">
        <v>1346</v>
      </c>
      <c r="N17">
        <v>1009</v>
      </c>
      <c r="O17" t="s">
        <v>139</v>
      </c>
      <c r="P17" t="s">
        <v>139</v>
      </c>
      <c r="Q17">
        <v>1</v>
      </c>
      <c r="X17">
        <v>0.08</v>
      </c>
      <c r="Y17">
        <v>23.09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</v>
      </c>
      <c r="AG17">
        <v>0.08</v>
      </c>
      <c r="AH17">
        <v>2</v>
      </c>
      <c r="AI17">
        <v>27796906</v>
      </c>
      <c r="AJ17">
        <v>19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27796907</v>
      </c>
      <c r="C18">
        <v>27796899</v>
      </c>
      <c r="D18">
        <v>25146058</v>
      </c>
      <c r="E18">
        <v>17</v>
      </c>
      <c r="F18">
        <v>1</v>
      </c>
      <c r="G18">
        <v>1</v>
      </c>
      <c r="H18">
        <v>3</v>
      </c>
      <c r="I18" t="s">
        <v>749</v>
      </c>
      <c r="J18" t="s">
        <v>4</v>
      </c>
      <c r="K18" t="s">
        <v>750</v>
      </c>
      <c r="L18">
        <v>1327</v>
      </c>
      <c r="N18">
        <v>1005</v>
      </c>
      <c r="O18" t="s">
        <v>40</v>
      </c>
      <c r="P18" t="s">
        <v>40</v>
      </c>
      <c r="Q18">
        <v>1</v>
      </c>
      <c r="X18">
        <v>1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4</v>
      </c>
      <c r="AG18">
        <v>1</v>
      </c>
      <c r="AH18">
        <v>3</v>
      </c>
      <c r="AI18">
        <v>-1</v>
      </c>
      <c r="AJ18" t="s">
        <v>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ROW(Source!A35)</f>
        <v>35</v>
      </c>
      <c r="B19">
        <v>27796902</v>
      </c>
      <c r="C19">
        <v>27796899</v>
      </c>
      <c r="D19">
        <v>25418547</v>
      </c>
      <c r="E19">
        <v>1</v>
      </c>
      <c r="F19">
        <v>1</v>
      </c>
      <c r="G19">
        <v>1</v>
      </c>
      <c r="H19">
        <v>1</v>
      </c>
      <c r="I19" t="s">
        <v>510</v>
      </c>
      <c r="J19" t="s">
        <v>4</v>
      </c>
      <c r="K19" t="s">
        <v>511</v>
      </c>
      <c r="L19">
        <v>1191</v>
      </c>
      <c r="N19">
        <v>1013</v>
      </c>
      <c r="O19" t="s">
        <v>497</v>
      </c>
      <c r="P19" t="s">
        <v>497</v>
      </c>
      <c r="Q19">
        <v>1</v>
      </c>
      <c r="X19">
        <v>5.75</v>
      </c>
      <c r="Y19">
        <v>0</v>
      </c>
      <c r="Z19">
        <v>0</v>
      </c>
      <c r="AA19">
        <v>0</v>
      </c>
      <c r="AB19">
        <v>8.74</v>
      </c>
      <c r="AC19">
        <v>0</v>
      </c>
      <c r="AD19">
        <v>1</v>
      </c>
      <c r="AE19">
        <v>1</v>
      </c>
      <c r="AF19" t="s">
        <v>21</v>
      </c>
      <c r="AG19">
        <v>6.8999999999999995</v>
      </c>
      <c r="AH19">
        <v>2</v>
      </c>
      <c r="AI19">
        <v>27796902</v>
      </c>
      <c r="AJ19">
        <v>21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ROW(Source!A35)</f>
        <v>35</v>
      </c>
      <c r="B20">
        <v>27796903</v>
      </c>
      <c r="C20">
        <v>27796899</v>
      </c>
      <c r="D20">
        <v>25412928</v>
      </c>
      <c r="E20">
        <v>1</v>
      </c>
      <c r="F20">
        <v>1</v>
      </c>
      <c r="G20">
        <v>1</v>
      </c>
      <c r="H20">
        <v>1</v>
      </c>
      <c r="I20" t="s">
        <v>498</v>
      </c>
      <c r="J20" t="s">
        <v>4</v>
      </c>
      <c r="K20" t="s">
        <v>499</v>
      </c>
      <c r="L20">
        <v>1191</v>
      </c>
      <c r="N20">
        <v>1013</v>
      </c>
      <c r="O20" t="s">
        <v>497</v>
      </c>
      <c r="P20" t="s">
        <v>497</v>
      </c>
      <c r="Q20">
        <v>1</v>
      </c>
      <c r="X20">
        <v>0.01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21</v>
      </c>
      <c r="AG20">
        <v>1.2E-2</v>
      </c>
      <c r="AH20">
        <v>2</v>
      </c>
      <c r="AI20">
        <v>27796903</v>
      </c>
      <c r="AJ20">
        <v>22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ROW(Source!A35)</f>
        <v>35</v>
      </c>
      <c r="B21">
        <v>27796904</v>
      </c>
      <c r="C21">
        <v>27796899</v>
      </c>
      <c r="D21">
        <v>25231607</v>
      </c>
      <c r="E21">
        <v>1</v>
      </c>
      <c r="F21">
        <v>1</v>
      </c>
      <c r="G21">
        <v>1</v>
      </c>
      <c r="H21">
        <v>2</v>
      </c>
      <c r="I21" t="s">
        <v>507</v>
      </c>
      <c r="J21" t="s">
        <v>508</v>
      </c>
      <c r="K21" t="s">
        <v>509</v>
      </c>
      <c r="L21">
        <v>1368</v>
      </c>
      <c r="N21">
        <v>1011</v>
      </c>
      <c r="O21" t="s">
        <v>503</v>
      </c>
      <c r="P21" t="s">
        <v>503</v>
      </c>
      <c r="Q21">
        <v>1</v>
      </c>
      <c r="X21">
        <v>0.01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21</v>
      </c>
      <c r="AG21">
        <v>1.2E-2</v>
      </c>
      <c r="AH21">
        <v>2</v>
      </c>
      <c r="AI21">
        <v>27796904</v>
      </c>
      <c r="AJ21">
        <v>23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ROW(Source!A35)</f>
        <v>35</v>
      </c>
      <c r="B22">
        <v>27796905</v>
      </c>
      <c r="C22">
        <v>27796899</v>
      </c>
      <c r="D22">
        <v>25152615</v>
      </c>
      <c r="E22">
        <v>1</v>
      </c>
      <c r="F22">
        <v>1</v>
      </c>
      <c r="G22">
        <v>1</v>
      </c>
      <c r="H22">
        <v>3</v>
      </c>
      <c r="I22" t="s">
        <v>512</v>
      </c>
      <c r="J22" t="s">
        <v>513</v>
      </c>
      <c r="K22" t="s">
        <v>514</v>
      </c>
      <c r="L22">
        <v>1348</v>
      </c>
      <c r="N22">
        <v>1009</v>
      </c>
      <c r="O22" t="s">
        <v>119</v>
      </c>
      <c r="P22" t="s">
        <v>119</v>
      </c>
      <c r="Q22">
        <v>1000</v>
      </c>
      <c r="X22">
        <v>2.0000000000000001E-4</v>
      </c>
      <c r="Y22">
        <v>9040.01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4</v>
      </c>
      <c r="AG22">
        <v>2.0000000000000001E-4</v>
      </c>
      <c r="AH22">
        <v>2</v>
      </c>
      <c r="AI22">
        <v>27796905</v>
      </c>
      <c r="AJ22">
        <v>24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ROW(Source!A35)</f>
        <v>35</v>
      </c>
      <c r="B23">
        <v>27796906</v>
      </c>
      <c r="C23">
        <v>27796899</v>
      </c>
      <c r="D23">
        <v>25153497</v>
      </c>
      <c r="E23">
        <v>1</v>
      </c>
      <c r="F23">
        <v>1</v>
      </c>
      <c r="G23">
        <v>1</v>
      </c>
      <c r="H23">
        <v>3</v>
      </c>
      <c r="I23" t="s">
        <v>515</v>
      </c>
      <c r="J23" t="s">
        <v>516</v>
      </c>
      <c r="K23" t="s">
        <v>517</v>
      </c>
      <c r="L23">
        <v>1346</v>
      </c>
      <c r="N23">
        <v>1009</v>
      </c>
      <c r="O23" t="s">
        <v>139</v>
      </c>
      <c r="P23" t="s">
        <v>139</v>
      </c>
      <c r="Q23">
        <v>1</v>
      </c>
      <c r="X23">
        <v>0.08</v>
      </c>
      <c r="Y23">
        <v>23.09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4</v>
      </c>
      <c r="AG23">
        <v>0.08</v>
      </c>
      <c r="AH23">
        <v>2</v>
      </c>
      <c r="AI23">
        <v>27796906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ROW(Source!A35)</f>
        <v>35</v>
      </c>
      <c r="B24">
        <v>27796907</v>
      </c>
      <c r="C24">
        <v>27796899</v>
      </c>
      <c r="D24">
        <v>25146058</v>
      </c>
      <c r="E24">
        <v>17</v>
      </c>
      <c r="F24">
        <v>1</v>
      </c>
      <c r="G24">
        <v>1</v>
      </c>
      <c r="H24">
        <v>3</v>
      </c>
      <c r="I24" t="s">
        <v>749</v>
      </c>
      <c r="J24" t="s">
        <v>4</v>
      </c>
      <c r="K24" t="s">
        <v>750</v>
      </c>
      <c r="L24">
        <v>1327</v>
      </c>
      <c r="N24">
        <v>1005</v>
      </c>
      <c r="O24" t="s">
        <v>40</v>
      </c>
      <c r="P24" t="s">
        <v>40</v>
      </c>
      <c r="Q24">
        <v>1</v>
      </c>
      <c r="X24">
        <v>1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 t="s">
        <v>4</v>
      </c>
      <c r="AG24">
        <v>1</v>
      </c>
      <c r="AH24">
        <v>3</v>
      </c>
      <c r="AI24">
        <v>-1</v>
      </c>
      <c r="AJ24" t="s">
        <v>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ROW(Source!A38)</f>
        <v>38</v>
      </c>
      <c r="B25">
        <v>27796912</v>
      </c>
      <c r="C25">
        <v>27796911</v>
      </c>
      <c r="D25">
        <v>25418142</v>
      </c>
      <c r="E25">
        <v>1</v>
      </c>
      <c r="F25">
        <v>1</v>
      </c>
      <c r="G25">
        <v>1</v>
      </c>
      <c r="H25">
        <v>1</v>
      </c>
      <c r="I25" t="s">
        <v>518</v>
      </c>
      <c r="J25" t="s">
        <v>4</v>
      </c>
      <c r="K25" t="s">
        <v>519</v>
      </c>
      <c r="L25">
        <v>1191</v>
      </c>
      <c r="N25">
        <v>1013</v>
      </c>
      <c r="O25" t="s">
        <v>497</v>
      </c>
      <c r="P25" t="s">
        <v>497</v>
      </c>
      <c r="Q25">
        <v>1</v>
      </c>
      <c r="X25">
        <v>3.41</v>
      </c>
      <c r="Y25">
        <v>0</v>
      </c>
      <c r="Z25">
        <v>0</v>
      </c>
      <c r="AA25">
        <v>0</v>
      </c>
      <c r="AB25">
        <v>8.9700000000000006</v>
      </c>
      <c r="AC25">
        <v>0</v>
      </c>
      <c r="AD25">
        <v>1</v>
      </c>
      <c r="AE25">
        <v>1</v>
      </c>
      <c r="AF25" t="s">
        <v>21</v>
      </c>
      <c r="AG25">
        <v>4.0919999999999996</v>
      </c>
      <c r="AH25">
        <v>2</v>
      </c>
      <c r="AI25">
        <v>27796912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ROW(Source!A38)</f>
        <v>38</v>
      </c>
      <c r="B26">
        <v>27796913</v>
      </c>
      <c r="C26">
        <v>27796911</v>
      </c>
      <c r="D26">
        <v>25412928</v>
      </c>
      <c r="E26">
        <v>1</v>
      </c>
      <c r="F26">
        <v>1</v>
      </c>
      <c r="G26">
        <v>1</v>
      </c>
      <c r="H26">
        <v>1</v>
      </c>
      <c r="I26" t="s">
        <v>498</v>
      </c>
      <c r="J26" t="s">
        <v>4</v>
      </c>
      <c r="K26" t="s">
        <v>499</v>
      </c>
      <c r="L26">
        <v>1191</v>
      </c>
      <c r="N26">
        <v>1013</v>
      </c>
      <c r="O26" t="s">
        <v>497</v>
      </c>
      <c r="P26" t="s">
        <v>497</v>
      </c>
      <c r="Q26">
        <v>1</v>
      </c>
      <c r="X26">
        <v>0.03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2</v>
      </c>
      <c r="AF26" t="s">
        <v>21</v>
      </c>
      <c r="AG26">
        <v>3.5999999999999997E-2</v>
      </c>
      <c r="AH26">
        <v>2</v>
      </c>
      <c r="AI26">
        <v>27796913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27796914</v>
      </c>
      <c r="C27">
        <v>27796911</v>
      </c>
      <c r="D27">
        <v>25230220</v>
      </c>
      <c r="E27">
        <v>1</v>
      </c>
      <c r="F27">
        <v>1</v>
      </c>
      <c r="G27">
        <v>1</v>
      </c>
      <c r="H27">
        <v>2</v>
      </c>
      <c r="I27" t="s">
        <v>500</v>
      </c>
      <c r="J27" t="s">
        <v>501</v>
      </c>
      <c r="K27" t="s">
        <v>502</v>
      </c>
      <c r="L27">
        <v>1368</v>
      </c>
      <c r="N27">
        <v>1011</v>
      </c>
      <c r="O27" t="s">
        <v>503</v>
      </c>
      <c r="P27" t="s">
        <v>503</v>
      </c>
      <c r="Q27">
        <v>1</v>
      </c>
      <c r="X27">
        <v>0.01</v>
      </c>
      <c r="Y27">
        <v>0</v>
      </c>
      <c r="Z27">
        <v>111.99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21</v>
      </c>
      <c r="AG27">
        <v>1.2E-2</v>
      </c>
      <c r="AH27">
        <v>2</v>
      </c>
      <c r="AI27">
        <v>27796914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27796915</v>
      </c>
      <c r="C28">
        <v>27796911</v>
      </c>
      <c r="D28">
        <v>25230400</v>
      </c>
      <c r="E28">
        <v>1</v>
      </c>
      <c r="F28">
        <v>1</v>
      </c>
      <c r="G28">
        <v>1</v>
      </c>
      <c r="H28">
        <v>2</v>
      </c>
      <c r="I28" t="s">
        <v>504</v>
      </c>
      <c r="J28" t="s">
        <v>505</v>
      </c>
      <c r="K28" t="s">
        <v>506</v>
      </c>
      <c r="L28">
        <v>1368</v>
      </c>
      <c r="N28">
        <v>1011</v>
      </c>
      <c r="O28" t="s">
        <v>503</v>
      </c>
      <c r="P28" t="s">
        <v>503</v>
      </c>
      <c r="Q28">
        <v>1</v>
      </c>
      <c r="X28">
        <v>0.68</v>
      </c>
      <c r="Y28">
        <v>0</v>
      </c>
      <c r="Z28">
        <v>3.12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21</v>
      </c>
      <c r="AG28">
        <v>0.81600000000000006</v>
      </c>
      <c r="AH28">
        <v>2</v>
      </c>
      <c r="AI28">
        <v>27796915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27796916</v>
      </c>
      <c r="C29">
        <v>27796911</v>
      </c>
      <c r="D29">
        <v>25231607</v>
      </c>
      <c r="E29">
        <v>1</v>
      </c>
      <c r="F29">
        <v>1</v>
      </c>
      <c r="G29">
        <v>1</v>
      </c>
      <c r="H29">
        <v>2</v>
      </c>
      <c r="I29" t="s">
        <v>507</v>
      </c>
      <c r="J29" t="s">
        <v>508</v>
      </c>
      <c r="K29" t="s">
        <v>509</v>
      </c>
      <c r="L29">
        <v>1368</v>
      </c>
      <c r="N29">
        <v>1011</v>
      </c>
      <c r="O29" t="s">
        <v>503</v>
      </c>
      <c r="P29" t="s">
        <v>503</v>
      </c>
      <c r="Q29">
        <v>1</v>
      </c>
      <c r="X29">
        <v>0.02</v>
      </c>
      <c r="Y29">
        <v>0</v>
      </c>
      <c r="Z29">
        <v>65.709999999999994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21</v>
      </c>
      <c r="AG29">
        <v>2.4E-2</v>
      </c>
      <c r="AH29">
        <v>2</v>
      </c>
      <c r="AI29">
        <v>27796916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ROW(Source!A38)</f>
        <v>38</v>
      </c>
      <c r="B30">
        <v>27796917</v>
      </c>
      <c r="C30">
        <v>27796911</v>
      </c>
      <c r="D30">
        <v>25152615</v>
      </c>
      <c r="E30">
        <v>1</v>
      </c>
      <c r="F30">
        <v>1</v>
      </c>
      <c r="G30">
        <v>1</v>
      </c>
      <c r="H30">
        <v>3</v>
      </c>
      <c r="I30" t="s">
        <v>512</v>
      </c>
      <c r="J30" t="s">
        <v>513</v>
      </c>
      <c r="K30" t="s">
        <v>514</v>
      </c>
      <c r="L30">
        <v>1348</v>
      </c>
      <c r="N30">
        <v>1009</v>
      </c>
      <c r="O30" t="s">
        <v>119</v>
      </c>
      <c r="P30" t="s">
        <v>119</v>
      </c>
      <c r="Q30">
        <v>1000</v>
      </c>
      <c r="X30">
        <v>5.0000000000000001E-4</v>
      </c>
      <c r="Y30">
        <v>9040.01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4</v>
      </c>
      <c r="AG30">
        <v>5.0000000000000001E-4</v>
      </c>
      <c r="AH30">
        <v>2</v>
      </c>
      <c r="AI30">
        <v>27796917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ROW(Source!A38)</f>
        <v>38</v>
      </c>
      <c r="B31">
        <v>27796918</v>
      </c>
      <c r="C31">
        <v>27796911</v>
      </c>
      <c r="D31">
        <v>25153497</v>
      </c>
      <c r="E31">
        <v>1</v>
      </c>
      <c r="F31">
        <v>1</v>
      </c>
      <c r="G31">
        <v>1</v>
      </c>
      <c r="H31">
        <v>3</v>
      </c>
      <c r="I31" t="s">
        <v>515</v>
      </c>
      <c r="J31" t="s">
        <v>516</v>
      </c>
      <c r="K31" t="s">
        <v>517</v>
      </c>
      <c r="L31">
        <v>1346</v>
      </c>
      <c r="N31">
        <v>1009</v>
      </c>
      <c r="O31" t="s">
        <v>139</v>
      </c>
      <c r="P31" t="s">
        <v>139</v>
      </c>
      <c r="Q31">
        <v>1</v>
      </c>
      <c r="X31">
        <v>0.92</v>
      </c>
      <c r="Y31">
        <v>23.09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4</v>
      </c>
      <c r="AG31">
        <v>0.92</v>
      </c>
      <c r="AH31">
        <v>2</v>
      </c>
      <c r="AI31">
        <v>27796918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ROW(Source!A38)</f>
        <v>38</v>
      </c>
      <c r="B32">
        <v>27796919</v>
      </c>
      <c r="C32">
        <v>27796911</v>
      </c>
      <c r="D32">
        <v>25146009</v>
      </c>
      <c r="E32">
        <v>17</v>
      </c>
      <c r="F32">
        <v>1</v>
      </c>
      <c r="G32">
        <v>1</v>
      </c>
      <c r="H32">
        <v>3</v>
      </c>
      <c r="I32" t="s">
        <v>751</v>
      </c>
      <c r="J32" t="s">
        <v>4</v>
      </c>
      <c r="K32" t="s">
        <v>752</v>
      </c>
      <c r="L32">
        <v>1354</v>
      </c>
      <c r="N32">
        <v>1010</v>
      </c>
      <c r="O32" t="s">
        <v>215</v>
      </c>
      <c r="P32" t="s">
        <v>215</v>
      </c>
      <c r="Q32">
        <v>1</v>
      </c>
      <c r="X32">
        <v>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4</v>
      </c>
      <c r="AG32">
        <v>1</v>
      </c>
      <c r="AH32">
        <v>3</v>
      </c>
      <c r="AI32">
        <v>-1</v>
      </c>
      <c r="AJ32" t="s">
        <v>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ROW(Source!A39)</f>
        <v>39</v>
      </c>
      <c r="B33">
        <v>27796912</v>
      </c>
      <c r="C33">
        <v>27796911</v>
      </c>
      <c r="D33">
        <v>25418142</v>
      </c>
      <c r="E33">
        <v>1</v>
      </c>
      <c r="F33">
        <v>1</v>
      </c>
      <c r="G33">
        <v>1</v>
      </c>
      <c r="H33">
        <v>1</v>
      </c>
      <c r="I33" t="s">
        <v>518</v>
      </c>
      <c r="J33" t="s">
        <v>4</v>
      </c>
      <c r="K33" t="s">
        <v>519</v>
      </c>
      <c r="L33">
        <v>1191</v>
      </c>
      <c r="N33">
        <v>1013</v>
      </c>
      <c r="O33" t="s">
        <v>497</v>
      </c>
      <c r="P33" t="s">
        <v>497</v>
      </c>
      <c r="Q33">
        <v>1</v>
      </c>
      <c r="X33">
        <v>3.41</v>
      </c>
      <c r="Y33">
        <v>0</v>
      </c>
      <c r="Z33">
        <v>0</v>
      </c>
      <c r="AA33">
        <v>0</v>
      </c>
      <c r="AB33">
        <v>8.9700000000000006</v>
      </c>
      <c r="AC33">
        <v>0</v>
      </c>
      <c r="AD33">
        <v>1</v>
      </c>
      <c r="AE33">
        <v>1</v>
      </c>
      <c r="AF33" t="s">
        <v>21</v>
      </c>
      <c r="AG33">
        <v>4.0919999999999996</v>
      </c>
      <c r="AH33">
        <v>2</v>
      </c>
      <c r="AI33">
        <v>27796912</v>
      </c>
      <c r="AJ33">
        <v>36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27796913</v>
      </c>
      <c r="C34">
        <v>27796911</v>
      </c>
      <c r="D34">
        <v>25412928</v>
      </c>
      <c r="E34">
        <v>1</v>
      </c>
      <c r="F34">
        <v>1</v>
      </c>
      <c r="G34">
        <v>1</v>
      </c>
      <c r="H34">
        <v>1</v>
      </c>
      <c r="I34" t="s">
        <v>498</v>
      </c>
      <c r="J34" t="s">
        <v>4</v>
      </c>
      <c r="K34" t="s">
        <v>499</v>
      </c>
      <c r="L34">
        <v>1191</v>
      </c>
      <c r="N34">
        <v>1013</v>
      </c>
      <c r="O34" t="s">
        <v>497</v>
      </c>
      <c r="P34" t="s">
        <v>497</v>
      </c>
      <c r="Q34">
        <v>1</v>
      </c>
      <c r="X34">
        <v>0.03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2</v>
      </c>
      <c r="AF34" t="s">
        <v>21</v>
      </c>
      <c r="AG34">
        <v>3.5999999999999997E-2</v>
      </c>
      <c r="AH34">
        <v>2</v>
      </c>
      <c r="AI34">
        <v>27796913</v>
      </c>
      <c r="AJ34">
        <v>37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27796914</v>
      </c>
      <c r="C35">
        <v>27796911</v>
      </c>
      <c r="D35">
        <v>25230220</v>
      </c>
      <c r="E35">
        <v>1</v>
      </c>
      <c r="F35">
        <v>1</v>
      </c>
      <c r="G35">
        <v>1</v>
      </c>
      <c r="H35">
        <v>2</v>
      </c>
      <c r="I35" t="s">
        <v>500</v>
      </c>
      <c r="J35" t="s">
        <v>501</v>
      </c>
      <c r="K35" t="s">
        <v>502</v>
      </c>
      <c r="L35">
        <v>1368</v>
      </c>
      <c r="N35">
        <v>1011</v>
      </c>
      <c r="O35" t="s">
        <v>503</v>
      </c>
      <c r="P35" t="s">
        <v>503</v>
      </c>
      <c r="Q35">
        <v>1</v>
      </c>
      <c r="X35">
        <v>0.01</v>
      </c>
      <c r="Y35">
        <v>0</v>
      </c>
      <c r="Z35">
        <v>111.99</v>
      </c>
      <c r="AA35">
        <v>13.5</v>
      </c>
      <c r="AB35">
        <v>0</v>
      </c>
      <c r="AC35">
        <v>0</v>
      </c>
      <c r="AD35">
        <v>1</v>
      </c>
      <c r="AE35">
        <v>0</v>
      </c>
      <c r="AF35" t="s">
        <v>21</v>
      </c>
      <c r="AG35">
        <v>1.2E-2</v>
      </c>
      <c r="AH35">
        <v>2</v>
      </c>
      <c r="AI35">
        <v>27796914</v>
      </c>
      <c r="AJ35">
        <v>38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27796915</v>
      </c>
      <c r="C36">
        <v>27796911</v>
      </c>
      <c r="D36">
        <v>25230400</v>
      </c>
      <c r="E36">
        <v>1</v>
      </c>
      <c r="F36">
        <v>1</v>
      </c>
      <c r="G36">
        <v>1</v>
      </c>
      <c r="H36">
        <v>2</v>
      </c>
      <c r="I36" t="s">
        <v>504</v>
      </c>
      <c r="J36" t="s">
        <v>505</v>
      </c>
      <c r="K36" t="s">
        <v>506</v>
      </c>
      <c r="L36">
        <v>1368</v>
      </c>
      <c r="N36">
        <v>1011</v>
      </c>
      <c r="O36" t="s">
        <v>503</v>
      </c>
      <c r="P36" t="s">
        <v>503</v>
      </c>
      <c r="Q36">
        <v>1</v>
      </c>
      <c r="X36">
        <v>0.68</v>
      </c>
      <c r="Y36">
        <v>0</v>
      </c>
      <c r="Z36">
        <v>3.12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21</v>
      </c>
      <c r="AG36">
        <v>0.81600000000000006</v>
      </c>
      <c r="AH36">
        <v>2</v>
      </c>
      <c r="AI36">
        <v>27796915</v>
      </c>
      <c r="AJ36">
        <v>39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27796916</v>
      </c>
      <c r="C37">
        <v>27796911</v>
      </c>
      <c r="D37">
        <v>25231607</v>
      </c>
      <c r="E37">
        <v>1</v>
      </c>
      <c r="F37">
        <v>1</v>
      </c>
      <c r="G37">
        <v>1</v>
      </c>
      <c r="H37">
        <v>2</v>
      </c>
      <c r="I37" t="s">
        <v>507</v>
      </c>
      <c r="J37" t="s">
        <v>508</v>
      </c>
      <c r="K37" t="s">
        <v>509</v>
      </c>
      <c r="L37">
        <v>1368</v>
      </c>
      <c r="N37">
        <v>1011</v>
      </c>
      <c r="O37" t="s">
        <v>503</v>
      </c>
      <c r="P37" t="s">
        <v>503</v>
      </c>
      <c r="Q37">
        <v>1</v>
      </c>
      <c r="X37">
        <v>0.02</v>
      </c>
      <c r="Y37">
        <v>0</v>
      </c>
      <c r="Z37">
        <v>65.709999999999994</v>
      </c>
      <c r="AA37">
        <v>11.6</v>
      </c>
      <c r="AB37">
        <v>0</v>
      </c>
      <c r="AC37">
        <v>0</v>
      </c>
      <c r="AD37">
        <v>1</v>
      </c>
      <c r="AE37">
        <v>0</v>
      </c>
      <c r="AF37" t="s">
        <v>21</v>
      </c>
      <c r="AG37">
        <v>2.4E-2</v>
      </c>
      <c r="AH37">
        <v>2</v>
      </c>
      <c r="AI37">
        <v>27796916</v>
      </c>
      <c r="AJ37">
        <v>40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27796917</v>
      </c>
      <c r="C38">
        <v>27796911</v>
      </c>
      <c r="D38">
        <v>25152615</v>
      </c>
      <c r="E38">
        <v>1</v>
      </c>
      <c r="F38">
        <v>1</v>
      </c>
      <c r="G38">
        <v>1</v>
      </c>
      <c r="H38">
        <v>3</v>
      </c>
      <c r="I38" t="s">
        <v>512</v>
      </c>
      <c r="J38" t="s">
        <v>513</v>
      </c>
      <c r="K38" t="s">
        <v>514</v>
      </c>
      <c r="L38">
        <v>1348</v>
      </c>
      <c r="N38">
        <v>1009</v>
      </c>
      <c r="O38" t="s">
        <v>119</v>
      </c>
      <c r="P38" t="s">
        <v>119</v>
      </c>
      <c r="Q38">
        <v>1000</v>
      </c>
      <c r="X38">
        <v>5.0000000000000001E-4</v>
      </c>
      <c r="Y38">
        <v>9040.01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4</v>
      </c>
      <c r="AG38">
        <v>5.0000000000000001E-4</v>
      </c>
      <c r="AH38">
        <v>2</v>
      </c>
      <c r="AI38">
        <v>27796917</v>
      </c>
      <c r="AJ38">
        <v>41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27796918</v>
      </c>
      <c r="C39">
        <v>27796911</v>
      </c>
      <c r="D39">
        <v>25153497</v>
      </c>
      <c r="E39">
        <v>1</v>
      </c>
      <c r="F39">
        <v>1</v>
      </c>
      <c r="G39">
        <v>1</v>
      </c>
      <c r="H39">
        <v>3</v>
      </c>
      <c r="I39" t="s">
        <v>515</v>
      </c>
      <c r="J39" t="s">
        <v>516</v>
      </c>
      <c r="K39" t="s">
        <v>517</v>
      </c>
      <c r="L39">
        <v>1346</v>
      </c>
      <c r="N39">
        <v>1009</v>
      </c>
      <c r="O39" t="s">
        <v>139</v>
      </c>
      <c r="P39" t="s">
        <v>139</v>
      </c>
      <c r="Q39">
        <v>1</v>
      </c>
      <c r="X39">
        <v>0.92</v>
      </c>
      <c r="Y39">
        <v>23.09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4</v>
      </c>
      <c r="AG39">
        <v>0.92</v>
      </c>
      <c r="AH39">
        <v>2</v>
      </c>
      <c r="AI39">
        <v>27796918</v>
      </c>
      <c r="AJ39">
        <v>42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27796919</v>
      </c>
      <c r="C40">
        <v>27796911</v>
      </c>
      <c r="D40">
        <v>25146009</v>
      </c>
      <c r="E40">
        <v>17</v>
      </c>
      <c r="F40">
        <v>1</v>
      </c>
      <c r="G40">
        <v>1</v>
      </c>
      <c r="H40">
        <v>3</v>
      </c>
      <c r="I40" t="s">
        <v>751</v>
      </c>
      <c r="J40" t="s">
        <v>4</v>
      </c>
      <c r="K40" t="s">
        <v>752</v>
      </c>
      <c r="L40">
        <v>1354</v>
      </c>
      <c r="N40">
        <v>1010</v>
      </c>
      <c r="O40" t="s">
        <v>215</v>
      </c>
      <c r="P40" t="s">
        <v>215</v>
      </c>
      <c r="Q40">
        <v>1</v>
      </c>
      <c r="X40">
        <v>1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4</v>
      </c>
      <c r="AG40">
        <v>1</v>
      </c>
      <c r="AH40">
        <v>3</v>
      </c>
      <c r="AI40">
        <v>-1</v>
      </c>
      <c r="AJ40" t="s">
        <v>4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ROW(Source!A44)</f>
        <v>44</v>
      </c>
      <c r="B41">
        <v>27796936</v>
      </c>
      <c r="C41">
        <v>27796933</v>
      </c>
      <c r="D41">
        <v>25419089</v>
      </c>
      <c r="E41">
        <v>1</v>
      </c>
      <c r="F41">
        <v>1</v>
      </c>
      <c r="G41">
        <v>1</v>
      </c>
      <c r="H41">
        <v>1</v>
      </c>
      <c r="I41" t="s">
        <v>520</v>
      </c>
      <c r="J41" t="s">
        <v>4</v>
      </c>
      <c r="K41" t="s">
        <v>521</v>
      </c>
      <c r="L41">
        <v>1191</v>
      </c>
      <c r="N41">
        <v>1013</v>
      </c>
      <c r="O41" t="s">
        <v>497</v>
      </c>
      <c r="P41" t="s">
        <v>497</v>
      </c>
      <c r="Q41">
        <v>1</v>
      </c>
      <c r="X41">
        <v>14.6</v>
      </c>
      <c r="Y41">
        <v>0</v>
      </c>
      <c r="Z41">
        <v>0</v>
      </c>
      <c r="AA41">
        <v>0</v>
      </c>
      <c r="AB41">
        <v>9.6199999999999992</v>
      </c>
      <c r="AC41">
        <v>0</v>
      </c>
      <c r="AD41">
        <v>1</v>
      </c>
      <c r="AE41">
        <v>1</v>
      </c>
      <c r="AF41" t="s">
        <v>21</v>
      </c>
      <c r="AG41">
        <v>17.52</v>
      </c>
      <c r="AH41">
        <v>2</v>
      </c>
      <c r="AI41">
        <v>27796936</v>
      </c>
      <c r="AJ41">
        <v>45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ROW(Source!A44)</f>
        <v>44</v>
      </c>
      <c r="B42">
        <v>27796937</v>
      </c>
      <c r="C42">
        <v>27796933</v>
      </c>
      <c r="D42">
        <v>25412928</v>
      </c>
      <c r="E42">
        <v>1</v>
      </c>
      <c r="F42">
        <v>1</v>
      </c>
      <c r="G42">
        <v>1</v>
      </c>
      <c r="H42">
        <v>1</v>
      </c>
      <c r="I42" t="s">
        <v>498</v>
      </c>
      <c r="J42" t="s">
        <v>4</v>
      </c>
      <c r="K42" t="s">
        <v>499</v>
      </c>
      <c r="L42">
        <v>1191</v>
      </c>
      <c r="N42">
        <v>1013</v>
      </c>
      <c r="O42" t="s">
        <v>497</v>
      </c>
      <c r="P42" t="s">
        <v>497</v>
      </c>
      <c r="Q42">
        <v>1</v>
      </c>
      <c r="X42">
        <v>1.6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21</v>
      </c>
      <c r="AG42">
        <v>1.92</v>
      </c>
      <c r="AH42">
        <v>2</v>
      </c>
      <c r="AI42">
        <v>27796937</v>
      </c>
      <c r="AJ42">
        <v>46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ROW(Source!A44)</f>
        <v>44</v>
      </c>
      <c r="B43">
        <v>27796938</v>
      </c>
      <c r="C43">
        <v>27796933</v>
      </c>
      <c r="D43">
        <v>25230220</v>
      </c>
      <c r="E43">
        <v>1</v>
      </c>
      <c r="F43">
        <v>1</v>
      </c>
      <c r="G43">
        <v>1</v>
      </c>
      <c r="H43">
        <v>2</v>
      </c>
      <c r="I43" t="s">
        <v>500</v>
      </c>
      <c r="J43" t="s">
        <v>501</v>
      </c>
      <c r="K43" t="s">
        <v>502</v>
      </c>
      <c r="L43">
        <v>1368</v>
      </c>
      <c r="N43">
        <v>1011</v>
      </c>
      <c r="O43" t="s">
        <v>503</v>
      </c>
      <c r="P43" t="s">
        <v>503</v>
      </c>
      <c r="Q43">
        <v>1</v>
      </c>
      <c r="X43">
        <v>0.8</v>
      </c>
      <c r="Y43">
        <v>0</v>
      </c>
      <c r="Z43">
        <v>111.99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21</v>
      </c>
      <c r="AG43">
        <v>0.96</v>
      </c>
      <c r="AH43">
        <v>2</v>
      </c>
      <c r="AI43">
        <v>27796938</v>
      </c>
      <c r="AJ43">
        <v>47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ROW(Source!A44)</f>
        <v>44</v>
      </c>
      <c r="B44">
        <v>27796939</v>
      </c>
      <c r="C44">
        <v>27796933</v>
      </c>
      <c r="D44">
        <v>25231607</v>
      </c>
      <c r="E44">
        <v>1</v>
      </c>
      <c r="F44">
        <v>1</v>
      </c>
      <c r="G44">
        <v>1</v>
      </c>
      <c r="H44">
        <v>2</v>
      </c>
      <c r="I44" t="s">
        <v>507</v>
      </c>
      <c r="J44" t="s">
        <v>508</v>
      </c>
      <c r="K44" t="s">
        <v>509</v>
      </c>
      <c r="L44">
        <v>1368</v>
      </c>
      <c r="N44">
        <v>1011</v>
      </c>
      <c r="O44" t="s">
        <v>503</v>
      </c>
      <c r="P44" t="s">
        <v>503</v>
      </c>
      <c r="Q44">
        <v>1</v>
      </c>
      <c r="X44">
        <v>0.8</v>
      </c>
      <c r="Y44">
        <v>0</v>
      </c>
      <c r="Z44">
        <v>65.709999999999994</v>
      </c>
      <c r="AA44">
        <v>11.6</v>
      </c>
      <c r="AB44">
        <v>0</v>
      </c>
      <c r="AC44">
        <v>0</v>
      </c>
      <c r="AD44">
        <v>1</v>
      </c>
      <c r="AE44">
        <v>0</v>
      </c>
      <c r="AF44" t="s">
        <v>21</v>
      </c>
      <c r="AG44">
        <v>0.96</v>
      </c>
      <c r="AH44">
        <v>2</v>
      </c>
      <c r="AI44">
        <v>27796939</v>
      </c>
      <c r="AJ44">
        <v>48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ROW(Source!A44)</f>
        <v>44</v>
      </c>
      <c r="B45">
        <v>27796940</v>
      </c>
      <c r="C45">
        <v>27796933</v>
      </c>
      <c r="D45">
        <v>25150275</v>
      </c>
      <c r="E45">
        <v>1</v>
      </c>
      <c r="F45">
        <v>1</v>
      </c>
      <c r="G45">
        <v>1</v>
      </c>
      <c r="H45">
        <v>3</v>
      </c>
      <c r="I45" t="s">
        <v>522</v>
      </c>
      <c r="J45" t="s">
        <v>523</v>
      </c>
      <c r="K45" t="s">
        <v>524</v>
      </c>
      <c r="L45">
        <v>1308</v>
      </c>
      <c r="N45">
        <v>1003</v>
      </c>
      <c r="O45" t="s">
        <v>246</v>
      </c>
      <c r="P45" t="s">
        <v>246</v>
      </c>
      <c r="Q45">
        <v>100</v>
      </c>
      <c r="X45">
        <v>4.7999999999999996E-3</v>
      </c>
      <c r="Y45">
        <v>120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4</v>
      </c>
      <c r="AG45">
        <v>4.7999999999999996E-3</v>
      </c>
      <c r="AH45">
        <v>2</v>
      </c>
      <c r="AI45">
        <v>27796940</v>
      </c>
      <c r="AJ45">
        <v>49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27796941</v>
      </c>
      <c r="C46">
        <v>27796933</v>
      </c>
      <c r="D46">
        <v>25152616</v>
      </c>
      <c r="E46">
        <v>1</v>
      </c>
      <c r="F46">
        <v>1</v>
      </c>
      <c r="G46">
        <v>1</v>
      </c>
      <c r="H46">
        <v>3</v>
      </c>
      <c r="I46" t="s">
        <v>525</v>
      </c>
      <c r="J46" t="s">
        <v>526</v>
      </c>
      <c r="K46" t="s">
        <v>514</v>
      </c>
      <c r="L46">
        <v>1346</v>
      </c>
      <c r="N46">
        <v>1009</v>
      </c>
      <c r="O46" t="s">
        <v>139</v>
      </c>
      <c r="P46" t="s">
        <v>139</v>
      </c>
      <c r="Q46">
        <v>1</v>
      </c>
      <c r="X46">
        <v>0.77</v>
      </c>
      <c r="Y46">
        <v>9.0399999999999991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4</v>
      </c>
      <c r="AG46">
        <v>0.77</v>
      </c>
      <c r="AH46">
        <v>2</v>
      </c>
      <c r="AI46">
        <v>27796941</v>
      </c>
      <c r="AJ46">
        <v>50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ROW(Source!A44)</f>
        <v>44</v>
      </c>
      <c r="B47">
        <v>27796942</v>
      </c>
      <c r="C47">
        <v>27796933</v>
      </c>
      <c r="D47">
        <v>25200071</v>
      </c>
      <c r="E47">
        <v>1</v>
      </c>
      <c r="F47">
        <v>1</v>
      </c>
      <c r="G47">
        <v>1</v>
      </c>
      <c r="H47">
        <v>3</v>
      </c>
      <c r="I47" t="s">
        <v>527</v>
      </c>
      <c r="J47" t="s">
        <v>528</v>
      </c>
      <c r="K47" t="s">
        <v>529</v>
      </c>
      <c r="L47">
        <v>1358</v>
      </c>
      <c r="N47">
        <v>1010</v>
      </c>
      <c r="O47" t="s">
        <v>355</v>
      </c>
      <c r="P47" t="s">
        <v>355</v>
      </c>
      <c r="Q47">
        <v>10</v>
      </c>
      <c r="X47">
        <v>0.1</v>
      </c>
      <c r="Y47">
        <v>39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4</v>
      </c>
      <c r="AG47">
        <v>0.1</v>
      </c>
      <c r="AH47">
        <v>2</v>
      </c>
      <c r="AI47">
        <v>27796942</v>
      </c>
      <c r="AJ47">
        <v>51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ROW(Source!A44)</f>
        <v>44</v>
      </c>
      <c r="B48">
        <v>27796943</v>
      </c>
      <c r="C48">
        <v>27796933</v>
      </c>
      <c r="D48">
        <v>25201922</v>
      </c>
      <c r="E48">
        <v>1</v>
      </c>
      <c r="F48">
        <v>1</v>
      </c>
      <c r="G48">
        <v>1</v>
      </c>
      <c r="H48">
        <v>3</v>
      </c>
      <c r="I48" t="s">
        <v>530</v>
      </c>
      <c r="J48" t="s">
        <v>531</v>
      </c>
      <c r="K48" t="s">
        <v>532</v>
      </c>
      <c r="L48">
        <v>1355</v>
      </c>
      <c r="N48">
        <v>1010</v>
      </c>
      <c r="O48" t="s">
        <v>303</v>
      </c>
      <c r="P48" t="s">
        <v>303</v>
      </c>
      <c r="Q48">
        <v>100</v>
      </c>
      <c r="X48">
        <v>2.0400000000000001E-2</v>
      </c>
      <c r="Y48">
        <v>3986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4</v>
      </c>
      <c r="AG48">
        <v>2.0400000000000001E-2</v>
      </c>
      <c r="AH48">
        <v>2</v>
      </c>
      <c r="AI48">
        <v>27796943</v>
      </c>
      <c r="AJ48">
        <v>52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ROW(Source!A44)</f>
        <v>44</v>
      </c>
      <c r="B49">
        <v>27796944</v>
      </c>
      <c r="C49">
        <v>27796933</v>
      </c>
      <c r="D49">
        <v>25215894</v>
      </c>
      <c r="E49">
        <v>1</v>
      </c>
      <c r="F49">
        <v>1</v>
      </c>
      <c r="G49">
        <v>1</v>
      </c>
      <c r="H49">
        <v>3</v>
      </c>
      <c r="I49" t="s">
        <v>533</v>
      </c>
      <c r="J49" t="s">
        <v>534</v>
      </c>
      <c r="K49" t="s">
        <v>535</v>
      </c>
      <c r="L49">
        <v>1346</v>
      </c>
      <c r="N49">
        <v>1009</v>
      </c>
      <c r="O49" t="s">
        <v>139</v>
      </c>
      <c r="P49" t="s">
        <v>139</v>
      </c>
      <c r="Q49">
        <v>1</v>
      </c>
      <c r="X49">
        <v>1.6E-2</v>
      </c>
      <c r="Y49">
        <v>41.7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4</v>
      </c>
      <c r="AG49">
        <v>1.6E-2</v>
      </c>
      <c r="AH49">
        <v>2</v>
      </c>
      <c r="AI49">
        <v>27796944</v>
      </c>
      <c r="AJ49">
        <v>53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ROW(Source!A44)</f>
        <v>44</v>
      </c>
      <c r="B50">
        <v>27796945</v>
      </c>
      <c r="C50">
        <v>27796933</v>
      </c>
      <c r="D50">
        <v>25147235</v>
      </c>
      <c r="E50">
        <v>17</v>
      </c>
      <c r="F50">
        <v>1</v>
      </c>
      <c r="G50">
        <v>1</v>
      </c>
      <c r="H50">
        <v>3</v>
      </c>
      <c r="I50" t="s">
        <v>536</v>
      </c>
      <c r="J50" t="s">
        <v>4</v>
      </c>
      <c r="K50" t="s">
        <v>537</v>
      </c>
      <c r="L50">
        <v>1374</v>
      </c>
      <c r="N50">
        <v>1013</v>
      </c>
      <c r="O50" t="s">
        <v>538</v>
      </c>
      <c r="P50" t="s">
        <v>538</v>
      </c>
      <c r="Q50">
        <v>1</v>
      </c>
      <c r="X50">
        <v>2.81</v>
      </c>
      <c r="Y50">
        <v>1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4</v>
      </c>
      <c r="AG50">
        <v>2.81</v>
      </c>
      <c r="AH50">
        <v>2</v>
      </c>
      <c r="AI50">
        <v>27796945</v>
      </c>
      <c r="AJ50">
        <v>54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ROW(Source!A45)</f>
        <v>45</v>
      </c>
      <c r="B51">
        <v>27796936</v>
      </c>
      <c r="C51">
        <v>27796933</v>
      </c>
      <c r="D51">
        <v>25419089</v>
      </c>
      <c r="E51">
        <v>1</v>
      </c>
      <c r="F51">
        <v>1</v>
      </c>
      <c r="G51">
        <v>1</v>
      </c>
      <c r="H51">
        <v>1</v>
      </c>
      <c r="I51" t="s">
        <v>520</v>
      </c>
      <c r="J51" t="s">
        <v>4</v>
      </c>
      <c r="K51" t="s">
        <v>521</v>
      </c>
      <c r="L51">
        <v>1191</v>
      </c>
      <c r="N51">
        <v>1013</v>
      </c>
      <c r="O51" t="s">
        <v>497</v>
      </c>
      <c r="P51" t="s">
        <v>497</v>
      </c>
      <c r="Q51">
        <v>1</v>
      </c>
      <c r="X51">
        <v>14.6</v>
      </c>
      <c r="Y51">
        <v>0</v>
      </c>
      <c r="Z51">
        <v>0</v>
      </c>
      <c r="AA51">
        <v>0</v>
      </c>
      <c r="AB51">
        <v>9.6199999999999992</v>
      </c>
      <c r="AC51">
        <v>0</v>
      </c>
      <c r="AD51">
        <v>1</v>
      </c>
      <c r="AE51">
        <v>1</v>
      </c>
      <c r="AF51" t="s">
        <v>21</v>
      </c>
      <c r="AG51">
        <v>17.52</v>
      </c>
      <c r="AH51">
        <v>2</v>
      </c>
      <c r="AI51">
        <v>27796936</v>
      </c>
      <c r="AJ51">
        <v>56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27796937</v>
      </c>
      <c r="C52">
        <v>27796933</v>
      </c>
      <c r="D52">
        <v>25412928</v>
      </c>
      <c r="E52">
        <v>1</v>
      </c>
      <c r="F52">
        <v>1</v>
      </c>
      <c r="G52">
        <v>1</v>
      </c>
      <c r="H52">
        <v>1</v>
      </c>
      <c r="I52" t="s">
        <v>498</v>
      </c>
      <c r="J52" t="s">
        <v>4</v>
      </c>
      <c r="K52" t="s">
        <v>499</v>
      </c>
      <c r="L52">
        <v>1191</v>
      </c>
      <c r="N52">
        <v>1013</v>
      </c>
      <c r="O52" t="s">
        <v>497</v>
      </c>
      <c r="P52" t="s">
        <v>497</v>
      </c>
      <c r="Q52">
        <v>1</v>
      </c>
      <c r="X52">
        <v>1.6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21</v>
      </c>
      <c r="AG52">
        <v>1.92</v>
      </c>
      <c r="AH52">
        <v>2</v>
      </c>
      <c r="AI52">
        <v>27796937</v>
      </c>
      <c r="AJ52">
        <v>57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ROW(Source!A45)</f>
        <v>45</v>
      </c>
      <c r="B53">
        <v>27796938</v>
      </c>
      <c r="C53">
        <v>27796933</v>
      </c>
      <c r="D53">
        <v>25230220</v>
      </c>
      <c r="E53">
        <v>1</v>
      </c>
      <c r="F53">
        <v>1</v>
      </c>
      <c r="G53">
        <v>1</v>
      </c>
      <c r="H53">
        <v>2</v>
      </c>
      <c r="I53" t="s">
        <v>500</v>
      </c>
      <c r="J53" t="s">
        <v>501</v>
      </c>
      <c r="K53" t="s">
        <v>502</v>
      </c>
      <c r="L53">
        <v>1368</v>
      </c>
      <c r="N53">
        <v>1011</v>
      </c>
      <c r="O53" t="s">
        <v>503</v>
      </c>
      <c r="P53" t="s">
        <v>503</v>
      </c>
      <c r="Q53">
        <v>1</v>
      </c>
      <c r="X53">
        <v>0.8</v>
      </c>
      <c r="Y53">
        <v>0</v>
      </c>
      <c r="Z53">
        <v>111.99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21</v>
      </c>
      <c r="AG53">
        <v>0.96</v>
      </c>
      <c r="AH53">
        <v>2</v>
      </c>
      <c r="AI53">
        <v>27796938</v>
      </c>
      <c r="AJ53">
        <v>58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ROW(Source!A45)</f>
        <v>45</v>
      </c>
      <c r="B54">
        <v>27796939</v>
      </c>
      <c r="C54">
        <v>27796933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507</v>
      </c>
      <c r="J54" t="s">
        <v>508</v>
      </c>
      <c r="K54" t="s">
        <v>509</v>
      </c>
      <c r="L54">
        <v>1368</v>
      </c>
      <c r="N54">
        <v>1011</v>
      </c>
      <c r="O54" t="s">
        <v>503</v>
      </c>
      <c r="P54" t="s">
        <v>503</v>
      </c>
      <c r="Q54">
        <v>1</v>
      </c>
      <c r="X54">
        <v>0.8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21</v>
      </c>
      <c r="AG54">
        <v>0.96</v>
      </c>
      <c r="AH54">
        <v>2</v>
      </c>
      <c r="AI54">
        <v>27796939</v>
      </c>
      <c r="AJ54">
        <v>59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ROW(Source!A45)</f>
        <v>45</v>
      </c>
      <c r="B55">
        <v>27796940</v>
      </c>
      <c r="C55">
        <v>27796933</v>
      </c>
      <c r="D55">
        <v>25150275</v>
      </c>
      <c r="E55">
        <v>1</v>
      </c>
      <c r="F55">
        <v>1</v>
      </c>
      <c r="G55">
        <v>1</v>
      </c>
      <c r="H55">
        <v>3</v>
      </c>
      <c r="I55" t="s">
        <v>522</v>
      </c>
      <c r="J55" t="s">
        <v>523</v>
      </c>
      <c r="K55" t="s">
        <v>524</v>
      </c>
      <c r="L55">
        <v>1308</v>
      </c>
      <c r="N55">
        <v>1003</v>
      </c>
      <c r="O55" t="s">
        <v>246</v>
      </c>
      <c r="P55" t="s">
        <v>246</v>
      </c>
      <c r="Q55">
        <v>100</v>
      </c>
      <c r="X55">
        <v>4.7999999999999996E-3</v>
      </c>
      <c r="Y55">
        <v>120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4</v>
      </c>
      <c r="AG55">
        <v>4.7999999999999996E-3</v>
      </c>
      <c r="AH55">
        <v>2</v>
      </c>
      <c r="AI55">
        <v>27796940</v>
      </c>
      <c r="AJ55">
        <v>60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ROW(Source!A45)</f>
        <v>45</v>
      </c>
      <c r="B56">
        <v>27796941</v>
      </c>
      <c r="C56">
        <v>27796933</v>
      </c>
      <c r="D56">
        <v>25152616</v>
      </c>
      <c r="E56">
        <v>1</v>
      </c>
      <c r="F56">
        <v>1</v>
      </c>
      <c r="G56">
        <v>1</v>
      </c>
      <c r="H56">
        <v>3</v>
      </c>
      <c r="I56" t="s">
        <v>525</v>
      </c>
      <c r="J56" t="s">
        <v>526</v>
      </c>
      <c r="K56" t="s">
        <v>514</v>
      </c>
      <c r="L56">
        <v>1346</v>
      </c>
      <c r="N56">
        <v>1009</v>
      </c>
      <c r="O56" t="s">
        <v>139</v>
      </c>
      <c r="P56" t="s">
        <v>139</v>
      </c>
      <c r="Q56">
        <v>1</v>
      </c>
      <c r="X56">
        <v>0.77</v>
      </c>
      <c r="Y56">
        <v>9.0399999999999991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4</v>
      </c>
      <c r="AG56">
        <v>0.77</v>
      </c>
      <c r="AH56">
        <v>2</v>
      </c>
      <c r="AI56">
        <v>27796941</v>
      </c>
      <c r="AJ56">
        <v>61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ROW(Source!A45)</f>
        <v>45</v>
      </c>
      <c r="B57">
        <v>27796942</v>
      </c>
      <c r="C57">
        <v>27796933</v>
      </c>
      <c r="D57">
        <v>25200071</v>
      </c>
      <c r="E57">
        <v>1</v>
      </c>
      <c r="F57">
        <v>1</v>
      </c>
      <c r="G57">
        <v>1</v>
      </c>
      <c r="H57">
        <v>3</v>
      </c>
      <c r="I57" t="s">
        <v>527</v>
      </c>
      <c r="J57" t="s">
        <v>528</v>
      </c>
      <c r="K57" t="s">
        <v>529</v>
      </c>
      <c r="L57">
        <v>1358</v>
      </c>
      <c r="N57">
        <v>1010</v>
      </c>
      <c r="O57" t="s">
        <v>355</v>
      </c>
      <c r="P57" t="s">
        <v>355</v>
      </c>
      <c r="Q57">
        <v>10</v>
      </c>
      <c r="X57">
        <v>0.1</v>
      </c>
      <c r="Y57">
        <v>39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4</v>
      </c>
      <c r="AG57">
        <v>0.1</v>
      </c>
      <c r="AH57">
        <v>2</v>
      </c>
      <c r="AI57">
        <v>27796942</v>
      </c>
      <c r="AJ57">
        <v>62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ROW(Source!A45)</f>
        <v>45</v>
      </c>
      <c r="B58">
        <v>27796943</v>
      </c>
      <c r="C58">
        <v>27796933</v>
      </c>
      <c r="D58">
        <v>25201922</v>
      </c>
      <c r="E58">
        <v>1</v>
      </c>
      <c r="F58">
        <v>1</v>
      </c>
      <c r="G58">
        <v>1</v>
      </c>
      <c r="H58">
        <v>3</v>
      </c>
      <c r="I58" t="s">
        <v>530</v>
      </c>
      <c r="J58" t="s">
        <v>531</v>
      </c>
      <c r="K58" t="s">
        <v>532</v>
      </c>
      <c r="L58">
        <v>1355</v>
      </c>
      <c r="N58">
        <v>1010</v>
      </c>
      <c r="O58" t="s">
        <v>303</v>
      </c>
      <c r="P58" t="s">
        <v>303</v>
      </c>
      <c r="Q58">
        <v>100</v>
      </c>
      <c r="X58">
        <v>2.0400000000000001E-2</v>
      </c>
      <c r="Y58">
        <v>3986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4</v>
      </c>
      <c r="AG58">
        <v>2.0400000000000001E-2</v>
      </c>
      <c r="AH58">
        <v>2</v>
      </c>
      <c r="AI58">
        <v>27796943</v>
      </c>
      <c r="AJ58">
        <v>63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ROW(Source!A45)</f>
        <v>45</v>
      </c>
      <c r="B59">
        <v>27796944</v>
      </c>
      <c r="C59">
        <v>27796933</v>
      </c>
      <c r="D59">
        <v>25215894</v>
      </c>
      <c r="E59">
        <v>1</v>
      </c>
      <c r="F59">
        <v>1</v>
      </c>
      <c r="G59">
        <v>1</v>
      </c>
      <c r="H59">
        <v>3</v>
      </c>
      <c r="I59" t="s">
        <v>533</v>
      </c>
      <c r="J59" t="s">
        <v>534</v>
      </c>
      <c r="K59" t="s">
        <v>535</v>
      </c>
      <c r="L59">
        <v>1346</v>
      </c>
      <c r="N59">
        <v>1009</v>
      </c>
      <c r="O59" t="s">
        <v>139</v>
      </c>
      <c r="P59" t="s">
        <v>139</v>
      </c>
      <c r="Q59">
        <v>1</v>
      </c>
      <c r="X59">
        <v>1.6E-2</v>
      </c>
      <c r="Y59">
        <v>41.7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4</v>
      </c>
      <c r="AG59">
        <v>1.6E-2</v>
      </c>
      <c r="AH59">
        <v>2</v>
      </c>
      <c r="AI59">
        <v>27796944</v>
      </c>
      <c r="AJ59">
        <v>64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ROW(Source!A45)</f>
        <v>45</v>
      </c>
      <c r="B60">
        <v>27796945</v>
      </c>
      <c r="C60">
        <v>27796933</v>
      </c>
      <c r="D60">
        <v>25147235</v>
      </c>
      <c r="E60">
        <v>17</v>
      </c>
      <c r="F60">
        <v>1</v>
      </c>
      <c r="G60">
        <v>1</v>
      </c>
      <c r="H60">
        <v>3</v>
      </c>
      <c r="I60" t="s">
        <v>536</v>
      </c>
      <c r="J60" t="s">
        <v>4</v>
      </c>
      <c r="K60" t="s">
        <v>537</v>
      </c>
      <c r="L60">
        <v>1374</v>
      </c>
      <c r="N60">
        <v>1013</v>
      </c>
      <c r="O60" t="s">
        <v>538</v>
      </c>
      <c r="P60" t="s">
        <v>538</v>
      </c>
      <c r="Q60">
        <v>1</v>
      </c>
      <c r="X60">
        <v>2.81</v>
      </c>
      <c r="Y60">
        <v>1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4</v>
      </c>
      <c r="AG60">
        <v>2.81</v>
      </c>
      <c r="AH60">
        <v>2</v>
      </c>
      <c r="AI60">
        <v>27796945</v>
      </c>
      <c r="AJ60">
        <v>65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ROW(Source!A48)</f>
        <v>48</v>
      </c>
      <c r="B61">
        <v>27796949</v>
      </c>
      <c r="C61">
        <v>27796948</v>
      </c>
      <c r="D61">
        <v>25461299</v>
      </c>
      <c r="E61">
        <v>1</v>
      </c>
      <c r="F61">
        <v>1</v>
      </c>
      <c r="G61">
        <v>1</v>
      </c>
      <c r="H61">
        <v>1</v>
      </c>
      <c r="I61" t="s">
        <v>539</v>
      </c>
      <c r="J61" t="s">
        <v>4</v>
      </c>
      <c r="K61" t="s">
        <v>540</v>
      </c>
      <c r="L61">
        <v>1191</v>
      </c>
      <c r="N61">
        <v>1013</v>
      </c>
      <c r="O61" t="s">
        <v>497</v>
      </c>
      <c r="P61" t="s">
        <v>497</v>
      </c>
      <c r="Q61">
        <v>1</v>
      </c>
      <c r="X61">
        <v>10.1</v>
      </c>
      <c r="Y61">
        <v>0</v>
      </c>
      <c r="Z61">
        <v>0</v>
      </c>
      <c r="AA61">
        <v>0</v>
      </c>
      <c r="AB61">
        <v>11.09</v>
      </c>
      <c r="AC61">
        <v>0</v>
      </c>
      <c r="AD61">
        <v>1</v>
      </c>
      <c r="AE61">
        <v>1</v>
      </c>
      <c r="AF61" t="s">
        <v>21</v>
      </c>
      <c r="AG61">
        <v>12.12</v>
      </c>
      <c r="AH61">
        <v>2</v>
      </c>
      <c r="AI61">
        <v>27796949</v>
      </c>
      <c r="AJ61">
        <v>67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ROW(Source!A48)</f>
        <v>48</v>
      </c>
      <c r="B62">
        <v>27796950</v>
      </c>
      <c r="C62">
        <v>27796948</v>
      </c>
      <c r="D62">
        <v>25412928</v>
      </c>
      <c r="E62">
        <v>1</v>
      </c>
      <c r="F62">
        <v>1</v>
      </c>
      <c r="G62">
        <v>1</v>
      </c>
      <c r="H62">
        <v>1</v>
      </c>
      <c r="I62" t="s">
        <v>498</v>
      </c>
      <c r="J62" t="s">
        <v>4</v>
      </c>
      <c r="K62" t="s">
        <v>499</v>
      </c>
      <c r="L62">
        <v>1191</v>
      </c>
      <c r="N62">
        <v>1013</v>
      </c>
      <c r="O62" t="s">
        <v>497</v>
      </c>
      <c r="P62" t="s">
        <v>497</v>
      </c>
      <c r="Q62">
        <v>1</v>
      </c>
      <c r="X62">
        <v>0.44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</v>
      </c>
      <c r="AF62" t="s">
        <v>21</v>
      </c>
      <c r="AG62">
        <v>0.52800000000000002</v>
      </c>
      <c r="AH62">
        <v>2</v>
      </c>
      <c r="AI62">
        <v>27796950</v>
      </c>
      <c r="AJ62">
        <v>68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ROW(Source!A48)</f>
        <v>48</v>
      </c>
      <c r="B63">
        <v>27796951</v>
      </c>
      <c r="C63">
        <v>27796948</v>
      </c>
      <c r="D63">
        <v>25230445</v>
      </c>
      <c r="E63">
        <v>1</v>
      </c>
      <c r="F63">
        <v>1</v>
      </c>
      <c r="G63">
        <v>1</v>
      </c>
      <c r="H63">
        <v>2</v>
      </c>
      <c r="I63" t="s">
        <v>541</v>
      </c>
      <c r="J63" t="s">
        <v>542</v>
      </c>
      <c r="K63" t="s">
        <v>543</v>
      </c>
      <c r="L63">
        <v>1368</v>
      </c>
      <c r="N63">
        <v>1011</v>
      </c>
      <c r="O63" t="s">
        <v>503</v>
      </c>
      <c r="P63" t="s">
        <v>503</v>
      </c>
      <c r="Q63">
        <v>1</v>
      </c>
      <c r="X63">
        <v>0.44</v>
      </c>
      <c r="Y63">
        <v>0</v>
      </c>
      <c r="Z63">
        <v>89.99</v>
      </c>
      <c r="AA63">
        <v>10.06</v>
      </c>
      <c r="AB63">
        <v>0</v>
      </c>
      <c r="AC63">
        <v>0</v>
      </c>
      <c r="AD63">
        <v>1</v>
      </c>
      <c r="AE63">
        <v>0</v>
      </c>
      <c r="AF63" t="s">
        <v>21</v>
      </c>
      <c r="AG63">
        <v>0.52800000000000002</v>
      </c>
      <c r="AH63">
        <v>2</v>
      </c>
      <c r="AI63">
        <v>27796951</v>
      </c>
      <c r="AJ63">
        <v>69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ROW(Source!A48)</f>
        <v>48</v>
      </c>
      <c r="B64">
        <v>27796952</v>
      </c>
      <c r="C64">
        <v>27796948</v>
      </c>
      <c r="D64">
        <v>25148593</v>
      </c>
      <c r="E64">
        <v>1</v>
      </c>
      <c r="F64">
        <v>1</v>
      </c>
      <c r="G64">
        <v>1</v>
      </c>
      <c r="H64">
        <v>3</v>
      </c>
      <c r="I64" t="s">
        <v>544</v>
      </c>
      <c r="J64" t="s">
        <v>545</v>
      </c>
      <c r="K64" t="s">
        <v>546</v>
      </c>
      <c r="L64">
        <v>1346</v>
      </c>
      <c r="N64">
        <v>1009</v>
      </c>
      <c r="O64" t="s">
        <v>139</v>
      </c>
      <c r="P64" t="s">
        <v>139</v>
      </c>
      <c r="Q64">
        <v>1</v>
      </c>
      <c r="X64">
        <v>0.01</v>
      </c>
      <c r="Y64">
        <v>27.74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4</v>
      </c>
      <c r="AG64">
        <v>0.01</v>
      </c>
      <c r="AH64">
        <v>2</v>
      </c>
      <c r="AI64">
        <v>27796952</v>
      </c>
      <c r="AJ64">
        <v>70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ROW(Source!A48)</f>
        <v>48</v>
      </c>
      <c r="B65">
        <v>27796953</v>
      </c>
      <c r="C65">
        <v>27796948</v>
      </c>
      <c r="D65">
        <v>25150264</v>
      </c>
      <c r="E65">
        <v>1</v>
      </c>
      <c r="F65">
        <v>1</v>
      </c>
      <c r="G65">
        <v>1</v>
      </c>
      <c r="H65">
        <v>3</v>
      </c>
      <c r="I65" t="s">
        <v>547</v>
      </c>
      <c r="J65" t="s">
        <v>548</v>
      </c>
      <c r="K65" t="s">
        <v>549</v>
      </c>
      <c r="L65">
        <v>1346</v>
      </c>
      <c r="N65">
        <v>1009</v>
      </c>
      <c r="O65" t="s">
        <v>139</v>
      </c>
      <c r="P65" t="s">
        <v>139</v>
      </c>
      <c r="Q65">
        <v>1</v>
      </c>
      <c r="X65">
        <v>0.02</v>
      </c>
      <c r="Y65">
        <v>91.29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4</v>
      </c>
      <c r="AG65">
        <v>0.02</v>
      </c>
      <c r="AH65">
        <v>2</v>
      </c>
      <c r="AI65">
        <v>27796953</v>
      </c>
      <c r="AJ65">
        <v>71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ROW(Source!A48)</f>
        <v>48</v>
      </c>
      <c r="B66">
        <v>27796954</v>
      </c>
      <c r="C66">
        <v>27796948</v>
      </c>
      <c r="D66">
        <v>25152616</v>
      </c>
      <c r="E66">
        <v>1</v>
      </c>
      <c r="F66">
        <v>1</v>
      </c>
      <c r="G66">
        <v>1</v>
      </c>
      <c r="H66">
        <v>3</v>
      </c>
      <c r="I66" t="s">
        <v>525</v>
      </c>
      <c r="J66" t="s">
        <v>526</v>
      </c>
      <c r="K66" t="s">
        <v>514</v>
      </c>
      <c r="L66">
        <v>1346</v>
      </c>
      <c r="N66">
        <v>1009</v>
      </c>
      <c r="O66" t="s">
        <v>139</v>
      </c>
      <c r="P66" t="s">
        <v>139</v>
      </c>
      <c r="Q66">
        <v>1</v>
      </c>
      <c r="X66">
        <v>0.3</v>
      </c>
      <c r="Y66">
        <v>9.0399999999999991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4</v>
      </c>
      <c r="AG66">
        <v>0.3</v>
      </c>
      <c r="AH66">
        <v>2</v>
      </c>
      <c r="AI66">
        <v>27796954</v>
      </c>
      <c r="AJ66">
        <v>72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ROW(Source!A48)</f>
        <v>48</v>
      </c>
      <c r="B67">
        <v>27796955</v>
      </c>
      <c r="C67">
        <v>27796948</v>
      </c>
      <c r="D67">
        <v>25152746</v>
      </c>
      <c r="E67">
        <v>1</v>
      </c>
      <c r="F67">
        <v>1</v>
      </c>
      <c r="G67">
        <v>1</v>
      </c>
      <c r="H67">
        <v>3</v>
      </c>
      <c r="I67" t="s">
        <v>550</v>
      </c>
      <c r="J67" t="s">
        <v>551</v>
      </c>
      <c r="K67" t="s">
        <v>552</v>
      </c>
      <c r="L67">
        <v>1355</v>
      </c>
      <c r="N67">
        <v>1010</v>
      </c>
      <c r="O67" t="s">
        <v>303</v>
      </c>
      <c r="P67" t="s">
        <v>303</v>
      </c>
      <c r="Q67">
        <v>100</v>
      </c>
      <c r="X67">
        <v>0.1</v>
      </c>
      <c r="Y67">
        <v>83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4</v>
      </c>
      <c r="AG67">
        <v>0.1</v>
      </c>
      <c r="AH67">
        <v>2</v>
      </c>
      <c r="AI67">
        <v>27796955</v>
      </c>
      <c r="AJ67">
        <v>73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ROW(Source!A48)</f>
        <v>48</v>
      </c>
      <c r="B68">
        <v>27796956</v>
      </c>
      <c r="C68">
        <v>27796948</v>
      </c>
      <c r="D68">
        <v>25154653</v>
      </c>
      <c r="E68">
        <v>1</v>
      </c>
      <c r="F68">
        <v>1</v>
      </c>
      <c r="G68">
        <v>1</v>
      </c>
      <c r="H68">
        <v>3</v>
      </c>
      <c r="I68" t="s">
        <v>553</v>
      </c>
      <c r="J68" t="s">
        <v>554</v>
      </c>
      <c r="K68" t="s">
        <v>555</v>
      </c>
      <c r="L68">
        <v>1348</v>
      </c>
      <c r="N68">
        <v>1009</v>
      </c>
      <c r="O68" t="s">
        <v>119</v>
      </c>
      <c r="P68" t="s">
        <v>119</v>
      </c>
      <c r="Q68">
        <v>1000</v>
      </c>
      <c r="X68">
        <v>2.9999999999999997E-4</v>
      </c>
      <c r="Y68">
        <v>729.98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4</v>
      </c>
      <c r="AG68">
        <v>2.9999999999999997E-4</v>
      </c>
      <c r="AH68">
        <v>2</v>
      </c>
      <c r="AI68">
        <v>27796956</v>
      </c>
      <c r="AJ68">
        <v>74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ROW(Source!A48)</f>
        <v>48</v>
      </c>
      <c r="B69">
        <v>27796957</v>
      </c>
      <c r="C69">
        <v>27796948</v>
      </c>
      <c r="D69">
        <v>25177369</v>
      </c>
      <c r="E69">
        <v>1</v>
      </c>
      <c r="F69">
        <v>1</v>
      </c>
      <c r="G69">
        <v>1</v>
      </c>
      <c r="H69">
        <v>3</v>
      </c>
      <c r="I69" t="s">
        <v>556</v>
      </c>
      <c r="J69" t="s">
        <v>557</v>
      </c>
      <c r="K69" t="s">
        <v>558</v>
      </c>
      <c r="L69">
        <v>1348</v>
      </c>
      <c r="N69">
        <v>1009</v>
      </c>
      <c r="O69" t="s">
        <v>119</v>
      </c>
      <c r="P69" t="s">
        <v>119</v>
      </c>
      <c r="Q69">
        <v>1000</v>
      </c>
      <c r="X69">
        <v>1E-4</v>
      </c>
      <c r="Y69">
        <v>37517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4</v>
      </c>
      <c r="AG69">
        <v>1E-4</v>
      </c>
      <c r="AH69">
        <v>2</v>
      </c>
      <c r="AI69">
        <v>27796957</v>
      </c>
      <c r="AJ69">
        <v>75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ROW(Source!A48)</f>
        <v>48</v>
      </c>
      <c r="B70">
        <v>27796958</v>
      </c>
      <c r="C70">
        <v>27796948</v>
      </c>
      <c r="D70">
        <v>25177689</v>
      </c>
      <c r="E70">
        <v>1</v>
      </c>
      <c r="F70">
        <v>1</v>
      </c>
      <c r="G70">
        <v>1</v>
      </c>
      <c r="H70">
        <v>3</v>
      </c>
      <c r="I70" t="s">
        <v>559</v>
      </c>
      <c r="J70" t="s">
        <v>560</v>
      </c>
      <c r="K70" t="s">
        <v>561</v>
      </c>
      <c r="L70">
        <v>1346</v>
      </c>
      <c r="N70">
        <v>1009</v>
      </c>
      <c r="O70" t="s">
        <v>139</v>
      </c>
      <c r="P70" t="s">
        <v>139</v>
      </c>
      <c r="Q70">
        <v>1</v>
      </c>
      <c r="X70">
        <v>0.06</v>
      </c>
      <c r="Y70">
        <v>65.75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4</v>
      </c>
      <c r="AG70">
        <v>0.06</v>
      </c>
      <c r="AH70">
        <v>2</v>
      </c>
      <c r="AI70">
        <v>27796958</v>
      </c>
      <c r="AJ70">
        <v>76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ROW(Source!A48)</f>
        <v>48</v>
      </c>
      <c r="B71">
        <v>27796959</v>
      </c>
      <c r="C71">
        <v>27796948</v>
      </c>
      <c r="D71">
        <v>25185935</v>
      </c>
      <c r="E71">
        <v>1</v>
      </c>
      <c r="F71">
        <v>1</v>
      </c>
      <c r="G71">
        <v>1</v>
      </c>
      <c r="H71">
        <v>3</v>
      </c>
      <c r="I71" t="s">
        <v>562</v>
      </c>
      <c r="J71" t="s">
        <v>563</v>
      </c>
      <c r="K71" t="s">
        <v>564</v>
      </c>
      <c r="L71">
        <v>1348</v>
      </c>
      <c r="N71">
        <v>1009</v>
      </c>
      <c r="O71" t="s">
        <v>119</v>
      </c>
      <c r="P71" t="s">
        <v>119</v>
      </c>
      <c r="Q71">
        <v>1000</v>
      </c>
      <c r="X71">
        <v>2.0000000000000002E-5</v>
      </c>
      <c r="Y71">
        <v>15481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4</v>
      </c>
      <c r="AG71">
        <v>2.0000000000000002E-5</v>
      </c>
      <c r="AH71">
        <v>2</v>
      </c>
      <c r="AI71">
        <v>27796959</v>
      </c>
      <c r="AJ71">
        <v>77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ROW(Source!A48)</f>
        <v>48</v>
      </c>
      <c r="B72">
        <v>27796960</v>
      </c>
      <c r="C72">
        <v>27796948</v>
      </c>
      <c r="D72">
        <v>25186612</v>
      </c>
      <c r="E72">
        <v>1</v>
      </c>
      <c r="F72">
        <v>1</v>
      </c>
      <c r="G72">
        <v>1</v>
      </c>
      <c r="H72">
        <v>3</v>
      </c>
      <c r="I72" t="s">
        <v>565</v>
      </c>
      <c r="J72" t="s">
        <v>566</v>
      </c>
      <c r="K72" t="s">
        <v>567</v>
      </c>
      <c r="L72">
        <v>1346</v>
      </c>
      <c r="N72">
        <v>1009</v>
      </c>
      <c r="O72" t="s">
        <v>139</v>
      </c>
      <c r="P72" t="s">
        <v>139</v>
      </c>
      <c r="Q72">
        <v>1</v>
      </c>
      <c r="X72">
        <v>0.03</v>
      </c>
      <c r="Y72">
        <v>35.630000000000003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4</v>
      </c>
      <c r="AG72">
        <v>0.03</v>
      </c>
      <c r="AH72">
        <v>2</v>
      </c>
      <c r="AI72">
        <v>27796960</v>
      </c>
      <c r="AJ72">
        <v>78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ROW(Source!A48)</f>
        <v>48</v>
      </c>
      <c r="B73">
        <v>27796961</v>
      </c>
      <c r="C73">
        <v>27796948</v>
      </c>
      <c r="D73">
        <v>25201940</v>
      </c>
      <c r="E73">
        <v>1</v>
      </c>
      <c r="F73">
        <v>1</v>
      </c>
      <c r="G73">
        <v>1</v>
      </c>
      <c r="H73">
        <v>3</v>
      </c>
      <c r="I73" t="s">
        <v>568</v>
      </c>
      <c r="J73" t="s">
        <v>569</v>
      </c>
      <c r="K73" t="s">
        <v>570</v>
      </c>
      <c r="L73">
        <v>1355</v>
      </c>
      <c r="N73">
        <v>1010</v>
      </c>
      <c r="O73" t="s">
        <v>303</v>
      </c>
      <c r="P73" t="s">
        <v>303</v>
      </c>
      <c r="Q73">
        <v>100</v>
      </c>
      <c r="X73">
        <v>0.1</v>
      </c>
      <c r="Y73">
        <v>203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4</v>
      </c>
      <c r="AG73">
        <v>0.1</v>
      </c>
      <c r="AH73">
        <v>2</v>
      </c>
      <c r="AI73">
        <v>27796961</v>
      </c>
      <c r="AJ73">
        <v>79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ROW(Source!A48)</f>
        <v>48</v>
      </c>
      <c r="B74">
        <v>27796962</v>
      </c>
      <c r="C74">
        <v>27796948</v>
      </c>
      <c r="D74">
        <v>25208682</v>
      </c>
      <c r="E74">
        <v>1</v>
      </c>
      <c r="F74">
        <v>1</v>
      </c>
      <c r="G74">
        <v>1</v>
      </c>
      <c r="H74">
        <v>3</v>
      </c>
      <c r="I74" t="s">
        <v>571</v>
      </c>
      <c r="J74" t="s">
        <v>572</v>
      </c>
      <c r="K74" t="s">
        <v>573</v>
      </c>
      <c r="L74">
        <v>1346</v>
      </c>
      <c r="N74">
        <v>1009</v>
      </c>
      <c r="O74" t="s">
        <v>139</v>
      </c>
      <c r="P74" t="s">
        <v>139</v>
      </c>
      <c r="Q74">
        <v>1</v>
      </c>
      <c r="X74">
        <v>0.02</v>
      </c>
      <c r="Y74">
        <v>15.37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4</v>
      </c>
      <c r="AG74">
        <v>0.02</v>
      </c>
      <c r="AH74">
        <v>2</v>
      </c>
      <c r="AI74">
        <v>27796962</v>
      </c>
      <c r="AJ74">
        <v>80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ROW(Source!A48)</f>
        <v>48</v>
      </c>
      <c r="B75">
        <v>27796963</v>
      </c>
      <c r="C75">
        <v>27796948</v>
      </c>
      <c r="D75">
        <v>25215897</v>
      </c>
      <c r="E75">
        <v>1</v>
      </c>
      <c r="F75">
        <v>1</v>
      </c>
      <c r="G75">
        <v>1</v>
      </c>
      <c r="H75">
        <v>3</v>
      </c>
      <c r="I75" t="s">
        <v>574</v>
      </c>
      <c r="J75" t="s">
        <v>575</v>
      </c>
      <c r="K75" t="s">
        <v>576</v>
      </c>
      <c r="L75">
        <v>1346</v>
      </c>
      <c r="N75">
        <v>1009</v>
      </c>
      <c r="O75" t="s">
        <v>139</v>
      </c>
      <c r="P75" t="s">
        <v>139</v>
      </c>
      <c r="Q75">
        <v>1</v>
      </c>
      <c r="X75">
        <v>0.08</v>
      </c>
      <c r="Y75">
        <v>38.340000000000003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4</v>
      </c>
      <c r="AG75">
        <v>0.08</v>
      </c>
      <c r="AH75">
        <v>2</v>
      </c>
      <c r="AI75">
        <v>27796963</v>
      </c>
      <c r="AJ75">
        <v>81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ROW(Source!A48)</f>
        <v>48</v>
      </c>
      <c r="B76">
        <v>27796964</v>
      </c>
      <c r="C76">
        <v>27796948</v>
      </c>
      <c r="D76">
        <v>25147236</v>
      </c>
      <c r="E76">
        <v>17</v>
      </c>
      <c r="F76">
        <v>1</v>
      </c>
      <c r="G76">
        <v>1</v>
      </c>
      <c r="H76">
        <v>3</v>
      </c>
      <c r="I76" t="s">
        <v>753</v>
      </c>
      <c r="J76" t="s">
        <v>4</v>
      </c>
      <c r="K76" t="s">
        <v>754</v>
      </c>
      <c r="L76">
        <v>1348</v>
      </c>
      <c r="N76">
        <v>1009</v>
      </c>
      <c r="O76" t="s">
        <v>119</v>
      </c>
      <c r="P76" t="s">
        <v>119</v>
      </c>
      <c r="Q76">
        <v>1000</v>
      </c>
      <c r="X76">
        <v>1E-3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4</v>
      </c>
      <c r="AG76">
        <v>1E-3</v>
      </c>
      <c r="AH76">
        <v>3</v>
      </c>
      <c r="AI76">
        <v>-1</v>
      </c>
      <c r="AJ76" t="s">
        <v>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ROW(Source!A48)</f>
        <v>48</v>
      </c>
      <c r="B77">
        <v>27796965</v>
      </c>
      <c r="C77">
        <v>27796948</v>
      </c>
      <c r="D77">
        <v>25147235</v>
      </c>
      <c r="E77">
        <v>17</v>
      </c>
      <c r="F77">
        <v>1</v>
      </c>
      <c r="G77">
        <v>1</v>
      </c>
      <c r="H77">
        <v>3</v>
      </c>
      <c r="I77" t="s">
        <v>536</v>
      </c>
      <c r="J77" t="s">
        <v>4</v>
      </c>
      <c r="K77" t="s">
        <v>537</v>
      </c>
      <c r="L77">
        <v>1374</v>
      </c>
      <c r="N77">
        <v>1013</v>
      </c>
      <c r="O77" t="s">
        <v>538</v>
      </c>
      <c r="P77" t="s">
        <v>538</v>
      </c>
      <c r="Q77">
        <v>1</v>
      </c>
      <c r="X77">
        <v>2.2400000000000002</v>
      </c>
      <c r="Y77">
        <v>1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4</v>
      </c>
      <c r="AG77">
        <v>2.2400000000000002</v>
      </c>
      <c r="AH77">
        <v>2</v>
      </c>
      <c r="AI77">
        <v>27796965</v>
      </c>
      <c r="AJ77">
        <v>82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ROW(Source!A49)</f>
        <v>49</v>
      </c>
      <c r="B78">
        <v>27796949</v>
      </c>
      <c r="C78">
        <v>27796948</v>
      </c>
      <c r="D78">
        <v>25461299</v>
      </c>
      <c r="E78">
        <v>1</v>
      </c>
      <c r="F78">
        <v>1</v>
      </c>
      <c r="G78">
        <v>1</v>
      </c>
      <c r="H78">
        <v>1</v>
      </c>
      <c r="I78" t="s">
        <v>539</v>
      </c>
      <c r="J78" t="s">
        <v>4</v>
      </c>
      <c r="K78" t="s">
        <v>540</v>
      </c>
      <c r="L78">
        <v>1191</v>
      </c>
      <c r="N78">
        <v>1013</v>
      </c>
      <c r="O78" t="s">
        <v>497</v>
      </c>
      <c r="P78" t="s">
        <v>497</v>
      </c>
      <c r="Q78">
        <v>1</v>
      </c>
      <c r="X78">
        <v>10.1</v>
      </c>
      <c r="Y78">
        <v>0</v>
      </c>
      <c r="Z78">
        <v>0</v>
      </c>
      <c r="AA78">
        <v>0</v>
      </c>
      <c r="AB78">
        <v>11.09</v>
      </c>
      <c r="AC78">
        <v>0</v>
      </c>
      <c r="AD78">
        <v>1</v>
      </c>
      <c r="AE78">
        <v>1</v>
      </c>
      <c r="AF78" t="s">
        <v>21</v>
      </c>
      <c r="AG78">
        <v>12.12</v>
      </c>
      <c r="AH78">
        <v>2</v>
      </c>
      <c r="AI78">
        <v>27796949</v>
      </c>
      <c r="AJ78">
        <v>84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ROW(Source!A49)</f>
        <v>49</v>
      </c>
      <c r="B79">
        <v>27796950</v>
      </c>
      <c r="C79">
        <v>27796948</v>
      </c>
      <c r="D79">
        <v>25412928</v>
      </c>
      <c r="E79">
        <v>1</v>
      </c>
      <c r="F79">
        <v>1</v>
      </c>
      <c r="G79">
        <v>1</v>
      </c>
      <c r="H79">
        <v>1</v>
      </c>
      <c r="I79" t="s">
        <v>498</v>
      </c>
      <c r="J79" t="s">
        <v>4</v>
      </c>
      <c r="K79" t="s">
        <v>499</v>
      </c>
      <c r="L79">
        <v>1191</v>
      </c>
      <c r="N79">
        <v>1013</v>
      </c>
      <c r="O79" t="s">
        <v>497</v>
      </c>
      <c r="P79" t="s">
        <v>497</v>
      </c>
      <c r="Q79">
        <v>1</v>
      </c>
      <c r="X79">
        <v>0.44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2</v>
      </c>
      <c r="AF79" t="s">
        <v>21</v>
      </c>
      <c r="AG79">
        <v>0.52800000000000002</v>
      </c>
      <c r="AH79">
        <v>2</v>
      </c>
      <c r="AI79">
        <v>27796950</v>
      </c>
      <c r="AJ79">
        <v>85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ROW(Source!A49)</f>
        <v>49</v>
      </c>
      <c r="B80">
        <v>27796951</v>
      </c>
      <c r="C80">
        <v>27796948</v>
      </c>
      <c r="D80">
        <v>25230445</v>
      </c>
      <c r="E80">
        <v>1</v>
      </c>
      <c r="F80">
        <v>1</v>
      </c>
      <c r="G80">
        <v>1</v>
      </c>
      <c r="H80">
        <v>2</v>
      </c>
      <c r="I80" t="s">
        <v>541</v>
      </c>
      <c r="J80" t="s">
        <v>542</v>
      </c>
      <c r="K80" t="s">
        <v>543</v>
      </c>
      <c r="L80">
        <v>1368</v>
      </c>
      <c r="N80">
        <v>1011</v>
      </c>
      <c r="O80" t="s">
        <v>503</v>
      </c>
      <c r="P80" t="s">
        <v>503</v>
      </c>
      <c r="Q80">
        <v>1</v>
      </c>
      <c r="X80">
        <v>0.44</v>
      </c>
      <c r="Y80">
        <v>0</v>
      </c>
      <c r="Z80">
        <v>89.99</v>
      </c>
      <c r="AA80">
        <v>10.06</v>
      </c>
      <c r="AB80">
        <v>0</v>
      </c>
      <c r="AC80">
        <v>0</v>
      </c>
      <c r="AD80">
        <v>1</v>
      </c>
      <c r="AE80">
        <v>0</v>
      </c>
      <c r="AF80" t="s">
        <v>21</v>
      </c>
      <c r="AG80">
        <v>0.52800000000000002</v>
      </c>
      <c r="AH80">
        <v>2</v>
      </c>
      <c r="AI80">
        <v>27796951</v>
      </c>
      <c r="AJ80">
        <v>86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ROW(Source!A49)</f>
        <v>49</v>
      </c>
      <c r="B81">
        <v>27796952</v>
      </c>
      <c r="C81">
        <v>27796948</v>
      </c>
      <c r="D81">
        <v>25148593</v>
      </c>
      <c r="E81">
        <v>1</v>
      </c>
      <c r="F81">
        <v>1</v>
      </c>
      <c r="G81">
        <v>1</v>
      </c>
      <c r="H81">
        <v>3</v>
      </c>
      <c r="I81" t="s">
        <v>544</v>
      </c>
      <c r="J81" t="s">
        <v>545</v>
      </c>
      <c r="K81" t="s">
        <v>546</v>
      </c>
      <c r="L81">
        <v>1346</v>
      </c>
      <c r="N81">
        <v>1009</v>
      </c>
      <c r="O81" t="s">
        <v>139</v>
      </c>
      <c r="P81" t="s">
        <v>139</v>
      </c>
      <c r="Q81">
        <v>1</v>
      </c>
      <c r="X81">
        <v>0.01</v>
      </c>
      <c r="Y81">
        <v>27.74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4</v>
      </c>
      <c r="AG81">
        <v>0.01</v>
      </c>
      <c r="AH81">
        <v>2</v>
      </c>
      <c r="AI81">
        <v>27796952</v>
      </c>
      <c r="AJ81">
        <v>87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ROW(Source!A49)</f>
        <v>49</v>
      </c>
      <c r="B82">
        <v>27796953</v>
      </c>
      <c r="C82">
        <v>27796948</v>
      </c>
      <c r="D82">
        <v>25150264</v>
      </c>
      <c r="E82">
        <v>1</v>
      </c>
      <c r="F82">
        <v>1</v>
      </c>
      <c r="G82">
        <v>1</v>
      </c>
      <c r="H82">
        <v>3</v>
      </c>
      <c r="I82" t="s">
        <v>547</v>
      </c>
      <c r="J82" t="s">
        <v>548</v>
      </c>
      <c r="K82" t="s">
        <v>549</v>
      </c>
      <c r="L82">
        <v>1346</v>
      </c>
      <c r="N82">
        <v>1009</v>
      </c>
      <c r="O82" t="s">
        <v>139</v>
      </c>
      <c r="P82" t="s">
        <v>139</v>
      </c>
      <c r="Q82">
        <v>1</v>
      </c>
      <c r="X82">
        <v>0.02</v>
      </c>
      <c r="Y82">
        <v>91.29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4</v>
      </c>
      <c r="AG82">
        <v>0.02</v>
      </c>
      <c r="AH82">
        <v>2</v>
      </c>
      <c r="AI82">
        <v>27796953</v>
      </c>
      <c r="AJ82">
        <v>88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ROW(Source!A49)</f>
        <v>49</v>
      </c>
      <c r="B83">
        <v>27796954</v>
      </c>
      <c r="C83">
        <v>27796948</v>
      </c>
      <c r="D83">
        <v>25152616</v>
      </c>
      <c r="E83">
        <v>1</v>
      </c>
      <c r="F83">
        <v>1</v>
      </c>
      <c r="G83">
        <v>1</v>
      </c>
      <c r="H83">
        <v>3</v>
      </c>
      <c r="I83" t="s">
        <v>525</v>
      </c>
      <c r="J83" t="s">
        <v>526</v>
      </c>
      <c r="K83" t="s">
        <v>514</v>
      </c>
      <c r="L83">
        <v>1346</v>
      </c>
      <c r="N83">
        <v>1009</v>
      </c>
      <c r="O83" t="s">
        <v>139</v>
      </c>
      <c r="P83" t="s">
        <v>139</v>
      </c>
      <c r="Q83">
        <v>1</v>
      </c>
      <c r="X83">
        <v>0.3</v>
      </c>
      <c r="Y83">
        <v>9.0399999999999991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4</v>
      </c>
      <c r="AG83">
        <v>0.3</v>
      </c>
      <c r="AH83">
        <v>2</v>
      </c>
      <c r="AI83">
        <v>27796954</v>
      </c>
      <c r="AJ83">
        <v>89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ROW(Source!A49)</f>
        <v>49</v>
      </c>
      <c r="B84">
        <v>27796955</v>
      </c>
      <c r="C84">
        <v>27796948</v>
      </c>
      <c r="D84">
        <v>25152746</v>
      </c>
      <c r="E84">
        <v>1</v>
      </c>
      <c r="F84">
        <v>1</v>
      </c>
      <c r="G84">
        <v>1</v>
      </c>
      <c r="H84">
        <v>3</v>
      </c>
      <c r="I84" t="s">
        <v>550</v>
      </c>
      <c r="J84" t="s">
        <v>551</v>
      </c>
      <c r="K84" t="s">
        <v>552</v>
      </c>
      <c r="L84">
        <v>1355</v>
      </c>
      <c r="N84">
        <v>1010</v>
      </c>
      <c r="O84" t="s">
        <v>303</v>
      </c>
      <c r="P84" t="s">
        <v>303</v>
      </c>
      <c r="Q84">
        <v>100</v>
      </c>
      <c r="X84">
        <v>0.1</v>
      </c>
      <c r="Y84">
        <v>83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4</v>
      </c>
      <c r="AG84">
        <v>0.1</v>
      </c>
      <c r="AH84">
        <v>2</v>
      </c>
      <c r="AI84">
        <v>27796955</v>
      </c>
      <c r="AJ84">
        <v>90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ROW(Source!A49)</f>
        <v>49</v>
      </c>
      <c r="B85">
        <v>27796956</v>
      </c>
      <c r="C85">
        <v>27796948</v>
      </c>
      <c r="D85">
        <v>25154653</v>
      </c>
      <c r="E85">
        <v>1</v>
      </c>
      <c r="F85">
        <v>1</v>
      </c>
      <c r="G85">
        <v>1</v>
      </c>
      <c r="H85">
        <v>3</v>
      </c>
      <c r="I85" t="s">
        <v>553</v>
      </c>
      <c r="J85" t="s">
        <v>554</v>
      </c>
      <c r="K85" t="s">
        <v>555</v>
      </c>
      <c r="L85">
        <v>1348</v>
      </c>
      <c r="N85">
        <v>1009</v>
      </c>
      <c r="O85" t="s">
        <v>119</v>
      </c>
      <c r="P85" t="s">
        <v>119</v>
      </c>
      <c r="Q85">
        <v>1000</v>
      </c>
      <c r="X85">
        <v>2.9999999999999997E-4</v>
      </c>
      <c r="Y85">
        <v>729.98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4</v>
      </c>
      <c r="AG85">
        <v>2.9999999999999997E-4</v>
      </c>
      <c r="AH85">
        <v>2</v>
      </c>
      <c r="AI85">
        <v>27796956</v>
      </c>
      <c r="AJ85">
        <v>91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ROW(Source!A49)</f>
        <v>49</v>
      </c>
      <c r="B86">
        <v>27796957</v>
      </c>
      <c r="C86">
        <v>27796948</v>
      </c>
      <c r="D86">
        <v>25177369</v>
      </c>
      <c r="E86">
        <v>1</v>
      </c>
      <c r="F86">
        <v>1</v>
      </c>
      <c r="G86">
        <v>1</v>
      </c>
      <c r="H86">
        <v>3</v>
      </c>
      <c r="I86" t="s">
        <v>556</v>
      </c>
      <c r="J86" t="s">
        <v>557</v>
      </c>
      <c r="K86" t="s">
        <v>558</v>
      </c>
      <c r="L86">
        <v>1348</v>
      </c>
      <c r="N86">
        <v>1009</v>
      </c>
      <c r="O86" t="s">
        <v>119</v>
      </c>
      <c r="P86" t="s">
        <v>119</v>
      </c>
      <c r="Q86">
        <v>1000</v>
      </c>
      <c r="X86">
        <v>1E-4</v>
      </c>
      <c r="Y86">
        <v>37517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4</v>
      </c>
      <c r="AG86">
        <v>1E-4</v>
      </c>
      <c r="AH86">
        <v>2</v>
      </c>
      <c r="AI86">
        <v>27796957</v>
      </c>
      <c r="AJ86">
        <v>92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ROW(Source!A49)</f>
        <v>49</v>
      </c>
      <c r="B87">
        <v>27796958</v>
      </c>
      <c r="C87">
        <v>27796948</v>
      </c>
      <c r="D87">
        <v>25177689</v>
      </c>
      <c r="E87">
        <v>1</v>
      </c>
      <c r="F87">
        <v>1</v>
      </c>
      <c r="G87">
        <v>1</v>
      </c>
      <c r="H87">
        <v>3</v>
      </c>
      <c r="I87" t="s">
        <v>559</v>
      </c>
      <c r="J87" t="s">
        <v>560</v>
      </c>
      <c r="K87" t="s">
        <v>561</v>
      </c>
      <c r="L87">
        <v>1346</v>
      </c>
      <c r="N87">
        <v>1009</v>
      </c>
      <c r="O87" t="s">
        <v>139</v>
      </c>
      <c r="P87" t="s">
        <v>139</v>
      </c>
      <c r="Q87">
        <v>1</v>
      </c>
      <c r="X87">
        <v>0.06</v>
      </c>
      <c r="Y87">
        <v>65.75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4</v>
      </c>
      <c r="AG87">
        <v>0.06</v>
      </c>
      <c r="AH87">
        <v>2</v>
      </c>
      <c r="AI87">
        <v>27796958</v>
      </c>
      <c r="AJ87">
        <v>93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ROW(Source!A49)</f>
        <v>49</v>
      </c>
      <c r="B88">
        <v>27796959</v>
      </c>
      <c r="C88">
        <v>27796948</v>
      </c>
      <c r="D88">
        <v>25185935</v>
      </c>
      <c r="E88">
        <v>1</v>
      </c>
      <c r="F88">
        <v>1</v>
      </c>
      <c r="G88">
        <v>1</v>
      </c>
      <c r="H88">
        <v>3</v>
      </c>
      <c r="I88" t="s">
        <v>562</v>
      </c>
      <c r="J88" t="s">
        <v>563</v>
      </c>
      <c r="K88" t="s">
        <v>564</v>
      </c>
      <c r="L88">
        <v>1348</v>
      </c>
      <c r="N88">
        <v>1009</v>
      </c>
      <c r="O88" t="s">
        <v>119</v>
      </c>
      <c r="P88" t="s">
        <v>119</v>
      </c>
      <c r="Q88">
        <v>1000</v>
      </c>
      <c r="X88">
        <v>2.0000000000000002E-5</v>
      </c>
      <c r="Y88">
        <v>15481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4</v>
      </c>
      <c r="AG88">
        <v>2.0000000000000002E-5</v>
      </c>
      <c r="AH88">
        <v>2</v>
      </c>
      <c r="AI88">
        <v>27796959</v>
      </c>
      <c r="AJ88">
        <v>94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ROW(Source!A49)</f>
        <v>49</v>
      </c>
      <c r="B89">
        <v>27796960</v>
      </c>
      <c r="C89">
        <v>27796948</v>
      </c>
      <c r="D89">
        <v>25186612</v>
      </c>
      <c r="E89">
        <v>1</v>
      </c>
      <c r="F89">
        <v>1</v>
      </c>
      <c r="G89">
        <v>1</v>
      </c>
      <c r="H89">
        <v>3</v>
      </c>
      <c r="I89" t="s">
        <v>565</v>
      </c>
      <c r="J89" t="s">
        <v>566</v>
      </c>
      <c r="K89" t="s">
        <v>567</v>
      </c>
      <c r="L89">
        <v>1346</v>
      </c>
      <c r="N89">
        <v>1009</v>
      </c>
      <c r="O89" t="s">
        <v>139</v>
      </c>
      <c r="P89" t="s">
        <v>139</v>
      </c>
      <c r="Q89">
        <v>1</v>
      </c>
      <c r="X89">
        <v>0.03</v>
      </c>
      <c r="Y89">
        <v>35.630000000000003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4</v>
      </c>
      <c r="AG89">
        <v>0.03</v>
      </c>
      <c r="AH89">
        <v>2</v>
      </c>
      <c r="AI89">
        <v>27796960</v>
      </c>
      <c r="AJ89">
        <v>95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ROW(Source!A49)</f>
        <v>49</v>
      </c>
      <c r="B90">
        <v>27796961</v>
      </c>
      <c r="C90">
        <v>27796948</v>
      </c>
      <c r="D90">
        <v>25201940</v>
      </c>
      <c r="E90">
        <v>1</v>
      </c>
      <c r="F90">
        <v>1</v>
      </c>
      <c r="G90">
        <v>1</v>
      </c>
      <c r="H90">
        <v>3</v>
      </c>
      <c r="I90" t="s">
        <v>568</v>
      </c>
      <c r="J90" t="s">
        <v>569</v>
      </c>
      <c r="K90" t="s">
        <v>570</v>
      </c>
      <c r="L90">
        <v>1355</v>
      </c>
      <c r="N90">
        <v>1010</v>
      </c>
      <c r="O90" t="s">
        <v>303</v>
      </c>
      <c r="P90" t="s">
        <v>303</v>
      </c>
      <c r="Q90">
        <v>100</v>
      </c>
      <c r="X90">
        <v>0.1</v>
      </c>
      <c r="Y90">
        <v>203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4</v>
      </c>
      <c r="AG90">
        <v>0.1</v>
      </c>
      <c r="AH90">
        <v>2</v>
      </c>
      <c r="AI90">
        <v>27796961</v>
      </c>
      <c r="AJ90">
        <v>96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ROW(Source!A49)</f>
        <v>49</v>
      </c>
      <c r="B91">
        <v>27796962</v>
      </c>
      <c r="C91">
        <v>27796948</v>
      </c>
      <c r="D91">
        <v>25208682</v>
      </c>
      <c r="E91">
        <v>1</v>
      </c>
      <c r="F91">
        <v>1</v>
      </c>
      <c r="G91">
        <v>1</v>
      </c>
      <c r="H91">
        <v>3</v>
      </c>
      <c r="I91" t="s">
        <v>571</v>
      </c>
      <c r="J91" t="s">
        <v>572</v>
      </c>
      <c r="K91" t="s">
        <v>573</v>
      </c>
      <c r="L91">
        <v>1346</v>
      </c>
      <c r="N91">
        <v>1009</v>
      </c>
      <c r="O91" t="s">
        <v>139</v>
      </c>
      <c r="P91" t="s">
        <v>139</v>
      </c>
      <c r="Q91">
        <v>1</v>
      </c>
      <c r="X91">
        <v>0.02</v>
      </c>
      <c r="Y91">
        <v>15.37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4</v>
      </c>
      <c r="AG91">
        <v>0.02</v>
      </c>
      <c r="AH91">
        <v>2</v>
      </c>
      <c r="AI91">
        <v>27796962</v>
      </c>
      <c r="AJ91">
        <v>97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ROW(Source!A49)</f>
        <v>49</v>
      </c>
      <c r="B92">
        <v>27796963</v>
      </c>
      <c r="C92">
        <v>27796948</v>
      </c>
      <c r="D92">
        <v>25215897</v>
      </c>
      <c r="E92">
        <v>1</v>
      </c>
      <c r="F92">
        <v>1</v>
      </c>
      <c r="G92">
        <v>1</v>
      </c>
      <c r="H92">
        <v>3</v>
      </c>
      <c r="I92" t="s">
        <v>574</v>
      </c>
      <c r="J92" t="s">
        <v>575</v>
      </c>
      <c r="K92" t="s">
        <v>576</v>
      </c>
      <c r="L92">
        <v>1346</v>
      </c>
      <c r="N92">
        <v>1009</v>
      </c>
      <c r="O92" t="s">
        <v>139</v>
      </c>
      <c r="P92" t="s">
        <v>139</v>
      </c>
      <c r="Q92">
        <v>1</v>
      </c>
      <c r="X92">
        <v>0.08</v>
      </c>
      <c r="Y92">
        <v>38.340000000000003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4</v>
      </c>
      <c r="AG92">
        <v>0.08</v>
      </c>
      <c r="AH92">
        <v>2</v>
      </c>
      <c r="AI92">
        <v>27796963</v>
      </c>
      <c r="AJ92">
        <v>98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ROW(Source!A49)</f>
        <v>49</v>
      </c>
      <c r="B93">
        <v>27796964</v>
      </c>
      <c r="C93">
        <v>27796948</v>
      </c>
      <c r="D93">
        <v>25147236</v>
      </c>
      <c r="E93">
        <v>17</v>
      </c>
      <c r="F93">
        <v>1</v>
      </c>
      <c r="G93">
        <v>1</v>
      </c>
      <c r="H93">
        <v>3</v>
      </c>
      <c r="I93" t="s">
        <v>753</v>
      </c>
      <c r="J93" t="s">
        <v>4</v>
      </c>
      <c r="K93" t="s">
        <v>754</v>
      </c>
      <c r="L93">
        <v>1348</v>
      </c>
      <c r="N93">
        <v>1009</v>
      </c>
      <c r="O93" t="s">
        <v>119</v>
      </c>
      <c r="P93" t="s">
        <v>119</v>
      </c>
      <c r="Q93">
        <v>1000</v>
      </c>
      <c r="X93">
        <v>1E-3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4</v>
      </c>
      <c r="AG93">
        <v>1E-3</v>
      </c>
      <c r="AH93">
        <v>3</v>
      </c>
      <c r="AI93">
        <v>-1</v>
      </c>
      <c r="AJ93" t="s">
        <v>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ROW(Source!A49)</f>
        <v>49</v>
      </c>
      <c r="B94">
        <v>27796965</v>
      </c>
      <c r="C94">
        <v>27796948</v>
      </c>
      <c r="D94">
        <v>25147235</v>
      </c>
      <c r="E94">
        <v>17</v>
      </c>
      <c r="F94">
        <v>1</v>
      </c>
      <c r="G94">
        <v>1</v>
      </c>
      <c r="H94">
        <v>3</v>
      </c>
      <c r="I94" t="s">
        <v>536</v>
      </c>
      <c r="J94" t="s">
        <v>4</v>
      </c>
      <c r="K94" t="s">
        <v>537</v>
      </c>
      <c r="L94">
        <v>1374</v>
      </c>
      <c r="N94">
        <v>1013</v>
      </c>
      <c r="O94" t="s">
        <v>538</v>
      </c>
      <c r="P94" t="s">
        <v>538</v>
      </c>
      <c r="Q94">
        <v>1</v>
      </c>
      <c r="X94">
        <v>2.2400000000000002</v>
      </c>
      <c r="Y94">
        <v>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4</v>
      </c>
      <c r="AG94">
        <v>2.2400000000000002</v>
      </c>
      <c r="AH94">
        <v>2</v>
      </c>
      <c r="AI94">
        <v>27796965</v>
      </c>
      <c r="AJ94">
        <v>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27796969</v>
      </c>
      <c r="C95">
        <v>27796187</v>
      </c>
      <c r="D95">
        <v>25418547</v>
      </c>
      <c r="E95">
        <v>1</v>
      </c>
      <c r="F95">
        <v>1</v>
      </c>
      <c r="G95">
        <v>1</v>
      </c>
      <c r="H95">
        <v>1</v>
      </c>
      <c r="I95" t="s">
        <v>510</v>
      </c>
      <c r="J95" t="s">
        <v>4</v>
      </c>
      <c r="K95" t="s">
        <v>511</v>
      </c>
      <c r="L95">
        <v>1191</v>
      </c>
      <c r="N95">
        <v>1013</v>
      </c>
      <c r="O95" t="s">
        <v>497</v>
      </c>
      <c r="P95" t="s">
        <v>497</v>
      </c>
      <c r="Q95">
        <v>1</v>
      </c>
      <c r="X95">
        <v>5.95</v>
      </c>
      <c r="Y95">
        <v>0</v>
      </c>
      <c r="Z95">
        <v>0</v>
      </c>
      <c r="AA95">
        <v>0</v>
      </c>
      <c r="AB95">
        <v>8.74</v>
      </c>
      <c r="AC95">
        <v>0</v>
      </c>
      <c r="AD95">
        <v>1</v>
      </c>
      <c r="AE95">
        <v>1</v>
      </c>
      <c r="AF95" t="s">
        <v>21</v>
      </c>
      <c r="AG95">
        <v>7.14</v>
      </c>
      <c r="AH95">
        <v>2</v>
      </c>
      <c r="AI95">
        <v>27796969</v>
      </c>
      <c r="AJ95">
        <v>101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ROW(Source!A52)</f>
        <v>52</v>
      </c>
      <c r="B96">
        <v>27796970</v>
      </c>
      <c r="C96">
        <v>27796187</v>
      </c>
      <c r="D96">
        <v>25412928</v>
      </c>
      <c r="E96">
        <v>1</v>
      </c>
      <c r="F96">
        <v>1</v>
      </c>
      <c r="G96">
        <v>1</v>
      </c>
      <c r="H96">
        <v>1</v>
      </c>
      <c r="I96" t="s">
        <v>498</v>
      </c>
      <c r="J96" t="s">
        <v>4</v>
      </c>
      <c r="K96" t="s">
        <v>499</v>
      </c>
      <c r="L96">
        <v>1191</v>
      </c>
      <c r="N96">
        <v>1013</v>
      </c>
      <c r="O96" t="s">
        <v>497</v>
      </c>
      <c r="P96" t="s">
        <v>497</v>
      </c>
      <c r="Q96">
        <v>1</v>
      </c>
      <c r="X96">
        <v>0.04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21</v>
      </c>
      <c r="AG96">
        <v>4.8000000000000001E-2</v>
      </c>
      <c r="AH96">
        <v>2</v>
      </c>
      <c r="AI96">
        <v>27796970</v>
      </c>
      <c r="AJ96">
        <v>102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ROW(Source!A52)</f>
        <v>52</v>
      </c>
      <c r="B97">
        <v>27796971</v>
      </c>
      <c r="C97">
        <v>27796187</v>
      </c>
      <c r="D97">
        <v>25230220</v>
      </c>
      <c r="E97">
        <v>1</v>
      </c>
      <c r="F97">
        <v>1</v>
      </c>
      <c r="G97">
        <v>1</v>
      </c>
      <c r="H97">
        <v>2</v>
      </c>
      <c r="I97" t="s">
        <v>500</v>
      </c>
      <c r="J97" t="s">
        <v>501</v>
      </c>
      <c r="K97" t="s">
        <v>502</v>
      </c>
      <c r="L97">
        <v>1368</v>
      </c>
      <c r="N97">
        <v>1011</v>
      </c>
      <c r="O97" t="s">
        <v>503</v>
      </c>
      <c r="P97" t="s">
        <v>503</v>
      </c>
      <c r="Q97">
        <v>1</v>
      </c>
      <c r="X97">
        <v>0.01</v>
      </c>
      <c r="Y97">
        <v>0</v>
      </c>
      <c r="Z97">
        <v>111.99</v>
      </c>
      <c r="AA97">
        <v>13.5</v>
      </c>
      <c r="AB97">
        <v>0</v>
      </c>
      <c r="AC97">
        <v>0</v>
      </c>
      <c r="AD97">
        <v>1</v>
      </c>
      <c r="AE97">
        <v>0</v>
      </c>
      <c r="AF97" t="s">
        <v>21</v>
      </c>
      <c r="AG97">
        <v>1.2E-2</v>
      </c>
      <c r="AH97">
        <v>2</v>
      </c>
      <c r="AI97">
        <v>27796971</v>
      </c>
      <c r="AJ97">
        <v>103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ROW(Source!A52)</f>
        <v>52</v>
      </c>
      <c r="B98">
        <v>27796972</v>
      </c>
      <c r="C98">
        <v>27796187</v>
      </c>
      <c r="D98">
        <v>25230400</v>
      </c>
      <c r="E98">
        <v>1</v>
      </c>
      <c r="F98">
        <v>1</v>
      </c>
      <c r="G98">
        <v>1</v>
      </c>
      <c r="H98">
        <v>2</v>
      </c>
      <c r="I98" t="s">
        <v>504</v>
      </c>
      <c r="J98" t="s">
        <v>505</v>
      </c>
      <c r="K98" t="s">
        <v>506</v>
      </c>
      <c r="L98">
        <v>1368</v>
      </c>
      <c r="N98">
        <v>1011</v>
      </c>
      <c r="O98" t="s">
        <v>503</v>
      </c>
      <c r="P98" t="s">
        <v>503</v>
      </c>
      <c r="Q98">
        <v>1</v>
      </c>
      <c r="X98">
        <v>1.36</v>
      </c>
      <c r="Y98">
        <v>0</v>
      </c>
      <c r="Z98">
        <v>3.12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21</v>
      </c>
      <c r="AG98">
        <v>1.6320000000000001</v>
      </c>
      <c r="AH98">
        <v>2</v>
      </c>
      <c r="AI98">
        <v>27796972</v>
      </c>
      <c r="AJ98">
        <v>104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ROW(Source!A52)</f>
        <v>52</v>
      </c>
      <c r="B99">
        <v>27796973</v>
      </c>
      <c r="C99">
        <v>27796187</v>
      </c>
      <c r="D99">
        <v>25231607</v>
      </c>
      <c r="E99">
        <v>1</v>
      </c>
      <c r="F99">
        <v>1</v>
      </c>
      <c r="G99">
        <v>1</v>
      </c>
      <c r="H99">
        <v>2</v>
      </c>
      <c r="I99" t="s">
        <v>507</v>
      </c>
      <c r="J99" t="s">
        <v>508</v>
      </c>
      <c r="K99" t="s">
        <v>509</v>
      </c>
      <c r="L99">
        <v>1368</v>
      </c>
      <c r="N99">
        <v>1011</v>
      </c>
      <c r="O99" t="s">
        <v>503</v>
      </c>
      <c r="P99" t="s">
        <v>503</v>
      </c>
      <c r="Q99">
        <v>1</v>
      </c>
      <c r="X99">
        <v>0.03</v>
      </c>
      <c r="Y99">
        <v>0</v>
      </c>
      <c r="Z99">
        <v>65.709999999999994</v>
      </c>
      <c r="AA99">
        <v>11.6</v>
      </c>
      <c r="AB99">
        <v>0</v>
      </c>
      <c r="AC99">
        <v>0</v>
      </c>
      <c r="AD99">
        <v>1</v>
      </c>
      <c r="AE99">
        <v>0</v>
      </c>
      <c r="AF99" t="s">
        <v>21</v>
      </c>
      <c r="AG99">
        <v>3.5999999999999997E-2</v>
      </c>
      <c r="AH99">
        <v>2</v>
      </c>
      <c r="AI99">
        <v>27796973</v>
      </c>
      <c r="AJ99">
        <v>105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ROW(Source!A52)</f>
        <v>52</v>
      </c>
      <c r="B100">
        <v>27796974</v>
      </c>
      <c r="C100">
        <v>27796187</v>
      </c>
      <c r="D100">
        <v>25147846</v>
      </c>
      <c r="E100">
        <v>1</v>
      </c>
      <c r="F100">
        <v>1</v>
      </c>
      <c r="G100">
        <v>1</v>
      </c>
      <c r="H100">
        <v>3</v>
      </c>
      <c r="I100" t="s">
        <v>577</v>
      </c>
      <c r="J100" t="s">
        <v>578</v>
      </c>
      <c r="K100" t="s">
        <v>579</v>
      </c>
      <c r="L100">
        <v>1348</v>
      </c>
      <c r="N100">
        <v>1009</v>
      </c>
      <c r="O100" t="s">
        <v>119</v>
      </c>
      <c r="P100" t="s">
        <v>119</v>
      </c>
      <c r="Q100">
        <v>1000</v>
      </c>
      <c r="X100">
        <v>2.9999999999999997E-4</v>
      </c>
      <c r="Y100">
        <v>26499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4</v>
      </c>
      <c r="AG100">
        <v>2.9999999999999997E-4</v>
      </c>
      <c r="AH100">
        <v>2</v>
      </c>
      <c r="AI100">
        <v>27796974</v>
      </c>
      <c r="AJ100">
        <v>106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ROW(Source!A52)</f>
        <v>52</v>
      </c>
      <c r="B101">
        <v>27796975</v>
      </c>
      <c r="C101">
        <v>27796187</v>
      </c>
      <c r="D101">
        <v>25152615</v>
      </c>
      <c r="E101">
        <v>1</v>
      </c>
      <c r="F101">
        <v>1</v>
      </c>
      <c r="G101">
        <v>1</v>
      </c>
      <c r="H101">
        <v>3</v>
      </c>
      <c r="I101" t="s">
        <v>512</v>
      </c>
      <c r="J101" t="s">
        <v>513</v>
      </c>
      <c r="K101" t="s">
        <v>514</v>
      </c>
      <c r="L101">
        <v>1348</v>
      </c>
      <c r="N101">
        <v>1009</v>
      </c>
      <c r="O101" t="s">
        <v>119</v>
      </c>
      <c r="P101" t="s">
        <v>119</v>
      </c>
      <c r="Q101">
        <v>1000</v>
      </c>
      <c r="X101">
        <v>8.0000000000000004E-4</v>
      </c>
      <c r="Y101">
        <v>9040.01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4</v>
      </c>
      <c r="AG101">
        <v>8.0000000000000004E-4</v>
      </c>
      <c r="AH101">
        <v>2</v>
      </c>
      <c r="AI101">
        <v>27796975</v>
      </c>
      <c r="AJ101">
        <v>107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ROW(Source!A52)</f>
        <v>52</v>
      </c>
      <c r="B102">
        <v>27796976</v>
      </c>
      <c r="C102">
        <v>27796187</v>
      </c>
      <c r="D102">
        <v>25153497</v>
      </c>
      <c r="E102">
        <v>1</v>
      </c>
      <c r="F102">
        <v>1</v>
      </c>
      <c r="G102">
        <v>1</v>
      </c>
      <c r="H102">
        <v>3</v>
      </c>
      <c r="I102" t="s">
        <v>515</v>
      </c>
      <c r="J102" t="s">
        <v>516</v>
      </c>
      <c r="K102" t="s">
        <v>517</v>
      </c>
      <c r="L102">
        <v>1346</v>
      </c>
      <c r="N102">
        <v>1009</v>
      </c>
      <c r="O102" t="s">
        <v>139</v>
      </c>
      <c r="P102" t="s">
        <v>139</v>
      </c>
      <c r="Q102">
        <v>1</v>
      </c>
      <c r="X102">
        <v>0.43</v>
      </c>
      <c r="Y102">
        <v>23.09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4</v>
      </c>
      <c r="AG102">
        <v>0.43</v>
      </c>
      <c r="AH102">
        <v>2</v>
      </c>
      <c r="AI102">
        <v>27796976</v>
      </c>
      <c r="AJ102">
        <v>108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ROW(Source!A52)</f>
        <v>52</v>
      </c>
      <c r="B103">
        <v>27796977</v>
      </c>
      <c r="C103">
        <v>27796187</v>
      </c>
      <c r="D103">
        <v>25146006</v>
      </c>
      <c r="E103">
        <v>17</v>
      </c>
      <c r="F103">
        <v>1</v>
      </c>
      <c r="G103">
        <v>1</v>
      </c>
      <c r="H103">
        <v>3</v>
      </c>
      <c r="I103" t="s">
        <v>755</v>
      </c>
      <c r="J103" t="s">
        <v>4</v>
      </c>
      <c r="K103" t="s">
        <v>756</v>
      </c>
      <c r="L103">
        <v>1354</v>
      </c>
      <c r="N103">
        <v>1010</v>
      </c>
      <c r="O103" t="s">
        <v>215</v>
      </c>
      <c r="P103" t="s">
        <v>215</v>
      </c>
      <c r="Q103">
        <v>1</v>
      </c>
      <c r="X103">
        <v>2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4</v>
      </c>
      <c r="AG103">
        <v>2</v>
      </c>
      <c r="AH103">
        <v>3</v>
      </c>
      <c r="AI103">
        <v>-1</v>
      </c>
      <c r="AJ103" t="s">
        <v>4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ROW(Source!A52)</f>
        <v>52</v>
      </c>
      <c r="B104">
        <v>27796978</v>
      </c>
      <c r="C104">
        <v>27796187</v>
      </c>
      <c r="D104">
        <v>25145559</v>
      </c>
      <c r="E104">
        <v>17</v>
      </c>
      <c r="F104">
        <v>1</v>
      </c>
      <c r="G104">
        <v>1</v>
      </c>
      <c r="H104">
        <v>3</v>
      </c>
      <c r="I104" t="s">
        <v>757</v>
      </c>
      <c r="J104" t="s">
        <v>4</v>
      </c>
      <c r="K104" t="s">
        <v>758</v>
      </c>
      <c r="L104">
        <v>1354</v>
      </c>
      <c r="N104">
        <v>1010</v>
      </c>
      <c r="O104" t="s">
        <v>215</v>
      </c>
      <c r="P104" t="s">
        <v>215</v>
      </c>
      <c r="Q104">
        <v>1</v>
      </c>
      <c r="X104">
        <v>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4</v>
      </c>
      <c r="AG104">
        <v>1</v>
      </c>
      <c r="AH104">
        <v>3</v>
      </c>
      <c r="AI104">
        <v>-1</v>
      </c>
      <c r="AJ104" t="s">
        <v>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ROW(Source!A52)</f>
        <v>52</v>
      </c>
      <c r="B105">
        <v>27796979</v>
      </c>
      <c r="C105">
        <v>27796187</v>
      </c>
      <c r="D105">
        <v>25144372</v>
      </c>
      <c r="E105">
        <v>17</v>
      </c>
      <c r="F105">
        <v>1</v>
      </c>
      <c r="G105">
        <v>1</v>
      </c>
      <c r="H105">
        <v>3</v>
      </c>
      <c r="I105" t="s">
        <v>759</v>
      </c>
      <c r="J105" t="s">
        <v>4</v>
      </c>
      <c r="K105" t="s">
        <v>760</v>
      </c>
      <c r="L105">
        <v>1301</v>
      </c>
      <c r="N105">
        <v>1003</v>
      </c>
      <c r="O105" t="s">
        <v>298</v>
      </c>
      <c r="P105" t="s">
        <v>298</v>
      </c>
      <c r="Q105">
        <v>1</v>
      </c>
      <c r="X105">
        <v>9.3000000000000007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4</v>
      </c>
      <c r="AG105">
        <v>9.3000000000000007</v>
      </c>
      <c r="AH105">
        <v>3</v>
      </c>
      <c r="AI105">
        <v>-1</v>
      </c>
      <c r="AJ105" t="s">
        <v>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ROW(Source!A52)</f>
        <v>52</v>
      </c>
      <c r="B106">
        <v>27796980</v>
      </c>
      <c r="C106">
        <v>27796187</v>
      </c>
      <c r="D106">
        <v>25210233</v>
      </c>
      <c r="E106">
        <v>1</v>
      </c>
      <c r="F106">
        <v>1</v>
      </c>
      <c r="G106">
        <v>1</v>
      </c>
      <c r="H106">
        <v>3</v>
      </c>
      <c r="I106" t="s">
        <v>580</v>
      </c>
      <c r="J106" t="s">
        <v>581</v>
      </c>
      <c r="K106" t="s">
        <v>582</v>
      </c>
      <c r="L106">
        <v>1301</v>
      </c>
      <c r="N106">
        <v>1003</v>
      </c>
      <c r="O106" t="s">
        <v>298</v>
      </c>
      <c r="P106" t="s">
        <v>298</v>
      </c>
      <c r="Q106">
        <v>1</v>
      </c>
      <c r="X106">
        <v>0.39</v>
      </c>
      <c r="Y106">
        <v>15.33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4</v>
      </c>
      <c r="AG106">
        <v>0.39</v>
      </c>
      <c r="AH106">
        <v>2</v>
      </c>
      <c r="AI106">
        <v>27796980</v>
      </c>
      <c r="AJ106">
        <v>109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ROW(Source!A53)</f>
        <v>53</v>
      </c>
      <c r="B107">
        <v>27796969</v>
      </c>
      <c r="C107">
        <v>27796187</v>
      </c>
      <c r="D107">
        <v>25418547</v>
      </c>
      <c r="E107">
        <v>1</v>
      </c>
      <c r="F107">
        <v>1</v>
      </c>
      <c r="G107">
        <v>1</v>
      </c>
      <c r="H107">
        <v>1</v>
      </c>
      <c r="I107" t="s">
        <v>510</v>
      </c>
      <c r="J107" t="s">
        <v>4</v>
      </c>
      <c r="K107" t="s">
        <v>511</v>
      </c>
      <c r="L107">
        <v>1191</v>
      </c>
      <c r="N107">
        <v>1013</v>
      </c>
      <c r="O107" t="s">
        <v>497</v>
      </c>
      <c r="P107" t="s">
        <v>497</v>
      </c>
      <c r="Q107">
        <v>1</v>
      </c>
      <c r="X107">
        <v>5.95</v>
      </c>
      <c r="Y107">
        <v>0</v>
      </c>
      <c r="Z107">
        <v>0</v>
      </c>
      <c r="AA107">
        <v>0</v>
      </c>
      <c r="AB107">
        <v>8.74</v>
      </c>
      <c r="AC107">
        <v>0</v>
      </c>
      <c r="AD107">
        <v>1</v>
      </c>
      <c r="AE107">
        <v>1</v>
      </c>
      <c r="AF107" t="s">
        <v>21</v>
      </c>
      <c r="AG107">
        <v>7.14</v>
      </c>
      <c r="AH107">
        <v>2</v>
      </c>
      <c r="AI107">
        <v>27796969</v>
      </c>
      <c r="AJ107">
        <v>111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ROW(Source!A53)</f>
        <v>53</v>
      </c>
      <c r="B108">
        <v>27796970</v>
      </c>
      <c r="C108">
        <v>27796187</v>
      </c>
      <c r="D108">
        <v>25412928</v>
      </c>
      <c r="E108">
        <v>1</v>
      </c>
      <c r="F108">
        <v>1</v>
      </c>
      <c r="G108">
        <v>1</v>
      </c>
      <c r="H108">
        <v>1</v>
      </c>
      <c r="I108" t="s">
        <v>498</v>
      </c>
      <c r="J108" t="s">
        <v>4</v>
      </c>
      <c r="K108" t="s">
        <v>499</v>
      </c>
      <c r="L108">
        <v>1191</v>
      </c>
      <c r="N108">
        <v>1013</v>
      </c>
      <c r="O108" t="s">
        <v>497</v>
      </c>
      <c r="P108" t="s">
        <v>497</v>
      </c>
      <c r="Q108">
        <v>1</v>
      </c>
      <c r="X108">
        <v>0.04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21</v>
      </c>
      <c r="AG108">
        <v>4.8000000000000001E-2</v>
      </c>
      <c r="AH108">
        <v>2</v>
      </c>
      <c r="AI108">
        <v>27796970</v>
      </c>
      <c r="AJ108">
        <v>112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ROW(Source!A53)</f>
        <v>53</v>
      </c>
      <c r="B109">
        <v>27796971</v>
      </c>
      <c r="C109">
        <v>27796187</v>
      </c>
      <c r="D109">
        <v>25230220</v>
      </c>
      <c r="E109">
        <v>1</v>
      </c>
      <c r="F109">
        <v>1</v>
      </c>
      <c r="G109">
        <v>1</v>
      </c>
      <c r="H109">
        <v>2</v>
      </c>
      <c r="I109" t="s">
        <v>500</v>
      </c>
      <c r="J109" t="s">
        <v>501</v>
      </c>
      <c r="K109" t="s">
        <v>502</v>
      </c>
      <c r="L109">
        <v>1368</v>
      </c>
      <c r="N109">
        <v>1011</v>
      </c>
      <c r="O109" t="s">
        <v>503</v>
      </c>
      <c r="P109" t="s">
        <v>503</v>
      </c>
      <c r="Q109">
        <v>1</v>
      </c>
      <c r="X109">
        <v>0.01</v>
      </c>
      <c r="Y109">
        <v>0</v>
      </c>
      <c r="Z109">
        <v>111.99</v>
      </c>
      <c r="AA109">
        <v>13.5</v>
      </c>
      <c r="AB109">
        <v>0</v>
      </c>
      <c r="AC109">
        <v>0</v>
      </c>
      <c r="AD109">
        <v>1</v>
      </c>
      <c r="AE109">
        <v>0</v>
      </c>
      <c r="AF109" t="s">
        <v>21</v>
      </c>
      <c r="AG109">
        <v>1.2E-2</v>
      </c>
      <c r="AH109">
        <v>2</v>
      </c>
      <c r="AI109">
        <v>27796971</v>
      </c>
      <c r="AJ109">
        <v>113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ROW(Source!A53)</f>
        <v>53</v>
      </c>
      <c r="B110">
        <v>27796972</v>
      </c>
      <c r="C110">
        <v>27796187</v>
      </c>
      <c r="D110">
        <v>25230400</v>
      </c>
      <c r="E110">
        <v>1</v>
      </c>
      <c r="F110">
        <v>1</v>
      </c>
      <c r="G110">
        <v>1</v>
      </c>
      <c r="H110">
        <v>2</v>
      </c>
      <c r="I110" t="s">
        <v>504</v>
      </c>
      <c r="J110" t="s">
        <v>505</v>
      </c>
      <c r="K110" t="s">
        <v>506</v>
      </c>
      <c r="L110">
        <v>1368</v>
      </c>
      <c r="N110">
        <v>1011</v>
      </c>
      <c r="O110" t="s">
        <v>503</v>
      </c>
      <c r="P110" t="s">
        <v>503</v>
      </c>
      <c r="Q110">
        <v>1</v>
      </c>
      <c r="X110">
        <v>1.36</v>
      </c>
      <c r="Y110">
        <v>0</v>
      </c>
      <c r="Z110">
        <v>3.12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21</v>
      </c>
      <c r="AG110">
        <v>1.6320000000000001</v>
      </c>
      <c r="AH110">
        <v>2</v>
      </c>
      <c r="AI110">
        <v>27796972</v>
      </c>
      <c r="AJ110">
        <v>114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ROW(Source!A53)</f>
        <v>53</v>
      </c>
      <c r="B111">
        <v>27796973</v>
      </c>
      <c r="C111">
        <v>27796187</v>
      </c>
      <c r="D111">
        <v>25231607</v>
      </c>
      <c r="E111">
        <v>1</v>
      </c>
      <c r="F111">
        <v>1</v>
      </c>
      <c r="G111">
        <v>1</v>
      </c>
      <c r="H111">
        <v>2</v>
      </c>
      <c r="I111" t="s">
        <v>507</v>
      </c>
      <c r="J111" t="s">
        <v>508</v>
      </c>
      <c r="K111" t="s">
        <v>509</v>
      </c>
      <c r="L111">
        <v>1368</v>
      </c>
      <c r="N111">
        <v>1011</v>
      </c>
      <c r="O111" t="s">
        <v>503</v>
      </c>
      <c r="P111" t="s">
        <v>503</v>
      </c>
      <c r="Q111">
        <v>1</v>
      </c>
      <c r="X111">
        <v>0.03</v>
      </c>
      <c r="Y111">
        <v>0</v>
      </c>
      <c r="Z111">
        <v>65.709999999999994</v>
      </c>
      <c r="AA111">
        <v>11.6</v>
      </c>
      <c r="AB111">
        <v>0</v>
      </c>
      <c r="AC111">
        <v>0</v>
      </c>
      <c r="AD111">
        <v>1</v>
      </c>
      <c r="AE111">
        <v>0</v>
      </c>
      <c r="AF111" t="s">
        <v>21</v>
      </c>
      <c r="AG111">
        <v>3.5999999999999997E-2</v>
      </c>
      <c r="AH111">
        <v>2</v>
      </c>
      <c r="AI111">
        <v>27796973</v>
      </c>
      <c r="AJ111">
        <v>115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ROW(Source!A53)</f>
        <v>53</v>
      </c>
      <c r="B112">
        <v>27796974</v>
      </c>
      <c r="C112">
        <v>27796187</v>
      </c>
      <c r="D112">
        <v>25147846</v>
      </c>
      <c r="E112">
        <v>1</v>
      </c>
      <c r="F112">
        <v>1</v>
      </c>
      <c r="G112">
        <v>1</v>
      </c>
      <c r="H112">
        <v>3</v>
      </c>
      <c r="I112" t="s">
        <v>577</v>
      </c>
      <c r="J112" t="s">
        <v>578</v>
      </c>
      <c r="K112" t="s">
        <v>579</v>
      </c>
      <c r="L112">
        <v>1348</v>
      </c>
      <c r="N112">
        <v>1009</v>
      </c>
      <c r="O112" t="s">
        <v>119</v>
      </c>
      <c r="P112" t="s">
        <v>119</v>
      </c>
      <c r="Q112">
        <v>1000</v>
      </c>
      <c r="X112">
        <v>2.9999999999999997E-4</v>
      </c>
      <c r="Y112">
        <v>26499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4</v>
      </c>
      <c r="AG112">
        <v>2.9999999999999997E-4</v>
      </c>
      <c r="AH112">
        <v>2</v>
      </c>
      <c r="AI112">
        <v>27796974</v>
      </c>
      <c r="AJ112">
        <v>116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ROW(Source!A53)</f>
        <v>53</v>
      </c>
      <c r="B113">
        <v>27796975</v>
      </c>
      <c r="C113">
        <v>27796187</v>
      </c>
      <c r="D113">
        <v>25152615</v>
      </c>
      <c r="E113">
        <v>1</v>
      </c>
      <c r="F113">
        <v>1</v>
      </c>
      <c r="G113">
        <v>1</v>
      </c>
      <c r="H113">
        <v>3</v>
      </c>
      <c r="I113" t="s">
        <v>512</v>
      </c>
      <c r="J113" t="s">
        <v>513</v>
      </c>
      <c r="K113" t="s">
        <v>514</v>
      </c>
      <c r="L113">
        <v>1348</v>
      </c>
      <c r="N113">
        <v>1009</v>
      </c>
      <c r="O113" t="s">
        <v>119</v>
      </c>
      <c r="P113" t="s">
        <v>119</v>
      </c>
      <c r="Q113">
        <v>1000</v>
      </c>
      <c r="X113">
        <v>8.0000000000000004E-4</v>
      </c>
      <c r="Y113">
        <v>9040.01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4</v>
      </c>
      <c r="AG113">
        <v>8.0000000000000004E-4</v>
      </c>
      <c r="AH113">
        <v>2</v>
      </c>
      <c r="AI113">
        <v>27796975</v>
      </c>
      <c r="AJ113">
        <v>117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ROW(Source!A53)</f>
        <v>53</v>
      </c>
      <c r="B114">
        <v>27796976</v>
      </c>
      <c r="C114">
        <v>27796187</v>
      </c>
      <c r="D114">
        <v>25153497</v>
      </c>
      <c r="E114">
        <v>1</v>
      </c>
      <c r="F114">
        <v>1</v>
      </c>
      <c r="G114">
        <v>1</v>
      </c>
      <c r="H114">
        <v>3</v>
      </c>
      <c r="I114" t="s">
        <v>515</v>
      </c>
      <c r="J114" t="s">
        <v>516</v>
      </c>
      <c r="K114" t="s">
        <v>517</v>
      </c>
      <c r="L114">
        <v>1346</v>
      </c>
      <c r="N114">
        <v>1009</v>
      </c>
      <c r="O114" t="s">
        <v>139</v>
      </c>
      <c r="P114" t="s">
        <v>139</v>
      </c>
      <c r="Q114">
        <v>1</v>
      </c>
      <c r="X114">
        <v>0.43</v>
      </c>
      <c r="Y114">
        <v>23.09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4</v>
      </c>
      <c r="AG114">
        <v>0.43</v>
      </c>
      <c r="AH114">
        <v>2</v>
      </c>
      <c r="AI114">
        <v>27796976</v>
      </c>
      <c r="AJ114">
        <v>118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ROW(Source!A53)</f>
        <v>53</v>
      </c>
      <c r="B115">
        <v>27796977</v>
      </c>
      <c r="C115">
        <v>27796187</v>
      </c>
      <c r="D115">
        <v>25146006</v>
      </c>
      <c r="E115">
        <v>17</v>
      </c>
      <c r="F115">
        <v>1</v>
      </c>
      <c r="G115">
        <v>1</v>
      </c>
      <c r="H115">
        <v>3</v>
      </c>
      <c r="I115" t="s">
        <v>755</v>
      </c>
      <c r="J115" t="s">
        <v>4</v>
      </c>
      <c r="K115" t="s">
        <v>756</v>
      </c>
      <c r="L115">
        <v>1354</v>
      </c>
      <c r="N115">
        <v>1010</v>
      </c>
      <c r="O115" t="s">
        <v>215</v>
      </c>
      <c r="P115" t="s">
        <v>215</v>
      </c>
      <c r="Q115">
        <v>1</v>
      </c>
      <c r="X115">
        <v>2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4</v>
      </c>
      <c r="AG115">
        <v>2</v>
      </c>
      <c r="AH115">
        <v>3</v>
      </c>
      <c r="AI115">
        <v>-1</v>
      </c>
      <c r="AJ115" t="s">
        <v>4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ROW(Source!A53)</f>
        <v>53</v>
      </c>
      <c r="B116">
        <v>27796978</v>
      </c>
      <c r="C116">
        <v>27796187</v>
      </c>
      <c r="D116">
        <v>25145559</v>
      </c>
      <c r="E116">
        <v>17</v>
      </c>
      <c r="F116">
        <v>1</v>
      </c>
      <c r="G116">
        <v>1</v>
      </c>
      <c r="H116">
        <v>3</v>
      </c>
      <c r="I116" t="s">
        <v>757</v>
      </c>
      <c r="J116" t="s">
        <v>4</v>
      </c>
      <c r="K116" t="s">
        <v>758</v>
      </c>
      <c r="L116">
        <v>1354</v>
      </c>
      <c r="N116">
        <v>1010</v>
      </c>
      <c r="O116" t="s">
        <v>215</v>
      </c>
      <c r="P116" t="s">
        <v>215</v>
      </c>
      <c r="Q116">
        <v>1</v>
      </c>
      <c r="X116">
        <v>1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4</v>
      </c>
      <c r="AG116">
        <v>1</v>
      </c>
      <c r="AH116">
        <v>3</v>
      </c>
      <c r="AI116">
        <v>-1</v>
      </c>
      <c r="AJ116" t="s">
        <v>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ROW(Source!A53)</f>
        <v>53</v>
      </c>
      <c r="B117">
        <v>27796979</v>
      </c>
      <c r="C117">
        <v>27796187</v>
      </c>
      <c r="D117">
        <v>25144372</v>
      </c>
      <c r="E117">
        <v>17</v>
      </c>
      <c r="F117">
        <v>1</v>
      </c>
      <c r="G117">
        <v>1</v>
      </c>
      <c r="H117">
        <v>3</v>
      </c>
      <c r="I117" t="s">
        <v>759</v>
      </c>
      <c r="J117" t="s">
        <v>4</v>
      </c>
      <c r="K117" t="s">
        <v>760</v>
      </c>
      <c r="L117">
        <v>1301</v>
      </c>
      <c r="N117">
        <v>1003</v>
      </c>
      <c r="O117" t="s">
        <v>298</v>
      </c>
      <c r="P117" t="s">
        <v>298</v>
      </c>
      <c r="Q117">
        <v>1</v>
      </c>
      <c r="X117">
        <v>9.3000000000000007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4</v>
      </c>
      <c r="AG117">
        <v>9.3000000000000007</v>
      </c>
      <c r="AH117">
        <v>3</v>
      </c>
      <c r="AI117">
        <v>-1</v>
      </c>
      <c r="AJ117" t="s">
        <v>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ROW(Source!A53)</f>
        <v>53</v>
      </c>
      <c r="B118">
        <v>27796980</v>
      </c>
      <c r="C118">
        <v>27796187</v>
      </c>
      <c r="D118">
        <v>25210233</v>
      </c>
      <c r="E118">
        <v>1</v>
      </c>
      <c r="F118">
        <v>1</v>
      </c>
      <c r="G118">
        <v>1</v>
      </c>
      <c r="H118">
        <v>3</v>
      </c>
      <c r="I118" t="s">
        <v>580</v>
      </c>
      <c r="J118" t="s">
        <v>581</v>
      </c>
      <c r="K118" t="s">
        <v>582</v>
      </c>
      <c r="L118">
        <v>1301</v>
      </c>
      <c r="N118">
        <v>1003</v>
      </c>
      <c r="O118" t="s">
        <v>298</v>
      </c>
      <c r="P118" t="s">
        <v>298</v>
      </c>
      <c r="Q118">
        <v>1</v>
      </c>
      <c r="X118">
        <v>0.39</v>
      </c>
      <c r="Y118">
        <v>15.33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4</v>
      </c>
      <c r="AG118">
        <v>0.39</v>
      </c>
      <c r="AH118">
        <v>2</v>
      </c>
      <c r="AI118">
        <v>27796980</v>
      </c>
      <c r="AJ118">
        <v>119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ROW(Source!A56)</f>
        <v>56</v>
      </c>
      <c r="B119">
        <v>27796987</v>
      </c>
      <c r="C119">
        <v>27796986</v>
      </c>
      <c r="D119">
        <v>25418547</v>
      </c>
      <c r="E119">
        <v>1</v>
      </c>
      <c r="F119">
        <v>1</v>
      </c>
      <c r="G119">
        <v>1</v>
      </c>
      <c r="H119">
        <v>1</v>
      </c>
      <c r="I119" t="s">
        <v>510</v>
      </c>
      <c r="J119" t="s">
        <v>4</v>
      </c>
      <c r="K119" t="s">
        <v>511</v>
      </c>
      <c r="L119">
        <v>1191</v>
      </c>
      <c r="N119">
        <v>1013</v>
      </c>
      <c r="O119" t="s">
        <v>497</v>
      </c>
      <c r="P119" t="s">
        <v>497</v>
      </c>
      <c r="Q119">
        <v>1</v>
      </c>
      <c r="X119">
        <v>100.06</v>
      </c>
      <c r="Y119">
        <v>0</v>
      </c>
      <c r="Z119">
        <v>0</v>
      </c>
      <c r="AA119">
        <v>0</v>
      </c>
      <c r="AB119">
        <v>8.74</v>
      </c>
      <c r="AC119">
        <v>0</v>
      </c>
      <c r="AD119">
        <v>1</v>
      </c>
      <c r="AE119">
        <v>1</v>
      </c>
      <c r="AF119" t="s">
        <v>21</v>
      </c>
      <c r="AG119">
        <v>120.072</v>
      </c>
      <c r="AH119">
        <v>2</v>
      </c>
      <c r="AI119">
        <v>27796987</v>
      </c>
      <c r="AJ119">
        <v>121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ROW(Source!A56)</f>
        <v>56</v>
      </c>
      <c r="B120">
        <v>27796988</v>
      </c>
      <c r="C120">
        <v>27796986</v>
      </c>
      <c r="D120">
        <v>25412928</v>
      </c>
      <c r="E120">
        <v>1</v>
      </c>
      <c r="F120">
        <v>1</v>
      </c>
      <c r="G120">
        <v>1</v>
      </c>
      <c r="H120">
        <v>1</v>
      </c>
      <c r="I120" t="s">
        <v>498</v>
      </c>
      <c r="J120" t="s">
        <v>4</v>
      </c>
      <c r="K120" t="s">
        <v>499</v>
      </c>
      <c r="L120">
        <v>1191</v>
      </c>
      <c r="N120">
        <v>1013</v>
      </c>
      <c r="O120" t="s">
        <v>497</v>
      </c>
      <c r="P120" t="s">
        <v>497</v>
      </c>
      <c r="Q120">
        <v>1</v>
      </c>
      <c r="X120">
        <v>0.71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21</v>
      </c>
      <c r="AG120">
        <v>0.85199999999999998</v>
      </c>
      <c r="AH120">
        <v>2</v>
      </c>
      <c r="AI120">
        <v>27796988</v>
      </c>
      <c r="AJ120">
        <v>122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ROW(Source!A56)</f>
        <v>56</v>
      </c>
      <c r="B121">
        <v>27796989</v>
      </c>
      <c r="C121">
        <v>27796986</v>
      </c>
      <c r="D121">
        <v>25230220</v>
      </c>
      <c r="E121">
        <v>1</v>
      </c>
      <c r="F121">
        <v>1</v>
      </c>
      <c r="G121">
        <v>1</v>
      </c>
      <c r="H121">
        <v>2</v>
      </c>
      <c r="I121" t="s">
        <v>500</v>
      </c>
      <c r="J121" t="s">
        <v>501</v>
      </c>
      <c r="K121" t="s">
        <v>502</v>
      </c>
      <c r="L121">
        <v>1368</v>
      </c>
      <c r="N121">
        <v>1011</v>
      </c>
      <c r="O121" t="s">
        <v>503</v>
      </c>
      <c r="P121" t="s">
        <v>503</v>
      </c>
      <c r="Q121">
        <v>1</v>
      </c>
      <c r="X121">
        <v>0.28000000000000003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21</v>
      </c>
      <c r="AG121">
        <v>0.33600000000000002</v>
      </c>
      <c r="AH121">
        <v>2</v>
      </c>
      <c r="AI121">
        <v>27796989</v>
      </c>
      <c r="AJ121">
        <v>123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ROW(Source!A56)</f>
        <v>56</v>
      </c>
      <c r="B122">
        <v>27796990</v>
      </c>
      <c r="C122">
        <v>27796986</v>
      </c>
      <c r="D122">
        <v>25230400</v>
      </c>
      <c r="E122">
        <v>1</v>
      </c>
      <c r="F122">
        <v>1</v>
      </c>
      <c r="G122">
        <v>1</v>
      </c>
      <c r="H122">
        <v>2</v>
      </c>
      <c r="I122" t="s">
        <v>504</v>
      </c>
      <c r="J122" t="s">
        <v>505</v>
      </c>
      <c r="K122" t="s">
        <v>506</v>
      </c>
      <c r="L122">
        <v>1368</v>
      </c>
      <c r="N122">
        <v>1011</v>
      </c>
      <c r="O122" t="s">
        <v>503</v>
      </c>
      <c r="P122" t="s">
        <v>503</v>
      </c>
      <c r="Q122">
        <v>1</v>
      </c>
      <c r="X122">
        <v>10.050000000000001</v>
      </c>
      <c r="Y122">
        <v>0</v>
      </c>
      <c r="Z122">
        <v>3.12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21</v>
      </c>
      <c r="AG122">
        <v>12.06</v>
      </c>
      <c r="AH122">
        <v>2</v>
      </c>
      <c r="AI122">
        <v>27796990</v>
      </c>
      <c r="AJ122">
        <v>124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ROW(Source!A56)</f>
        <v>56</v>
      </c>
      <c r="B123">
        <v>27796991</v>
      </c>
      <c r="C123">
        <v>27796986</v>
      </c>
      <c r="D123">
        <v>25230413</v>
      </c>
      <c r="E123">
        <v>1</v>
      </c>
      <c r="F123">
        <v>1</v>
      </c>
      <c r="G123">
        <v>1</v>
      </c>
      <c r="H123">
        <v>2</v>
      </c>
      <c r="I123" t="s">
        <v>583</v>
      </c>
      <c r="J123" t="s">
        <v>584</v>
      </c>
      <c r="K123" t="s">
        <v>585</v>
      </c>
      <c r="L123">
        <v>1368</v>
      </c>
      <c r="N123">
        <v>1011</v>
      </c>
      <c r="O123" t="s">
        <v>503</v>
      </c>
      <c r="P123" t="s">
        <v>503</v>
      </c>
      <c r="Q123">
        <v>1</v>
      </c>
      <c r="X123">
        <v>0.2</v>
      </c>
      <c r="Y123">
        <v>0</v>
      </c>
      <c r="Z123">
        <v>6.66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21</v>
      </c>
      <c r="AG123">
        <v>0.24</v>
      </c>
      <c r="AH123">
        <v>2</v>
      </c>
      <c r="AI123">
        <v>27796991</v>
      </c>
      <c r="AJ123">
        <v>125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ROW(Source!A56)</f>
        <v>56</v>
      </c>
      <c r="B124">
        <v>27796992</v>
      </c>
      <c r="C124">
        <v>27796986</v>
      </c>
      <c r="D124">
        <v>25231607</v>
      </c>
      <c r="E124">
        <v>1</v>
      </c>
      <c r="F124">
        <v>1</v>
      </c>
      <c r="G124">
        <v>1</v>
      </c>
      <c r="H124">
        <v>2</v>
      </c>
      <c r="I124" t="s">
        <v>507</v>
      </c>
      <c r="J124" t="s">
        <v>508</v>
      </c>
      <c r="K124" t="s">
        <v>509</v>
      </c>
      <c r="L124">
        <v>1368</v>
      </c>
      <c r="N124">
        <v>1011</v>
      </c>
      <c r="O124" t="s">
        <v>503</v>
      </c>
      <c r="P124" t="s">
        <v>503</v>
      </c>
      <c r="Q124">
        <v>1</v>
      </c>
      <c r="X124">
        <v>0.43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21</v>
      </c>
      <c r="AG124">
        <v>0.51600000000000001</v>
      </c>
      <c r="AH124">
        <v>2</v>
      </c>
      <c r="AI124">
        <v>27796992</v>
      </c>
      <c r="AJ124">
        <v>126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ROW(Source!A56)</f>
        <v>56</v>
      </c>
      <c r="B125">
        <v>27796993</v>
      </c>
      <c r="C125">
        <v>27796986</v>
      </c>
      <c r="D125">
        <v>25231911</v>
      </c>
      <c r="E125">
        <v>1</v>
      </c>
      <c r="F125">
        <v>1</v>
      </c>
      <c r="G125">
        <v>1</v>
      </c>
      <c r="H125">
        <v>2</v>
      </c>
      <c r="I125" t="s">
        <v>586</v>
      </c>
      <c r="J125" t="s">
        <v>587</v>
      </c>
      <c r="K125" t="s">
        <v>588</v>
      </c>
      <c r="L125">
        <v>1368</v>
      </c>
      <c r="N125">
        <v>1011</v>
      </c>
      <c r="O125" t="s">
        <v>503</v>
      </c>
      <c r="P125" t="s">
        <v>503</v>
      </c>
      <c r="Q125">
        <v>1</v>
      </c>
      <c r="X125">
        <v>1.31</v>
      </c>
      <c r="Y125">
        <v>0</v>
      </c>
      <c r="Z125">
        <v>8.1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21</v>
      </c>
      <c r="AG125">
        <v>1.5720000000000001</v>
      </c>
      <c r="AH125">
        <v>2</v>
      </c>
      <c r="AI125">
        <v>27796993</v>
      </c>
      <c r="AJ125">
        <v>127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ROW(Source!A56)</f>
        <v>56</v>
      </c>
      <c r="B126">
        <v>27796994</v>
      </c>
      <c r="C126">
        <v>27796986</v>
      </c>
      <c r="D126">
        <v>25150242</v>
      </c>
      <c r="E126">
        <v>1</v>
      </c>
      <c r="F126">
        <v>1</v>
      </c>
      <c r="G126">
        <v>1</v>
      </c>
      <c r="H126">
        <v>3</v>
      </c>
      <c r="I126" t="s">
        <v>589</v>
      </c>
      <c r="J126" t="s">
        <v>590</v>
      </c>
      <c r="K126" t="s">
        <v>591</v>
      </c>
      <c r="L126">
        <v>1346</v>
      </c>
      <c r="N126">
        <v>1009</v>
      </c>
      <c r="O126" t="s">
        <v>139</v>
      </c>
      <c r="P126" t="s">
        <v>139</v>
      </c>
      <c r="Q126">
        <v>1</v>
      </c>
      <c r="X126">
        <v>7.08</v>
      </c>
      <c r="Y126">
        <v>39.020000000000003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4</v>
      </c>
      <c r="AG126">
        <v>7.08</v>
      </c>
      <c r="AH126">
        <v>2</v>
      </c>
      <c r="AI126">
        <v>27796994</v>
      </c>
      <c r="AJ126">
        <v>128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ROW(Source!A56)</f>
        <v>56</v>
      </c>
      <c r="B127">
        <v>27796995</v>
      </c>
      <c r="C127">
        <v>27796986</v>
      </c>
      <c r="D127">
        <v>25151438</v>
      </c>
      <c r="E127">
        <v>1</v>
      </c>
      <c r="F127">
        <v>1</v>
      </c>
      <c r="G127">
        <v>1</v>
      </c>
      <c r="H127">
        <v>3</v>
      </c>
      <c r="I127" t="s">
        <v>592</v>
      </c>
      <c r="J127" t="s">
        <v>593</v>
      </c>
      <c r="K127" t="s">
        <v>594</v>
      </c>
      <c r="L127">
        <v>1348</v>
      </c>
      <c r="N127">
        <v>1009</v>
      </c>
      <c r="O127" t="s">
        <v>119</v>
      </c>
      <c r="P127" t="s">
        <v>119</v>
      </c>
      <c r="Q127">
        <v>1000</v>
      </c>
      <c r="X127">
        <v>3.3E-4</v>
      </c>
      <c r="Y127">
        <v>10362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4</v>
      </c>
      <c r="AG127">
        <v>3.3E-4</v>
      </c>
      <c r="AH127">
        <v>2</v>
      </c>
      <c r="AI127">
        <v>27796995</v>
      </c>
      <c r="AJ127">
        <v>129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ROW(Source!A56)</f>
        <v>56</v>
      </c>
      <c r="B128">
        <v>27796996</v>
      </c>
      <c r="C128">
        <v>27796986</v>
      </c>
      <c r="D128">
        <v>25152615</v>
      </c>
      <c r="E128">
        <v>1</v>
      </c>
      <c r="F128">
        <v>1</v>
      </c>
      <c r="G128">
        <v>1</v>
      </c>
      <c r="H128">
        <v>3</v>
      </c>
      <c r="I128" t="s">
        <v>512</v>
      </c>
      <c r="J128" t="s">
        <v>513</v>
      </c>
      <c r="K128" t="s">
        <v>514</v>
      </c>
      <c r="L128">
        <v>1348</v>
      </c>
      <c r="N128">
        <v>1009</v>
      </c>
      <c r="O128" t="s">
        <v>119</v>
      </c>
      <c r="P128" t="s">
        <v>119</v>
      </c>
      <c r="Q128">
        <v>1000</v>
      </c>
      <c r="X128">
        <v>8.0000000000000002E-3</v>
      </c>
      <c r="Y128">
        <v>9040.01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4</v>
      </c>
      <c r="AG128">
        <v>8.0000000000000002E-3</v>
      </c>
      <c r="AH128">
        <v>2</v>
      </c>
      <c r="AI128">
        <v>27796996</v>
      </c>
      <c r="AJ128">
        <v>130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ROW(Source!A56)</f>
        <v>56</v>
      </c>
      <c r="B129">
        <v>27796997</v>
      </c>
      <c r="C129">
        <v>27796986</v>
      </c>
      <c r="D129">
        <v>25153497</v>
      </c>
      <c r="E129">
        <v>1</v>
      </c>
      <c r="F129">
        <v>1</v>
      </c>
      <c r="G129">
        <v>1</v>
      </c>
      <c r="H129">
        <v>3</v>
      </c>
      <c r="I129" t="s">
        <v>515</v>
      </c>
      <c r="J129" t="s">
        <v>516</v>
      </c>
      <c r="K129" t="s">
        <v>517</v>
      </c>
      <c r="L129">
        <v>1346</v>
      </c>
      <c r="N129">
        <v>1009</v>
      </c>
      <c r="O129" t="s">
        <v>139</v>
      </c>
      <c r="P129" t="s">
        <v>139</v>
      </c>
      <c r="Q129">
        <v>1</v>
      </c>
      <c r="X129">
        <v>9.91</v>
      </c>
      <c r="Y129">
        <v>23.09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4</v>
      </c>
      <c r="AG129">
        <v>9.91</v>
      </c>
      <c r="AH129">
        <v>2</v>
      </c>
      <c r="AI129">
        <v>27796997</v>
      </c>
      <c r="AJ129">
        <v>131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ROW(Source!A56)</f>
        <v>56</v>
      </c>
      <c r="B130">
        <v>27796998</v>
      </c>
      <c r="C130">
        <v>27796986</v>
      </c>
      <c r="D130">
        <v>25145987</v>
      </c>
      <c r="E130">
        <v>17</v>
      </c>
      <c r="F130">
        <v>1</v>
      </c>
      <c r="G130">
        <v>1</v>
      </c>
      <c r="H130">
        <v>3</v>
      </c>
      <c r="I130" t="s">
        <v>761</v>
      </c>
      <c r="J130" t="s">
        <v>4</v>
      </c>
      <c r="K130" t="s">
        <v>762</v>
      </c>
      <c r="L130">
        <v>1327</v>
      </c>
      <c r="N130">
        <v>1005</v>
      </c>
      <c r="O130" t="s">
        <v>40</v>
      </c>
      <c r="P130" t="s">
        <v>40</v>
      </c>
      <c r="Q130">
        <v>1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1</v>
      </c>
      <c r="AD130">
        <v>0</v>
      </c>
      <c r="AE130">
        <v>0</v>
      </c>
      <c r="AF130" t="s">
        <v>4</v>
      </c>
      <c r="AG130">
        <v>0</v>
      </c>
      <c r="AH130">
        <v>3</v>
      </c>
      <c r="AI130">
        <v>-1</v>
      </c>
      <c r="AJ130" t="s">
        <v>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ROW(Source!A56)</f>
        <v>56</v>
      </c>
      <c r="B131">
        <v>27796999</v>
      </c>
      <c r="C131">
        <v>27796986</v>
      </c>
      <c r="D131">
        <v>25145791</v>
      </c>
      <c r="E131">
        <v>17</v>
      </c>
      <c r="F131">
        <v>1</v>
      </c>
      <c r="G131">
        <v>1</v>
      </c>
      <c r="H131">
        <v>3</v>
      </c>
      <c r="I131" t="s">
        <v>763</v>
      </c>
      <c r="J131" t="s">
        <v>4</v>
      </c>
      <c r="K131" t="s">
        <v>764</v>
      </c>
      <c r="L131">
        <v>1346</v>
      </c>
      <c r="N131">
        <v>1009</v>
      </c>
      <c r="O131" t="s">
        <v>139</v>
      </c>
      <c r="P131" t="s">
        <v>139</v>
      </c>
      <c r="Q131">
        <v>1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</v>
      </c>
      <c r="AD131">
        <v>0</v>
      </c>
      <c r="AE131">
        <v>0</v>
      </c>
      <c r="AF131" t="s">
        <v>4</v>
      </c>
      <c r="AG131">
        <v>0</v>
      </c>
      <c r="AH131">
        <v>3</v>
      </c>
      <c r="AI131">
        <v>-1</v>
      </c>
      <c r="AJ131" t="s">
        <v>4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ROW(Source!A56)</f>
        <v>56</v>
      </c>
      <c r="B132">
        <v>27797000</v>
      </c>
      <c r="C132">
        <v>27796986</v>
      </c>
      <c r="D132">
        <v>25145988</v>
      </c>
      <c r="E132">
        <v>17</v>
      </c>
      <c r="F132">
        <v>1</v>
      </c>
      <c r="G132">
        <v>1</v>
      </c>
      <c r="H132">
        <v>3</v>
      </c>
      <c r="I132" t="s">
        <v>765</v>
      </c>
      <c r="J132" t="s">
        <v>4</v>
      </c>
      <c r="K132" t="s">
        <v>766</v>
      </c>
      <c r="L132">
        <v>1327</v>
      </c>
      <c r="N132">
        <v>1005</v>
      </c>
      <c r="O132" t="s">
        <v>40</v>
      </c>
      <c r="P132" t="s">
        <v>40</v>
      </c>
      <c r="Q132">
        <v>1</v>
      </c>
      <c r="X132">
        <v>100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4</v>
      </c>
      <c r="AG132">
        <v>100</v>
      </c>
      <c r="AH132">
        <v>3</v>
      </c>
      <c r="AI132">
        <v>-1</v>
      </c>
      <c r="AJ132" t="s">
        <v>4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ROW(Source!A56)</f>
        <v>56</v>
      </c>
      <c r="B133">
        <v>27797001</v>
      </c>
      <c r="C133">
        <v>27796986</v>
      </c>
      <c r="D133">
        <v>25145991</v>
      </c>
      <c r="E133">
        <v>17</v>
      </c>
      <c r="F133">
        <v>1</v>
      </c>
      <c r="G133">
        <v>1</v>
      </c>
      <c r="H133">
        <v>3</v>
      </c>
      <c r="I133" t="s">
        <v>767</v>
      </c>
      <c r="J133" t="s">
        <v>4</v>
      </c>
      <c r="K133" t="s">
        <v>768</v>
      </c>
      <c r="L133">
        <v>1354</v>
      </c>
      <c r="N133">
        <v>1010</v>
      </c>
      <c r="O133" t="s">
        <v>215</v>
      </c>
      <c r="P133" t="s">
        <v>215</v>
      </c>
      <c r="Q133">
        <v>1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1</v>
      </c>
      <c r="AD133">
        <v>0</v>
      </c>
      <c r="AE133">
        <v>0</v>
      </c>
      <c r="AF133" t="s">
        <v>4</v>
      </c>
      <c r="AG133">
        <v>0</v>
      </c>
      <c r="AH133">
        <v>3</v>
      </c>
      <c r="AI133">
        <v>-1</v>
      </c>
      <c r="AJ133" t="s">
        <v>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ROW(Source!A56)</f>
        <v>56</v>
      </c>
      <c r="B134">
        <v>27797002</v>
      </c>
      <c r="C134">
        <v>27796986</v>
      </c>
      <c r="D134">
        <v>25145997</v>
      </c>
      <c r="E134">
        <v>17</v>
      </c>
      <c r="F134">
        <v>1</v>
      </c>
      <c r="G134">
        <v>1</v>
      </c>
      <c r="H134">
        <v>3</v>
      </c>
      <c r="I134" t="s">
        <v>769</v>
      </c>
      <c r="J134" t="s">
        <v>4</v>
      </c>
      <c r="K134" t="s">
        <v>770</v>
      </c>
      <c r="L134">
        <v>1354</v>
      </c>
      <c r="N134">
        <v>1010</v>
      </c>
      <c r="O134" t="s">
        <v>215</v>
      </c>
      <c r="P134" t="s">
        <v>215</v>
      </c>
      <c r="Q134">
        <v>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1</v>
      </c>
      <c r="AD134">
        <v>0</v>
      </c>
      <c r="AE134">
        <v>0</v>
      </c>
      <c r="AF134" t="s">
        <v>4</v>
      </c>
      <c r="AG134">
        <v>0</v>
      </c>
      <c r="AH134">
        <v>3</v>
      </c>
      <c r="AI134">
        <v>-1</v>
      </c>
      <c r="AJ134" t="s">
        <v>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ROW(Source!A57)</f>
        <v>57</v>
      </c>
      <c r="B135">
        <v>27796987</v>
      </c>
      <c r="C135">
        <v>27796986</v>
      </c>
      <c r="D135">
        <v>25418547</v>
      </c>
      <c r="E135">
        <v>1</v>
      </c>
      <c r="F135">
        <v>1</v>
      </c>
      <c r="G135">
        <v>1</v>
      </c>
      <c r="H135">
        <v>1</v>
      </c>
      <c r="I135" t="s">
        <v>510</v>
      </c>
      <c r="J135" t="s">
        <v>4</v>
      </c>
      <c r="K135" t="s">
        <v>511</v>
      </c>
      <c r="L135">
        <v>1191</v>
      </c>
      <c r="N135">
        <v>1013</v>
      </c>
      <c r="O135" t="s">
        <v>497</v>
      </c>
      <c r="P135" t="s">
        <v>497</v>
      </c>
      <c r="Q135">
        <v>1</v>
      </c>
      <c r="X135">
        <v>100.06</v>
      </c>
      <c r="Y135">
        <v>0</v>
      </c>
      <c r="Z135">
        <v>0</v>
      </c>
      <c r="AA135">
        <v>0</v>
      </c>
      <c r="AB135">
        <v>8.74</v>
      </c>
      <c r="AC135">
        <v>0</v>
      </c>
      <c r="AD135">
        <v>1</v>
      </c>
      <c r="AE135">
        <v>1</v>
      </c>
      <c r="AF135" t="s">
        <v>21</v>
      </c>
      <c r="AG135">
        <v>120.072</v>
      </c>
      <c r="AH135">
        <v>2</v>
      </c>
      <c r="AI135">
        <v>27796987</v>
      </c>
      <c r="AJ135">
        <v>133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ROW(Source!A57)</f>
        <v>57</v>
      </c>
      <c r="B136">
        <v>27796988</v>
      </c>
      <c r="C136">
        <v>27796986</v>
      </c>
      <c r="D136">
        <v>25412928</v>
      </c>
      <c r="E136">
        <v>1</v>
      </c>
      <c r="F136">
        <v>1</v>
      </c>
      <c r="G136">
        <v>1</v>
      </c>
      <c r="H136">
        <v>1</v>
      </c>
      <c r="I136" t="s">
        <v>498</v>
      </c>
      <c r="J136" t="s">
        <v>4</v>
      </c>
      <c r="K136" t="s">
        <v>499</v>
      </c>
      <c r="L136">
        <v>1191</v>
      </c>
      <c r="N136">
        <v>1013</v>
      </c>
      <c r="O136" t="s">
        <v>497</v>
      </c>
      <c r="P136" t="s">
        <v>497</v>
      </c>
      <c r="Q136">
        <v>1</v>
      </c>
      <c r="X136">
        <v>0.71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21</v>
      </c>
      <c r="AG136">
        <v>0.85199999999999998</v>
      </c>
      <c r="AH136">
        <v>2</v>
      </c>
      <c r="AI136">
        <v>27796988</v>
      </c>
      <c r="AJ136">
        <v>134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ROW(Source!A57)</f>
        <v>57</v>
      </c>
      <c r="B137">
        <v>27796989</v>
      </c>
      <c r="C137">
        <v>27796986</v>
      </c>
      <c r="D137">
        <v>25230220</v>
      </c>
      <c r="E137">
        <v>1</v>
      </c>
      <c r="F137">
        <v>1</v>
      </c>
      <c r="G137">
        <v>1</v>
      </c>
      <c r="H137">
        <v>2</v>
      </c>
      <c r="I137" t="s">
        <v>500</v>
      </c>
      <c r="J137" t="s">
        <v>501</v>
      </c>
      <c r="K137" t="s">
        <v>502</v>
      </c>
      <c r="L137">
        <v>1368</v>
      </c>
      <c r="N137">
        <v>1011</v>
      </c>
      <c r="O137" t="s">
        <v>503</v>
      </c>
      <c r="P137" t="s">
        <v>503</v>
      </c>
      <c r="Q137">
        <v>1</v>
      </c>
      <c r="X137">
        <v>0.28000000000000003</v>
      </c>
      <c r="Y137">
        <v>0</v>
      </c>
      <c r="Z137">
        <v>111.99</v>
      </c>
      <c r="AA137">
        <v>13.5</v>
      </c>
      <c r="AB137">
        <v>0</v>
      </c>
      <c r="AC137">
        <v>0</v>
      </c>
      <c r="AD137">
        <v>1</v>
      </c>
      <c r="AE137">
        <v>0</v>
      </c>
      <c r="AF137" t="s">
        <v>21</v>
      </c>
      <c r="AG137">
        <v>0.33600000000000002</v>
      </c>
      <c r="AH137">
        <v>2</v>
      </c>
      <c r="AI137">
        <v>27796989</v>
      </c>
      <c r="AJ137">
        <v>135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ROW(Source!A57)</f>
        <v>57</v>
      </c>
      <c r="B138">
        <v>27796990</v>
      </c>
      <c r="C138">
        <v>27796986</v>
      </c>
      <c r="D138">
        <v>25230400</v>
      </c>
      <c r="E138">
        <v>1</v>
      </c>
      <c r="F138">
        <v>1</v>
      </c>
      <c r="G138">
        <v>1</v>
      </c>
      <c r="H138">
        <v>2</v>
      </c>
      <c r="I138" t="s">
        <v>504</v>
      </c>
      <c r="J138" t="s">
        <v>505</v>
      </c>
      <c r="K138" t="s">
        <v>506</v>
      </c>
      <c r="L138">
        <v>1368</v>
      </c>
      <c r="N138">
        <v>1011</v>
      </c>
      <c r="O138" t="s">
        <v>503</v>
      </c>
      <c r="P138" t="s">
        <v>503</v>
      </c>
      <c r="Q138">
        <v>1</v>
      </c>
      <c r="X138">
        <v>10.050000000000001</v>
      </c>
      <c r="Y138">
        <v>0</v>
      </c>
      <c r="Z138">
        <v>3.12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21</v>
      </c>
      <c r="AG138">
        <v>12.06</v>
      </c>
      <c r="AH138">
        <v>2</v>
      </c>
      <c r="AI138">
        <v>27796990</v>
      </c>
      <c r="AJ138">
        <v>136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ROW(Source!A57)</f>
        <v>57</v>
      </c>
      <c r="B139">
        <v>27796991</v>
      </c>
      <c r="C139">
        <v>27796986</v>
      </c>
      <c r="D139">
        <v>25230413</v>
      </c>
      <c r="E139">
        <v>1</v>
      </c>
      <c r="F139">
        <v>1</v>
      </c>
      <c r="G139">
        <v>1</v>
      </c>
      <c r="H139">
        <v>2</v>
      </c>
      <c r="I139" t="s">
        <v>583</v>
      </c>
      <c r="J139" t="s">
        <v>584</v>
      </c>
      <c r="K139" t="s">
        <v>585</v>
      </c>
      <c r="L139">
        <v>1368</v>
      </c>
      <c r="N139">
        <v>1011</v>
      </c>
      <c r="O139" t="s">
        <v>503</v>
      </c>
      <c r="P139" t="s">
        <v>503</v>
      </c>
      <c r="Q139">
        <v>1</v>
      </c>
      <c r="X139">
        <v>0.2</v>
      </c>
      <c r="Y139">
        <v>0</v>
      </c>
      <c r="Z139">
        <v>6.66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21</v>
      </c>
      <c r="AG139">
        <v>0.24</v>
      </c>
      <c r="AH139">
        <v>2</v>
      </c>
      <c r="AI139">
        <v>27796991</v>
      </c>
      <c r="AJ139">
        <v>137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ROW(Source!A57)</f>
        <v>57</v>
      </c>
      <c r="B140">
        <v>27796992</v>
      </c>
      <c r="C140">
        <v>27796986</v>
      </c>
      <c r="D140">
        <v>25231607</v>
      </c>
      <c r="E140">
        <v>1</v>
      </c>
      <c r="F140">
        <v>1</v>
      </c>
      <c r="G140">
        <v>1</v>
      </c>
      <c r="H140">
        <v>2</v>
      </c>
      <c r="I140" t="s">
        <v>507</v>
      </c>
      <c r="J140" t="s">
        <v>508</v>
      </c>
      <c r="K140" t="s">
        <v>509</v>
      </c>
      <c r="L140">
        <v>1368</v>
      </c>
      <c r="N140">
        <v>1011</v>
      </c>
      <c r="O140" t="s">
        <v>503</v>
      </c>
      <c r="P140" t="s">
        <v>503</v>
      </c>
      <c r="Q140">
        <v>1</v>
      </c>
      <c r="X140">
        <v>0.43</v>
      </c>
      <c r="Y140">
        <v>0</v>
      </c>
      <c r="Z140">
        <v>65.709999999999994</v>
      </c>
      <c r="AA140">
        <v>11.6</v>
      </c>
      <c r="AB140">
        <v>0</v>
      </c>
      <c r="AC140">
        <v>0</v>
      </c>
      <c r="AD140">
        <v>1</v>
      </c>
      <c r="AE140">
        <v>0</v>
      </c>
      <c r="AF140" t="s">
        <v>21</v>
      </c>
      <c r="AG140">
        <v>0.51600000000000001</v>
      </c>
      <c r="AH140">
        <v>2</v>
      </c>
      <c r="AI140">
        <v>27796992</v>
      </c>
      <c r="AJ140">
        <v>138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ROW(Source!A57)</f>
        <v>57</v>
      </c>
      <c r="B141">
        <v>27796993</v>
      </c>
      <c r="C141">
        <v>27796986</v>
      </c>
      <c r="D141">
        <v>25231911</v>
      </c>
      <c r="E141">
        <v>1</v>
      </c>
      <c r="F141">
        <v>1</v>
      </c>
      <c r="G141">
        <v>1</v>
      </c>
      <c r="H141">
        <v>2</v>
      </c>
      <c r="I141" t="s">
        <v>586</v>
      </c>
      <c r="J141" t="s">
        <v>587</v>
      </c>
      <c r="K141" t="s">
        <v>588</v>
      </c>
      <c r="L141">
        <v>1368</v>
      </c>
      <c r="N141">
        <v>1011</v>
      </c>
      <c r="O141" t="s">
        <v>503</v>
      </c>
      <c r="P141" t="s">
        <v>503</v>
      </c>
      <c r="Q141">
        <v>1</v>
      </c>
      <c r="X141">
        <v>1.31</v>
      </c>
      <c r="Y141">
        <v>0</v>
      </c>
      <c r="Z141">
        <v>8.1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21</v>
      </c>
      <c r="AG141">
        <v>1.5720000000000001</v>
      </c>
      <c r="AH141">
        <v>2</v>
      </c>
      <c r="AI141">
        <v>27796993</v>
      </c>
      <c r="AJ141">
        <v>139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ROW(Source!A57)</f>
        <v>57</v>
      </c>
      <c r="B142">
        <v>27796994</v>
      </c>
      <c r="C142">
        <v>27796986</v>
      </c>
      <c r="D142">
        <v>25150242</v>
      </c>
      <c r="E142">
        <v>1</v>
      </c>
      <c r="F142">
        <v>1</v>
      </c>
      <c r="G142">
        <v>1</v>
      </c>
      <c r="H142">
        <v>3</v>
      </c>
      <c r="I142" t="s">
        <v>589</v>
      </c>
      <c r="J142" t="s">
        <v>590</v>
      </c>
      <c r="K142" t="s">
        <v>591</v>
      </c>
      <c r="L142">
        <v>1346</v>
      </c>
      <c r="N142">
        <v>1009</v>
      </c>
      <c r="O142" t="s">
        <v>139</v>
      </c>
      <c r="P142" t="s">
        <v>139</v>
      </c>
      <c r="Q142">
        <v>1</v>
      </c>
      <c r="X142">
        <v>7.08</v>
      </c>
      <c r="Y142">
        <v>39.020000000000003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4</v>
      </c>
      <c r="AG142">
        <v>7.08</v>
      </c>
      <c r="AH142">
        <v>2</v>
      </c>
      <c r="AI142">
        <v>27796994</v>
      </c>
      <c r="AJ142">
        <v>140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ROW(Source!A57)</f>
        <v>57</v>
      </c>
      <c r="B143">
        <v>27796995</v>
      </c>
      <c r="C143">
        <v>27796986</v>
      </c>
      <c r="D143">
        <v>25151438</v>
      </c>
      <c r="E143">
        <v>1</v>
      </c>
      <c r="F143">
        <v>1</v>
      </c>
      <c r="G143">
        <v>1</v>
      </c>
      <c r="H143">
        <v>3</v>
      </c>
      <c r="I143" t="s">
        <v>592</v>
      </c>
      <c r="J143" t="s">
        <v>593</v>
      </c>
      <c r="K143" t="s">
        <v>594</v>
      </c>
      <c r="L143">
        <v>1348</v>
      </c>
      <c r="N143">
        <v>1009</v>
      </c>
      <c r="O143" t="s">
        <v>119</v>
      </c>
      <c r="P143" t="s">
        <v>119</v>
      </c>
      <c r="Q143">
        <v>1000</v>
      </c>
      <c r="X143">
        <v>3.3E-4</v>
      </c>
      <c r="Y143">
        <v>10362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4</v>
      </c>
      <c r="AG143">
        <v>3.3E-4</v>
      </c>
      <c r="AH143">
        <v>2</v>
      </c>
      <c r="AI143">
        <v>27796995</v>
      </c>
      <c r="AJ143">
        <v>141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ROW(Source!A57)</f>
        <v>57</v>
      </c>
      <c r="B144">
        <v>27796996</v>
      </c>
      <c r="C144">
        <v>27796986</v>
      </c>
      <c r="D144">
        <v>25152615</v>
      </c>
      <c r="E144">
        <v>1</v>
      </c>
      <c r="F144">
        <v>1</v>
      </c>
      <c r="G144">
        <v>1</v>
      </c>
      <c r="H144">
        <v>3</v>
      </c>
      <c r="I144" t="s">
        <v>512</v>
      </c>
      <c r="J144" t="s">
        <v>513</v>
      </c>
      <c r="K144" t="s">
        <v>514</v>
      </c>
      <c r="L144">
        <v>1348</v>
      </c>
      <c r="N144">
        <v>1009</v>
      </c>
      <c r="O144" t="s">
        <v>119</v>
      </c>
      <c r="P144" t="s">
        <v>119</v>
      </c>
      <c r="Q144">
        <v>1000</v>
      </c>
      <c r="X144">
        <v>8.0000000000000002E-3</v>
      </c>
      <c r="Y144">
        <v>9040.01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4</v>
      </c>
      <c r="AG144">
        <v>8.0000000000000002E-3</v>
      </c>
      <c r="AH144">
        <v>2</v>
      </c>
      <c r="AI144">
        <v>27796996</v>
      </c>
      <c r="AJ144">
        <v>142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ROW(Source!A57)</f>
        <v>57</v>
      </c>
      <c r="B145">
        <v>27796997</v>
      </c>
      <c r="C145">
        <v>27796986</v>
      </c>
      <c r="D145">
        <v>25153497</v>
      </c>
      <c r="E145">
        <v>1</v>
      </c>
      <c r="F145">
        <v>1</v>
      </c>
      <c r="G145">
        <v>1</v>
      </c>
      <c r="H145">
        <v>3</v>
      </c>
      <c r="I145" t="s">
        <v>515</v>
      </c>
      <c r="J145" t="s">
        <v>516</v>
      </c>
      <c r="K145" t="s">
        <v>517</v>
      </c>
      <c r="L145">
        <v>1346</v>
      </c>
      <c r="N145">
        <v>1009</v>
      </c>
      <c r="O145" t="s">
        <v>139</v>
      </c>
      <c r="P145" t="s">
        <v>139</v>
      </c>
      <c r="Q145">
        <v>1</v>
      </c>
      <c r="X145">
        <v>9.91</v>
      </c>
      <c r="Y145">
        <v>23.09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4</v>
      </c>
      <c r="AG145">
        <v>9.91</v>
      </c>
      <c r="AH145">
        <v>2</v>
      </c>
      <c r="AI145">
        <v>27796997</v>
      </c>
      <c r="AJ145">
        <v>143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ROW(Source!A57)</f>
        <v>57</v>
      </c>
      <c r="B146">
        <v>27796998</v>
      </c>
      <c r="C146">
        <v>27796986</v>
      </c>
      <c r="D146">
        <v>25145987</v>
      </c>
      <c r="E146">
        <v>17</v>
      </c>
      <c r="F146">
        <v>1</v>
      </c>
      <c r="G146">
        <v>1</v>
      </c>
      <c r="H146">
        <v>3</v>
      </c>
      <c r="I146" t="s">
        <v>761</v>
      </c>
      <c r="J146" t="s">
        <v>4</v>
      </c>
      <c r="K146" t="s">
        <v>762</v>
      </c>
      <c r="L146">
        <v>1327</v>
      </c>
      <c r="N146">
        <v>1005</v>
      </c>
      <c r="O146" t="s">
        <v>40</v>
      </c>
      <c r="P146" t="s">
        <v>40</v>
      </c>
      <c r="Q146">
        <v>1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1</v>
      </c>
      <c r="AD146">
        <v>0</v>
      </c>
      <c r="AE146">
        <v>0</v>
      </c>
      <c r="AF146" t="s">
        <v>4</v>
      </c>
      <c r="AG146">
        <v>0</v>
      </c>
      <c r="AH146">
        <v>3</v>
      </c>
      <c r="AI146">
        <v>-1</v>
      </c>
      <c r="AJ146" t="s">
        <v>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ROW(Source!A57)</f>
        <v>57</v>
      </c>
      <c r="B147">
        <v>27796999</v>
      </c>
      <c r="C147">
        <v>27796986</v>
      </c>
      <c r="D147">
        <v>25145791</v>
      </c>
      <c r="E147">
        <v>17</v>
      </c>
      <c r="F147">
        <v>1</v>
      </c>
      <c r="G147">
        <v>1</v>
      </c>
      <c r="H147">
        <v>3</v>
      </c>
      <c r="I147" t="s">
        <v>763</v>
      </c>
      <c r="J147" t="s">
        <v>4</v>
      </c>
      <c r="K147" t="s">
        <v>764</v>
      </c>
      <c r="L147">
        <v>1346</v>
      </c>
      <c r="N147">
        <v>1009</v>
      </c>
      <c r="O147" t="s">
        <v>139</v>
      </c>
      <c r="P147" t="s">
        <v>139</v>
      </c>
      <c r="Q147">
        <v>1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1</v>
      </c>
      <c r="AD147">
        <v>0</v>
      </c>
      <c r="AE147">
        <v>0</v>
      </c>
      <c r="AF147" t="s">
        <v>4</v>
      </c>
      <c r="AG147">
        <v>0</v>
      </c>
      <c r="AH147">
        <v>3</v>
      </c>
      <c r="AI147">
        <v>-1</v>
      </c>
      <c r="AJ147" t="s">
        <v>4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ROW(Source!A57)</f>
        <v>57</v>
      </c>
      <c r="B148">
        <v>27797000</v>
      </c>
      <c r="C148">
        <v>27796986</v>
      </c>
      <c r="D148">
        <v>25145988</v>
      </c>
      <c r="E148">
        <v>17</v>
      </c>
      <c r="F148">
        <v>1</v>
      </c>
      <c r="G148">
        <v>1</v>
      </c>
      <c r="H148">
        <v>3</v>
      </c>
      <c r="I148" t="s">
        <v>765</v>
      </c>
      <c r="J148" t="s">
        <v>4</v>
      </c>
      <c r="K148" t="s">
        <v>766</v>
      </c>
      <c r="L148">
        <v>1327</v>
      </c>
      <c r="N148">
        <v>1005</v>
      </c>
      <c r="O148" t="s">
        <v>40</v>
      </c>
      <c r="P148" t="s">
        <v>40</v>
      </c>
      <c r="Q148">
        <v>1</v>
      </c>
      <c r="X148">
        <v>100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4</v>
      </c>
      <c r="AG148">
        <v>100</v>
      </c>
      <c r="AH148">
        <v>3</v>
      </c>
      <c r="AI148">
        <v>-1</v>
      </c>
      <c r="AJ148" t="s">
        <v>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ROW(Source!A57)</f>
        <v>57</v>
      </c>
      <c r="B149">
        <v>27797001</v>
      </c>
      <c r="C149">
        <v>27796986</v>
      </c>
      <c r="D149">
        <v>25145991</v>
      </c>
      <c r="E149">
        <v>17</v>
      </c>
      <c r="F149">
        <v>1</v>
      </c>
      <c r="G149">
        <v>1</v>
      </c>
      <c r="H149">
        <v>3</v>
      </c>
      <c r="I149" t="s">
        <v>767</v>
      </c>
      <c r="J149" t="s">
        <v>4</v>
      </c>
      <c r="K149" t="s">
        <v>768</v>
      </c>
      <c r="L149">
        <v>1354</v>
      </c>
      <c r="N149">
        <v>1010</v>
      </c>
      <c r="O149" t="s">
        <v>215</v>
      </c>
      <c r="P149" t="s">
        <v>215</v>
      </c>
      <c r="Q149">
        <v>1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1</v>
      </c>
      <c r="AD149">
        <v>0</v>
      </c>
      <c r="AE149">
        <v>0</v>
      </c>
      <c r="AF149" t="s">
        <v>4</v>
      </c>
      <c r="AG149">
        <v>0</v>
      </c>
      <c r="AH149">
        <v>3</v>
      </c>
      <c r="AI149">
        <v>-1</v>
      </c>
      <c r="AJ149" t="s">
        <v>4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ROW(Source!A57)</f>
        <v>57</v>
      </c>
      <c r="B150">
        <v>27797002</v>
      </c>
      <c r="C150">
        <v>27796986</v>
      </c>
      <c r="D150">
        <v>25145997</v>
      </c>
      <c r="E150">
        <v>17</v>
      </c>
      <c r="F150">
        <v>1</v>
      </c>
      <c r="G150">
        <v>1</v>
      </c>
      <c r="H150">
        <v>3</v>
      </c>
      <c r="I150" t="s">
        <v>769</v>
      </c>
      <c r="J150" t="s">
        <v>4</v>
      </c>
      <c r="K150" t="s">
        <v>770</v>
      </c>
      <c r="L150">
        <v>1354</v>
      </c>
      <c r="N150">
        <v>1010</v>
      </c>
      <c r="O150" t="s">
        <v>215</v>
      </c>
      <c r="P150" t="s">
        <v>215</v>
      </c>
      <c r="Q150">
        <v>1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1</v>
      </c>
      <c r="AD150">
        <v>0</v>
      </c>
      <c r="AE150">
        <v>0</v>
      </c>
      <c r="AF150" t="s">
        <v>4</v>
      </c>
      <c r="AG150">
        <v>0</v>
      </c>
      <c r="AH150">
        <v>3</v>
      </c>
      <c r="AI150">
        <v>-1</v>
      </c>
      <c r="AJ150" t="s">
        <v>4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ROW(Source!A60)</f>
        <v>60</v>
      </c>
      <c r="B151">
        <v>27797009</v>
      </c>
      <c r="C151">
        <v>27797008</v>
      </c>
      <c r="D151">
        <v>25418547</v>
      </c>
      <c r="E151">
        <v>1</v>
      </c>
      <c r="F151">
        <v>1</v>
      </c>
      <c r="G151">
        <v>1</v>
      </c>
      <c r="H151">
        <v>1</v>
      </c>
      <c r="I151" t="s">
        <v>510</v>
      </c>
      <c r="J151" t="s">
        <v>4</v>
      </c>
      <c r="K151" t="s">
        <v>511</v>
      </c>
      <c r="L151">
        <v>1191</v>
      </c>
      <c r="N151">
        <v>1013</v>
      </c>
      <c r="O151" t="s">
        <v>497</v>
      </c>
      <c r="P151" t="s">
        <v>497</v>
      </c>
      <c r="Q151">
        <v>1</v>
      </c>
      <c r="X151">
        <v>74.45</v>
      </c>
      <c r="Y151">
        <v>0</v>
      </c>
      <c r="Z151">
        <v>0</v>
      </c>
      <c r="AA151">
        <v>0</v>
      </c>
      <c r="AB151">
        <v>8.74</v>
      </c>
      <c r="AC151">
        <v>0</v>
      </c>
      <c r="AD151">
        <v>1</v>
      </c>
      <c r="AE151">
        <v>1</v>
      </c>
      <c r="AF151" t="s">
        <v>21</v>
      </c>
      <c r="AG151">
        <v>89.34</v>
      </c>
      <c r="AH151">
        <v>2</v>
      </c>
      <c r="AI151">
        <v>27797009</v>
      </c>
      <c r="AJ151">
        <v>145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ROW(Source!A60)</f>
        <v>60</v>
      </c>
      <c r="B152">
        <v>27797010</v>
      </c>
      <c r="C152">
        <v>27797008</v>
      </c>
      <c r="D152">
        <v>25412928</v>
      </c>
      <c r="E152">
        <v>1</v>
      </c>
      <c r="F152">
        <v>1</v>
      </c>
      <c r="G152">
        <v>1</v>
      </c>
      <c r="H152">
        <v>1</v>
      </c>
      <c r="I152" t="s">
        <v>498</v>
      </c>
      <c r="J152" t="s">
        <v>4</v>
      </c>
      <c r="K152" t="s">
        <v>499</v>
      </c>
      <c r="L152">
        <v>1191</v>
      </c>
      <c r="N152">
        <v>1013</v>
      </c>
      <c r="O152" t="s">
        <v>497</v>
      </c>
      <c r="P152" t="s">
        <v>497</v>
      </c>
      <c r="Q152">
        <v>1</v>
      </c>
      <c r="X152">
        <v>0.76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2</v>
      </c>
      <c r="AF152" t="s">
        <v>21</v>
      </c>
      <c r="AG152">
        <v>0.91199999999999992</v>
      </c>
      <c r="AH152">
        <v>2</v>
      </c>
      <c r="AI152">
        <v>27797010</v>
      </c>
      <c r="AJ152">
        <v>146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ROW(Source!A60)</f>
        <v>60</v>
      </c>
      <c r="B153">
        <v>27797011</v>
      </c>
      <c r="C153">
        <v>27797008</v>
      </c>
      <c r="D153">
        <v>25230220</v>
      </c>
      <c r="E153">
        <v>1</v>
      </c>
      <c r="F153">
        <v>1</v>
      </c>
      <c r="G153">
        <v>1</v>
      </c>
      <c r="H153">
        <v>2</v>
      </c>
      <c r="I153" t="s">
        <v>500</v>
      </c>
      <c r="J153" t="s">
        <v>501</v>
      </c>
      <c r="K153" t="s">
        <v>502</v>
      </c>
      <c r="L153">
        <v>1368</v>
      </c>
      <c r="N153">
        <v>1011</v>
      </c>
      <c r="O153" t="s">
        <v>503</v>
      </c>
      <c r="P153" t="s">
        <v>503</v>
      </c>
      <c r="Q153">
        <v>1</v>
      </c>
      <c r="X153">
        <v>0.31</v>
      </c>
      <c r="Y153">
        <v>0</v>
      </c>
      <c r="Z153">
        <v>111.99</v>
      </c>
      <c r="AA153">
        <v>13.5</v>
      </c>
      <c r="AB153">
        <v>0</v>
      </c>
      <c r="AC153">
        <v>0</v>
      </c>
      <c r="AD153">
        <v>1</v>
      </c>
      <c r="AE153">
        <v>0</v>
      </c>
      <c r="AF153" t="s">
        <v>21</v>
      </c>
      <c r="AG153">
        <v>0.372</v>
      </c>
      <c r="AH153">
        <v>2</v>
      </c>
      <c r="AI153">
        <v>27797011</v>
      </c>
      <c r="AJ153">
        <v>147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ROW(Source!A60)</f>
        <v>60</v>
      </c>
      <c r="B154">
        <v>27797012</v>
      </c>
      <c r="C154">
        <v>27797008</v>
      </c>
      <c r="D154">
        <v>25230400</v>
      </c>
      <c r="E154">
        <v>1</v>
      </c>
      <c r="F154">
        <v>1</v>
      </c>
      <c r="G154">
        <v>1</v>
      </c>
      <c r="H154">
        <v>2</v>
      </c>
      <c r="I154" t="s">
        <v>504</v>
      </c>
      <c r="J154" t="s">
        <v>505</v>
      </c>
      <c r="K154" t="s">
        <v>506</v>
      </c>
      <c r="L154">
        <v>1368</v>
      </c>
      <c r="N154">
        <v>1011</v>
      </c>
      <c r="O154" t="s">
        <v>503</v>
      </c>
      <c r="P154" t="s">
        <v>503</v>
      </c>
      <c r="Q154">
        <v>1</v>
      </c>
      <c r="X154">
        <v>10.050000000000001</v>
      </c>
      <c r="Y154">
        <v>0</v>
      </c>
      <c r="Z154">
        <v>3.12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21</v>
      </c>
      <c r="AG154">
        <v>12.06</v>
      </c>
      <c r="AH154">
        <v>2</v>
      </c>
      <c r="AI154">
        <v>27797012</v>
      </c>
      <c r="AJ154">
        <v>148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ROW(Source!A60)</f>
        <v>60</v>
      </c>
      <c r="B155">
        <v>27797013</v>
      </c>
      <c r="C155">
        <v>27797008</v>
      </c>
      <c r="D155">
        <v>25230413</v>
      </c>
      <c r="E155">
        <v>1</v>
      </c>
      <c r="F155">
        <v>1</v>
      </c>
      <c r="G155">
        <v>1</v>
      </c>
      <c r="H155">
        <v>2</v>
      </c>
      <c r="I155" t="s">
        <v>583</v>
      </c>
      <c r="J155" t="s">
        <v>584</v>
      </c>
      <c r="K155" t="s">
        <v>585</v>
      </c>
      <c r="L155">
        <v>1368</v>
      </c>
      <c r="N155">
        <v>1011</v>
      </c>
      <c r="O155" t="s">
        <v>503</v>
      </c>
      <c r="P155" t="s">
        <v>503</v>
      </c>
      <c r="Q155">
        <v>1</v>
      </c>
      <c r="X155">
        <v>0.15</v>
      </c>
      <c r="Y155">
        <v>0</v>
      </c>
      <c r="Z155">
        <v>6.66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21</v>
      </c>
      <c r="AG155">
        <v>0.18</v>
      </c>
      <c r="AH155">
        <v>2</v>
      </c>
      <c r="AI155">
        <v>27797013</v>
      </c>
      <c r="AJ155">
        <v>149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ROW(Source!A60)</f>
        <v>60</v>
      </c>
      <c r="B156">
        <v>27797014</v>
      </c>
      <c r="C156">
        <v>27797008</v>
      </c>
      <c r="D156">
        <v>25231607</v>
      </c>
      <c r="E156">
        <v>1</v>
      </c>
      <c r="F156">
        <v>1</v>
      </c>
      <c r="G156">
        <v>1</v>
      </c>
      <c r="H156">
        <v>2</v>
      </c>
      <c r="I156" t="s">
        <v>507</v>
      </c>
      <c r="J156" t="s">
        <v>508</v>
      </c>
      <c r="K156" t="s">
        <v>509</v>
      </c>
      <c r="L156">
        <v>1368</v>
      </c>
      <c r="N156">
        <v>1011</v>
      </c>
      <c r="O156" t="s">
        <v>503</v>
      </c>
      <c r="P156" t="s">
        <v>503</v>
      </c>
      <c r="Q156">
        <v>1</v>
      </c>
      <c r="X156">
        <v>0.45</v>
      </c>
      <c r="Y156">
        <v>0</v>
      </c>
      <c r="Z156">
        <v>65.709999999999994</v>
      </c>
      <c r="AA156">
        <v>11.6</v>
      </c>
      <c r="AB156">
        <v>0</v>
      </c>
      <c r="AC156">
        <v>0</v>
      </c>
      <c r="AD156">
        <v>1</v>
      </c>
      <c r="AE156">
        <v>0</v>
      </c>
      <c r="AF156" t="s">
        <v>21</v>
      </c>
      <c r="AG156">
        <v>0.54</v>
      </c>
      <c r="AH156">
        <v>2</v>
      </c>
      <c r="AI156">
        <v>27797014</v>
      </c>
      <c r="AJ156">
        <v>150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ROW(Source!A60)</f>
        <v>60</v>
      </c>
      <c r="B157">
        <v>27797015</v>
      </c>
      <c r="C157">
        <v>27797008</v>
      </c>
      <c r="D157">
        <v>25231911</v>
      </c>
      <c r="E157">
        <v>1</v>
      </c>
      <c r="F157">
        <v>1</v>
      </c>
      <c r="G157">
        <v>1</v>
      </c>
      <c r="H157">
        <v>2</v>
      </c>
      <c r="I157" t="s">
        <v>586</v>
      </c>
      <c r="J157" t="s">
        <v>587</v>
      </c>
      <c r="K157" t="s">
        <v>588</v>
      </c>
      <c r="L157">
        <v>1368</v>
      </c>
      <c r="N157">
        <v>1011</v>
      </c>
      <c r="O157" t="s">
        <v>503</v>
      </c>
      <c r="P157" t="s">
        <v>503</v>
      </c>
      <c r="Q157">
        <v>1</v>
      </c>
      <c r="X157">
        <v>1.31</v>
      </c>
      <c r="Y157">
        <v>0</v>
      </c>
      <c r="Z157">
        <v>8.1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21</v>
      </c>
      <c r="AG157">
        <v>1.5720000000000001</v>
      </c>
      <c r="AH157">
        <v>2</v>
      </c>
      <c r="AI157">
        <v>27797015</v>
      </c>
      <c r="AJ157">
        <v>151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ROW(Source!A60)</f>
        <v>60</v>
      </c>
      <c r="B158">
        <v>27797016</v>
      </c>
      <c r="C158">
        <v>27797008</v>
      </c>
      <c r="D158">
        <v>25150242</v>
      </c>
      <c r="E158">
        <v>1</v>
      </c>
      <c r="F158">
        <v>1</v>
      </c>
      <c r="G158">
        <v>1</v>
      </c>
      <c r="H158">
        <v>3</v>
      </c>
      <c r="I158" t="s">
        <v>589</v>
      </c>
      <c r="J158" t="s">
        <v>590</v>
      </c>
      <c r="K158" t="s">
        <v>591</v>
      </c>
      <c r="L158">
        <v>1346</v>
      </c>
      <c r="N158">
        <v>1009</v>
      </c>
      <c r="O158" t="s">
        <v>139</v>
      </c>
      <c r="P158" t="s">
        <v>139</v>
      </c>
      <c r="Q158">
        <v>1</v>
      </c>
      <c r="X158">
        <v>8.3800000000000008</v>
      </c>
      <c r="Y158">
        <v>39.020000000000003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4</v>
      </c>
      <c r="AG158">
        <v>8.3800000000000008</v>
      </c>
      <c r="AH158">
        <v>2</v>
      </c>
      <c r="AI158">
        <v>27797016</v>
      </c>
      <c r="AJ158">
        <v>152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ROW(Source!A60)</f>
        <v>60</v>
      </c>
      <c r="B159">
        <v>27797017</v>
      </c>
      <c r="C159">
        <v>27797008</v>
      </c>
      <c r="D159">
        <v>25151438</v>
      </c>
      <c r="E159">
        <v>1</v>
      </c>
      <c r="F159">
        <v>1</v>
      </c>
      <c r="G159">
        <v>1</v>
      </c>
      <c r="H159">
        <v>3</v>
      </c>
      <c r="I159" t="s">
        <v>592</v>
      </c>
      <c r="J159" t="s">
        <v>593</v>
      </c>
      <c r="K159" t="s">
        <v>594</v>
      </c>
      <c r="L159">
        <v>1348</v>
      </c>
      <c r="N159">
        <v>1009</v>
      </c>
      <c r="O159" t="s">
        <v>119</v>
      </c>
      <c r="P159" t="s">
        <v>119</v>
      </c>
      <c r="Q159">
        <v>1000</v>
      </c>
      <c r="X159">
        <v>3.3E-4</v>
      </c>
      <c r="Y159">
        <v>10362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4</v>
      </c>
      <c r="AG159">
        <v>3.3E-4</v>
      </c>
      <c r="AH159">
        <v>2</v>
      </c>
      <c r="AI159">
        <v>27797017</v>
      </c>
      <c r="AJ159">
        <v>153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ROW(Source!A60)</f>
        <v>60</v>
      </c>
      <c r="B160">
        <v>27797018</v>
      </c>
      <c r="C160">
        <v>27797008</v>
      </c>
      <c r="D160">
        <v>25152615</v>
      </c>
      <c r="E160">
        <v>1</v>
      </c>
      <c r="F160">
        <v>1</v>
      </c>
      <c r="G160">
        <v>1</v>
      </c>
      <c r="H160">
        <v>3</v>
      </c>
      <c r="I160" t="s">
        <v>512</v>
      </c>
      <c r="J160" t="s">
        <v>513</v>
      </c>
      <c r="K160" t="s">
        <v>514</v>
      </c>
      <c r="L160">
        <v>1348</v>
      </c>
      <c r="N160">
        <v>1009</v>
      </c>
      <c r="O160" t="s">
        <v>119</v>
      </c>
      <c r="P160" t="s">
        <v>119</v>
      </c>
      <c r="Q160">
        <v>1000</v>
      </c>
      <c r="X160">
        <v>9.7999999999999997E-3</v>
      </c>
      <c r="Y160">
        <v>9040.01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4</v>
      </c>
      <c r="AG160">
        <v>9.7999999999999997E-3</v>
      </c>
      <c r="AH160">
        <v>2</v>
      </c>
      <c r="AI160">
        <v>27797018</v>
      </c>
      <c r="AJ160">
        <v>154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ROW(Source!A60)</f>
        <v>60</v>
      </c>
      <c r="B161">
        <v>27797019</v>
      </c>
      <c r="C161">
        <v>27797008</v>
      </c>
      <c r="D161">
        <v>25153497</v>
      </c>
      <c r="E161">
        <v>1</v>
      </c>
      <c r="F161">
        <v>1</v>
      </c>
      <c r="G161">
        <v>1</v>
      </c>
      <c r="H161">
        <v>3</v>
      </c>
      <c r="I161" t="s">
        <v>515</v>
      </c>
      <c r="J161" t="s">
        <v>516</v>
      </c>
      <c r="K161" t="s">
        <v>517</v>
      </c>
      <c r="L161">
        <v>1346</v>
      </c>
      <c r="N161">
        <v>1009</v>
      </c>
      <c r="O161" t="s">
        <v>139</v>
      </c>
      <c r="P161" t="s">
        <v>139</v>
      </c>
      <c r="Q161">
        <v>1</v>
      </c>
      <c r="X161">
        <v>9.91</v>
      </c>
      <c r="Y161">
        <v>23.09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4</v>
      </c>
      <c r="AG161">
        <v>9.91</v>
      </c>
      <c r="AH161">
        <v>2</v>
      </c>
      <c r="AI161">
        <v>27797019</v>
      </c>
      <c r="AJ161">
        <v>155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ROW(Source!A60)</f>
        <v>60</v>
      </c>
      <c r="B162">
        <v>27797020</v>
      </c>
      <c r="C162">
        <v>27797008</v>
      </c>
      <c r="D162">
        <v>25145987</v>
      </c>
      <c r="E162">
        <v>17</v>
      </c>
      <c r="F162">
        <v>1</v>
      </c>
      <c r="G162">
        <v>1</v>
      </c>
      <c r="H162">
        <v>3</v>
      </c>
      <c r="I162" t="s">
        <v>761</v>
      </c>
      <c r="J162" t="s">
        <v>4</v>
      </c>
      <c r="K162" t="s">
        <v>762</v>
      </c>
      <c r="L162">
        <v>1327</v>
      </c>
      <c r="N162">
        <v>1005</v>
      </c>
      <c r="O162" t="s">
        <v>40</v>
      </c>
      <c r="P162" t="s">
        <v>40</v>
      </c>
      <c r="Q162">
        <v>1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1</v>
      </c>
      <c r="AD162">
        <v>0</v>
      </c>
      <c r="AE162">
        <v>0</v>
      </c>
      <c r="AF162" t="s">
        <v>4</v>
      </c>
      <c r="AG162">
        <v>0</v>
      </c>
      <c r="AH162">
        <v>3</v>
      </c>
      <c r="AI162">
        <v>-1</v>
      </c>
      <c r="AJ162" t="s">
        <v>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ROW(Source!A60)</f>
        <v>60</v>
      </c>
      <c r="B163">
        <v>27797021</v>
      </c>
      <c r="C163">
        <v>27797008</v>
      </c>
      <c r="D163">
        <v>25145791</v>
      </c>
      <c r="E163">
        <v>17</v>
      </c>
      <c r="F163">
        <v>1</v>
      </c>
      <c r="G163">
        <v>1</v>
      </c>
      <c r="H163">
        <v>3</v>
      </c>
      <c r="I163" t="s">
        <v>763</v>
      </c>
      <c r="J163" t="s">
        <v>4</v>
      </c>
      <c r="K163" t="s">
        <v>764</v>
      </c>
      <c r="L163">
        <v>1346</v>
      </c>
      <c r="N163">
        <v>1009</v>
      </c>
      <c r="O163" t="s">
        <v>139</v>
      </c>
      <c r="P163" t="s">
        <v>139</v>
      </c>
      <c r="Q163">
        <v>1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1</v>
      </c>
      <c r="AD163">
        <v>0</v>
      </c>
      <c r="AE163">
        <v>0</v>
      </c>
      <c r="AF163" t="s">
        <v>4</v>
      </c>
      <c r="AG163">
        <v>0</v>
      </c>
      <c r="AH163">
        <v>3</v>
      </c>
      <c r="AI163">
        <v>-1</v>
      </c>
      <c r="AJ163" t="s">
        <v>4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ROW(Source!A60)</f>
        <v>60</v>
      </c>
      <c r="B164">
        <v>27797022</v>
      </c>
      <c r="C164">
        <v>27797008</v>
      </c>
      <c r="D164">
        <v>25145988</v>
      </c>
      <c r="E164">
        <v>17</v>
      </c>
      <c r="F164">
        <v>1</v>
      </c>
      <c r="G164">
        <v>1</v>
      </c>
      <c r="H164">
        <v>3</v>
      </c>
      <c r="I164" t="s">
        <v>765</v>
      </c>
      <c r="J164" t="s">
        <v>4</v>
      </c>
      <c r="K164" t="s">
        <v>766</v>
      </c>
      <c r="L164">
        <v>1327</v>
      </c>
      <c r="N164">
        <v>1005</v>
      </c>
      <c r="O164" t="s">
        <v>40</v>
      </c>
      <c r="P164" t="s">
        <v>40</v>
      </c>
      <c r="Q164">
        <v>1</v>
      </c>
      <c r="X164">
        <v>100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4</v>
      </c>
      <c r="AG164">
        <v>100</v>
      </c>
      <c r="AH164">
        <v>3</v>
      </c>
      <c r="AI164">
        <v>-1</v>
      </c>
      <c r="AJ164" t="s">
        <v>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ROW(Source!A60)</f>
        <v>60</v>
      </c>
      <c r="B165">
        <v>27797023</v>
      </c>
      <c r="C165">
        <v>27797008</v>
      </c>
      <c r="D165">
        <v>25145991</v>
      </c>
      <c r="E165">
        <v>17</v>
      </c>
      <c r="F165">
        <v>1</v>
      </c>
      <c r="G165">
        <v>1</v>
      </c>
      <c r="H165">
        <v>3</v>
      </c>
      <c r="I165" t="s">
        <v>767</v>
      </c>
      <c r="J165" t="s">
        <v>4</v>
      </c>
      <c r="K165" t="s">
        <v>768</v>
      </c>
      <c r="L165">
        <v>1354</v>
      </c>
      <c r="N165">
        <v>1010</v>
      </c>
      <c r="O165" t="s">
        <v>215</v>
      </c>
      <c r="P165" t="s">
        <v>215</v>
      </c>
      <c r="Q165">
        <v>1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1</v>
      </c>
      <c r="AD165">
        <v>0</v>
      </c>
      <c r="AE165">
        <v>0</v>
      </c>
      <c r="AF165" t="s">
        <v>4</v>
      </c>
      <c r="AG165">
        <v>0</v>
      </c>
      <c r="AH165">
        <v>3</v>
      </c>
      <c r="AI165">
        <v>-1</v>
      </c>
      <c r="AJ165" t="s">
        <v>4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ROW(Source!A60)</f>
        <v>60</v>
      </c>
      <c r="B166">
        <v>27797024</v>
      </c>
      <c r="C166">
        <v>27797008</v>
      </c>
      <c r="D166">
        <v>25145997</v>
      </c>
      <c r="E166">
        <v>17</v>
      </c>
      <c r="F166">
        <v>1</v>
      </c>
      <c r="G166">
        <v>1</v>
      </c>
      <c r="H166">
        <v>3</v>
      </c>
      <c r="I166" t="s">
        <v>769</v>
      </c>
      <c r="J166" t="s">
        <v>4</v>
      </c>
      <c r="K166" t="s">
        <v>770</v>
      </c>
      <c r="L166">
        <v>1354</v>
      </c>
      <c r="N166">
        <v>1010</v>
      </c>
      <c r="O166" t="s">
        <v>215</v>
      </c>
      <c r="P166" t="s">
        <v>215</v>
      </c>
      <c r="Q166">
        <v>1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1</v>
      </c>
      <c r="AD166">
        <v>0</v>
      </c>
      <c r="AE166">
        <v>0</v>
      </c>
      <c r="AF166" t="s">
        <v>4</v>
      </c>
      <c r="AG166">
        <v>0</v>
      </c>
      <c r="AH166">
        <v>3</v>
      </c>
      <c r="AI166">
        <v>-1</v>
      </c>
      <c r="AJ166" t="s">
        <v>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ROW(Source!A61)</f>
        <v>61</v>
      </c>
      <c r="B167">
        <v>27797009</v>
      </c>
      <c r="C167">
        <v>27797008</v>
      </c>
      <c r="D167">
        <v>25418547</v>
      </c>
      <c r="E167">
        <v>1</v>
      </c>
      <c r="F167">
        <v>1</v>
      </c>
      <c r="G167">
        <v>1</v>
      </c>
      <c r="H167">
        <v>1</v>
      </c>
      <c r="I167" t="s">
        <v>510</v>
      </c>
      <c r="J167" t="s">
        <v>4</v>
      </c>
      <c r="K167" t="s">
        <v>511</v>
      </c>
      <c r="L167">
        <v>1191</v>
      </c>
      <c r="N167">
        <v>1013</v>
      </c>
      <c r="O167" t="s">
        <v>497</v>
      </c>
      <c r="P167" t="s">
        <v>497</v>
      </c>
      <c r="Q167">
        <v>1</v>
      </c>
      <c r="X167">
        <v>74.45</v>
      </c>
      <c r="Y167">
        <v>0</v>
      </c>
      <c r="Z167">
        <v>0</v>
      </c>
      <c r="AA167">
        <v>0</v>
      </c>
      <c r="AB167">
        <v>8.74</v>
      </c>
      <c r="AC167">
        <v>0</v>
      </c>
      <c r="AD167">
        <v>1</v>
      </c>
      <c r="AE167">
        <v>1</v>
      </c>
      <c r="AF167" t="s">
        <v>21</v>
      </c>
      <c r="AG167">
        <v>89.34</v>
      </c>
      <c r="AH167">
        <v>2</v>
      </c>
      <c r="AI167">
        <v>27797009</v>
      </c>
      <c r="AJ167">
        <v>162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ROW(Source!A61)</f>
        <v>61</v>
      </c>
      <c r="B168">
        <v>27797010</v>
      </c>
      <c r="C168">
        <v>27797008</v>
      </c>
      <c r="D168">
        <v>25412928</v>
      </c>
      <c r="E168">
        <v>1</v>
      </c>
      <c r="F168">
        <v>1</v>
      </c>
      <c r="G168">
        <v>1</v>
      </c>
      <c r="H168">
        <v>1</v>
      </c>
      <c r="I168" t="s">
        <v>498</v>
      </c>
      <c r="J168" t="s">
        <v>4</v>
      </c>
      <c r="K168" t="s">
        <v>499</v>
      </c>
      <c r="L168">
        <v>1191</v>
      </c>
      <c r="N168">
        <v>1013</v>
      </c>
      <c r="O168" t="s">
        <v>497</v>
      </c>
      <c r="P168" t="s">
        <v>497</v>
      </c>
      <c r="Q168">
        <v>1</v>
      </c>
      <c r="X168">
        <v>0.76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2</v>
      </c>
      <c r="AF168" t="s">
        <v>21</v>
      </c>
      <c r="AG168">
        <v>0.91199999999999992</v>
      </c>
      <c r="AH168">
        <v>2</v>
      </c>
      <c r="AI168">
        <v>27797010</v>
      </c>
      <c r="AJ168">
        <v>163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ROW(Source!A61)</f>
        <v>61</v>
      </c>
      <c r="B169">
        <v>27797011</v>
      </c>
      <c r="C169">
        <v>27797008</v>
      </c>
      <c r="D169">
        <v>25230220</v>
      </c>
      <c r="E169">
        <v>1</v>
      </c>
      <c r="F169">
        <v>1</v>
      </c>
      <c r="G169">
        <v>1</v>
      </c>
      <c r="H169">
        <v>2</v>
      </c>
      <c r="I169" t="s">
        <v>500</v>
      </c>
      <c r="J169" t="s">
        <v>501</v>
      </c>
      <c r="K169" t="s">
        <v>502</v>
      </c>
      <c r="L169">
        <v>1368</v>
      </c>
      <c r="N169">
        <v>1011</v>
      </c>
      <c r="O169" t="s">
        <v>503</v>
      </c>
      <c r="P169" t="s">
        <v>503</v>
      </c>
      <c r="Q169">
        <v>1</v>
      </c>
      <c r="X169">
        <v>0.31</v>
      </c>
      <c r="Y169">
        <v>0</v>
      </c>
      <c r="Z169">
        <v>111.99</v>
      </c>
      <c r="AA169">
        <v>13.5</v>
      </c>
      <c r="AB169">
        <v>0</v>
      </c>
      <c r="AC169">
        <v>0</v>
      </c>
      <c r="AD169">
        <v>1</v>
      </c>
      <c r="AE169">
        <v>0</v>
      </c>
      <c r="AF169" t="s">
        <v>21</v>
      </c>
      <c r="AG169">
        <v>0.372</v>
      </c>
      <c r="AH169">
        <v>2</v>
      </c>
      <c r="AI169">
        <v>27797011</v>
      </c>
      <c r="AJ169">
        <v>164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ROW(Source!A61)</f>
        <v>61</v>
      </c>
      <c r="B170">
        <v>27797012</v>
      </c>
      <c r="C170">
        <v>27797008</v>
      </c>
      <c r="D170">
        <v>25230400</v>
      </c>
      <c r="E170">
        <v>1</v>
      </c>
      <c r="F170">
        <v>1</v>
      </c>
      <c r="G170">
        <v>1</v>
      </c>
      <c r="H170">
        <v>2</v>
      </c>
      <c r="I170" t="s">
        <v>504</v>
      </c>
      <c r="J170" t="s">
        <v>505</v>
      </c>
      <c r="K170" t="s">
        <v>506</v>
      </c>
      <c r="L170">
        <v>1368</v>
      </c>
      <c r="N170">
        <v>1011</v>
      </c>
      <c r="O170" t="s">
        <v>503</v>
      </c>
      <c r="P170" t="s">
        <v>503</v>
      </c>
      <c r="Q170">
        <v>1</v>
      </c>
      <c r="X170">
        <v>10.050000000000001</v>
      </c>
      <c r="Y170">
        <v>0</v>
      </c>
      <c r="Z170">
        <v>3.12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21</v>
      </c>
      <c r="AG170">
        <v>12.06</v>
      </c>
      <c r="AH170">
        <v>2</v>
      </c>
      <c r="AI170">
        <v>27797012</v>
      </c>
      <c r="AJ170">
        <v>165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ROW(Source!A61)</f>
        <v>61</v>
      </c>
      <c r="B171">
        <v>27797013</v>
      </c>
      <c r="C171">
        <v>27797008</v>
      </c>
      <c r="D171">
        <v>25230413</v>
      </c>
      <c r="E171">
        <v>1</v>
      </c>
      <c r="F171">
        <v>1</v>
      </c>
      <c r="G171">
        <v>1</v>
      </c>
      <c r="H171">
        <v>2</v>
      </c>
      <c r="I171" t="s">
        <v>583</v>
      </c>
      <c r="J171" t="s">
        <v>584</v>
      </c>
      <c r="K171" t="s">
        <v>585</v>
      </c>
      <c r="L171">
        <v>1368</v>
      </c>
      <c r="N171">
        <v>1011</v>
      </c>
      <c r="O171" t="s">
        <v>503</v>
      </c>
      <c r="P171" t="s">
        <v>503</v>
      </c>
      <c r="Q171">
        <v>1</v>
      </c>
      <c r="X171">
        <v>0.15</v>
      </c>
      <c r="Y171">
        <v>0</v>
      </c>
      <c r="Z171">
        <v>6.66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21</v>
      </c>
      <c r="AG171">
        <v>0.18</v>
      </c>
      <c r="AH171">
        <v>2</v>
      </c>
      <c r="AI171">
        <v>27797013</v>
      </c>
      <c r="AJ171">
        <v>166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ROW(Source!A61)</f>
        <v>61</v>
      </c>
      <c r="B172">
        <v>27797014</v>
      </c>
      <c r="C172">
        <v>27797008</v>
      </c>
      <c r="D172">
        <v>25231607</v>
      </c>
      <c r="E172">
        <v>1</v>
      </c>
      <c r="F172">
        <v>1</v>
      </c>
      <c r="G172">
        <v>1</v>
      </c>
      <c r="H172">
        <v>2</v>
      </c>
      <c r="I172" t="s">
        <v>507</v>
      </c>
      <c r="J172" t="s">
        <v>508</v>
      </c>
      <c r="K172" t="s">
        <v>509</v>
      </c>
      <c r="L172">
        <v>1368</v>
      </c>
      <c r="N172">
        <v>1011</v>
      </c>
      <c r="O172" t="s">
        <v>503</v>
      </c>
      <c r="P172" t="s">
        <v>503</v>
      </c>
      <c r="Q172">
        <v>1</v>
      </c>
      <c r="X172">
        <v>0.45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21</v>
      </c>
      <c r="AG172">
        <v>0.54</v>
      </c>
      <c r="AH172">
        <v>2</v>
      </c>
      <c r="AI172">
        <v>27797014</v>
      </c>
      <c r="AJ172">
        <v>167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ROW(Source!A61)</f>
        <v>61</v>
      </c>
      <c r="B173">
        <v>27797015</v>
      </c>
      <c r="C173">
        <v>27797008</v>
      </c>
      <c r="D173">
        <v>25231911</v>
      </c>
      <c r="E173">
        <v>1</v>
      </c>
      <c r="F173">
        <v>1</v>
      </c>
      <c r="G173">
        <v>1</v>
      </c>
      <c r="H173">
        <v>2</v>
      </c>
      <c r="I173" t="s">
        <v>586</v>
      </c>
      <c r="J173" t="s">
        <v>587</v>
      </c>
      <c r="K173" t="s">
        <v>588</v>
      </c>
      <c r="L173">
        <v>1368</v>
      </c>
      <c r="N173">
        <v>1011</v>
      </c>
      <c r="O173" t="s">
        <v>503</v>
      </c>
      <c r="P173" t="s">
        <v>503</v>
      </c>
      <c r="Q173">
        <v>1</v>
      </c>
      <c r="X173">
        <v>1.31</v>
      </c>
      <c r="Y173">
        <v>0</v>
      </c>
      <c r="Z173">
        <v>8.1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21</v>
      </c>
      <c r="AG173">
        <v>1.5720000000000001</v>
      </c>
      <c r="AH173">
        <v>2</v>
      </c>
      <c r="AI173">
        <v>27797015</v>
      </c>
      <c r="AJ173">
        <v>168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ROW(Source!A61)</f>
        <v>61</v>
      </c>
      <c r="B174">
        <v>27797016</v>
      </c>
      <c r="C174">
        <v>27797008</v>
      </c>
      <c r="D174">
        <v>25150242</v>
      </c>
      <c r="E174">
        <v>1</v>
      </c>
      <c r="F174">
        <v>1</v>
      </c>
      <c r="G174">
        <v>1</v>
      </c>
      <c r="H174">
        <v>3</v>
      </c>
      <c r="I174" t="s">
        <v>589</v>
      </c>
      <c r="J174" t="s">
        <v>590</v>
      </c>
      <c r="K174" t="s">
        <v>591</v>
      </c>
      <c r="L174">
        <v>1346</v>
      </c>
      <c r="N174">
        <v>1009</v>
      </c>
      <c r="O174" t="s">
        <v>139</v>
      </c>
      <c r="P174" t="s">
        <v>139</v>
      </c>
      <c r="Q174">
        <v>1</v>
      </c>
      <c r="X174">
        <v>8.3800000000000008</v>
      </c>
      <c r="Y174">
        <v>39.020000000000003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4</v>
      </c>
      <c r="AG174">
        <v>8.3800000000000008</v>
      </c>
      <c r="AH174">
        <v>2</v>
      </c>
      <c r="AI174">
        <v>27797016</v>
      </c>
      <c r="AJ174">
        <v>169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ROW(Source!A61)</f>
        <v>61</v>
      </c>
      <c r="B175">
        <v>27797017</v>
      </c>
      <c r="C175">
        <v>27797008</v>
      </c>
      <c r="D175">
        <v>25151438</v>
      </c>
      <c r="E175">
        <v>1</v>
      </c>
      <c r="F175">
        <v>1</v>
      </c>
      <c r="G175">
        <v>1</v>
      </c>
      <c r="H175">
        <v>3</v>
      </c>
      <c r="I175" t="s">
        <v>592</v>
      </c>
      <c r="J175" t="s">
        <v>593</v>
      </c>
      <c r="K175" t="s">
        <v>594</v>
      </c>
      <c r="L175">
        <v>1348</v>
      </c>
      <c r="N175">
        <v>1009</v>
      </c>
      <c r="O175" t="s">
        <v>119</v>
      </c>
      <c r="P175" t="s">
        <v>119</v>
      </c>
      <c r="Q175">
        <v>1000</v>
      </c>
      <c r="X175">
        <v>3.3E-4</v>
      </c>
      <c r="Y175">
        <v>10362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4</v>
      </c>
      <c r="AG175">
        <v>3.3E-4</v>
      </c>
      <c r="AH175">
        <v>2</v>
      </c>
      <c r="AI175">
        <v>27797017</v>
      </c>
      <c r="AJ175">
        <v>170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ROW(Source!A61)</f>
        <v>61</v>
      </c>
      <c r="B176">
        <v>27797018</v>
      </c>
      <c r="C176">
        <v>27797008</v>
      </c>
      <c r="D176">
        <v>25152615</v>
      </c>
      <c r="E176">
        <v>1</v>
      </c>
      <c r="F176">
        <v>1</v>
      </c>
      <c r="G176">
        <v>1</v>
      </c>
      <c r="H176">
        <v>3</v>
      </c>
      <c r="I176" t="s">
        <v>512</v>
      </c>
      <c r="J176" t="s">
        <v>513</v>
      </c>
      <c r="K176" t="s">
        <v>514</v>
      </c>
      <c r="L176">
        <v>1348</v>
      </c>
      <c r="N176">
        <v>1009</v>
      </c>
      <c r="O176" t="s">
        <v>119</v>
      </c>
      <c r="P176" t="s">
        <v>119</v>
      </c>
      <c r="Q176">
        <v>1000</v>
      </c>
      <c r="X176">
        <v>9.7999999999999997E-3</v>
      </c>
      <c r="Y176">
        <v>9040.01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4</v>
      </c>
      <c r="AG176">
        <v>9.7999999999999997E-3</v>
      </c>
      <c r="AH176">
        <v>2</v>
      </c>
      <c r="AI176">
        <v>27797018</v>
      </c>
      <c r="AJ176">
        <v>171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ROW(Source!A61)</f>
        <v>61</v>
      </c>
      <c r="B177">
        <v>27797019</v>
      </c>
      <c r="C177">
        <v>27797008</v>
      </c>
      <c r="D177">
        <v>25153497</v>
      </c>
      <c r="E177">
        <v>1</v>
      </c>
      <c r="F177">
        <v>1</v>
      </c>
      <c r="G177">
        <v>1</v>
      </c>
      <c r="H177">
        <v>3</v>
      </c>
      <c r="I177" t="s">
        <v>515</v>
      </c>
      <c r="J177" t="s">
        <v>516</v>
      </c>
      <c r="K177" t="s">
        <v>517</v>
      </c>
      <c r="L177">
        <v>1346</v>
      </c>
      <c r="N177">
        <v>1009</v>
      </c>
      <c r="O177" t="s">
        <v>139</v>
      </c>
      <c r="P177" t="s">
        <v>139</v>
      </c>
      <c r="Q177">
        <v>1</v>
      </c>
      <c r="X177">
        <v>9.91</v>
      </c>
      <c r="Y177">
        <v>23.09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4</v>
      </c>
      <c r="AG177">
        <v>9.91</v>
      </c>
      <c r="AH177">
        <v>2</v>
      </c>
      <c r="AI177">
        <v>27797019</v>
      </c>
      <c r="AJ177">
        <v>172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ROW(Source!A61)</f>
        <v>61</v>
      </c>
      <c r="B178">
        <v>27797020</v>
      </c>
      <c r="C178">
        <v>27797008</v>
      </c>
      <c r="D178">
        <v>25145987</v>
      </c>
      <c r="E178">
        <v>17</v>
      </c>
      <c r="F178">
        <v>1</v>
      </c>
      <c r="G178">
        <v>1</v>
      </c>
      <c r="H178">
        <v>3</v>
      </c>
      <c r="I178" t="s">
        <v>761</v>
      </c>
      <c r="J178" t="s">
        <v>4</v>
      </c>
      <c r="K178" t="s">
        <v>762</v>
      </c>
      <c r="L178">
        <v>1327</v>
      </c>
      <c r="N178">
        <v>1005</v>
      </c>
      <c r="O178" t="s">
        <v>40</v>
      </c>
      <c r="P178" t="s">
        <v>40</v>
      </c>
      <c r="Q178">
        <v>1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1</v>
      </c>
      <c r="AD178">
        <v>0</v>
      </c>
      <c r="AE178">
        <v>0</v>
      </c>
      <c r="AF178" t="s">
        <v>4</v>
      </c>
      <c r="AG178">
        <v>0</v>
      </c>
      <c r="AH178">
        <v>3</v>
      </c>
      <c r="AI178">
        <v>-1</v>
      </c>
      <c r="AJ178" t="s">
        <v>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ROW(Source!A61)</f>
        <v>61</v>
      </c>
      <c r="B179">
        <v>27797021</v>
      </c>
      <c r="C179">
        <v>27797008</v>
      </c>
      <c r="D179">
        <v>25145791</v>
      </c>
      <c r="E179">
        <v>17</v>
      </c>
      <c r="F179">
        <v>1</v>
      </c>
      <c r="G179">
        <v>1</v>
      </c>
      <c r="H179">
        <v>3</v>
      </c>
      <c r="I179" t="s">
        <v>763</v>
      </c>
      <c r="J179" t="s">
        <v>4</v>
      </c>
      <c r="K179" t="s">
        <v>764</v>
      </c>
      <c r="L179">
        <v>1346</v>
      </c>
      <c r="N179">
        <v>1009</v>
      </c>
      <c r="O179" t="s">
        <v>139</v>
      </c>
      <c r="P179" t="s">
        <v>139</v>
      </c>
      <c r="Q179">
        <v>1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1</v>
      </c>
      <c r="AD179">
        <v>0</v>
      </c>
      <c r="AE179">
        <v>0</v>
      </c>
      <c r="AF179" t="s">
        <v>4</v>
      </c>
      <c r="AG179">
        <v>0</v>
      </c>
      <c r="AH179">
        <v>3</v>
      </c>
      <c r="AI179">
        <v>-1</v>
      </c>
      <c r="AJ179" t="s">
        <v>4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ROW(Source!A61)</f>
        <v>61</v>
      </c>
      <c r="B180">
        <v>27797022</v>
      </c>
      <c r="C180">
        <v>27797008</v>
      </c>
      <c r="D180">
        <v>25145988</v>
      </c>
      <c r="E180">
        <v>17</v>
      </c>
      <c r="F180">
        <v>1</v>
      </c>
      <c r="G180">
        <v>1</v>
      </c>
      <c r="H180">
        <v>3</v>
      </c>
      <c r="I180" t="s">
        <v>765</v>
      </c>
      <c r="J180" t="s">
        <v>4</v>
      </c>
      <c r="K180" t="s">
        <v>766</v>
      </c>
      <c r="L180">
        <v>1327</v>
      </c>
      <c r="N180">
        <v>1005</v>
      </c>
      <c r="O180" t="s">
        <v>40</v>
      </c>
      <c r="P180" t="s">
        <v>40</v>
      </c>
      <c r="Q180">
        <v>1</v>
      </c>
      <c r="X180">
        <v>100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4</v>
      </c>
      <c r="AG180">
        <v>100</v>
      </c>
      <c r="AH180">
        <v>3</v>
      </c>
      <c r="AI180">
        <v>-1</v>
      </c>
      <c r="AJ180" t="s">
        <v>4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ROW(Source!A61)</f>
        <v>61</v>
      </c>
      <c r="B181">
        <v>27797023</v>
      </c>
      <c r="C181">
        <v>27797008</v>
      </c>
      <c r="D181">
        <v>25145991</v>
      </c>
      <c r="E181">
        <v>17</v>
      </c>
      <c r="F181">
        <v>1</v>
      </c>
      <c r="G181">
        <v>1</v>
      </c>
      <c r="H181">
        <v>3</v>
      </c>
      <c r="I181" t="s">
        <v>767</v>
      </c>
      <c r="J181" t="s">
        <v>4</v>
      </c>
      <c r="K181" t="s">
        <v>768</v>
      </c>
      <c r="L181">
        <v>1354</v>
      </c>
      <c r="N181">
        <v>1010</v>
      </c>
      <c r="O181" t="s">
        <v>215</v>
      </c>
      <c r="P181" t="s">
        <v>215</v>
      </c>
      <c r="Q181">
        <v>1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1</v>
      </c>
      <c r="AD181">
        <v>0</v>
      </c>
      <c r="AE181">
        <v>0</v>
      </c>
      <c r="AF181" t="s">
        <v>4</v>
      </c>
      <c r="AG181">
        <v>0</v>
      </c>
      <c r="AH181">
        <v>3</v>
      </c>
      <c r="AI181">
        <v>-1</v>
      </c>
      <c r="AJ181" t="s">
        <v>4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ROW(Source!A61)</f>
        <v>61</v>
      </c>
      <c r="B182">
        <v>27797024</v>
      </c>
      <c r="C182">
        <v>27797008</v>
      </c>
      <c r="D182">
        <v>25145997</v>
      </c>
      <c r="E182">
        <v>17</v>
      </c>
      <c r="F182">
        <v>1</v>
      </c>
      <c r="G182">
        <v>1</v>
      </c>
      <c r="H182">
        <v>3</v>
      </c>
      <c r="I182" t="s">
        <v>769</v>
      </c>
      <c r="J182" t="s">
        <v>4</v>
      </c>
      <c r="K182" t="s">
        <v>770</v>
      </c>
      <c r="L182">
        <v>1354</v>
      </c>
      <c r="N182">
        <v>1010</v>
      </c>
      <c r="O182" t="s">
        <v>215</v>
      </c>
      <c r="P182" t="s">
        <v>215</v>
      </c>
      <c r="Q182">
        <v>1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1</v>
      </c>
      <c r="AD182">
        <v>0</v>
      </c>
      <c r="AE182">
        <v>0</v>
      </c>
      <c r="AF182" t="s">
        <v>4</v>
      </c>
      <c r="AG182">
        <v>0</v>
      </c>
      <c r="AH182">
        <v>3</v>
      </c>
      <c r="AI182">
        <v>-1</v>
      </c>
      <c r="AJ182" t="s">
        <v>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ROW(Source!A74)</f>
        <v>74</v>
      </c>
      <c r="B183">
        <v>27797047</v>
      </c>
      <c r="C183">
        <v>27797042</v>
      </c>
      <c r="D183">
        <v>25430275</v>
      </c>
      <c r="E183">
        <v>1</v>
      </c>
      <c r="F183">
        <v>1</v>
      </c>
      <c r="G183">
        <v>1</v>
      </c>
      <c r="H183">
        <v>1</v>
      </c>
      <c r="I183" t="s">
        <v>595</v>
      </c>
      <c r="J183" t="s">
        <v>4</v>
      </c>
      <c r="K183" t="s">
        <v>596</v>
      </c>
      <c r="L183">
        <v>1191</v>
      </c>
      <c r="N183">
        <v>1013</v>
      </c>
      <c r="O183" t="s">
        <v>497</v>
      </c>
      <c r="P183" t="s">
        <v>497</v>
      </c>
      <c r="Q183">
        <v>1</v>
      </c>
      <c r="X183">
        <v>148.52000000000001</v>
      </c>
      <c r="Y183">
        <v>0</v>
      </c>
      <c r="Z183">
        <v>0</v>
      </c>
      <c r="AA183">
        <v>0</v>
      </c>
      <c r="AB183">
        <v>9.76</v>
      </c>
      <c r="AC183">
        <v>0</v>
      </c>
      <c r="AD183">
        <v>1</v>
      </c>
      <c r="AE183">
        <v>1</v>
      </c>
      <c r="AF183" t="s">
        <v>21</v>
      </c>
      <c r="AG183">
        <v>178.22400000000002</v>
      </c>
      <c r="AH183">
        <v>2</v>
      </c>
      <c r="AI183">
        <v>27797047</v>
      </c>
      <c r="AJ183">
        <v>179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ROW(Source!A74)</f>
        <v>74</v>
      </c>
      <c r="B184">
        <v>27797048</v>
      </c>
      <c r="C184">
        <v>27797042</v>
      </c>
      <c r="D184">
        <v>25412928</v>
      </c>
      <c r="E184">
        <v>1</v>
      </c>
      <c r="F184">
        <v>1</v>
      </c>
      <c r="G184">
        <v>1</v>
      </c>
      <c r="H184">
        <v>1</v>
      </c>
      <c r="I184" t="s">
        <v>498</v>
      </c>
      <c r="J184" t="s">
        <v>4</v>
      </c>
      <c r="K184" t="s">
        <v>499</v>
      </c>
      <c r="L184">
        <v>1191</v>
      </c>
      <c r="N184">
        <v>1013</v>
      </c>
      <c r="O184" t="s">
        <v>497</v>
      </c>
      <c r="P184" t="s">
        <v>497</v>
      </c>
      <c r="Q184">
        <v>1</v>
      </c>
      <c r="X184">
        <v>1.08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2</v>
      </c>
      <c r="AF184" t="s">
        <v>21</v>
      </c>
      <c r="AG184">
        <v>1.296</v>
      </c>
      <c r="AH184">
        <v>2</v>
      </c>
      <c r="AI184">
        <v>27797048</v>
      </c>
      <c r="AJ184">
        <v>180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ROW(Source!A74)</f>
        <v>74</v>
      </c>
      <c r="B185">
        <v>27797049</v>
      </c>
      <c r="C185">
        <v>27797042</v>
      </c>
      <c r="D185">
        <v>25231607</v>
      </c>
      <c r="E185">
        <v>1</v>
      </c>
      <c r="F185">
        <v>1</v>
      </c>
      <c r="G185">
        <v>1</v>
      </c>
      <c r="H185">
        <v>2</v>
      </c>
      <c r="I185" t="s">
        <v>507</v>
      </c>
      <c r="J185" t="s">
        <v>508</v>
      </c>
      <c r="K185" t="s">
        <v>509</v>
      </c>
      <c r="L185">
        <v>1368</v>
      </c>
      <c r="N185">
        <v>1011</v>
      </c>
      <c r="O185" t="s">
        <v>503</v>
      </c>
      <c r="P185" t="s">
        <v>503</v>
      </c>
      <c r="Q185">
        <v>1</v>
      </c>
      <c r="X185">
        <v>1.08</v>
      </c>
      <c r="Y185">
        <v>0</v>
      </c>
      <c r="Z185">
        <v>65.709999999999994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21</v>
      </c>
      <c r="AG185">
        <v>1.296</v>
      </c>
      <c r="AH185">
        <v>2</v>
      </c>
      <c r="AI185">
        <v>27797049</v>
      </c>
      <c r="AJ185">
        <v>181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ROW(Source!A74)</f>
        <v>74</v>
      </c>
      <c r="B186">
        <v>27797050</v>
      </c>
      <c r="C186">
        <v>27797042</v>
      </c>
      <c r="D186">
        <v>25232774</v>
      </c>
      <c r="E186">
        <v>1</v>
      </c>
      <c r="F186">
        <v>1</v>
      </c>
      <c r="G186">
        <v>1</v>
      </c>
      <c r="H186">
        <v>2</v>
      </c>
      <c r="I186" t="s">
        <v>597</v>
      </c>
      <c r="J186" t="s">
        <v>598</v>
      </c>
      <c r="K186" t="s">
        <v>599</v>
      </c>
      <c r="L186">
        <v>1368</v>
      </c>
      <c r="N186">
        <v>1011</v>
      </c>
      <c r="O186" t="s">
        <v>503</v>
      </c>
      <c r="P186" t="s">
        <v>503</v>
      </c>
      <c r="Q186">
        <v>1</v>
      </c>
      <c r="X186">
        <v>12.97</v>
      </c>
      <c r="Y186">
        <v>0</v>
      </c>
      <c r="Z186">
        <v>65.25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21</v>
      </c>
      <c r="AG186">
        <v>15.564</v>
      </c>
      <c r="AH186">
        <v>2</v>
      </c>
      <c r="AI186">
        <v>27797050</v>
      </c>
      <c r="AJ186">
        <v>182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ROW(Source!A74)</f>
        <v>74</v>
      </c>
      <c r="B187">
        <v>27797051</v>
      </c>
      <c r="C187">
        <v>27797042</v>
      </c>
      <c r="D187">
        <v>25232776</v>
      </c>
      <c r="E187">
        <v>1</v>
      </c>
      <c r="F187">
        <v>1</v>
      </c>
      <c r="G187">
        <v>1</v>
      </c>
      <c r="H187">
        <v>2</v>
      </c>
      <c r="I187" t="s">
        <v>600</v>
      </c>
      <c r="J187" t="s">
        <v>601</v>
      </c>
      <c r="K187" t="s">
        <v>602</v>
      </c>
      <c r="L187">
        <v>1368</v>
      </c>
      <c r="N187">
        <v>1011</v>
      </c>
      <c r="O187" t="s">
        <v>503</v>
      </c>
      <c r="P187" t="s">
        <v>503</v>
      </c>
      <c r="Q187">
        <v>1</v>
      </c>
      <c r="X187">
        <v>5.73</v>
      </c>
      <c r="Y187">
        <v>0</v>
      </c>
      <c r="Z187">
        <v>2.16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21</v>
      </c>
      <c r="AG187">
        <v>6.8760000000000003</v>
      </c>
      <c r="AH187">
        <v>2</v>
      </c>
      <c r="AI187">
        <v>27797051</v>
      </c>
      <c r="AJ187">
        <v>183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ROW(Source!A74)</f>
        <v>74</v>
      </c>
      <c r="B188">
        <v>27797052</v>
      </c>
      <c r="C188">
        <v>27797042</v>
      </c>
      <c r="D188">
        <v>25152652</v>
      </c>
      <c r="E188">
        <v>1</v>
      </c>
      <c r="F188">
        <v>1</v>
      </c>
      <c r="G188">
        <v>1</v>
      </c>
      <c r="H188">
        <v>3</v>
      </c>
      <c r="I188" t="s">
        <v>603</v>
      </c>
      <c r="J188" t="s">
        <v>604</v>
      </c>
      <c r="K188" t="s">
        <v>605</v>
      </c>
      <c r="L188">
        <v>1348</v>
      </c>
      <c r="N188">
        <v>1009</v>
      </c>
      <c r="O188" t="s">
        <v>119</v>
      </c>
      <c r="P188" t="s">
        <v>119</v>
      </c>
      <c r="Q188">
        <v>1000</v>
      </c>
      <c r="X188">
        <v>1.6999999999999999E-3</v>
      </c>
      <c r="Y188">
        <v>33180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4</v>
      </c>
      <c r="AG188">
        <v>1.6999999999999999E-3</v>
      </c>
      <c r="AH188">
        <v>2</v>
      </c>
      <c r="AI188">
        <v>27797052</v>
      </c>
      <c r="AJ188">
        <v>184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ROW(Source!A74)</f>
        <v>74</v>
      </c>
      <c r="B189">
        <v>27797053</v>
      </c>
      <c r="C189">
        <v>27797042</v>
      </c>
      <c r="D189">
        <v>25173718</v>
      </c>
      <c r="E189">
        <v>1</v>
      </c>
      <c r="F189">
        <v>1</v>
      </c>
      <c r="G189">
        <v>1</v>
      </c>
      <c r="H189">
        <v>3</v>
      </c>
      <c r="I189" t="s">
        <v>606</v>
      </c>
      <c r="J189" t="s">
        <v>607</v>
      </c>
      <c r="K189" t="s">
        <v>608</v>
      </c>
      <c r="L189">
        <v>1348</v>
      </c>
      <c r="N189">
        <v>1009</v>
      </c>
      <c r="O189" t="s">
        <v>119</v>
      </c>
      <c r="P189" t="s">
        <v>119</v>
      </c>
      <c r="Q189">
        <v>1000</v>
      </c>
      <c r="X189">
        <v>1.1560000000000001E-2</v>
      </c>
      <c r="Y189">
        <v>7590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4</v>
      </c>
      <c r="AG189">
        <v>1.1560000000000001E-2</v>
      </c>
      <c r="AH189">
        <v>2</v>
      </c>
      <c r="AI189">
        <v>27797053</v>
      </c>
      <c r="AJ189">
        <v>185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ROW(Source!A74)</f>
        <v>74</v>
      </c>
      <c r="B190">
        <v>27797054</v>
      </c>
      <c r="C190">
        <v>27797042</v>
      </c>
      <c r="D190">
        <v>25174033</v>
      </c>
      <c r="E190">
        <v>1</v>
      </c>
      <c r="F190">
        <v>1</v>
      </c>
      <c r="G190">
        <v>1</v>
      </c>
      <c r="H190">
        <v>3</v>
      </c>
      <c r="I190" t="s">
        <v>609</v>
      </c>
      <c r="J190" t="s">
        <v>610</v>
      </c>
      <c r="K190" t="s">
        <v>611</v>
      </c>
      <c r="L190">
        <v>1348</v>
      </c>
      <c r="N190">
        <v>1009</v>
      </c>
      <c r="O190" t="s">
        <v>119</v>
      </c>
      <c r="P190" t="s">
        <v>119</v>
      </c>
      <c r="Q190">
        <v>1000</v>
      </c>
      <c r="X190">
        <v>4.6999999999999999E-4</v>
      </c>
      <c r="Y190">
        <v>11200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4</v>
      </c>
      <c r="AG190">
        <v>4.6999999999999999E-4</v>
      </c>
      <c r="AH190">
        <v>2</v>
      </c>
      <c r="AI190">
        <v>27797054</v>
      </c>
      <c r="AJ190">
        <v>187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ROW(Source!A74)</f>
        <v>74</v>
      </c>
      <c r="B191">
        <v>27797055</v>
      </c>
      <c r="C191">
        <v>27797042</v>
      </c>
      <c r="D191">
        <v>25174036</v>
      </c>
      <c r="E191">
        <v>1</v>
      </c>
      <c r="F191">
        <v>1</v>
      </c>
      <c r="G191">
        <v>1</v>
      </c>
      <c r="H191">
        <v>3</v>
      </c>
      <c r="I191" t="s">
        <v>612</v>
      </c>
      <c r="J191" t="s">
        <v>613</v>
      </c>
      <c r="K191" t="s">
        <v>614</v>
      </c>
      <c r="L191">
        <v>1348</v>
      </c>
      <c r="N191">
        <v>1009</v>
      </c>
      <c r="O191" t="s">
        <v>119</v>
      </c>
      <c r="P191" t="s">
        <v>119</v>
      </c>
      <c r="Q191">
        <v>1000</v>
      </c>
      <c r="X191">
        <v>4.2770000000000002E-2</v>
      </c>
      <c r="Y191">
        <v>11000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4</v>
      </c>
      <c r="AG191">
        <v>4.2770000000000002E-2</v>
      </c>
      <c r="AH191">
        <v>2</v>
      </c>
      <c r="AI191">
        <v>27797055</v>
      </c>
      <c r="AJ191">
        <v>188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ROW(Source!A74)</f>
        <v>74</v>
      </c>
      <c r="B192">
        <v>27797056</v>
      </c>
      <c r="C192">
        <v>27797042</v>
      </c>
      <c r="D192">
        <v>25146389</v>
      </c>
      <c r="E192">
        <v>17</v>
      </c>
      <c r="F192">
        <v>1</v>
      </c>
      <c r="G192">
        <v>1</v>
      </c>
      <c r="H192">
        <v>3</v>
      </c>
      <c r="I192" t="s">
        <v>771</v>
      </c>
      <c r="J192" t="s">
        <v>4</v>
      </c>
      <c r="K192" t="s">
        <v>772</v>
      </c>
      <c r="L192">
        <v>1327</v>
      </c>
      <c r="N192">
        <v>1005</v>
      </c>
      <c r="O192" t="s">
        <v>40</v>
      </c>
      <c r="P192" t="s">
        <v>40</v>
      </c>
      <c r="Q192">
        <v>1</v>
      </c>
      <c r="X192">
        <v>122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 t="s">
        <v>4</v>
      </c>
      <c r="AG192">
        <v>122</v>
      </c>
      <c r="AH192">
        <v>3</v>
      </c>
      <c r="AI192">
        <v>-1</v>
      </c>
      <c r="AJ192" t="s">
        <v>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ROW(Source!A75)</f>
        <v>75</v>
      </c>
      <c r="B193">
        <v>27797047</v>
      </c>
      <c r="C193">
        <v>27797042</v>
      </c>
      <c r="D193">
        <v>25430275</v>
      </c>
      <c r="E193">
        <v>1</v>
      </c>
      <c r="F193">
        <v>1</v>
      </c>
      <c r="G193">
        <v>1</v>
      </c>
      <c r="H193">
        <v>1</v>
      </c>
      <c r="I193" t="s">
        <v>595</v>
      </c>
      <c r="J193" t="s">
        <v>4</v>
      </c>
      <c r="K193" t="s">
        <v>596</v>
      </c>
      <c r="L193">
        <v>1191</v>
      </c>
      <c r="N193">
        <v>1013</v>
      </c>
      <c r="O193" t="s">
        <v>497</v>
      </c>
      <c r="P193" t="s">
        <v>497</v>
      </c>
      <c r="Q193">
        <v>1</v>
      </c>
      <c r="X193">
        <v>148.52000000000001</v>
      </c>
      <c r="Y193">
        <v>0</v>
      </c>
      <c r="Z193">
        <v>0</v>
      </c>
      <c r="AA193">
        <v>0</v>
      </c>
      <c r="AB193">
        <v>9.76</v>
      </c>
      <c r="AC193">
        <v>0</v>
      </c>
      <c r="AD193">
        <v>1</v>
      </c>
      <c r="AE193">
        <v>1</v>
      </c>
      <c r="AF193" t="s">
        <v>21</v>
      </c>
      <c r="AG193">
        <v>178.22400000000002</v>
      </c>
      <c r="AH193">
        <v>2</v>
      </c>
      <c r="AI193">
        <v>27797047</v>
      </c>
      <c r="AJ193">
        <v>189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ROW(Source!A75)</f>
        <v>75</v>
      </c>
      <c r="B194">
        <v>27797048</v>
      </c>
      <c r="C194">
        <v>27797042</v>
      </c>
      <c r="D194">
        <v>25412928</v>
      </c>
      <c r="E194">
        <v>1</v>
      </c>
      <c r="F194">
        <v>1</v>
      </c>
      <c r="G194">
        <v>1</v>
      </c>
      <c r="H194">
        <v>1</v>
      </c>
      <c r="I194" t="s">
        <v>498</v>
      </c>
      <c r="J194" t="s">
        <v>4</v>
      </c>
      <c r="K194" t="s">
        <v>499</v>
      </c>
      <c r="L194">
        <v>1191</v>
      </c>
      <c r="N194">
        <v>1013</v>
      </c>
      <c r="O194" t="s">
        <v>497</v>
      </c>
      <c r="P194" t="s">
        <v>497</v>
      </c>
      <c r="Q194">
        <v>1</v>
      </c>
      <c r="X194">
        <v>1.08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21</v>
      </c>
      <c r="AG194">
        <v>1.296</v>
      </c>
      <c r="AH194">
        <v>2</v>
      </c>
      <c r="AI194">
        <v>27797048</v>
      </c>
      <c r="AJ194">
        <v>190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ROW(Source!A75)</f>
        <v>75</v>
      </c>
      <c r="B195">
        <v>27797049</v>
      </c>
      <c r="C195">
        <v>27797042</v>
      </c>
      <c r="D195">
        <v>25231607</v>
      </c>
      <c r="E195">
        <v>1</v>
      </c>
      <c r="F195">
        <v>1</v>
      </c>
      <c r="G195">
        <v>1</v>
      </c>
      <c r="H195">
        <v>2</v>
      </c>
      <c r="I195" t="s">
        <v>507</v>
      </c>
      <c r="J195" t="s">
        <v>508</v>
      </c>
      <c r="K195" t="s">
        <v>509</v>
      </c>
      <c r="L195">
        <v>1368</v>
      </c>
      <c r="N195">
        <v>1011</v>
      </c>
      <c r="O195" t="s">
        <v>503</v>
      </c>
      <c r="P195" t="s">
        <v>503</v>
      </c>
      <c r="Q195">
        <v>1</v>
      </c>
      <c r="X195">
        <v>1.08</v>
      </c>
      <c r="Y195">
        <v>0</v>
      </c>
      <c r="Z195">
        <v>65.709999999999994</v>
      </c>
      <c r="AA195">
        <v>11.6</v>
      </c>
      <c r="AB195">
        <v>0</v>
      </c>
      <c r="AC195">
        <v>0</v>
      </c>
      <c r="AD195">
        <v>1</v>
      </c>
      <c r="AE195">
        <v>0</v>
      </c>
      <c r="AF195" t="s">
        <v>21</v>
      </c>
      <c r="AG195">
        <v>1.296</v>
      </c>
      <c r="AH195">
        <v>2</v>
      </c>
      <c r="AI195">
        <v>27797049</v>
      </c>
      <c r="AJ195">
        <v>191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ROW(Source!A75)</f>
        <v>75</v>
      </c>
      <c r="B196">
        <v>27797050</v>
      </c>
      <c r="C196">
        <v>27797042</v>
      </c>
      <c r="D196">
        <v>25232774</v>
      </c>
      <c r="E196">
        <v>1</v>
      </c>
      <c r="F196">
        <v>1</v>
      </c>
      <c r="G196">
        <v>1</v>
      </c>
      <c r="H196">
        <v>2</v>
      </c>
      <c r="I196" t="s">
        <v>597</v>
      </c>
      <c r="J196" t="s">
        <v>598</v>
      </c>
      <c r="K196" t="s">
        <v>599</v>
      </c>
      <c r="L196">
        <v>1368</v>
      </c>
      <c r="N196">
        <v>1011</v>
      </c>
      <c r="O196" t="s">
        <v>503</v>
      </c>
      <c r="P196" t="s">
        <v>503</v>
      </c>
      <c r="Q196">
        <v>1</v>
      </c>
      <c r="X196">
        <v>12.97</v>
      </c>
      <c r="Y196">
        <v>0</v>
      </c>
      <c r="Z196">
        <v>65.25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21</v>
      </c>
      <c r="AG196">
        <v>15.564</v>
      </c>
      <c r="AH196">
        <v>2</v>
      </c>
      <c r="AI196">
        <v>27797050</v>
      </c>
      <c r="AJ196">
        <v>192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ROW(Source!A75)</f>
        <v>75</v>
      </c>
      <c r="B197">
        <v>27797051</v>
      </c>
      <c r="C197">
        <v>27797042</v>
      </c>
      <c r="D197">
        <v>25232776</v>
      </c>
      <c r="E197">
        <v>1</v>
      </c>
      <c r="F197">
        <v>1</v>
      </c>
      <c r="G197">
        <v>1</v>
      </c>
      <c r="H197">
        <v>2</v>
      </c>
      <c r="I197" t="s">
        <v>600</v>
      </c>
      <c r="J197" t="s">
        <v>601</v>
      </c>
      <c r="K197" t="s">
        <v>602</v>
      </c>
      <c r="L197">
        <v>1368</v>
      </c>
      <c r="N197">
        <v>1011</v>
      </c>
      <c r="O197" t="s">
        <v>503</v>
      </c>
      <c r="P197" t="s">
        <v>503</v>
      </c>
      <c r="Q197">
        <v>1</v>
      </c>
      <c r="X197">
        <v>5.73</v>
      </c>
      <c r="Y197">
        <v>0</v>
      </c>
      <c r="Z197">
        <v>2.16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21</v>
      </c>
      <c r="AG197">
        <v>6.8760000000000003</v>
      </c>
      <c r="AH197">
        <v>2</v>
      </c>
      <c r="AI197">
        <v>27797051</v>
      </c>
      <c r="AJ197">
        <v>193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ROW(Source!A75)</f>
        <v>75</v>
      </c>
      <c r="B198">
        <v>27797052</v>
      </c>
      <c r="C198">
        <v>27797042</v>
      </c>
      <c r="D198">
        <v>25152652</v>
      </c>
      <c r="E198">
        <v>1</v>
      </c>
      <c r="F198">
        <v>1</v>
      </c>
      <c r="G198">
        <v>1</v>
      </c>
      <c r="H198">
        <v>3</v>
      </c>
      <c r="I198" t="s">
        <v>603</v>
      </c>
      <c r="J198" t="s">
        <v>604</v>
      </c>
      <c r="K198" t="s">
        <v>605</v>
      </c>
      <c r="L198">
        <v>1348</v>
      </c>
      <c r="N198">
        <v>1009</v>
      </c>
      <c r="O198" t="s">
        <v>119</v>
      </c>
      <c r="P198" t="s">
        <v>119</v>
      </c>
      <c r="Q198">
        <v>1000</v>
      </c>
      <c r="X198">
        <v>1.6999999999999999E-3</v>
      </c>
      <c r="Y198">
        <v>33180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4</v>
      </c>
      <c r="AG198">
        <v>1.6999999999999999E-3</v>
      </c>
      <c r="AH198">
        <v>2</v>
      </c>
      <c r="AI198">
        <v>27797052</v>
      </c>
      <c r="AJ198">
        <v>194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ROW(Source!A75)</f>
        <v>75</v>
      </c>
      <c r="B199">
        <v>27797053</v>
      </c>
      <c r="C199">
        <v>27797042</v>
      </c>
      <c r="D199">
        <v>25173718</v>
      </c>
      <c r="E199">
        <v>1</v>
      </c>
      <c r="F199">
        <v>1</v>
      </c>
      <c r="G199">
        <v>1</v>
      </c>
      <c r="H199">
        <v>3</v>
      </c>
      <c r="I199" t="s">
        <v>606</v>
      </c>
      <c r="J199" t="s">
        <v>607</v>
      </c>
      <c r="K199" t="s">
        <v>608</v>
      </c>
      <c r="L199">
        <v>1348</v>
      </c>
      <c r="N199">
        <v>1009</v>
      </c>
      <c r="O199" t="s">
        <v>119</v>
      </c>
      <c r="P199" t="s">
        <v>119</v>
      </c>
      <c r="Q199">
        <v>1000</v>
      </c>
      <c r="X199">
        <v>1.1560000000000001E-2</v>
      </c>
      <c r="Y199">
        <v>7590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4</v>
      </c>
      <c r="AG199">
        <v>1.1560000000000001E-2</v>
      </c>
      <c r="AH199">
        <v>2</v>
      </c>
      <c r="AI199">
        <v>27797053</v>
      </c>
      <c r="AJ199">
        <v>195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ROW(Source!A75)</f>
        <v>75</v>
      </c>
      <c r="B200">
        <v>27797054</v>
      </c>
      <c r="C200">
        <v>27797042</v>
      </c>
      <c r="D200">
        <v>25174033</v>
      </c>
      <c r="E200">
        <v>1</v>
      </c>
      <c r="F200">
        <v>1</v>
      </c>
      <c r="G200">
        <v>1</v>
      </c>
      <c r="H200">
        <v>3</v>
      </c>
      <c r="I200" t="s">
        <v>609</v>
      </c>
      <c r="J200" t="s">
        <v>610</v>
      </c>
      <c r="K200" t="s">
        <v>611</v>
      </c>
      <c r="L200">
        <v>1348</v>
      </c>
      <c r="N200">
        <v>1009</v>
      </c>
      <c r="O200" t="s">
        <v>119</v>
      </c>
      <c r="P200" t="s">
        <v>119</v>
      </c>
      <c r="Q200">
        <v>1000</v>
      </c>
      <c r="X200">
        <v>4.6999999999999999E-4</v>
      </c>
      <c r="Y200">
        <v>11200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4</v>
      </c>
      <c r="AG200">
        <v>4.6999999999999999E-4</v>
      </c>
      <c r="AH200">
        <v>2</v>
      </c>
      <c r="AI200">
        <v>27797054</v>
      </c>
      <c r="AJ200">
        <v>197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ROW(Source!A75)</f>
        <v>75</v>
      </c>
      <c r="B201">
        <v>27797055</v>
      </c>
      <c r="C201">
        <v>27797042</v>
      </c>
      <c r="D201">
        <v>25174036</v>
      </c>
      <c r="E201">
        <v>1</v>
      </c>
      <c r="F201">
        <v>1</v>
      </c>
      <c r="G201">
        <v>1</v>
      </c>
      <c r="H201">
        <v>3</v>
      </c>
      <c r="I201" t="s">
        <v>612</v>
      </c>
      <c r="J201" t="s">
        <v>613</v>
      </c>
      <c r="K201" t="s">
        <v>614</v>
      </c>
      <c r="L201">
        <v>1348</v>
      </c>
      <c r="N201">
        <v>1009</v>
      </c>
      <c r="O201" t="s">
        <v>119</v>
      </c>
      <c r="P201" t="s">
        <v>119</v>
      </c>
      <c r="Q201">
        <v>1000</v>
      </c>
      <c r="X201">
        <v>4.2770000000000002E-2</v>
      </c>
      <c r="Y201">
        <v>11000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4</v>
      </c>
      <c r="AG201">
        <v>4.2770000000000002E-2</v>
      </c>
      <c r="AH201">
        <v>2</v>
      </c>
      <c r="AI201">
        <v>27797055</v>
      </c>
      <c r="AJ201">
        <v>198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ROW(Source!A75)</f>
        <v>75</v>
      </c>
      <c r="B202">
        <v>27797056</v>
      </c>
      <c r="C202">
        <v>27797042</v>
      </c>
      <c r="D202">
        <v>25146389</v>
      </c>
      <c r="E202">
        <v>17</v>
      </c>
      <c r="F202">
        <v>1</v>
      </c>
      <c r="G202">
        <v>1</v>
      </c>
      <c r="H202">
        <v>3</v>
      </c>
      <c r="I202" t="s">
        <v>771</v>
      </c>
      <c r="J202" t="s">
        <v>4</v>
      </c>
      <c r="K202" t="s">
        <v>772</v>
      </c>
      <c r="L202">
        <v>1327</v>
      </c>
      <c r="N202">
        <v>1005</v>
      </c>
      <c r="O202" t="s">
        <v>40</v>
      </c>
      <c r="P202" t="s">
        <v>40</v>
      </c>
      <c r="Q202">
        <v>1</v>
      </c>
      <c r="X202">
        <v>122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 t="s">
        <v>4</v>
      </c>
      <c r="AG202">
        <v>122</v>
      </c>
      <c r="AH202">
        <v>3</v>
      </c>
      <c r="AI202">
        <v>-1</v>
      </c>
      <c r="AJ202" t="s">
        <v>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ROW(Source!A78)</f>
        <v>78</v>
      </c>
      <c r="B203">
        <v>27797703</v>
      </c>
      <c r="C203">
        <v>27796257</v>
      </c>
      <c r="D203">
        <v>25413030</v>
      </c>
      <c r="E203">
        <v>1</v>
      </c>
      <c r="F203">
        <v>1</v>
      </c>
      <c r="G203">
        <v>1</v>
      </c>
      <c r="H203">
        <v>1</v>
      </c>
      <c r="I203" t="s">
        <v>615</v>
      </c>
      <c r="J203" t="s">
        <v>4</v>
      </c>
      <c r="K203" t="s">
        <v>616</v>
      </c>
      <c r="L203">
        <v>1191</v>
      </c>
      <c r="N203">
        <v>1013</v>
      </c>
      <c r="O203" t="s">
        <v>497</v>
      </c>
      <c r="P203" t="s">
        <v>497</v>
      </c>
      <c r="Q203">
        <v>1</v>
      </c>
      <c r="X203">
        <v>51.71</v>
      </c>
      <c r="Y203">
        <v>0</v>
      </c>
      <c r="Z203">
        <v>0</v>
      </c>
      <c r="AA203">
        <v>0</v>
      </c>
      <c r="AB203">
        <v>8.86</v>
      </c>
      <c r="AC203">
        <v>0</v>
      </c>
      <c r="AD203">
        <v>1</v>
      </c>
      <c r="AE203">
        <v>1</v>
      </c>
      <c r="AF203" t="s">
        <v>135</v>
      </c>
      <c r="AG203">
        <v>139.61699999999999</v>
      </c>
      <c r="AH203">
        <v>2</v>
      </c>
      <c r="AI203">
        <v>27797703</v>
      </c>
      <c r="AJ203">
        <v>199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ROW(Source!A78)</f>
        <v>78</v>
      </c>
      <c r="B204">
        <v>27797704</v>
      </c>
      <c r="C204">
        <v>27796257</v>
      </c>
      <c r="D204">
        <v>25412928</v>
      </c>
      <c r="E204">
        <v>1</v>
      </c>
      <c r="F204">
        <v>1</v>
      </c>
      <c r="G204">
        <v>1</v>
      </c>
      <c r="H204">
        <v>1</v>
      </c>
      <c r="I204" t="s">
        <v>498</v>
      </c>
      <c r="J204" t="s">
        <v>4</v>
      </c>
      <c r="K204" t="s">
        <v>499</v>
      </c>
      <c r="L204">
        <v>1191</v>
      </c>
      <c r="N204">
        <v>1013</v>
      </c>
      <c r="O204" t="s">
        <v>497</v>
      </c>
      <c r="P204" t="s">
        <v>497</v>
      </c>
      <c r="Q204">
        <v>1</v>
      </c>
      <c r="X204">
        <v>0.16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2</v>
      </c>
      <c r="AF204" t="s">
        <v>135</v>
      </c>
      <c r="AG204">
        <v>0.432</v>
      </c>
      <c r="AH204">
        <v>2</v>
      </c>
      <c r="AI204">
        <v>27797704</v>
      </c>
      <c r="AJ204">
        <v>200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ROW(Source!A78)</f>
        <v>78</v>
      </c>
      <c r="B205">
        <v>27797705</v>
      </c>
      <c r="C205">
        <v>27796257</v>
      </c>
      <c r="D205">
        <v>25230447</v>
      </c>
      <c r="E205">
        <v>1</v>
      </c>
      <c r="F205">
        <v>1</v>
      </c>
      <c r="G205">
        <v>1</v>
      </c>
      <c r="H205">
        <v>2</v>
      </c>
      <c r="I205" t="s">
        <v>617</v>
      </c>
      <c r="J205" t="s">
        <v>618</v>
      </c>
      <c r="K205" t="s">
        <v>619</v>
      </c>
      <c r="L205">
        <v>1368</v>
      </c>
      <c r="N205">
        <v>1011</v>
      </c>
      <c r="O205" t="s">
        <v>503</v>
      </c>
      <c r="P205" t="s">
        <v>503</v>
      </c>
      <c r="Q205">
        <v>1</v>
      </c>
      <c r="X205">
        <v>0.05</v>
      </c>
      <c r="Y205">
        <v>0</v>
      </c>
      <c r="Z205">
        <v>76.7</v>
      </c>
      <c r="AA205">
        <v>10.06</v>
      </c>
      <c r="AB205">
        <v>0</v>
      </c>
      <c r="AC205">
        <v>0</v>
      </c>
      <c r="AD205">
        <v>1</v>
      </c>
      <c r="AE205">
        <v>0</v>
      </c>
      <c r="AF205" t="s">
        <v>135</v>
      </c>
      <c r="AG205">
        <v>0.13500000000000001</v>
      </c>
      <c r="AH205">
        <v>2</v>
      </c>
      <c r="AI205">
        <v>27797705</v>
      </c>
      <c r="AJ205">
        <v>201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ROW(Source!A78)</f>
        <v>78</v>
      </c>
      <c r="B206">
        <v>27797706</v>
      </c>
      <c r="C206">
        <v>27796257</v>
      </c>
      <c r="D206">
        <v>25230508</v>
      </c>
      <c r="E206">
        <v>1</v>
      </c>
      <c r="F206">
        <v>1</v>
      </c>
      <c r="G206">
        <v>1</v>
      </c>
      <c r="H206">
        <v>2</v>
      </c>
      <c r="I206" t="s">
        <v>620</v>
      </c>
      <c r="J206" t="s">
        <v>621</v>
      </c>
      <c r="K206" t="s">
        <v>622</v>
      </c>
      <c r="L206">
        <v>1368</v>
      </c>
      <c r="N206">
        <v>1011</v>
      </c>
      <c r="O206" t="s">
        <v>503</v>
      </c>
      <c r="P206" t="s">
        <v>503</v>
      </c>
      <c r="Q206">
        <v>1</v>
      </c>
      <c r="X206">
        <v>0.11</v>
      </c>
      <c r="Y206">
        <v>0</v>
      </c>
      <c r="Z206">
        <v>24.33</v>
      </c>
      <c r="AA206">
        <v>10.06</v>
      </c>
      <c r="AB206">
        <v>0</v>
      </c>
      <c r="AC206">
        <v>0</v>
      </c>
      <c r="AD206">
        <v>1</v>
      </c>
      <c r="AE206">
        <v>0</v>
      </c>
      <c r="AF206" t="s">
        <v>135</v>
      </c>
      <c r="AG206">
        <v>0.29700000000000004</v>
      </c>
      <c r="AH206">
        <v>2</v>
      </c>
      <c r="AI206">
        <v>27797706</v>
      </c>
      <c r="AJ206">
        <v>202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ROW(Source!A78)</f>
        <v>78</v>
      </c>
      <c r="B207">
        <v>27797707</v>
      </c>
      <c r="C207">
        <v>27796257</v>
      </c>
      <c r="D207">
        <v>25232474</v>
      </c>
      <c r="E207">
        <v>1</v>
      </c>
      <c r="F207">
        <v>1</v>
      </c>
      <c r="G207">
        <v>1</v>
      </c>
      <c r="H207">
        <v>2</v>
      </c>
      <c r="I207" t="s">
        <v>623</v>
      </c>
      <c r="J207" t="s">
        <v>624</v>
      </c>
      <c r="K207" t="s">
        <v>625</v>
      </c>
      <c r="L207">
        <v>1368</v>
      </c>
      <c r="N207">
        <v>1011</v>
      </c>
      <c r="O207" t="s">
        <v>503</v>
      </c>
      <c r="P207" t="s">
        <v>503</v>
      </c>
      <c r="Q207">
        <v>1</v>
      </c>
      <c r="X207">
        <v>20.6</v>
      </c>
      <c r="Y207">
        <v>0</v>
      </c>
      <c r="Z207">
        <v>2.7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135</v>
      </c>
      <c r="AG207">
        <v>55.620000000000005</v>
      </c>
      <c r="AH207">
        <v>2</v>
      </c>
      <c r="AI207">
        <v>27797707</v>
      </c>
      <c r="AJ207">
        <v>203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ROW(Source!A78)</f>
        <v>78</v>
      </c>
      <c r="B208">
        <v>27797708</v>
      </c>
      <c r="C208">
        <v>27796257</v>
      </c>
      <c r="D208">
        <v>25153690</v>
      </c>
      <c r="E208">
        <v>1</v>
      </c>
      <c r="F208">
        <v>1</v>
      </c>
      <c r="G208">
        <v>1</v>
      </c>
      <c r="H208">
        <v>3</v>
      </c>
      <c r="I208" t="s">
        <v>626</v>
      </c>
      <c r="J208" t="s">
        <v>627</v>
      </c>
      <c r="K208" t="s">
        <v>628</v>
      </c>
      <c r="L208">
        <v>1346</v>
      </c>
      <c r="N208">
        <v>1009</v>
      </c>
      <c r="O208" t="s">
        <v>139</v>
      </c>
      <c r="P208" t="s">
        <v>139</v>
      </c>
      <c r="Q208">
        <v>1</v>
      </c>
      <c r="X208">
        <v>4.7</v>
      </c>
      <c r="Y208">
        <v>1.82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134</v>
      </c>
      <c r="AG208">
        <v>10.575000000000001</v>
      </c>
      <c r="AH208">
        <v>2</v>
      </c>
      <c r="AI208">
        <v>27797708</v>
      </c>
      <c r="AJ208">
        <v>204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ROW(Source!A78)</f>
        <v>78</v>
      </c>
      <c r="B209">
        <v>27797709</v>
      </c>
      <c r="C209">
        <v>27796257</v>
      </c>
      <c r="D209">
        <v>25181589</v>
      </c>
      <c r="E209">
        <v>1</v>
      </c>
      <c r="F209">
        <v>1</v>
      </c>
      <c r="G209">
        <v>1</v>
      </c>
      <c r="H209">
        <v>3</v>
      </c>
      <c r="I209" t="s">
        <v>629</v>
      </c>
      <c r="J209" t="s">
        <v>630</v>
      </c>
      <c r="K209" t="s">
        <v>631</v>
      </c>
      <c r="L209">
        <v>1327</v>
      </c>
      <c r="N209">
        <v>1005</v>
      </c>
      <c r="O209" t="s">
        <v>40</v>
      </c>
      <c r="P209" t="s">
        <v>40</v>
      </c>
      <c r="Q209">
        <v>1</v>
      </c>
      <c r="X209">
        <v>110</v>
      </c>
      <c r="Y209">
        <v>20.9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134</v>
      </c>
      <c r="AG209">
        <v>247.5</v>
      </c>
      <c r="AH209">
        <v>2</v>
      </c>
      <c r="AI209">
        <v>27797709</v>
      </c>
      <c r="AJ209">
        <v>205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ROW(Source!A78)</f>
        <v>78</v>
      </c>
      <c r="B210">
        <v>27797710</v>
      </c>
      <c r="C210">
        <v>27796257</v>
      </c>
      <c r="D210">
        <v>25146402</v>
      </c>
      <c r="E210">
        <v>17</v>
      </c>
      <c r="F210">
        <v>1</v>
      </c>
      <c r="G210">
        <v>1</v>
      </c>
      <c r="H210">
        <v>3</v>
      </c>
      <c r="I210" t="s">
        <v>773</v>
      </c>
      <c r="J210" t="s">
        <v>4</v>
      </c>
      <c r="K210" t="s">
        <v>774</v>
      </c>
      <c r="L210">
        <v>1348</v>
      </c>
      <c r="N210">
        <v>1009</v>
      </c>
      <c r="O210" t="s">
        <v>119</v>
      </c>
      <c r="P210" t="s">
        <v>119</v>
      </c>
      <c r="Q210">
        <v>1000</v>
      </c>
      <c r="X210">
        <v>1.2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134</v>
      </c>
      <c r="AG210">
        <v>2.6999999999999997</v>
      </c>
      <c r="AH210">
        <v>3</v>
      </c>
      <c r="AI210">
        <v>-1</v>
      </c>
      <c r="AJ210" t="s">
        <v>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ROW(Source!A78)</f>
        <v>78</v>
      </c>
      <c r="B211">
        <v>27797711</v>
      </c>
      <c r="C211">
        <v>27796257</v>
      </c>
      <c r="D211">
        <v>25187327</v>
      </c>
      <c r="E211">
        <v>1</v>
      </c>
      <c r="F211">
        <v>1</v>
      </c>
      <c r="G211">
        <v>1</v>
      </c>
      <c r="H211">
        <v>3</v>
      </c>
      <c r="I211" t="s">
        <v>632</v>
      </c>
      <c r="J211" t="s">
        <v>633</v>
      </c>
      <c r="K211" t="s">
        <v>634</v>
      </c>
      <c r="L211">
        <v>1346</v>
      </c>
      <c r="N211">
        <v>1009</v>
      </c>
      <c r="O211" t="s">
        <v>139</v>
      </c>
      <c r="P211" t="s">
        <v>139</v>
      </c>
      <c r="Q211">
        <v>1</v>
      </c>
      <c r="X211">
        <v>30.9</v>
      </c>
      <c r="Y211">
        <v>6.67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134</v>
      </c>
      <c r="AG211">
        <v>69.524999999999991</v>
      </c>
      <c r="AH211">
        <v>2</v>
      </c>
      <c r="AI211">
        <v>27797711</v>
      </c>
      <c r="AJ211">
        <v>207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ROW(Source!A79)</f>
        <v>79</v>
      </c>
      <c r="B212">
        <v>27797703</v>
      </c>
      <c r="C212">
        <v>27796257</v>
      </c>
      <c r="D212">
        <v>25413030</v>
      </c>
      <c r="E212">
        <v>1</v>
      </c>
      <c r="F212">
        <v>1</v>
      </c>
      <c r="G212">
        <v>1</v>
      </c>
      <c r="H212">
        <v>1</v>
      </c>
      <c r="I212" t="s">
        <v>615</v>
      </c>
      <c r="J212" t="s">
        <v>4</v>
      </c>
      <c r="K212" t="s">
        <v>616</v>
      </c>
      <c r="L212">
        <v>1191</v>
      </c>
      <c r="N212">
        <v>1013</v>
      </c>
      <c r="O212" t="s">
        <v>497</v>
      </c>
      <c r="P212" t="s">
        <v>497</v>
      </c>
      <c r="Q212">
        <v>1</v>
      </c>
      <c r="X212">
        <v>51.71</v>
      </c>
      <c r="Y212">
        <v>0</v>
      </c>
      <c r="Z212">
        <v>0</v>
      </c>
      <c r="AA212">
        <v>0</v>
      </c>
      <c r="AB212">
        <v>8.86</v>
      </c>
      <c r="AC212">
        <v>0</v>
      </c>
      <c r="AD212">
        <v>1</v>
      </c>
      <c r="AE212">
        <v>1</v>
      </c>
      <c r="AF212" t="s">
        <v>135</v>
      </c>
      <c r="AG212">
        <v>139.61699999999999</v>
      </c>
      <c r="AH212">
        <v>2</v>
      </c>
      <c r="AI212">
        <v>27797703</v>
      </c>
      <c r="AJ212">
        <v>208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ROW(Source!A79)</f>
        <v>79</v>
      </c>
      <c r="B213">
        <v>27797704</v>
      </c>
      <c r="C213">
        <v>27796257</v>
      </c>
      <c r="D213">
        <v>25412928</v>
      </c>
      <c r="E213">
        <v>1</v>
      </c>
      <c r="F213">
        <v>1</v>
      </c>
      <c r="G213">
        <v>1</v>
      </c>
      <c r="H213">
        <v>1</v>
      </c>
      <c r="I213" t="s">
        <v>498</v>
      </c>
      <c r="J213" t="s">
        <v>4</v>
      </c>
      <c r="K213" t="s">
        <v>499</v>
      </c>
      <c r="L213">
        <v>1191</v>
      </c>
      <c r="N213">
        <v>1013</v>
      </c>
      <c r="O213" t="s">
        <v>497</v>
      </c>
      <c r="P213" t="s">
        <v>497</v>
      </c>
      <c r="Q213">
        <v>1</v>
      </c>
      <c r="X213">
        <v>0.16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2</v>
      </c>
      <c r="AF213" t="s">
        <v>135</v>
      </c>
      <c r="AG213">
        <v>0.432</v>
      </c>
      <c r="AH213">
        <v>2</v>
      </c>
      <c r="AI213">
        <v>27797704</v>
      </c>
      <c r="AJ213">
        <v>209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ROW(Source!A79)</f>
        <v>79</v>
      </c>
      <c r="B214">
        <v>27797705</v>
      </c>
      <c r="C214">
        <v>27796257</v>
      </c>
      <c r="D214">
        <v>25230447</v>
      </c>
      <c r="E214">
        <v>1</v>
      </c>
      <c r="F214">
        <v>1</v>
      </c>
      <c r="G214">
        <v>1</v>
      </c>
      <c r="H214">
        <v>2</v>
      </c>
      <c r="I214" t="s">
        <v>617</v>
      </c>
      <c r="J214" t="s">
        <v>618</v>
      </c>
      <c r="K214" t="s">
        <v>619</v>
      </c>
      <c r="L214">
        <v>1368</v>
      </c>
      <c r="N214">
        <v>1011</v>
      </c>
      <c r="O214" t="s">
        <v>503</v>
      </c>
      <c r="P214" t="s">
        <v>503</v>
      </c>
      <c r="Q214">
        <v>1</v>
      </c>
      <c r="X214">
        <v>0.05</v>
      </c>
      <c r="Y214">
        <v>0</v>
      </c>
      <c r="Z214">
        <v>76.7</v>
      </c>
      <c r="AA214">
        <v>10.06</v>
      </c>
      <c r="AB214">
        <v>0</v>
      </c>
      <c r="AC214">
        <v>0</v>
      </c>
      <c r="AD214">
        <v>1</v>
      </c>
      <c r="AE214">
        <v>0</v>
      </c>
      <c r="AF214" t="s">
        <v>135</v>
      </c>
      <c r="AG214">
        <v>0.13500000000000001</v>
      </c>
      <c r="AH214">
        <v>2</v>
      </c>
      <c r="AI214">
        <v>27797705</v>
      </c>
      <c r="AJ214">
        <v>210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ROW(Source!A79)</f>
        <v>79</v>
      </c>
      <c r="B215">
        <v>27797706</v>
      </c>
      <c r="C215">
        <v>27796257</v>
      </c>
      <c r="D215">
        <v>25230508</v>
      </c>
      <c r="E215">
        <v>1</v>
      </c>
      <c r="F215">
        <v>1</v>
      </c>
      <c r="G215">
        <v>1</v>
      </c>
      <c r="H215">
        <v>2</v>
      </c>
      <c r="I215" t="s">
        <v>620</v>
      </c>
      <c r="J215" t="s">
        <v>621</v>
      </c>
      <c r="K215" t="s">
        <v>622</v>
      </c>
      <c r="L215">
        <v>1368</v>
      </c>
      <c r="N215">
        <v>1011</v>
      </c>
      <c r="O215" t="s">
        <v>503</v>
      </c>
      <c r="P215" t="s">
        <v>503</v>
      </c>
      <c r="Q215">
        <v>1</v>
      </c>
      <c r="X215">
        <v>0.11</v>
      </c>
      <c r="Y215">
        <v>0</v>
      </c>
      <c r="Z215">
        <v>24.33</v>
      </c>
      <c r="AA215">
        <v>10.06</v>
      </c>
      <c r="AB215">
        <v>0</v>
      </c>
      <c r="AC215">
        <v>0</v>
      </c>
      <c r="AD215">
        <v>1</v>
      </c>
      <c r="AE215">
        <v>0</v>
      </c>
      <c r="AF215" t="s">
        <v>135</v>
      </c>
      <c r="AG215">
        <v>0.29700000000000004</v>
      </c>
      <c r="AH215">
        <v>2</v>
      </c>
      <c r="AI215">
        <v>27797706</v>
      </c>
      <c r="AJ215">
        <v>211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ROW(Source!A79)</f>
        <v>79</v>
      </c>
      <c r="B216">
        <v>27797707</v>
      </c>
      <c r="C216">
        <v>27796257</v>
      </c>
      <c r="D216">
        <v>25232474</v>
      </c>
      <c r="E216">
        <v>1</v>
      </c>
      <c r="F216">
        <v>1</v>
      </c>
      <c r="G216">
        <v>1</v>
      </c>
      <c r="H216">
        <v>2</v>
      </c>
      <c r="I216" t="s">
        <v>623</v>
      </c>
      <c r="J216" t="s">
        <v>624</v>
      </c>
      <c r="K216" t="s">
        <v>625</v>
      </c>
      <c r="L216">
        <v>1368</v>
      </c>
      <c r="N216">
        <v>1011</v>
      </c>
      <c r="O216" t="s">
        <v>503</v>
      </c>
      <c r="P216" t="s">
        <v>503</v>
      </c>
      <c r="Q216">
        <v>1</v>
      </c>
      <c r="X216">
        <v>20.6</v>
      </c>
      <c r="Y216">
        <v>0</v>
      </c>
      <c r="Z216">
        <v>2.7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135</v>
      </c>
      <c r="AG216">
        <v>55.620000000000005</v>
      </c>
      <c r="AH216">
        <v>2</v>
      </c>
      <c r="AI216">
        <v>27797707</v>
      </c>
      <c r="AJ216">
        <v>212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ROW(Source!A79)</f>
        <v>79</v>
      </c>
      <c r="B217">
        <v>27797708</v>
      </c>
      <c r="C217">
        <v>27796257</v>
      </c>
      <c r="D217">
        <v>25153690</v>
      </c>
      <c r="E217">
        <v>1</v>
      </c>
      <c r="F217">
        <v>1</v>
      </c>
      <c r="G217">
        <v>1</v>
      </c>
      <c r="H217">
        <v>3</v>
      </c>
      <c r="I217" t="s">
        <v>626</v>
      </c>
      <c r="J217" t="s">
        <v>627</v>
      </c>
      <c r="K217" t="s">
        <v>628</v>
      </c>
      <c r="L217">
        <v>1346</v>
      </c>
      <c r="N217">
        <v>1009</v>
      </c>
      <c r="O217" t="s">
        <v>139</v>
      </c>
      <c r="P217" t="s">
        <v>139</v>
      </c>
      <c r="Q217">
        <v>1</v>
      </c>
      <c r="X217">
        <v>4.7</v>
      </c>
      <c r="Y217">
        <v>1.82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134</v>
      </c>
      <c r="AG217">
        <v>10.575000000000001</v>
      </c>
      <c r="AH217">
        <v>2</v>
      </c>
      <c r="AI217">
        <v>27797708</v>
      </c>
      <c r="AJ217">
        <v>213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ROW(Source!A79)</f>
        <v>79</v>
      </c>
      <c r="B218">
        <v>27797709</v>
      </c>
      <c r="C218">
        <v>27796257</v>
      </c>
      <c r="D218">
        <v>25181589</v>
      </c>
      <c r="E218">
        <v>1</v>
      </c>
      <c r="F218">
        <v>1</v>
      </c>
      <c r="G218">
        <v>1</v>
      </c>
      <c r="H218">
        <v>3</v>
      </c>
      <c r="I218" t="s">
        <v>629</v>
      </c>
      <c r="J218" t="s">
        <v>630</v>
      </c>
      <c r="K218" t="s">
        <v>631</v>
      </c>
      <c r="L218">
        <v>1327</v>
      </c>
      <c r="N218">
        <v>1005</v>
      </c>
      <c r="O218" t="s">
        <v>40</v>
      </c>
      <c r="P218" t="s">
        <v>40</v>
      </c>
      <c r="Q218">
        <v>1</v>
      </c>
      <c r="X218">
        <v>110</v>
      </c>
      <c r="Y218">
        <v>20.9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134</v>
      </c>
      <c r="AG218">
        <v>247.5</v>
      </c>
      <c r="AH218">
        <v>2</v>
      </c>
      <c r="AI218">
        <v>27797709</v>
      </c>
      <c r="AJ218">
        <v>214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ROW(Source!A79)</f>
        <v>79</v>
      </c>
      <c r="B219">
        <v>27797710</v>
      </c>
      <c r="C219">
        <v>27796257</v>
      </c>
      <c r="D219">
        <v>25146402</v>
      </c>
      <c r="E219">
        <v>17</v>
      </c>
      <c r="F219">
        <v>1</v>
      </c>
      <c r="G219">
        <v>1</v>
      </c>
      <c r="H219">
        <v>3</v>
      </c>
      <c r="I219" t="s">
        <v>773</v>
      </c>
      <c r="J219" t="s">
        <v>4</v>
      </c>
      <c r="K219" t="s">
        <v>774</v>
      </c>
      <c r="L219">
        <v>1348</v>
      </c>
      <c r="N219">
        <v>1009</v>
      </c>
      <c r="O219" t="s">
        <v>119</v>
      </c>
      <c r="P219" t="s">
        <v>119</v>
      </c>
      <c r="Q219">
        <v>1000</v>
      </c>
      <c r="X219">
        <v>1.2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 t="s">
        <v>134</v>
      </c>
      <c r="AG219">
        <v>2.6999999999999997</v>
      </c>
      <c r="AH219">
        <v>3</v>
      </c>
      <c r="AI219">
        <v>-1</v>
      </c>
      <c r="AJ219" t="s">
        <v>4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ROW(Source!A79)</f>
        <v>79</v>
      </c>
      <c r="B220">
        <v>27797711</v>
      </c>
      <c r="C220">
        <v>27796257</v>
      </c>
      <c r="D220">
        <v>25187327</v>
      </c>
      <c r="E220">
        <v>1</v>
      </c>
      <c r="F220">
        <v>1</v>
      </c>
      <c r="G220">
        <v>1</v>
      </c>
      <c r="H220">
        <v>3</v>
      </c>
      <c r="I220" t="s">
        <v>632</v>
      </c>
      <c r="J220" t="s">
        <v>633</v>
      </c>
      <c r="K220" t="s">
        <v>634</v>
      </c>
      <c r="L220">
        <v>1346</v>
      </c>
      <c r="N220">
        <v>1009</v>
      </c>
      <c r="O220" t="s">
        <v>139</v>
      </c>
      <c r="P220" t="s">
        <v>139</v>
      </c>
      <c r="Q220">
        <v>1</v>
      </c>
      <c r="X220">
        <v>30.9</v>
      </c>
      <c r="Y220">
        <v>6.67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134</v>
      </c>
      <c r="AG220">
        <v>69.524999999999991</v>
      </c>
      <c r="AH220">
        <v>2</v>
      </c>
      <c r="AI220">
        <v>27797711</v>
      </c>
      <c r="AJ220">
        <v>216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ROW(Source!A116)</f>
        <v>116</v>
      </c>
      <c r="B221">
        <v>27797078</v>
      </c>
      <c r="C221">
        <v>27796339</v>
      </c>
      <c r="D221">
        <v>25419089</v>
      </c>
      <c r="E221">
        <v>1</v>
      </c>
      <c r="F221">
        <v>1</v>
      </c>
      <c r="G221">
        <v>1</v>
      </c>
      <c r="H221">
        <v>1</v>
      </c>
      <c r="I221" t="s">
        <v>520</v>
      </c>
      <c r="J221" t="s">
        <v>4</v>
      </c>
      <c r="K221" t="s">
        <v>521</v>
      </c>
      <c r="L221">
        <v>1191</v>
      </c>
      <c r="N221">
        <v>1013</v>
      </c>
      <c r="O221" t="s">
        <v>497</v>
      </c>
      <c r="P221" t="s">
        <v>497</v>
      </c>
      <c r="Q221">
        <v>1</v>
      </c>
      <c r="X221">
        <v>10.37</v>
      </c>
      <c r="Y221">
        <v>0</v>
      </c>
      <c r="Z221">
        <v>0</v>
      </c>
      <c r="AA221">
        <v>0</v>
      </c>
      <c r="AB221">
        <v>9.6199999999999992</v>
      </c>
      <c r="AC221">
        <v>0</v>
      </c>
      <c r="AD221">
        <v>1</v>
      </c>
      <c r="AE221">
        <v>1</v>
      </c>
      <c r="AF221" t="s">
        <v>21</v>
      </c>
      <c r="AG221">
        <v>12.443999999999999</v>
      </c>
      <c r="AH221">
        <v>2</v>
      </c>
      <c r="AI221">
        <v>27797078</v>
      </c>
      <c r="AJ221">
        <v>217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ROW(Source!A116)</f>
        <v>116</v>
      </c>
      <c r="B222">
        <v>27797079</v>
      </c>
      <c r="C222">
        <v>27796339</v>
      </c>
      <c r="D222">
        <v>25412928</v>
      </c>
      <c r="E222">
        <v>1</v>
      </c>
      <c r="F222">
        <v>1</v>
      </c>
      <c r="G222">
        <v>1</v>
      </c>
      <c r="H222">
        <v>1</v>
      </c>
      <c r="I222" t="s">
        <v>498</v>
      </c>
      <c r="J222" t="s">
        <v>4</v>
      </c>
      <c r="K222" t="s">
        <v>499</v>
      </c>
      <c r="L222">
        <v>1191</v>
      </c>
      <c r="N222">
        <v>1013</v>
      </c>
      <c r="O222" t="s">
        <v>497</v>
      </c>
      <c r="P222" t="s">
        <v>497</v>
      </c>
      <c r="Q222">
        <v>1</v>
      </c>
      <c r="X222">
        <v>0.19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21</v>
      </c>
      <c r="AG222">
        <v>0.22799999999999998</v>
      </c>
      <c r="AH222">
        <v>2</v>
      </c>
      <c r="AI222">
        <v>27797079</v>
      </c>
      <c r="AJ222">
        <v>218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ROW(Source!A116)</f>
        <v>116</v>
      </c>
      <c r="B223">
        <v>27797080</v>
      </c>
      <c r="C223">
        <v>27796339</v>
      </c>
      <c r="D223">
        <v>25230220</v>
      </c>
      <c r="E223">
        <v>1</v>
      </c>
      <c r="F223">
        <v>1</v>
      </c>
      <c r="G223">
        <v>1</v>
      </c>
      <c r="H223">
        <v>2</v>
      </c>
      <c r="I223" t="s">
        <v>500</v>
      </c>
      <c r="J223" t="s">
        <v>501</v>
      </c>
      <c r="K223" t="s">
        <v>502</v>
      </c>
      <c r="L223">
        <v>1368</v>
      </c>
      <c r="N223">
        <v>1011</v>
      </c>
      <c r="O223" t="s">
        <v>503</v>
      </c>
      <c r="P223" t="s">
        <v>503</v>
      </c>
      <c r="Q223">
        <v>1</v>
      </c>
      <c r="X223">
        <v>0.02</v>
      </c>
      <c r="Y223">
        <v>0</v>
      </c>
      <c r="Z223">
        <v>111.99</v>
      </c>
      <c r="AA223">
        <v>13.5</v>
      </c>
      <c r="AB223">
        <v>0</v>
      </c>
      <c r="AC223">
        <v>0</v>
      </c>
      <c r="AD223">
        <v>1</v>
      </c>
      <c r="AE223">
        <v>0</v>
      </c>
      <c r="AF223" t="s">
        <v>21</v>
      </c>
      <c r="AG223">
        <v>2.4E-2</v>
      </c>
      <c r="AH223">
        <v>2</v>
      </c>
      <c r="AI223">
        <v>27797080</v>
      </c>
      <c r="AJ223">
        <v>219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ROW(Source!A116)</f>
        <v>116</v>
      </c>
      <c r="B224">
        <v>27797081</v>
      </c>
      <c r="C224">
        <v>27796339</v>
      </c>
      <c r="D224">
        <v>25230400</v>
      </c>
      <c r="E224">
        <v>1</v>
      </c>
      <c r="F224">
        <v>1</v>
      </c>
      <c r="G224">
        <v>1</v>
      </c>
      <c r="H224">
        <v>2</v>
      </c>
      <c r="I224" t="s">
        <v>504</v>
      </c>
      <c r="J224" t="s">
        <v>505</v>
      </c>
      <c r="K224" t="s">
        <v>506</v>
      </c>
      <c r="L224">
        <v>1368</v>
      </c>
      <c r="N224">
        <v>1011</v>
      </c>
      <c r="O224" t="s">
        <v>503</v>
      </c>
      <c r="P224" t="s">
        <v>503</v>
      </c>
      <c r="Q224">
        <v>1</v>
      </c>
      <c r="X224">
        <v>2.37</v>
      </c>
      <c r="Y224">
        <v>0</v>
      </c>
      <c r="Z224">
        <v>3.12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21</v>
      </c>
      <c r="AG224">
        <v>2.8439999999999999</v>
      </c>
      <c r="AH224">
        <v>2</v>
      </c>
      <c r="AI224">
        <v>27797081</v>
      </c>
      <c r="AJ224">
        <v>220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ROW(Source!A116)</f>
        <v>116</v>
      </c>
      <c r="B225">
        <v>27797082</v>
      </c>
      <c r="C225">
        <v>27796339</v>
      </c>
      <c r="D225">
        <v>25231607</v>
      </c>
      <c r="E225">
        <v>1</v>
      </c>
      <c r="F225">
        <v>1</v>
      </c>
      <c r="G225">
        <v>1</v>
      </c>
      <c r="H225">
        <v>2</v>
      </c>
      <c r="I225" t="s">
        <v>507</v>
      </c>
      <c r="J225" t="s">
        <v>508</v>
      </c>
      <c r="K225" t="s">
        <v>509</v>
      </c>
      <c r="L225">
        <v>1368</v>
      </c>
      <c r="N225">
        <v>1011</v>
      </c>
      <c r="O225" t="s">
        <v>503</v>
      </c>
      <c r="P225" t="s">
        <v>503</v>
      </c>
      <c r="Q225">
        <v>1</v>
      </c>
      <c r="X225">
        <v>0.17</v>
      </c>
      <c r="Y225">
        <v>0</v>
      </c>
      <c r="Z225">
        <v>65.709999999999994</v>
      </c>
      <c r="AA225">
        <v>11.6</v>
      </c>
      <c r="AB225">
        <v>0</v>
      </c>
      <c r="AC225">
        <v>0</v>
      </c>
      <c r="AD225">
        <v>1</v>
      </c>
      <c r="AE225">
        <v>0</v>
      </c>
      <c r="AF225" t="s">
        <v>21</v>
      </c>
      <c r="AG225">
        <v>0.20400000000000001</v>
      </c>
      <c r="AH225">
        <v>2</v>
      </c>
      <c r="AI225">
        <v>27797082</v>
      </c>
      <c r="AJ225">
        <v>221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ROW(Source!A116)</f>
        <v>116</v>
      </c>
      <c r="B226">
        <v>27797083</v>
      </c>
      <c r="C226">
        <v>27796339</v>
      </c>
      <c r="D226">
        <v>25144348</v>
      </c>
      <c r="E226">
        <v>17</v>
      </c>
      <c r="F226">
        <v>1</v>
      </c>
      <c r="G226">
        <v>1</v>
      </c>
      <c r="H226">
        <v>3</v>
      </c>
      <c r="I226" t="s">
        <v>748</v>
      </c>
      <c r="J226" t="s">
        <v>4</v>
      </c>
      <c r="K226" t="s">
        <v>726</v>
      </c>
      <c r="L226">
        <v>1348</v>
      </c>
      <c r="N226">
        <v>1009</v>
      </c>
      <c r="O226" t="s">
        <v>119</v>
      </c>
      <c r="P226" t="s">
        <v>119</v>
      </c>
      <c r="Q226">
        <v>1000</v>
      </c>
      <c r="X226">
        <v>9.4000000000000004E-3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 t="s">
        <v>4</v>
      </c>
      <c r="AG226">
        <v>9.4000000000000004E-3</v>
      </c>
      <c r="AH226">
        <v>3</v>
      </c>
      <c r="AI226">
        <v>-1</v>
      </c>
      <c r="AJ226" t="s">
        <v>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ROW(Source!A116)</f>
        <v>116</v>
      </c>
      <c r="B227">
        <v>27797084</v>
      </c>
      <c r="C227">
        <v>27796339</v>
      </c>
      <c r="D227">
        <v>25152615</v>
      </c>
      <c r="E227">
        <v>1</v>
      </c>
      <c r="F227">
        <v>1</v>
      </c>
      <c r="G227">
        <v>1</v>
      </c>
      <c r="H227">
        <v>3</v>
      </c>
      <c r="I227" t="s">
        <v>512</v>
      </c>
      <c r="J227" t="s">
        <v>513</v>
      </c>
      <c r="K227" t="s">
        <v>514</v>
      </c>
      <c r="L227">
        <v>1348</v>
      </c>
      <c r="N227">
        <v>1009</v>
      </c>
      <c r="O227" t="s">
        <v>119</v>
      </c>
      <c r="P227" t="s">
        <v>119</v>
      </c>
      <c r="Q227">
        <v>1000</v>
      </c>
      <c r="X227">
        <v>3.0000000000000001E-5</v>
      </c>
      <c r="Y227">
        <v>9040.01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4</v>
      </c>
      <c r="AG227">
        <v>3.0000000000000001E-5</v>
      </c>
      <c r="AH227">
        <v>2</v>
      </c>
      <c r="AI227">
        <v>27797084</v>
      </c>
      <c r="AJ227">
        <v>222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ROW(Source!A116)</f>
        <v>116</v>
      </c>
      <c r="B228">
        <v>27797085</v>
      </c>
      <c r="C228">
        <v>27796339</v>
      </c>
      <c r="D228">
        <v>25153497</v>
      </c>
      <c r="E228">
        <v>1</v>
      </c>
      <c r="F228">
        <v>1</v>
      </c>
      <c r="G228">
        <v>1</v>
      </c>
      <c r="H228">
        <v>3</v>
      </c>
      <c r="I228" t="s">
        <v>515</v>
      </c>
      <c r="J228" t="s">
        <v>516</v>
      </c>
      <c r="K228" t="s">
        <v>517</v>
      </c>
      <c r="L228">
        <v>1346</v>
      </c>
      <c r="N228">
        <v>1009</v>
      </c>
      <c r="O228" t="s">
        <v>139</v>
      </c>
      <c r="P228" t="s">
        <v>139</v>
      </c>
      <c r="Q228">
        <v>1</v>
      </c>
      <c r="X228">
        <v>0.12</v>
      </c>
      <c r="Y228">
        <v>23.09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4</v>
      </c>
      <c r="AG228">
        <v>0.12</v>
      </c>
      <c r="AH228">
        <v>2</v>
      </c>
      <c r="AI228">
        <v>27797085</v>
      </c>
      <c r="AJ228">
        <v>223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ROW(Source!A117)</f>
        <v>117</v>
      </c>
      <c r="B229">
        <v>27797078</v>
      </c>
      <c r="C229">
        <v>27796339</v>
      </c>
      <c r="D229">
        <v>25419089</v>
      </c>
      <c r="E229">
        <v>1</v>
      </c>
      <c r="F229">
        <v>1</v>
      </c>
      <c r="G229">
        <v>1</v>
      </c>
      <c r="H229">
        <v>1</v>
      </c>
      <c r="I229" t="s">
        <v>520</v>
      </c>
      <c r="J229" t="s">
        <v>4</v>
      </c>
      <c r="K229" t="s">
        <v>521</v>
      </c>
      <c r="L229">
        <v>1191</v>
      </c>
      <c r="N229">
        <v>1013</v>
      </c>
      <c r="O229" t="s">
        <v>497</v>
      </c>
      <c r="P229" t="s">
        <v>497</v>
      </c>
      <c r="Q229">
        <v>1</v>
      </c>
      <c r="X229">
        <v>10.37</v>
      </c>
      <c r="Y229">
        <v>0</v>
      </c>
      <c r="Z229">
        <v>0</v>
      </c>
      <c r="AA229">
        <v>0</v>
      </c>
      <c r="AB229">
        <v>9.6199999999999992</v>
      </c>
      <c r="AC229">
        <v>0</v>
      </c>
      <c r="AD229">
        <v>1</v>
      </c>
      <c r="AE229">
        <v>1</v>
      </c>
      <c r="AF229" t="s">
        <v>21</v>
      </c>
      <c r="AG229">
        <v>12.443999999999999</v>
      </c>
      <c r="AH229">
        <v>2</v>
      </c>
      <c r="AI229">
        <v>27797078</v>
      </c>
      <c r="AJ229">
        <v>225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ROW(Source!A117)</f>
        <v>117</v>
      </c>
      <c r="B230">
        <v>27797079</v>
      </c>
      <c r="C230">
        <v>27796339</v>
      </c>
      <c r="D230">
        <v>25412928</v>
      </c>
      <c r="E230">
        <v>1</v>
      </c>
      <c r="F230">
        <v>1</v>
      </c>
      <c r="G230">
        <v>1</v>
      </c>
      <c r="H230">
        <v>1</v>
      </c>
      <c r="I230" t="s">
        <v>498</v>
      </c>
      <c r="J230" t="s">
        <v>4</v>
      </c>
      <c r="K230" t="s">
        <v>499</v>
      </c>
      <c r="L230">
        <v>1191</v>
      </c>
      <c r="N230">
        <v>1013</v>
      </c>
      <c r="O230" t="s">
        <v>497</v>
      </c>
      <c r="P230" t="s">
        <v>497</v>
      </c>
      <c r="Q230">
        <v>1</v>
      </c>
      <c r="X230">
        <v>0.19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21</v>
      </c>
      <c r="AG230">
        <v>0.22799999999999998</v>
      </c>
      <c r="AH230">
        <v>2</v>
      </c>
      <c r="AI230">
        <v>27797079</v>
      </c>
      <c r="AJ230">
        <v>226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ROW(Source!A117)</f>
        <v>117</v>
      </c>
      <c r="B231">
        <v>27797080</v>
      </c>
      <c r="C231">
        <v>27796339</v>
      </c>
      <c r="D231">
        <v>25230220</v>
      </c>
      <c r="E231">
        <v>1</v>
      </c>
      <c r="F231">
        <v>1</v>
      </c>
      <c r="G231">
        <v>1</v>
      </c>
      <c r="H231">
        <v>2</v>
      </c>
      <c r="I231" t="s">
        <v>500</v>
      </c>
      <c r="J231" t="s">
        <v>501</v>
      </c>
      <c r="K231" t="s">
        <v>502</v>
      </c>
      <c r="L231">
        <v>1368</v>
      </c>
      <c r="N231">
        <v>1011</v>
      </c>
      <c r="O231" t="s">
        <v>503</v>
      </c>
      <c r="P231" t="s">
        <v>503</v>
      </c>
      <c r="Q231">
        <v>1</v>
      </c>
      <c r="X231">
        <v>0.02</v>
      </c>
      <c r="Y231">
        <v>0</v>
      </c>
      <c r="Z231">
        <v>111.99</v>
      </c>
      <c r="AA231">
        <v>13.5</v>
      </c>
      <c r="AB231">
        <v>0</v>
      </c>
      <c r="AC231">
        <v>0</v>
      </c>
      <c r="AD231">
        <v>1</v>
      </c>
      <c r="AE231">
        <v>0</v>
      </c>
      <c r="AF231" t="s">
        <v>21</v>
      </c>
      <c r="AG231">
        <v>2.4E-2</v>
      </c>
      <c r="AH231">
        <v>2</v>
      </c>
      <c r="AI231">
        <v>27797080</v>
      </c>
      <c r="AJ231">
        <v>227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ROW(Source!A117)</f>
        <v>117</v>
      </c>
      <c r="B232">
        <v>27797081</v>
      </c>
      <c r="C232">
        <v>27796339</v>
      </c>
      <c r="D232">
        <v>25230400</v>
      </c>
      <c r="E232">
        <v>1</v>
      </c>
      <c r="F232">
        <v>1</v>
      </c>
      <c r="G232">
        <v>1</v>
      </c>
      <c r="H232">
        <v>2</v>
      </c>
      <c r="I232" t="s">
        <v>504</v>
      </c>
      <c r="J232" t="s">
        <v>505</v>
      </c>
      <c r="K232" t="s">
        <v>506</v>
      </c>
      <c r="L232">
        <v>1368</v>
      </c>
      <c r="N232">
        <v>1011</v>
      </c>
      <c r="O232" t="s">
        <v>503</v>
      </c>
      <c r="P232" t="s">
        <v>503</v>
      </c>
      <c r="Q232">
        <v>1</v>
      </c>
      <c r="X232">
        <v>2.37</v>
      </c>
      <c r="Y232">
        <v>0</v>
      </c>
      <c r="Z232">
        <v>3.12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21</v>
      </c>
      <c r="AG232">
        <v>2.8439999999999999</v>
      </c>
      <c r="AH232">
        <v>2</v>
      </c>
      <c r="AI232">
        <v>27797081</v>
      </c>
      <c r="AJ232">
        <v>228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ROW(Source!A117)</f>
        <v>117</v>
      </c>
      <c r="B233">
        <v>27797082</v>
      </c>
      <c r="C233">
        <v>27796339</v>
      </c>
      <c r="D233">
        <v>25231607</v>
      </c>
      <c r="E233">
        <v>1</v>
      </c>
      <c r="F233">
        <v>1</v>
      </c>
      <c r="G233">
        <v>1</v>
      </c>
      <c r="H233">
        <v>2</v>
      </c>
      <c r="I233" t="s">
        <v>507</v>
      </c>
      <c r="J233" t="s">
        <v>508</v>
      </c>
      <c r="K233" t="s">
        <v>509</v>
      </c>
      <c r="L233">
        <v>1368</v>
      </c>
      <c r="N233">
        <v>1011</v>
      </c>
      <c r="O233" t="s">
        <v>503</v>
      </c>
      <c r="P233" t="s">
        <v>503</v>
      </c>
      <c r="Q233">
        <v>1</v>
      </c>
      <c r="X233">
        <v>0.17</v>
      </c>
      <c r="Y233">
        <v>0</v>
      </c>
      <c r="Z233">
        <v>65.709999999999994</v>
      </c>
      <c r="AA233">
        <v>11.6</v>
      </c>
      <c r="AB233">
        <v>0</v>
      </c>
      <c r="AC233">
        <v>0</v>
      </c>
      <c r="AD233">
        <v>1</v>
      </c>
      <c r="AE233">
        <v>0</v>
      </c>
      <c r="AF233" t="s">
        <v>21</v>
      </c>
      <c r="AG233">
        <v>0.20400000000000001</v>
      </c>
      <c r="AH233">
        <v>2</v>
      </c>
      <c r="AI233">
        <v>27797082</v>
      </c>
      <c r="AJ233">
        <v>229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ROW(Source!A117)</f>
        <v>117</v>
      </c>
      <c r="B234">
        <v>27797083</v>
      </c>
      <c r="C234">
        <v>27796339</v>
      </c>
      <c r="D234">
        <v>25144348</v>
      </c>
      <c r="E234">
        <v>17</v>
      </c>
      <c r="F234">
        <v>1</v>
      </c>
      <c r="G234">
        <v>1</v>
      </c>
      <c r="H234">
        <v>3</v>
      </c>
      <c r="I234" t="s">
        <v>748</v>
      </c>
      <c r="J234" t="s">
        <v>4</v>
      </c>
      <c r="K234" t="s">
        <v>726</v>
      </c>
      <c r="L234">
        <v>1348</v>
      </c>
      <c r="N234">
        <v>1009</v>
      </c>
      <c r="O234" t="s">
        <v>119</v>
      </c>
      <c r="P234" t="s">
        <v>119</v>
      </c>
      <c r="Q234">
        <v>1000</v>
      </c>
      <c r="X234">
        <v>9.4000000000000004E-3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4</v>
      </c>
      <c r="AG234">
        <v>9.4000000000000004E-3</v>
      </c>
      <c r="AH234">
        <v>3</v>
      </c>
      <c r="AI234">
        <v>-1</v>
      </c>
      <c r="AJ234" t="s">
        <v>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ROW(Source!A117)</f>
        <v>117</v>
      </c>
      <c r="B235">
        <v>27797084</v>
      </c>
      <c r="C235">
        <v>27796339</v>
      </c>
      <c r="D235">
        <v>25152615</v>
      </c>
      <c r="E235">
        <v>1</v>
      </c>
      <c r="F235">
        <v>1</v>
      </c>
      <c r="G235">
        <v>1</v>
      </c>
      <c r="H235">
        <v>3</v>
      </c>
      <c r="I235" t="s">
        <v>512</v>
      </c>
      <c r="J235" t="s">
        <v>513</v>
      </c>
      <c r="K235" t="s">
        <v>514</v>
      </c>
      <c r="L235">
        <v>1348</v>
      </c>
      <c r="N235">
        <v>1009</v>
      </c>
      <c r="O235" t="s">
        <v>119</v>
      </c>
      <c r="P235" t="s">
        <v>119</v>
      </c>
      <c r="Q235">
        <v>1000</v>
      </c>
      <c r="X235">
        <v>3.0000000000000001E-5</v>
      </c>
      <c r="Y235">
        <v>9040.01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4</v>
      </c>
      <c r="AG235">
        <v>3.0000000000000001E-5</v>
      </c>
      <c r="AH235">
        <v>2</v>
      </c>
      <c r="AI235">
        <v>27797084</v>
      </c>
      <c r="AJ235">
        <v>230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ROW(Source!A117)</f>
        <v>117</v>
      </c>
      <c r="B236">
        <v>27797085</v>
      </c>
      <c r="C236">
        <v>27796339</v>
      </c>
      <c r="D236">
        <v>25153497</v>
      </c>
      <c r="E236">
        <v>1</v>
      </c>
      <c r="F236">
        <v>1</v>
      </c>
      <c r="G236">
        <v>1</v>
      </c>
      <c r="H236">
        <v>3</v>
      </c>
      <c r="I236" t="s">
        <v>515</v>
      </c>
      <c r="J236" t="s">
        <v>516</v>
      </c>
      <c r="K236" t="s">
        <v>517</v>
      </c>
      <c r="L236">
        <v>1346</v>
      </c>
      <c r="N236">
        <v>1009</v>
      </c>
      <c r="O236" t="s">
        <v>139</v>
      </c>
      <c r="P236" t="s">
        <v>139</v>
      </c>
      <c r="Q236">
        <v>1</v>
      </c>
      <c r="X236">
        <v>0.12</v>
      </c>
      <c r="Y236">
        <v>23.09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4</v>
      </c>
      <c r="AG236">
        <v>0.12</v>
      </c>
      <c r="AH236">
        <v>2</v>
      </c>
      <c r="AI236">
        <v>27797085</v>
      </c>
      <c r="AJ236">
        <v>231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ROW(Source!A120)</f>
        <v>120</v>
      </c>
      <c r="B237">
        <v>27797090</v>
      </c>
      <c r="C237">
        <v>27796348</v>
      </c>
      <c r="D237">
        <v>25413030</v>
      </c>
      <c r="E237">
        <v>1</v>
      </c>
      <c r="F237">
        <v>1</v>
      </c>
      <c r="G237">
        <v>1</v>
      </c>
      <c r="H237">
        <v>1</v>
      </c>
      <c r="I237" t="s">
        <v>615</v>
      </c>
      <c r="J237" t="s">
        <v>4</v>
      </c>
      <c r="K237" t="s">
        <v>616</v>
      </c>
      <c r="L237">
        <v>1191</v>
      </c>
      <c r="N237">
        <v>1013</v>
      </c>
      <c r="O237" t="s">
        <v>497</v>
      </c>
      <c r="P237" t="s">
        <v>497</v>
      </c>
      <c r="Q237">
        <v>1</v>
      </c>
      <c r="X237">
        <v>2.08</v>
      </c>
      <c r="Y237">
        <v>0</v>
      </c>
      <c r="Z237">
        <v>0</v>
      </c>
      <c r="AA237">
        <v>0</v>
      </c>
      <c r="AB237">
        <v>8.86</v>
      </c>
      <c r="AC237">
        <v>0</v>
      </c>
      <c r="AD237">
        <v>1</v>
      </c>
      <c r="AE237">
        <v>1</v>
      </c>
      <c r="AF237" t="s">
        <v>21</v>
      </c>
      <c r="AG237">
        <v>2.496</v>
      </c>
      <c r="AH237">
        <v>2</v>
      </c>
      <c r="AI237">
        <v>27797090</v>
      </c>
      <c r="AJ237">
        <v>233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ROW(Source!A120)</f>
        <v>120</v>
      </c>
      <c r="B238">
        <v>27797091</v>
      </c>
      <c r="C238">
        <v>27796348</v>
      </c>
      <c r="D238">
        <v>25412928</v>
      </c>
      <c r="E238">
        <v>1</v>
      </c>
      <c r="F238">
        <v>1</v>
      </c>
      <c r="G238">
        <v>1</v>
      </c>
      <c r="H238">
        <v>1</v>
      </c>
      <c r="I238" t="s">
        <v>498</v>
      </c>
      <c r="J238" t="s">
        <v>4</v>
      </c>
      <c r="K238" t="s">
        <v>499</v>
      </c>
      <c r="L238">
        <v>1191</v>
      </c>
      <c r="N238">
        <v>1013</v>
      </c>
      <c r="O238" t="s">
        <v>497</v>
      </c>
      <c r="P238" t="s">
        <v>497</v>
      </c>
      <c r="Q238">
        <v>1</v>
      </c>
      <c r="X238">
        <v>0.02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2</v>
      </c>
      <c r="AF238" t="s">
        <v>21</v>
      </c>
      <c r="AG238">
        <v>2.4E-2</v>
      </c>
      <c r="AH238">
        <v>2</v>
      </c>
      <c r="AI238">
        <v>27797091</v>
      </c>
      <c r="AJ238">
        <v>234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ROW(Source!A120)</f>
        <v>120</v>
      </c>
      <c r="B239">
        <v>27797092</v>
      </c>
      <c r="C239">
        <v>27796348</v>
      </c>
      <c r="D239">
        <v>25230220</v>
      </c>
      <c r="E239">
        <v>1</v>
      </c>
      <c r="F239">
        <v>1</v>
      </c>
      <c r="G239">
        <v>1</v>
      </c>
      <c r="H239">
        <v>2</v>
      </c>
      <c r="I239" t="s">
        <v>500</v>
      </c>
      <c r="J239" t="s">
        <v>501</v>
      </c>
      <c r="K239" t="s">
        <v>502</v>
      </c>
      <c r="L239">
        <v>1368</v>
      </c>
      <c r="N239">
        <v>1011</v>
      </c>
      <c r="O239" t="s">
        <v>503</v>
      </c>
      <c r="P239" t="s">
        <v>503</v>
      </c>
      <c r="Q239">
        <v>1</v>
      </c>
      <c r="X239">
        <v>0.01</v>
      </c>
      <c r="Y239">
        <v>0</v>
      </c>
      <c r="Z239">
        <v>111.99</v>
      </c>
      <c r="AA239">
        <v>13.5</v>
      </c>
      <c r="AB239">
        <v>0</v>
      </c>
      <c r="AC239">
        <v>0</v>
      </c>
      <c r="AD239">
        <v>1</v>
      </c>
      <c r="AE239">
        <v>0</v>
      </c>
      <c r="AF239" t="s">
        <v>21</v>
      </c>
      <c r="AG239">
        <v>1.2E-2</v>
      </c>
      <c r="AH239">
        <v>2</v>
      </c>
      <c r="AI239">
        <v>27797092</v>
      </c>
      <c r="AJ239">
        <v>235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ROW(Source!A120)</f>
        <v>120</v>
      </c>
      <c r="B240">
        <v>27797093</v>
      </c>
      <c r="C240">
        <v>27796348</v>
      </c>
      <c r="D240">
        <v>25230400</v>
      </c>
      <c r="E240">
        <v>1</v>
      </c>
      <c r="F240">
        <v>1</v>
      </c>
      <c r="G240">
        <v>1</v>
      </c>
      <c r="H240">
        <v>2</v>
      </c>
      <c r="I240" t="s">
        <v>504</v>
      </c>
      <c r="J240" t="s">
        <v>505</v>
      </c>
      <c r="K240" t="s">
        <v>506</v>
      </c>
      <c r="L240">
        <v>1368</v>
      </c>
      <c r="N240">
        <v>1011</v>
      </c>
      <c r="O240" t="s">
        <v>503</v>
      </c>
      <c r="P240" t="s">
        <v>503</v>
      </c>
      <c r="Q240">
        <v>1</v>
      </c>
      <c r="X240">
        <v>0.48</v>
      </c>
      <c r="Y240">
        <v>0</v>
      </c>
      <c r="Z240">
        <v>3.12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21</v>
      </c>
      <c r="AG240">
        <v>0.57599999999999996</v>
      </c>
      <c r="AH240">
        <v>2</v>
      </c>
      <c r="AI240">
        <v>27797093</v>
      </c>
      <c r="AJ240">
        <v>236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ROW(Source!A120)</f>
        <v>120</v>
      </c>
      <c r="B241">
        <v>27797094</v>
      </c>
      <c r="C241">
        <v>27796348</v>
      </c>
      <c r="D241">
        <v>25231607</v>
      </c>
      <c r="E241">
        <v>1</v>
      </c>
      <c r="F241">
        <v>1</v>
      </c>
      <c r="G241">
        <v>1</v>
      </c>
      <c r="H241">
        <v>2</v>
      </c>
      <c r="I241" t="s">
        <v>507</v>
      </c>
      <c r="J241" t="s">
        <v>508</v>
      </c>
      <c r="K241" t="s">
        <v>509</v>
      </c>
      <c r="L241">
        <v>1368</v>
      </c>
      <c r="N241">
        <v>1011</v>
      </c>
      <c r="O241" t="s">
        <v>503</v>
      </c>
      <c r="P241" t="s">
        <v>503</v>
      </c>
      <c r="Q241">
        <v>1</v>
      </c>
      <c r="X241">
        <v>0.01</v>
      </c>
      <c r="Y241">
        <v>0</v>
      </c>
      <c r="Z241">
        <v>65.709999999999994</v>
      </c>
      <c r="AA241">
        <v>11.6</v>
      </c>
      <c r="AB241">
        <v>0</v>
      </c>
      <c r="AC241">
        <v>0</v>
      </c>
      <c r="AD241">
        <v>1</v>
      </c>
      <c r="AE241">
        <v>0</v>
      </c>
      <c r="AF241" t="s">
        <v>21</v>
      </c>
      <c r="AG241">
        <v>1.2E-2</v>
      </c>
      <c r="AH241">
        <v>2</v>
      </c>
      <c r="AI241">
        <v>27797094</v>
      </c>
      <c r="AJ241">
        <v>237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ROW(Source!A120)</f>
        <v>120</v>
      </c>
      <c r="B242">
        <v>27797095</v>
      </c>
      <c r="C242">
        <v>27796348</v>
      </c>
      <c r="D242">
        <v>25152615</v>
      </c>
      <c r="E242">
        <v>1</v>
      </c>
      <c r="F242">
        <v>1</v>
      </c>
      <c r="G242">
        <v>1</v>
      </c>
      <c r="H242">
        <v>3</v>
      </c>
      <c r="I242" t="s">
        <v>512</v>
      </c>
      <c r="J242" t="s">
        <v>513</v>
      </c>
      <c r="K242" t="s">
        <v>514</v>
      </c>
      <c r="L242">
        <v>1348</v>
      </c>
      <c r="N242">
        <v>1009</v>
      </c>
      <c r="O242" t="s">
        <v>119</v>
      </c>
      <c r="P242" t="s">
        <v>119</v>
      </c>
      <c r="Q242">
        <v>1000</v>
      </c>
      <c r="X242">
        <v>5.0000000000000001E-4</v>
      </c>
      <c r="Y242">
        <v>9040.01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4</v>
      </c>
      <c r="AG242">
        <v>5.0000000000000001E-4</v>
      </c>
      <c r="AH242">
        <v>2</v>
      </c>
      <c r="AI242">
        <v>27797095</v>
      </c>
      <c r="AJ242">
        <v>238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ROW(Source!A120)</f>
        <v>120</v>
      </c>
      <c r="B243">
        <v>27797096</v>
      </c>
      <c r="C243">
        <v>27796348</v>
      </c>
      <c r="D243">
        <v>25153497</v>
      </c>
      <c r="E243">
        <v>1</v>
      </c>
      <c r="F243">
        <v>1</v>
      </c>
      <c r="G243">
        <v>1</v>
      </c>
      <c r="H243">
        <v>3</v>
      </c>
      <c r="I243" t="s">
        <v>515</v>
      </c>
      <c r="J243" t="s">
        <v>516</v>
      </c>
      <c r="K243" t="s">
        <v>517</v>
      </c>
      <c r="L243">
        <v>1346</v>
      </c>
      <c r="N243">
        <v>1009</v>
      </c>
      <c r="O243" t="s">
        <v>139</v>
      </c>
      <c r="P243" t="s">
        <v>139</v>
      </c>
      <c r="Q243">
        <v>1</v>
      </c>
      <c r="X243">
        <v>0.47099999999999997</v>
      </c>
      <c r="Y243">
        <v>23.09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4</v>
      </c>
      <c r="AG243">
        <v>0.47099999999999997</v>
      </c>
      <c r="AH243">
        <v>2</v>
      </c>
      <c r="AI243">
        <v>27797096</v>
      </c>
      <c r="AJ243">
        <v>239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ROW(Source!A120)</f>
        <v>120</v>
      </c>
      <c r="B244">
        <v>27797097</v>
      </c>
      <c r="C244">
        <v>27796348</v>
      </c>
      <c r="D244">
        <v>25145559</v>
      </c>
      <c r="E244">
        <v>17</v>
      </c>
      <c r="F244">
        <v>1</v>
      </c>
      <c r="G244">
        <v>1</v>
      </c>
      <c r="H244">
        <v>3</v>
      </c>
      <c r="I244" t="s">
        <v>757</v>
      </c>
      <c r="J244" t="s">
        <v>4</v>
      </c>
      <c r="K244" t="s">
        <v>758</v>
      </c>
      <c r="L244">
        <v>1354</v>
      </c>
      <c r="N244">
        <v>1010</v>
      </c>
      <c r="O244" t="s">
        <v>215</v>
      </c>
      <c r="P244" t="s">
        <v>215</v>
      </c>
      <c r="Q244">
        <v>1</v>
      </c>
      <c r="X244">
        <v>1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 t="s">
        <v>4</v>
      </c>
      <c r="AG244">
        <v>1</v>
      </c>
      <c r="AH244">
        <v>3</v>
      </c>
      <c r="AI244">
        <v>-1</v>
      </c>
      <c r="AJ244" t="s">
        <v>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ROW(Source!A121)</f>
        <v>121</v>
      </c>
      <c r="B245">
        <v>27797090</v>
      </c>
      <c r="C245">
        <v>27796348</v>
      </c>
      <c r="D245">
        <v>25413030</v>
      </c>
      <c r="E245">
        <v>1</v>
      </c>
      <c r="F245">
        <v>1</v>
      </c>
      <c r="G245">
        <v>1</v>
      </c>
      <c r="H245">
        <v>1</v>
      </c>
      <c r="I245" t="s">
        <v>615</v>
      </c>
      <c r="J245" t="s">
        <v>4</v>
      </c>
      <c r="K245" t="s">
        <v>616</v>
      </c>
      <c r="L245">
        <v>1191</v>
      </c>
      <c r="N245">
        <v>1013</v>
      </c>
      <c r="O245" t="s">
        <v>497</v>
      </c>
      <c r="P245" t="s">
        <v>497</v>
      </c>
      <c r="Q245">
        <v>1</v>
      </c>
      <c r="X245">
        <v>2.08</v>
      </c>
      <c r="Y245">
        <v>0</v>
      </c>
      <c r="Z245">
        <v>0</v>
      </c>
      <c r="AA245">
        <v>0</v>
      </c>
      <c r="AB245">
        <v>8.86</v>
      </c>
      <c r="AC245">
        <v>0</v>
      </c>
      <c r="AD245">
        <v>1</v>
      </c>
      <c r="AE245">
        <v>1</v>
      </c>
      <c r="AF245" t="s">
        <v>21</v>
      </c>
      <c r="AG245">
        <v>2.496</v>
      </c>
      <c r="AH245">
        <v>2</v>
      </c>
      <c r="AI245">
        <v>27797090</v>
      </c>
      <c r="AJ245">
        <v>241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ROW(Source!A121)</f>
        <v>121</v>
      </c>
      <c r="B246">
        <v>27797091</v>
      </c>
      <c r="C246">
        <v>27796348</v>
      </c>
      <c r="D246">
        <v>25412928</v>
      </c>
      <c r="E246">
        <v>1</v>
      </c>
      <c r="F246">
        <v>1</v>
      </c>
      <c r="G246">
        <v>1</v>
      </c>
      <c r="H246">
        <v>1</v>
      </c>
      <c r="I246" t="s">
        <v>498</v>
      </c>
      <c r="J246" t="s">
        <v>4</v>
      </c>
      <c r="K246" t="s">
        <v>499</v>
      </c>
      <c r="L246">
        <v>1191</v>
      </c>
      <c r="N246">
        <v>1013</v>
      </c>
      <c r="O246" t="s">
        <v>497</v>
      </c>
      <c r="P246" t="s">
        <v>497</v>
      </c>
      <c r="Q246">
        <v>1</v>
      </c>
      <c r="X246">
        <v>0.02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21</v>
      </c>
      <c r="AG246">
        <v>2.4E-2</v>
      </c>
      <c r="AH246">
        <v>2</v>
      </c>
      <c r="AI246">
        <v>27797091</v>
      </c>
      <c r="AJ246">
        <v>242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ROW(Source!A121)</f>
        <v>121</v>
      </c>
      <c r="B247">
        <v>27797092</v>
      </c>
      <c r="C247">
        <v>27796348</v>
      </c>
      <c r="D247">
        <v>25230220</v>
      </c>
      <c r="E247">
        <v>1</v>
      </c>
      <c r="F247">
        <v>1</v>
      </c>
      <c r="G247">
        <v>1</v>
      </c>
      <c r="H247">
        <v>2</v>
      </c>
      <c r="I247" t="s">
        <v>500</v>
      </c>
      <c r="J247" t="s">
        <v>501</v>
      </c>
      <c r="K247" t="s">
        <v>502</v>
      </c>
      <c r="L247">
        <v>1368</v>
      </c>
      <c r="N247">
        <v>1011</v>
      </c>
      <c r="O247" t="s">
        <v>503</v>
      </c>
      <c r="P247" t="s">
        <v>503</v>
      </c>
      <c r="Q247">
        <v>1</v>
      </c>
      <c r="X247">
        <v>0.01</v>
      </c>
      <c r="Y247">
        <v>0</v>
      </c>
      <c r="Z247">
        <v>111.99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21</v>
      </c>
      <c r="AG247">
        <v>1.2E-2</v>
      </c>
      <c r="AH247">
        <v>2</v>
      </c>
      <c r="AI247">
        <v>27797092</v>
      </c>
      <c r="AJ247">
        <v>243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ROW(Source!A121)</f>
        <v>121</v>
      </c>
      <c r="B248">
        <v>27797093</v>
      </c>
      <c r="C248">
        <v>27796348</v>
      </c>
      <c r="D248">
        <v>25230400</v>
      </c>
      <c r="E248">
        <v>1</v>
      </c>
      <c r="F248">
        <v>1</v>
      </c>
      <c r="G248">
        <v>1</v>
      </c>
      <c r="H248">
        <v>2</v>
      </c>
      <c r="I248" t="s">
        <v>504</v>
      </c>
      <c r="J248" t="s">
        <v>505</v>
      </c>
      <c r="K248" t="s">
        <v>506</v>
      </c>
      <c r="L248">
        <v>1368</v>
      </c>
      <c r="N248">
        <v>1011</v>
      </c>
      <c r="O248" t="s">
        <v>503</v>
      </c>
      <c r="P248" t="s">
        <v>503</v>
      </c>
      <c r="Q248">
        <v>1</v>
      </c>
      <c r="X248">
        <v>0.48</v>
      </c>
      <c r="Y248">
        <v>0</v>
      </c>
      <c r="Z248">
        <v>3.12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21</v>
      </c>
      <c r="AG248">
        <v>0.57599999999999996</v>
      </c>
      <c r="AH248">
        <v>2</v>
      </c>
      <c r="AI248">
        <v>27797093</v>
      </c>
      <c r="AJ248">
        <v>244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ROW(Source!A121)</f>
        <v>121</v>
      </c>
      <c r="B249">
        <v>27797094</v>
      </c>
      <c r="C249">
        <v>27796348</v>
      </c>
      <c r="D249">
        <v>25231607</v>
      </c>
      <c r="E249">
        <v>1</v>
      </c>
      <c r="F249">
        <v>1</v>
      </c>
      <c r="G249">
        <v>1</v>
      </c>
      <c r="H249">
        <v>2</v>
      </c>
      <c r="I249" t="s">
        <v>507</v>
      </c>
      <c r="J249" t="s">
        <v>508</v>
      </c>
      <c r="K249" t="s">
        <v>509</v>
      </c>
      <c r="L249">
        <v>1368</v>
      </c>
      <c r="N249">
        <v>1011</v>
      </c>
      <c r="O249" t="s">
        <v>503</v>
      </c>
      <c r="P249" t="s">
        <v>503</v>
      </c>
      <c r="Q249">
        <v>1</v>
      </c>
      <c r="X249">
        <v>0.01</v>
      </c>
      <c r="Y249">
        <v>0</v>
      </c>
      <c r="Z249">
        <v>65.709999999999994</v>
      </c>
      <c r="AA249">
        <v>11.6</v>
      </c>
      <c r="AB249">
        <v>0</v>
      </c>
      <c r="AC249">
        <v>0</v>
      </c>
      <c r="AD249">
        <v>1</v>
      </c>
      <c r="AE249">
        <v>0</v>
      </c>
      <c r="AF249" t="s">
        <v>21</v>
      </c>
      <c r="AG249">
        <v>1.2E-2</v>
      </c>
      <c r="AH249">
        <v>2</v>
      </c>
      <c r="AI249">
        <v>27797094</v>
      </c>
      <c r="AJ249">
        <v>245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ROW(Source!A121)</f>
        <v>121</v>
      </c>
      <c r="B250">
        <v>27797095</v>
      </c>
      <c r="C250">
        <v>27796348</v>
      </c>
      <c r="D250">
        <v>25152615</v>
      </c>
      <c r="E250">
        <v>1</v>
      </c>
      <c r="F250">
        <v>1</v>
      </c>
      <c r="G250">
        <v>1</v>
      </c>
      <c r="H250">
        <v>3</v>
      </c>
      <c r="I250" t="s">
        <v>512</v>
      </c>
      <c r="J250" t="s">
        <v>513</v>
      </c>
      <c r="K250" t="s">
        <v>514</v>
      </c>
      <c r="L250">
        <v>1348</v>
      </c>
      <c r="N250">
        <v>1009</v>
      </c>
      <c r="O250" t="s">
        <v>119</v>
      </c>
      <c r="P250" t="s">
        <v>119</v>
      </c>
      <c r="Q250">
        <v>1000</v>
      </c>
      <c r="X250">
        <v>5.0000000000000001E-4</v>
      </c>
      <c r="Y250">
        <v>9040.01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4</v>
      </c>
      <c r="AG250">
        <v>5.0000000000000001E-4</v>
      </c>
      <c r="AH250">
        <v>2</v>
      </c>
      <c r="AI250">
        <v>27797095</v>
      </c>
      <c r="AJ250">
        <v>246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ROW(Source!A121)</f>
        <v>121</v>
      </c>
      <c r="B251">
        <v>27797096</v>
      </c>
      <c r="C251">
        <v>27796348</v>
      </c>
      <c r="D251">
        <v>25153497</v>
      </c>
      <c r="E251">
        <v>1</v>
      </c>
      <c r="F251">
        <v>1</v>
      </c>
      <c r="G251">
        <v>1</v>
      </c>
      <c r="H251">
        <v>3</v>
      </c>
      <c r="I251" t="s">
        <v>515</v>
      </c>
      <c r="J251" t="s">
        <v>516</v>
      </c>
      <c r="K251" t="s">
        <v>517</v>
      </c>
      <c r="L251">
        <v>1346</v>
      </c>
      <c r="N251">
        <v>1009</v>
      </c>
      <c r="O251" t="s">
        <v>139</v>
      </c>
      <c r="P251" t="s">
        <v>139</v>
      </c>
      <c r="Q251">
        <v>1</v>
      </c>
      <c r="X251">
        <v>0.47099999999999997</v>
      </c>
      <c r="Y251">
        <v>23.09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4</v>
      </c>
      <c r="AG251">
        <v>0.47099999999999997</v>
      </c>
      <c r="AH251">
        <v>2</v>
      </c>
      <c r="AI251">
        <v>27797096</v>
      </c>
      <c r="AJ251">
        <v>247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ROW(Source!A121)</f>
        <v>121</v>
      </c>
      <c r="B252">
        <v>27797097</v>
      </c>
      <c r="C252">
        <v>27796348</v>
      </c>
      <c r="D252">
        <v>25145559</v>
      </c>
      <c r="E252">
        <v>17</v>
      </c>
      <c r="F252">
        <v>1</v>
      </c>
      <c r="G252">
        <v>1</v>
      </c>
      <c r="H252">
        <v>3</v>
      </c>
      <c r="I252" t="s">
        <v>757</v>
      </c>
      <c r="J252" t="s">
        <v>4</v>
      </c>
      <c r="K252" t="s">
        <v>758</v>
      </c>
      <c r="L252">
        <v>1354</v>
      </c>
      <c r="N252">
        <v>1010</v>
      </c>
      <c r="O252" t="s">
        <v>215</v>
      </c>
      <c r="P252" t="s">
        <v>215</v>
      </c>
      <c r="Q252">
        <v>1</v>
      </c>
      <c r="X252">
        <v>1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4</v>
      </c>
      <c r="AG252">
        <v>1</v>
      </c>
      <c r="AH252">
        <v>3</v>
      </c>
      <c r="AI252">
        <v>-1</v>
      </c>
      <c r="AJ252" t="s">
        <v>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ROW(Source!A124)</f>
        <v>124</v>
      </c>
      <c r="B253">
        <v>27797102</v>
      </c>
      <c r="C253">
        <v>27796357</v>
      </c>
      <c r="D253">
        <v>25418142</v>
      </c>
      <c r="E253">
        <v>1</v>
      </c>
      <c r="F253">
        <v>1</v>
      </c>
      <c r="G253">
        <v>1</v>
      </c>
      <c r="H253">
        <v>1</v>
      </c>
      <c r="I253" t="s">
        <v>518</v>
      </c>
      <c r="J253" t="s">
        <v>4</v>
      </c>
      <c r="K253" t="s">
        <v>519</v>
      </c>
      <c r="L253">
        <v>1191</v>
      </c>
      <c r="N253">
        <v>1013</v>
      </c>
      <c r="O253" t="s">
        <v>497</v>
      </c>
      <c r="P253" t="s">
        <v>497</v>
      </c>
      <c r="Q253">
        <v>1</v>
      </c>
      <c r="X253">
        <v>2.65</v>
      </c>
      <c r="Y253">
        <v>0</v>
      </c>
      <c r="Z253">
        <v>0</v>
      </c>
      <c r="AA253">
        <v>0</v>
      </c>
      <c r="AB253">
        <v>8.9700000000000006</v>
      </c>
      <c r="AC253">
        <v>0</v>
      </c>
      <c r="AD253">
        <v>1</v>
      </c>
      <c r="AE253">
        <v>1</v>
      </c>
      <c r="AF253" t="s">
        <v>21</v>
      </c>
      <c r="AG253">
        <v>3.1799999999999997</v>
      </c>
      <c r="AH253">
        <v>2</v>
      </c>
      <c r="AI253">
        <v>27797102</v>
      </c>
      <c r="AJ253">
        <v>249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ROW(Source!A124)</f>
        <v>124</v>
      </c>
      <c r="B254">
        <v>27797103</v>
      </c>
      <c r="C254">
        <v>27796357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498</v>
      </c>
      <c r="J254" t="s">
        <v>4</v>
      </c>
      <c r="K254" t="s">
        <v>499</v>
      </c>
      <c r="L254">
        <v>1191</v>
      </c>
      <c r="N254">
        <v>1013</v>
      </c>
      <c r="O254" t="s">
        <v>497</v>
      </c>
      <c r="P254" t="s">
        <v>497</v>
      </c>
      <c r="Q254">
        <v>1</v>
      </c>
      <c r="X254">
        <v>0.03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21</v>
      </c>
      <c r="AG254">
        <v>3.5999999999999997E-2</v>
      </c>
      <c r="AH254">
        <v>2</v>
      </c>
      <c r="AI254">
        <v>27797103</v>
      </c>
      <c r="AJ254">
        <v>250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ROW(Source!A124)</f>
        <v>124</v>
      </c>
      <c r="B255">
        <v>27797104</v>
      </c>
      <c r="C255">
        <v>27796357</v>
      </c>
      <c r="D255">
        <v>25230220</v>
      </c>
      <c r="E255">
        <v>1</v>
      </c>
      <c r="F255">
        <v>1</v>
      </c>
      <c r="G255">
        <v>1</v>
      </c>
      <c r="H255">
        <v>2</v>
      </c>
      <c r="I255" t="s">
        <v>500</v>
      </c>
      <c r="J255" t="s">
        <v>501</v>
      </c>
      <c r="K255" t="s">
        <v>502</v>
      </c>
      <c r="L255">
        <v>1368</v>
      </c>
      <c r="N255">
        <v>1011</v>
      </c>
      <c r="O255" t="s">
        <v>503</v>
      </c>
      <c r="P255" t="s">
        <v>503</v>
      </c>
      <c r="Q255">
        <v>1</v>
      </c>
      <c r="X255">
        <v>0.01</v>
      </c>
      <c r="Y255">
        <v>0</v>
      </c>
      <c r="Z255">
        <v>111.99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21</v>
      </c>
      <c r="AG255">
        <v>1.2E-2</v>
      </c>
      <c r="AH255">
        <v>2</v>
      </c>
      <c r="AI255">
        <v>27797104</v>
      </c>
      <c r="AJ255">
        <v>251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ROW(Source!A124)</f>
        <v>124</v>
      </c>
      <c r="B256">
        <v>27797105</v>
      </c>
      <c r="C256">
        <v>27796357</v>
      </c>
      <c r="D256">
        <v>25231607</v>
      </c>
      <c r="E256">
        <v>1</v>
      </c>
      <c r="F256">
        <v>1</v>
      </c>
      <c r="G256">
        <v>1</v>
      </c>
      <c r="H256">
        <v>2</v>
      </c>
      <c r="I256" t="s">
        <v>507</v>
      </c>
      <c r="J256" t="s">
        <v>508</v>
      </c>
      <c r="K256" t="s">
        <v>509</v>
      </c>
      <c r="L256">
        <v>1368</v>
      </c>
      <c r="N256">
        <v>1011</v>
      </c>
      <c r="O256" t="s">
        <v>503</v>
      </c>
      <c r="P256" t="s">
        <v>503</v>
      </c>
      <c r="Q256">
        <v>1</v>
      </c>
      <c r="X256">
        <v>0.02</v>
      </c>
      <c r="Y256">
        <v>0</v>
      </c>
      <c r="Z256">
        <v>65.709999999999994</v>
      </c>
      <c r="AA256">
        <v>11.6</v>
      </c>
      <c r="AB256">
        <v>0</v>
      </c>
      <c r="AC256">
        <v>0</v>
      </c>
      <c r="AD256">
        <v>1</v>
      </c>
      <c r="AE256">
        <v>0</v>
      </c>
      <c r="AF256" t="s">
        <v>21</v>
      </c>
      <c r="AG256">
        <v>2.4E-2</v>
      </c>
      <c r="AH256">
        <v>2</v>
      </c>
      <c r="AI256">
        <v>27797105</v>
      </c>
      <c r="AJ256">
        <v>252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ROW(Source!A124)</f>
        <v>124</v>
      </c>
      <c r="B257">
        <v>27797106</v>
      </c>
      <c r="C257">
        <v>27796357</v>
      </c>
      <c r="D257">
        <v>25231911</v>
      </c>
      <c r="E257">
        <v>1</v>
      </c>
      <c r="F257">
        <v>1</v>
      </c>
      <c r="G257">
        <v>1</v>
      </c>
      <c r="H257">
        <v>2</v>
      </c>
      <c r="I257" t="s">
        <v>586</v>
      </c>
      <c r="J257" t="s">
        <v>587</v>
      </c>
      <c r="K257" t="s">
        <v>588</v>
      </c>
      <c r="L257">
        <v>1368</v>
      </c>
      <c r="N257">
        <v>1011</v>
      </c>
      <c r="O257" t="s">
        <v>503</v>
      </c>
      <c r="P257" t="s">
        <v>503</v>
      </c>
      <c r="Q257">
        <v>1</v>
      </c>
      <c r="X257">
        <v>0.23</v>
      </c>
      <c r="Y257">
        <v>0</v>
      </c>
      <c r="Z257">
        <v>8.1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21</v>
      </c>
      <c r="AG257">
        <v>0.27600000000000002</v>
      </c>
      <c r="AH257">
        <v>2</v>
      </c>
      <c r="AI257">
        <v>27797106</v>
      </c>
      <c r="AJ257">
        <v>253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ROW(Source!A124)</f>
        <v>124</v>
      </c>
      <c r="B258">
        <v>27797107</v>
      </c>
      <c r="C258">
        <v>27796357</v>
      </c>
      <c r="D258">
        <v>25151438</v>
      </c>
      <c r="E258">
        <v>1</v>
      </c>
      <c r="F258">
        <v>1</v>
      </c>
      <c r="G258">
        <v>1</v>
      </c>
      <c r="H258">
        <v>3</v>
      </c>
      <c r="I258" t="s">
        <v>592</v>
      </c>
      <c r="J258" t="s">
        <v>593</v>
      </c>
      <c r="K258" t="s">
        <v>594</v>
      </c>
      <c r="L258">
        <v>1348</v>
      </c>
      <c r="N258">
        <v>1009</v>
      </c>
      <c r="O258" t="s">
        <v>119</v>
      </c>
      <c r="P258" t="s">
        <v>119</v>
      </c>
      <c r="Q258">
        <v>1000</v>
      </c>
      <c r="X258">
        <v>2.2000000000000001E-4</v>
      </c>
      <c r="Y258">
        <v>10362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4</v>
      </c>
      <c r="AG258">
        <v>2.2000000000000001E-4</v>
      </c>
      <c r="AH258">
        <v>2</v>
      </c>
      <c r="AI258">
        <v>27797107</v>
      </c>
      <c r="AJ258">
        <v>254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ROW(Source!A124)</f>
        <v>124</v>
      </c>
      <c r="B259">
        <v>27797108</v>
      </c>
      <c r="C259">
        <v>27796357</v>
      </c>
      <c r="D259">
        <v>25152615</v>
      </c>
      <c r="E259">
        <v>1</v>
      </c>
      <c r="F259">
        <v>1</v>
      </c>
      <c r="G259">
        <v>1</v>
      </c>
      <c r="H259">
        <v>3</v>
      </c>
      <c r="I259" t="s">
        <v>512</v>
      </c>
      <c r="J259" t="s">
        <v>513</v>
      </c>
      <c r="K259" t="s">
        <v>514</v>
      </c>
      <c r="L259">
        <v>1348</v>
      </c>
      <c r="N259">
        <v>1009</v>
      </c>
      <c r="O259" t="s">
        <v>119</v>
      </c>
      <c r="P259" t="s">
        <v>119</v>
      </c>
      <c r="Q259">
        <v>1000</v>
      </c>
      <c r="X259">
        <v>8.9999999999999998E-4</v>
      </c>
      <c r="Y259">
        <v>9040.01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4</v>
      </c>
      <c r="AG259">
        <v>8.9999999999999998E-4</v>
      </c>
      <c r="AH259">
        <v>2</v>
      </c>
      <c r="AI259">
        <v>27797108</v>
      </c>
      <c r="AJ259">
        <v>255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ROW(Source!A124)</f>
        <v>124</v>
      </c>
      <c r="B260">
        <v>27797109</v>
      </c>
      <c r="C260">
        <v>27796357</v>
      </c>
      <c r="D260">
        <v>25144380</v>
      </c>
      <c r="E260">
        <v>17</v>
      </c>
      <c r="F260">
        <v>1</v>
      </c>
      <c r="G260">
        <v>1</v>
      </c>
      <c r="H260">
        <v>3</v>
      </c>
      <c r="I260" t="s">
        <v>775</v>
      </c>
      <c r="J260" t="s">
        <v>4</v>
      </c>
      <c r="K260" t="s">
        <v>776</v>
      </c>
      <c r="L260">
        <v>1339</v>
      </c>
      <c r="N260">
        <v>1007</v>
      </c>
      <c r="O260" t="s">
        <v>777</v>
      </c>
      <c r="P260" t="s">
        <v>777</v>
      </c>
      <c r="Q260">
        <v>1</v>
      </c>
      <c r="X260">
        <v>5.9999999999999995E-4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4</v>
      </c>
      <c r="AG260">
        <v>5.9999999999999995E-4</v>
      </c>
      <c r="AH260">
        <v>3</v>
      </c>
      <c r="AI260">
        <v>-1</v>
      </c>
      <c r="AJ260" t="s">
        <v>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ROW(Source!A124)</f>
        <v>124</v>
      </c>
      <c r="B261">
        <v>27797110</v>
      </c>
      <c r="C261">
        <v>27796357</v>
      </c>
      <c r="D261">
        <v>25174741</v>
      </c>
      <c r="E261">
        <v>1</v>
      </c>
      <c r="F261">
        <v>1</v>
      </c>
      <c r="G261">
        <v>1</v>
      </c>
      <c r="H261">
        <v>3</v>
      </c>
      <c r="I261" t="s">
        <v>635</v>
      </c>
      <c r="J261" t="s">
        <v>636</v>
      </c>
      <c r="K261" t="s">
        <v>637</v>
      </c>
      <c r="L261">
        <v>1348</v>
      </c>
      <c r="N261">
        <v>1009</v>
      </c>
      <c r="O261" t="s">
        <v>119</v>
      </c>
      <c r="P261" t="s">
        <v>119</v>
      </c>
      <c r="Q261">
        <v>1000</v>
      </c>
      <c r="X261">
        <v>8.4999999999999995E-4</v>
      </c>
      <c r="Y261">
        <v>6508.75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4</v>
      </c>
      <c r="AG261">
        <v>8.4999999999999995E-4</v>
      </c>
      <c r="AH261">
        <v>2</v>
      </c>
      <c r="AI261">
        <v>27797110</v>
      </c>
      <c r="AJ261">
        <v>256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ROW(Source!A124)</f>
        <v>124</v>
      </c>
      <c r="B262">
        <v>27797111</v>
      </c>
      <c r="C262">
        <v>27796357</v>
      </c>
      <c r="D262">
        <v>25146001</v>
      </c>
      <c r="E262">
        <v>17</v>
      </c>
      <c r="F262">
        <v>1</v>
      </c>
      <c r="G262">
        <v>1</v>
      </c>
      <c r="H262">
        <v>3</v>
      </c>
      <c r="I262" t="s">
        <v>778</v>
      </c>
      <c r="J262" t="s">
        <v>4</v>
      </c>
      <c r="K262" t="s">
        <v>779</v>
      </c>
      <c r="L262">
        <v>1354</v>
      </c>
      <c r="N262">
        <v>1010</v>
      </c>
      <c r="O262" t="s">
        <v>215</v>
      </c>
      <c r="P262" t="s">
        <v>215</v>
      </c>
      <c r="Q262">
        <v>1</v>
      </c>
      <c r="X262">
        <v>1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 t="s">
        <v>4</v>
      </c>
      <c r="AG262">
        <v>1</v>
      </c>
      <c r="AH262">
        <v>3</v>
      </c>
      <c r="AI262">
        <v>-1</v>
      </c>
      <c r="AJ262" t="s">
        <v>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ROW(Source!A125)</f>
        <v>125</v>
      </c>
      <c r="B263">
        <v>27797102</v>
      </c>
      <c r="C263">
        <v>27796357</v>
      </c>
      <c r="D263">
        <v>25418142</v>
      </c>
      <c r="E263">
        <v>1</v>
      </c>
      <c r="F263">
        <v>1</v>
      </c>
      <c r="G263">
        <v>1</v>
      </c>
      <c r="H263">
        <v>1</v>
      </c>
      <c r="I263" t="s">
        <v>518</v>
      </c>
      <c r="J263" t="s">
        <v>4</v>
      </c>
      <c r="K263" t="s">
        <v>519</v>
      </c>
      <c r="L263">
        <v>1191</v>
      </c>
      <c r="N263">
        <v>1013</v>
      </c>
      <c r="O263" t="s">
        <v>497</v>
      </c>
      <c r="P263" t="s">
        <v>497</v>
      </c>
      <c r="Q263">
        <v>1</v>
      </c>
      <c r="X263">
        <v>2.65</v>
      </c>
      <c r="Y263">
        <v>0</v>
      </c>
      <c r="Z263">
        <v>0</v>
      </c>
      <c r="AA263">
        <v>0</v>
      </c>
      <c r="AB263">
        <v>8.9700000000000006</v>
      </c>
      <c r="AC263">
        <v>0</v>
      </c>
      <c r="AD263">
        <v>1</v>
      </c>
      <c r="AE263">
        <v>1</v>
      </c>
      <c r="AF263" t="s">
        <v>21</v>
      </c>
      <c r="AG263">
        <v>3.1799999999999997</v>
      </c>
      <c r="AH263">
        <v>2</v>
      </c>
      <c r="AI263">
        <v>27797102</v>
      </c>
      <c r="AJ263">
        <v>258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ROW(Source!A125)</f>
        <v>125</v>
      </c>
      <c r="B264">
        <v>27797103</v>
      </c>
      <c r="C264">
        <v>27796357</v>
      </c>
      <c r="D264">
        <v>25412928</v>
      </c>
      <c r="E264">
        <v>1</v>
      </c>
      <c r="F264">
        <v>1</v>
      </c>
      <c r="G264">
        <v>1</v>
      </c>
      <c r="H264">
        <v>1</v>
      </c>
      <c r="I264" t="s">
        <v>498</v>
      </c>
      <c r="J264" t="s">
        <v>4</v>
      </c>
      <c r="K264" t="s">
        <v>499</v>
      </c>
      <c r="L264">
        <v>1191</v>
      </c>
      <c r="N264">
        <v>1013</v>
      </c>
      <c r="O264" t="s">
        <v>497</v>
      </c>
      <c r="P264" t="s">
        <v>497</v>
      </c>
      <c r="Q264">
        <v>1</v>
      </c>
      <c r="X264">
        <v>0.03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2</v>
      </c>
      <c r="AF264" t="s">
        <v>21</v>
      </c>
      <c r="AG264">
        <v>3.5999999999999997E-2</v>
      </c>
      <c r="AH264">
        <v>2</v>
      </c>
      <c r="AI264">
        <v>27797103</v>
      </c>
      <c r="AJ264">
        <v>259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ROW(Source!A125)</f>
        <v>125</v>
      </c>
      <c r="B265">
        <v>27797104</v>
      </c>
      <c r="C265">
        <v>27796357</v>
      </c>
      <c r="D265">
        <v>25230220</v>
      </c>
      <c r="E265">
        <v>1</v>
      </c>
      <c r="F265">
        <v>1</v>
      </c>
      <c r="G265">
        <v>1</v>
      </c>
      <c r="H265">
        <v>2</v>
      </c>
      <c r="I265" t="s">
        <v>500</v>
      </c>
      <c r="J265" t="s">
        <v>501</v>
      </c>
      <c r="K265" t="s">
        <v>502</v>
      </c>
      <c r="L265">
        <v>1368</v>
      </c>
      <c r="N265">
        <v>1011</v>
      </c>
      <c r="O265" t="s">
        <v>503</v>
      </c>
      <c r="P265" t="s">
        <v>503</v>
      </c>
      <c r="Q265">
        <v>1</v>
      </c>
      <c r="X265">
        <v>0.01</v>
      </c>
      <c r="Y265">
        <v>0</v>
      </c>
      <c r="Z265">
        <v>111.99</v>
      </c>
      <c r="AA265">
        <v>13.5</v>
      </c>
      <c r="AB265">
        <v>0</v>
      </c>
      <c r="AC265">
        <v>0</v>
      </c>
      <c r="AD265">
        <v>1</v>
      </c>
      <c r="AE265">
        <v>0</v>
      </c>
      <c r="AF265" t="s">
        <v>21</v>
      </c>
      <c r="AG265">
        <v>1.2E-2</v>
      </c>
      <c r="AH265">
        <v>2</v>
      </c>
      <c r="AI265">
        <v>27797104</v>
      </c>
      <c r="AJ265">
        <v>260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ROW(Source!A125)</f>
        <v>125</v>
      </c>
      <c r="B266">
        <v>27797105</v>
      </c>
      <c r="C266">
        <v>27796357</v>
      </c>
      <c r="D266">
        <v>25231607</v>
      </c>
      <c r="E266">
        <v>1</v>
      </c>
      <c r="F266">
        <v>1</v>
      </c>
      <c r="G266">
        <v>1</v>
      </c>
      <c r="H266">
        <v>2</v>
      </c>
      <c r="I266" t="s">
        <v>507</v>
      </c>
      <c r="J266" t="s">
        <v>508</v>
      </c>
      <c r="K266" t="s">
        <v>509</v>
      </c>
      <c r="L266">
        <v>1368</v>
      </c>
      <c r="N266">
        <v>1011</v>
      </c>
      <c r="O266" t="s">
        <v>503</v>
      </c>
      <c r="P266" t="s">
        <v>503</v>
      </c>
      <c r="Q266">
        <v>1</v>
      </c>
      <c r="X266">
        <v>0.02</v>
      </c>
      <c r="Y266">
        <v>0</v>
      </c>
      <c r="Z266">
        <v>65.709999999999994</v>
      </c>
      <c r="AA266">
        <v>11.6</v>
      </c>
      <c r="AB266">
        <v>0</v>
      </c>
      <c r="AC266">
        <v>0</v>
      </c>
      <c r="AD266">
        <v>1</v>
      </c>
      <c r="AE266">
        <v>0</v>
      </c>
      <c r="AF266" t="s">
        <v>21</v>
      </c>
      <c r="AG266">
        <v>2.4E-2</v>
      </c>
      <c r="AH266">
        <v>2</v>
      </c>
      <c r="AI266">
        <v>27797105</v>
      </c>
      <c r="AJ266">
        <v>261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ROW(Source!A125)</f>
        <v>125</v>
      </c>
      <c r="B267">
        <v>27797106</v>
      </c>
      <c r="C267">
        <v>27796357</v>
      </c>
      <c r="D267">
        <v>25231911</v>
      </c>
      <c r="E267">
        <v>1</v>
      </c>
      <c r="F267">
        <v>1</v>
      </c>
      <c r="G267">
        <v>1</v>
      </c>
      <c r="H267">
        <v>2</v>
      </c>
      <c r="I267" t="s">
        <v>586</v>
      </c>
      <c r="J267" t="s">
        <v>587</v>
      </c>
      <c r="K267" t="s">
        <v>588</v>
      </c>
      <c r="L267">
        <v>1368</v>
      </c>
      <c r="N267">
        <v>1011</v>
      </c>
      <c r="O267" t="s">
        <v>503</v>
      </c>
      <c r="P267" t="s">
        <v>503</v>
      </c>
      <c r="Q267">
        <v>1</v>
      </c>
      <c r="X267">
        <v>0.23</v>
      </c>
      <c r="Y267">
        <v>0</v>
      </c>
      <c r="Z267">
        <v>8.1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21</v>
      </c>
      <c r="AG267">
        <v>0.27600000000000002</v>
      </c>
      <c r="AH267">
        <v>2</v>
      </c>
      <c r="AI267">
        <v>27797106</v>
      </c>
      <c r="AJ267">
        <v>262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ROW(Source!A125)</f>
        <v>125</v>
      </c>
      <c r="B268">
        <v>27797107</v>
      </c>
      <c r="C268">
        <v>27796357</v>
      </c>
      <c r="D268">
        <v>25151438</v>
      </c>
      <c r="E268">
        <v>1</v>
      </c>
      <c r="F268">
        <v>1</v>
      </c>
      <c r="G268">
        <v>1</v>
      </c>
      <c r="H268">
        <v>3</v>
      </c>
      <c r="I268" t="s">
        <v>592</v>
      </c>
      <c r="J268" t="s">
        <v>593</v>
      </c>
      <c r="K268" t="s">
        <v>594</v>
      </c>
      <c r="L268">
        <v>1348</v>
      </c>
      <c r="N268">
        <v>1009</v>
      </c>
      <c r="O268" t="s">
        <v>119</v>
      </c>
      <c r="P268" t="s">
        <v>119</v>
      </c>
      <c r="Q268">
        <v>1000</v>
      </c>
      <c r="X268">
        <v>2.2000000000000001E-4</v>
      </c>
      <c r="Y268">
        <v>10362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4</v>
      </c>
      <c r="AG268">
        <v>2.2000000000000001E-4</v>
      </c>
      <c r="AH268">
        <v>2</v>
      </c>
      <c r="AI268">
        <v>27797107</v>
      </c>
      <c r="AJ268">
        <v>263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ROW(Source!A125)</f>
        <v>125</v>
      </c>
      <c r="B269">
        <v>27797108</v>
      </c>
      <c r="C269">
        <v>27796357</v>
      </c>
      <c r="D269">
        <v>25152615</v>
      </c>
      <c r="E269">
        <v>1</v>
      </c>
      <c r="F269">
        <v>1</v>
      </c>
      <c r="G269">
        <v>1</v>
      </c>
      <c r="H269">
        <v>3</v>
      </c>
      <c r="I269" t="s">
        <v>512</v>
      </c>
      <c r="J269" t="s">
        <v>513</v>
      </c>
      <c r="K269" t="s">
        <v>514</v>
      </c>
      <c r="L269">
        <v>1348</v>
      </c>
      <c r="N269">
        <v>1009</v>
      </c>
      <c r="O269" t="s">
        <v>119</v>
      </c>
      <c r="P269" t="s">
        <v>119</v>
      </c>
      <c r="Q269">
        <v>1000</v>
      </c>
      <c r="X269">
        <v>8.9999999999999998E-4</v>
      </c>
      <c r="Y269">
        <v>9040.01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4</v>
      </c>
      <c r="AG269">
        <v>8.9999999999999998E-4</v>
      </c>
      <c r="AH269">
        <v>2</v>
      </c>
      <c r="AI269">
        <v>27797108</v>
      </c>
      <c r="AJ269">
        <v>264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ROW(Source!A125)</f>
        <v>125</v>
      </c>
      <c r="B270">
        <v>27797109</v>
      </c>
      <c r="C270">
        <v>27796357</v>
      </c>
      <c r="D270">
        <v>25144380</v>
      </c>
      <c r="E270">
        <v>17</v>
      </c>
      <c r="F270">
        <v>1</v>
      </c>
      <c r="G270">
        <v>1</v>
      </c>
      <c r="H270">
        <v>3</v>
      </c>
      <c r="I270" t="s">
        <v>775</v>
      </c>
      <c r="J270" t="s">
        <v>4</v>
      </c>
      <c r="K270" t="s">
        <v>776</v>
      </c>
      <c r="L270">
        <v>1339</v>
      </c>
      <c r="N270">
        <v>1007</v>
      </c>
      <c r="O270" t="s">
        <v>777</v>
      </c>
      <c r="P270" t="s">
        <v>777</v>
      </c>
      <c r="Q270">
        <v>1</v>
      </c>
      <c r="X270">
        <v>5.9999999999999995E-4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4</v>
      </c>
      <c r="AG270">
        <v>5.9999999999999995E-4</v>
      </c>
      <c r="AH270">
        <v>3</v>
      </c>
      <c r="AI270">
        <v>-1</v>
      </c>
      <c r="AJ270" t="s">
        <v>4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ROW(Source!A125)</f>
        <v>125</v>
      </c>
      <c r="B271">
        <v>27797110</v>
      </c>
      <c r="C271">
        <v>27796357</v>
      </c>
      <c r="D271">
        <v>25174741</v>
      </c>
      <c r="E271">
        <v>1</v>
      </c>
      <c r="F271">
        <v>1</v>
      </c>
      <c r="G271">
        <v>1</v>
      </c>
      <c r="H271">
        <v>3</v>
      </c>
      <c r="I271" t="s">
        <v>635</v>
      </c>
      <c r="J271" t="s">
        <v>636</v>
      </c>
      <c r="K271" t="s">
        <v>637</v>
      </c>
      <c r="L271">
        <v>1348</v>
      </c>
      <c r="N271">
        <v>1009</v>
      </c>
      <c r="O271" t="s">
        <v>119</v>
      </c>
      <c r="P271" t="s">
        <v>119</v>
      </c>
      <c r="Q271">
        <v>1000</v>
      </c>
      <c r="X271">
        <v>8.4999999999999995E-4</v>
      </c>
      <c r="Y271">
        <v>6508.75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4</v>
      </c>
      <c r="AG271">
        <v>8.4999999999999995E-4</v>
      </c>
      <c r="AH271">
        <v>2</v>
      </c>
      <c r="AI271">
        <v>27797110</v>
      </c>
      <c r="AJ271">
        <v>265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ROW(Source!A125)</f>
        <v>125</v>
      </c>
      <c r="B272">
        <v>27797111</v>
      </c>
      <c r="C272">
        <v>27796357</v>
      </c>
      <c r="D272">
        <v>25146001</v>
      </c>
      <c r="E272">
        <v>17</v>
      </c>
      <c r="F272">
        <v>1</v>
      </c>
      <c r="G272">
        <v>1</v>
      </c>
      <c r="H272">
        <v>3</v>
      </c>
      <c r="I272" t="s">
        <v>778</v>
      </c>
      <c r="J272" t="s">
        <v>4</v>
      </c>
      <c r="K272" t="s">
        <v>779</v>
      </c>
      <c r="L272">
        <v>1354</v>
      </c>
      <c r="N272">
        <v>1010</v>
      </c>
      <c r="O272" t="s">
        <v>215</v>
      </c>
      <c r="P272" t="s">
        <v>215</v>
      </c>
      <c r="Q272">
        <v>1</v>
      </c>
      <c r="X272">
        <v>1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 t="s">
        <v>4</v>
      </c>
      <c r="AG272">
        <v>1</v>
      </c>
      <c r="AH272">
        <v>3</v>
      </c>
      <c r="AI272">
        <v>-1</v>
      </c>
      <c r="AJ272" t="s">
        <v>4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ROW(Source!A128)</f>
        <v>128</v>
      </c>
      <c r="B273">
        <v>27797117</v>
      </c>
      <c r="C273">
        <v>27796367</v>
      </c>
      <c r="D273">
        <v>25419089</v>
      </c>
      <c r="E273">
        <v>1</v>
      </c>
      <c r="F273">
        <v>1</v>
      </c>
      <c r="G273">
        <v>1</v>
      </c>
      <c r="H273">
        <v>1</v>
      </c>
      <c r="I273" t="s">
        <v>520</v>
      </c>
      <c r="J273" t="s">
        <v>4</v>
      </c>
      <c r="K273" t="s">
        <v>521</v>
      </c>
      <c r="L273">
        <v>1191</v>
      </c>
      <c r="N273">
        <v>1013</v>
      </c>
      <c r="O273" t="s">
        <v>497</v>
      </c>
      <c r="P273" t="s">
        <v>497</v>
      </c>
      <c r="Q273">
        <v>1</v>
      </c>
      <c r="X273">
        <v>14.6</v>
      </c>
      <c r="Y273">
        <v>0</v>
      </c>
      <c r="Z273">
        <v>0</v>
      </c>
      <c r="AA273">
        <v>0</v>
      </c>
      <c r="AB273">
        <v>9.6199999999999992</v>
      </c>
      <c r="AC273">
        <v>0</v>
      </c>
      <c r="AD273">
        <v>1</v>
      </c>
      <c r="AE273">
        <v>1</v>
      </c>
      <c r="AF273" t="s">
        <v>21</v>
      </c>
      <c r="AG273">
        <v>17.52</v>
      </c>
      <c r="AH273">
        <v>2</v>
      </c>
      <c r="AI273">
        <v>27797117</v>
      </c>
      <c r="AJ273">
        <v>267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ROW(Source!A128)</f>
        <v>128</v>
      </c>
      <c r="B274">
        <v>27797118</v>
      </c>
      <c r="C274">
        <v>27796367</v>
      </c>
      <c r="D274">
        <v>25412928</v>
      </c>
      <c r="E274">
        <v>1</v>
      </c>
      <c r="F274">
        <v>1</v>
      </c>
      <c r="G274">
        <v>1</v>
      </c>
      <c r="H274">
        <v>1</v>
      </c>
      <c r="I274" t="s">
        <v>498</v>
      </c>
      <c r="J274" t="s">
        <v>4</v>
      </c>
      <c r="K274" t="s">
        <v>499</v>
      </c>
      <c r="L274">
        <v>1191</v>
      </c>
      <c r="N274">
        <v>1013</v>
      </c>
      <c r="O274" t="s">
        <v>497</v>
      </c>
      <c r="P274" t="s">
        <v>497</v>
      </c>
      <c r="Q274">
        <v>1</v>
      </c>
      <c r="X274">
        <v>1.6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21</v>
      </c>
      <c r="AG274">
        <v>1.92</v>
      </c>
      <c r="AH274">
        <v>2</v>
      </c>
      <c r="AI274">
        <v>27797118</v>
      </c>
      <c r="AJ274">
        <v>268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ROW(Source!A128)</f>
        <v>128</v>
      </c>
      <c r="B275">
        <v>27797119</v>
      </c>
      <c r="C275">
        <v>27796367</v>
      </c>
      <c r="D275">
        <v>25230220</v>
      </c>
      <c r="E275">
        <v>1</v>
      </c>
      <c r="F275">
        <v>1</v>
      </c>
      <c r="G275">
        <v>1</v>
      </c>
      <c r="H275">
        <v>2</v>
      </c>
      <c r="I275" t="s">
        <v>500</v>
      </c>
      <c r="J275" t="s">
        <v>501</v>
      </c>
      <c r="K275" t="s">
        <v>502</v>
      </c>
      <c r="L275">
        <v>1368</v>
      </c>
      <c r="N275">
        <v>1011</v>
      </c>
      <c r="O275" t="s">
        <v>503</v>
      </c>
      <c r="P275" t="s">
        <v>503</v>
      </c>
      <c r="Q275">
        <v>1</v>
      </c>
      <c r="X275">
        <v>0.8</v>
      </c>
      <c r="Y275">
        <v>0</v>
      </c>
      <c r="Z275">
        <v>111.99</v>
      </c>
      <c r="AA275">
        <v>13.5</v>
      </c>
      <c r="AB275">
        <v>0</v>
      </c>
      <c r="AC275">
        <v>0</v>
      </c>
      <c r="AD275">
        <v>1</v>
      </c>
      <c r="AE275">
        <v>0</v>
      </c>
      <c r="AF275" t="s">
        <v>21</v>
      </c>
      <c r="AG275">
        <v>0.96</v>
      </c>
      <c r="AH275">
        <v>2</v>
      </c>
      <c r="AI275">
        <v>27797119</v>
      </c>
      <c r="AJ275">
        <v>269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ROW(Source!A128)</f>
        <v>128</v>
      </c>
      <c r="B276">
        <v>27797120</v>
      </c>
      <c r="C276">
        <v>27796367</v>
      </c>
      <c r="D276">
        <v>25231607</v>
      </c>
      <c r="E276">
        <v>1</v>
      </c>
      <c r="F276">
        <v>1</v>
      </c>
      <c r="G276">
        <v>1</v>
      </c>
      <c r="H276">
        <v>2</v>
      </c>
      <c r="I276" t="s">
        <v>507</v>
      </c>
      <c r="J276" t="s">
        <v>508</v>
      </c>
      <c r="K276" t="s">
        <v>509</v>
      </c>
      <c r="L276">
        <v>1368</v>
      </c>
      <c r="N276">
        <v>1011</v>
      </c>
      <c r="O276" t="s">
        <v>503</v>
      </c>
      <c r="P276" t="s">
        <v>503</v>
      </c>
      <c r="Q276">
        <v>1</v>
      </c>
      <c r="X276">
        <v>0.8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21</v>
      </c>
      <c r="AG276">
        <v>0.96</v>
      </c>
      <c r="AH276">
        <v>2</v>
      </c>
      <c r="AI276">
        <v>27797120</v>
      </c>
      <c r="AJ276">
        <v>270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ROW(Source!A128)</f>
        <v>128</v>
      </c>
      <c r="B277">
        <v>27797121</v>
      </c>
      <c r="C277">
        <v>27796367</v>
      </c>
      <c r="D277">
        <v>25150275</v>
      </c>
      <c r="E277">
        <v>1</v>
      </c>
      <c r="F277">
        <v>1</v>
      </c>
      <c r="G277">
        <v>1</v>
      </c>
      <c r="H277">
        <v>3</v>
      </c>
      <c r="I277" t="s">
        <v>522</v>
      </c>
      <c r="J277" t="s">
        <v>523</v>
      </c>
      <c r="K277" t="s">
        <v>524</v>
      </c>
      <c r="L277">
        <v>1308</v>
      </c>
      <c r="N277">
        <v>1003</v>
      </c>
      <c r="O277" t="s">
        <v>246</v>
      </c>
      <c r="P277" t="s">
        <v>246</v>
      </c>
      <c r="Q277">
        <v>100</v>
      </c>
      <c r="X277">
        <v>4.7999999999999996E-3</v>
      </c>
      <c r="Y277">
        <v>120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4</v>
      </c>
      <c r="AG277">
        <v>4.7999999999999996E-3</v>
      </c>
      <c r="AH277">
        <v>2</v>
      </c>
      <c r="AI277">
        <v>27797121</v>
      </c>
      <c r="AJ277">
        <v>271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ROW(Source!A128)</f>
        <v>128</v>
      </c>
      <c r="B278">
        <v>27797122</v>
      </c>
      <c r="C278">
        <v>27796367</v>
      </c>
      <c r="D278">
        <v>25152616</v>
      </c>
      <c r="E278">
        <v>1</v>
      </c>
      <c r="F278">
        <v>1</v>
      </c>
      <c r="G278">
        <v>1</v>
      </c>
      <c r="H278">
        <v>3</v>
      </c>
      <c r="I278" t="s">
        <v>525</v>
      </c>
      <c r="J278" t="s">
        <v>526</v>
      </c>
      <c r="K278" t="s">
        <v>514</v>
      </c>
      <c r="L278">
        <v>1346</v>
      </c>
      <c r="N278">
        <v>1009</v>
      </c>
      <c r="O278" t="s">
        <v>139</v>
      </c>
      <c r="P278" t="s">
        <v>139</v>
      </c>
      <c r="Q278">
        <v>1</v>
      </c>
      <c r="X278">
        <v>0.77</v>
      </c>
      <c r="Y278">
        <v>9.0399999999999991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4</v>
      </c>
      <c r="AG278">
        <v>0.77</v>
      </c>
      <c r="AH278">
        <v>2</v>
      </c>
      <c r="AI278">
        <v>27797122</v>
      </c>
      <c r="AJ278">
        <v>272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ROW(Source!A128)</f>
        <v>128</v>
      </c>
      <c r="B279">
        <v>27797123</v>
      </c>
      <c r="C279">
        <v>27796367</v>
      </c>
      <c r="D279">
        <v>25200071</v>
      </c>
      <c r="E279">
        <v>1</v>
      </c>
      <c r="F279">
        <v>1</v>
      </c>
      <c r="G279">
        <v>1</v>
      </c>
      <c r="H279">
        <v>3</v>
      </c>
      <c r="I279" t="s">
        <v>527</v>
      </c>
      <c r="J279" t="s">
        <v>528</v>
      </c>
      <c r="K279" t="s">
        <v>529</v>
      </c>
      <c r="L279">
        <v>1358</v>
      </c>
      <c r="N279">
        <v>1010</v>
      </c>
      <c r="O279" t="s">
        <v>355</v>
      </c>
      <c r="P279" t="s">
        <v>355</v>
      </c>
      <c r="Q279">
        <v>10</v>
      </c>
      <c r="X279">
        <v>0.1</v>
      </c>
      <c r="Y279">
        <v>39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4</v>
      </c>
      <c r="AG279">
        <v>0.1</v>
      </c>
      <c r="AH279">
        <v>2</v>
      </c>
      <c r="AI279">
        <v>27797123</v>
      </c>
      <c r="AJ279">
        <v>273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ROW(Source!A128)</f>
        <v>128</v>
      </c>
      <c r="B280">
        <v>27797124</v>
      </c>
      <c r="C280">
        <v>27796367</v>
      </c>
      <c r="D280">
        <v>25201922</v>
      </c>
      <c r="E280">
        <v>1</v>
      </c>
      <c r="F280">
        <v>1</v>
      </c>
      <c r="G280">
        <v>1</v>
      </c>
      <c r="H280">
        <v>3</v>
      </c>
      <c r="I280" t="s">
        <v>530</v>
      </c>
      <c r="J280" t="s">
        <v>531</v>
      </c>
      <c r="K280" t="s">
        <v>532</v>
      </c>
      <c r="L280">
        <v>1355</v>
      </c>
      <c r="N280">
        <v>1010</v>
      </c>
      <c r="O280" t="s">
        <v>303</v>
      </c>
      <c r="P280" t="s">
        <v>303</v>
      </c>
      <c r="Q280">
        <v>100</v>
      </c>
      <c r="X280">
        <v>2.0400000000000001E-2</v>
      </c>
      <c r="Y280">
        <v>3986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4</v>
      </c>
      <c r="AG280">
        <v>2.0400000000000001E-2</v>
      </c>
      <c r="AH280">
        <v>2</v>
      </c>
      <c r="AI280">
        <v>27797124</v>
      </c>
      <c r="AJ280">
        <v>274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ROW(Source!A128)</f>
        <v>128</v>
      </c>
      <c r="B281">
        <v>27797125</v>
      </c>
      <c r="C281">
        <v>27796367</v>
      </c>
      <c r="D281">
        <v>25215894</v>
      </c>
      <c r="E281">
        <v>1</v>
      </c>
      <c r="F281">
        <v>1</v>
      </c>
      <c r="G281">
        <v>1</v>
      </c>
      <c r="H281">
        <v>3</v>
      </c>
      <c r="I281" t="s">
        <v>533</v>
      </c>
      <c r="J281" t="s">
        <v>534</v>
      </c>
      <c r="K281" t="s">
        <v>535</v>
      </c>
      <c r="L281">
        <v>1346</v>
      </c>
      <c r="N281">
        <v>1009</v>
      </c>
      <c r="O281" t="s">
        <v>139</v>
      </c>
      <c r="P281" t="s">
        <v>139</v>
      </c>
      <c r="Q281">
        <v>1</v>
      </c>
      <c r="X281">
        <v>1.6E-2</v>
      </c>
      <c r="Y281">
        <v>41.7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4</v>
      </c>
      <c r="AG281">
        <v>1.6E-2</v>
      </c>
      <c r="AH281">
        <v>2</v>
      </c>
      <c r="AI281">
        <v>27797125</v>
      </c>
      <c r="AJ281">
        <v>275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ROW(Source!A128)</f>
        <v>128</v>
      </c>
      <c r="B282">
        <v>27797126</v>
      </c>
      <c r="C282">
        <v>27796367</v>
      </c>
      <c r="D282">
        <v>25147235</v>
      </c>
      <c r="E282">
        <v>17</v>
      </c>
      <c r="F282">
        <v>1</v>
      </c>
      <c r="G282">
        <v>1</v>
      </c>
      <c r="H282">
        <v>3</v>
      </c>
      <c r="I282" t="s">
        <v>536</v>
      </c>
      <c r="J282" t="s">
        <v>4</v>
      </c>
      <c r="K282" t="s">
        <v>537</v>
      </c>
      <c r="L282">
        <v>1374</v>
      </c>
      <c r="N282">
        <v>1013</v>
      </c>
      <c r="O282" t="s">
        <v>538</v>
      </c>
      <c r="P282" t="s">
        <v>538</v>
      </c>
      <c r="Q282">
        <v>1</v>
      </c>
      <c r="X282">
        <v>2.81</v>
      </c>
      <c r="Y282">
        <v>1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4</v>
      </c>
      <c r="AG282">
        <v>2.81</v>
      </c>
      <c r="AH282">
        <v>2</v>
      </c>
      <c r="AI282">
        <v>27797126</v>
      </c>
      <c r="AJ282">
        <v>276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ROW(Source!A129)</f>
        <v>129</v>
      </c>
      <c r="B283">
        <v>27797117</v>
      </c>
      <c r="C283">
        <v>27796367</v>
      </c>
      <c r="D283">
        <v>25419089</v>
      </c>
      <c r="E283">
        <v>1</v>
      </c>
      <c r="F283">
        <v>1</v>
      </c>
      <c r="G283">
        <v>1</v>
      </c>
      <c r="H283">
        <v>1</v>
      </c>
      <c r="I283" t="s">
        <v>520</v>
      </c>
      <c r="J283" t="s">
        <v>4</v>
      </c>
      <c r="K283" t="s">
        <v>521</v>
      </c>
      <c r="L283">
        <v>1191</v>
      </c>
      <c r="N283">
        <v>1013</v>
      </c>
      <c r="O283" t="s">
        <v>497</v>
      </c>
      <c r="P283" t="s">
        <v>497</v>
      </c>
      <c r="Q283">
        <v>1</v>
      </c>
      <c r="X283">
        <v>14.6</v>
      </c>
      <c r="Y283">
        <v>0</v>
      </c>
      <c r="Z283">
        <v>0</v>
      </c>
      <c r="AA283">
        <v>0</v>
      </c>
      <c r="AB283">
        <v>9.6199999999999992</v>
      </c>
      <c r="AC283">
        <v>0</v>
      </c>
      <c r="AD283">
        <v>1</v>
      </c>
      <c r="AE283">
        <v>1</v>
      </c>
      <c r="AF283" t="s">
        <v>21</v>
      </c>
      <c r="AG283">
        <v>17.52</v>
      </c>
      <c r="AH283">
        <v>2</v>
      </c>
      <c r="AI283">
        <v>27797117</v>
      </c>
      <c r="AJ283">
        <v>278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ROW(Source!A129)</f>
        <v>129</v>
      </c>
      <c r="B284">
        <v>27797118</v>
      </c>
      <c r="C284">
        <v>27796367</v>
      </c>
      <c r="D284">
        <v>25412928</v>
      </c>
      <c r="E284">
        <v>1</v>
      </c>
      <c r="F284">
        <v>1</v>
      </c>
      <c r="G284">
        <v>1</v>
      </c>
      <c r="H284">
        <v>1</v>
      </c>
      <c r="I284" t="s">
        <v>498</v>
      </c>
      <c r="J284" t="s">
        <v>4</v>
      </c>
      <c r="K284" t="s">
        <v>499</v>
      </c>
      <c r="L284">
        <v>1191</v>
      </c>
      <c r="N284">
        <v>1013</v>
      </c>
      <c r="O284" t="s">
        <v>497</v>
      </c>
      <c r="P284" t="s">
        <v>497</v>
      </c>
      <c r="Q284">
        <v>1</v>
      </c>
      <c r="X284">
        <v>1.6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21</v>
      </c>
      <c r="AG284">
        <v>1.92</v>
      </c>
      <c r="AH284">
        <v>2</v>
      </c>
      <c r="AI284">
        <v>27797118</v>
      </c>
      <c r="AJ284">
        <v>279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ROW(Source!A129)</f>
        <v>129</v>
      </c>
      <c r="B285">
        <v>27797119</v>
      </c>
      <c r="C285">
        <v>27796367</v>
      </c>
      <c r="D285">
        <v>25230220</v>
      </c>
      <c r="E285">
        <v>1</v>
      </c>
      <c r="F285">
        <v>1</v>
      </c>
      <c r="G285">
        <v>1</v>
      </c>
      <c r="H285">
        <v>2</v>
      </c>
      <c r="I285" t="s">
        <v>500</v>
      </c>
      <c r="J285" t="s">
        <v>501</v>
      </c>
      <c r="K285" t="s">
        <v>502</v>
      </c>
      <c r="L285">
        <v>1368</v>
      </c>
      <c r="N285">
        <v>1011</v>
      </c>
      <c r="O285" t="s">
        <v>503</v>
      </c>
      <c r="P285" t="s">
        <v>503</v>
      </c>
      <c r="Q285">
        <v>1</v>
      </c>
      <c r="X285">
        <v>0.8</v>
      </c>
      <c r="Y285">
        <v>0</v>
      </c>
      <c r="Z285">
        <v>111.99</v>
      </c>
      <c r="AA285">
        <v>13.5</v>
      </c>
      <c r="AB285">
        <v>0</v>
      </c>
      <c r="AC285">
        <v>0</v>
      </c>
      <c r="AD285">
        <v>1</v>
      </c>
      <c r="AE285">
        <v>0</v>
      </c>
      <c r="AF285" t="s">
        <v>21</v>
      </c>
      <c r="AG285">
        <v>0.96</v>
      </c>
      <c r="AH285">
        <v>2</v>
      </c>
      <c r="AI285">
        <v>27797119</v>
      </c>
      <c r="AJ285">
        <v>280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ROW(Source!A129)</f>
        <v>129</v>
      </c>
      <c r="B286">
        <v>27797120</v>
      </c>
      <c r="C286">
        <v>27796367</v>
      </c>
      <c r="D286">
        <v>25231607</v>
      </c>
      <c r="E286">
        <v>1</v>
      </c>
      <c r="F286">
        <v>1</v>
      </c>
      <c r="G286">
        <v>1</v>
      </c>
      <c r="H286">
        <v>2</v>
      </c>
      <c r="I286" t="s">
        <v>507</v>
      </c>
      <c r="J286" t="s">
        <v>508</v>
      </c>
      <c r="K286" t="s">
        <v>509</v>
      </c>
      <c r="L286">
        <v>1368</v>
      </c>
      <c r="N286">
        <v>1011</v>
      </c>
      <c r="O286" t="s">
        <v>503</v>
      </c>
      <c r="P286" t="s">
        <v>503</v>
      </c>
      <c r="Q286">
        <v>1</v>
      </c>
      <c r="X286">
        <v>0.8</v>
      </c>
      <c r="Y286">
        <v>0</v>
      </c>
      <c r="Z286">
        <v>65.709999999999994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21</v>
      </c>
      <c r="AG286">
        <v>0.96</v>
      </c>
      <c r="AH286">
        <v>2</v>
      </c>
      <c r="AI286">
        <v>27797120</v>
      </c>
      <c r="AJ286">
        <v>281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ROW(Source!A129)</f>
        <v>129</v>
      </c>
      <c r="B287">
        <v>27797121</v>
      </c>
      <c r="C287">
        <v>27796367</v>
      </c>
      <c r="D287">
        <v>25150275</v>
      </c>
      <c r="E287">
        <v>1</v>
      </c>
      <c r="F287">
        <v>1</v>
      </c>
      <c r="G287">
        <v>1</v>
      </c>
      <c r="H287">
        <v>3</v>
      </c>
      <c r="I287" t="s">
        <v>522</v>
      </c>
      <c r="J287" t="s">
        <v>523</v>
      </c>
      <c r="K287" t="s">
        <v>524</v>
      </c>
      <c r="L287">
        <v>1308</v>
      </c>
      <c r="N287">
        <v>1003</v>
      </c>
      <c r="O287" t="s">
        <v>246</v>
      </c>
      <c r="P287" t="s">
        <v>246</v>
      </c>
      <c r="Q287">
        <v>100</v>
      </c>
      <c r="X287">
        <v>4.7999999999999996E-3</v>
      </c>
      <c r="Y287">
        <v>120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4</v>
      </c>
      <c r="AG287">
        <v>4.7999999999999996E-3</v>
      </c>
      <c r="AH287">
        <v>2</v>
      </c>
      <c r="AI287">
        <v>27797121</v>
      </c>
      <c r="AJ287">
        <v>282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ROW(Source!A129)</f>
        <v>129</v>
      </c>
      <c r="B288">
        <v>27797122</v>
      </c>
      <c r="C288">
        <v>27796367</v>
      </c>
      <c r="D288">
        <v>25152616</v>
      </c>
      <c r="E288">
        <v>1</v>
      </c>
      <c r="F288">
        <v>1</v>
      </c>
      <c r="G288">
        <v>1</v>
      </c>
      <c r="H288">
        <v>3</v>
      </c>
      <c r="I288" t="s">
        <v>525</v>
      </c>
      <c r="J288" t="s">
        <v>526</v>
      </c>
      <c r="K288" t="s">
        <v>514</v>
      </c>
      <c r="L288">
        <v>1346</v>
      </c>
      <c r="N288">
        <v>1009</v>
      </c>
      <c r="O288" t="s">
        <v>139</v>
      </c>
      <c r="P288" t="s">
        <v>139</v>
      </c>
      <c r="Q288">
        <v>1</v>
      </c>
      <c r="X288">
        <v>0.77</v>
      </c>
      <c r="Y288">
        <v>9.0399999999999991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4</v>
      </c>
      <c r="AG288">
        <v>0.77</v>
      </c>
      <c r="AH288">
        <v>2</v>
      </c>
      <c r="AI288">
        <v>27797122</v>
      </c>
      <c r="AJ288">
        <v>283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ROW(Source!A129)</f>
        <v>129</v>
      </c>
      <c r="B289">
        <v>27797123</v>
      </c>
      <c r="C289">
        <v>27796367</v>
      </c>
      <c r="D289">
        <v>25200071</v>
      </c>
      <c r="E289">
        <v>1</v>
      </c>
      <c r="F289">
        <v>1</v>
      </c>
      <c r="G289">
        <v>1</v>
      </c>
      <c r="H289">
        <v>3</v>
      </c>
      <c r="I289" t="s">
        <v>527</v>
      </c>
      <c r="J289" t="s">
        <v>528</v>
      </c>
      <c r="K289" t="s">
        <v>529</v>
      </c>
      <c r="L289">
        <v>1358</v>
      </c>
      <c r="N289">
        <v>1010</v>
      </c>
      <c r="O289" t="s">
        <v>355</v>
      </c>
      <c r="P289" t="s">
        <v>355</v>
      </c>
      <c r="Q289">
        <v>10</v>
      </c>
      <c r="X289">
        <v>0.1</v>
      </c>
      <c r="Y289">
        <v>39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4</v>
      </c>
      <c r="AG289">
        <v>0.1</v>
      </c>
      <c r="AH289">
        <v>2</v>
      </c>
      <c r="AI289">
        <v>27797123</v>
      </c>
      <c r="AJ289">
        <v>284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ROW(Source!A129)</f>
        <v>129</v>
      </c>
      <c r="B290">
        <v>27797124</v>
      </c>
      <c r="C290">
        <v>27796367</v>
      </c>
      <c r="D290">
        <v>25201922</v>
      </c>
      <c r="E290">
        <v>1</v>
      </c>
      <c r="F290">
        <v>1</v>
      </c>
      <c r="G290">
        <v>1</v>
      </c>
      <c r="H290">
        <v>3</v>
      </c>
      <c r="I290" t="s">
        <v>530</v>
      </c>
      <c r="J290" t="s">
        <v>531</v>
      </c>
      <c r="K290" t="s">
        <v>532</v>
      </c>
      <c r="L290">
        <v>1355</v>
      </c>
      <c r="N290">
        <v>1010</v>
      </c>
      <c r="O290" t="s">
        <v>303</v>
      </c>
      <c r="P290" t="s">
        <v>303</v>
      </c>
      <c r="Q290">
        <v>100</v>
      </c>
      <c r="X290">
        <v>2.0400000000000001E-2</v>
      </c>
      <c r="Y290">
        <v>3986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4</v>
      </c>
      <c r="AG290">
        <v>2.0400000000000001E-2</v>
      </c>
      <c r="AH290">
        <v>2</v>
      </c>
      <c r="AI290">
        <v>27797124</v>
      </c>
      <c r="AJ290">
        <v>285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ROW(Source!A129)</f>
        <v>129</v>
      </c>
      <c r="B291">
        <v>27797125</v>
      </c>
      <c r="C291">
        <v>27796367</v>
      </c>
      <c r="D291">
        <v>25215894</v>
      </c>
      <c r="E291">
        <v>1</v>
      </c>
      <c r="F291">
        <v>1</v>
      </c>
      <c r="G291">
        <v>1</v>
      </c>
      <c r="H291">
        <v>3</v>
      </c>
      <c r="I291" t="s">
        <v>533</v>
      </c>
      <c r="J291" t="s">
        <v>534</v>
      </c>
      <c r="K291" t="s">
        <v>535</v>
      </c>
      <c r="L291">
        <v>1346</v>
      </c>
      <c r="N291">
        <v>1009</v>
      </c>
      <c r="O291" t="s">
        <v>139</v>
      </c>
      <c r="P291" t="s">
        <v>139</v>
      </c>
      <c r="Q291">
        <v>1</v>
      </c>
      <c r="X291">
        <v>1.6E-2</v>
      </c>
      <c r="Y291">
        <v>41.7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4</v>
      </c>
      <c r="AG291">
        <v>1.6E-2</v>
      </c>
      <c r="AH291">
        <v>2</v>
      </c>
      <c r="AI291">
        <v>27797125</v>
      </c>
      <c r="AJ291">
        <v>286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ROW(Source!A129)</f>
        <v>129</v>
      </c>
      <c r="B292">
        <v>27797126</v>
      </c>
      <c r="C292">
        <v>27796367</v>
      </c>
      <c r="D292">
        <v>25147235</v>
      </c>
      <c r="E292">
        <v>17</v>
      </c>
      <c r="F292">
        <v>1</v>
      </c>
      <c r="G292">
        <v>1</v>
      </c>
      <c r="H292">
        <v>3</v>
      </c>
      <c r="I292" t="s">
        <v>536</v>
      </c>
      <c r="J292" t="s">
        <v>4</v>
      </c>
      <c r="K292" t="s">
        <v>537</v>
      </c>
      <c r="L292">
        <v>1374</v>
      </c>
      <c r="N292">
        <v>1013</v>
      </c>
      <c r="O292" t="s">
        <v>538</v>
      </c>
      <c r="P292" t="s">
        <v>538</v>
      </c>
      <c r="Q292">
        <v>1</v>
      </c>
      <c r="X292">
        <v>2.81</v>
      </c>
      <c r="Y292">
        <v>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4</v>
      </c>
      <c r="AG292">
        <v>2.81</v>
      </c>
      <c r="AH292">
        <v>2</v>
      </c>
      <c r="AI292">
        <v>27797126</v>
      </c>
      <c r="AJ292">
        <v>287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ROW(Source!A132)</f>
        <v>132</v>
      </c>
      <c r="B293">
        <v>27797130</v>
      </c>
      <c r="C293">
        <v>27796378</v>
      </c>
      <c r="D293">
        <v>25418547</v>
      </c>
      <c r="E293">
        <v>1</v>
      </c>
      <c r="F293">
        <v>1</v>
      </c>
      <c r="G293">
        <v>1</v>
      </c>
      <c r="H293">
        <v>1</v>
      </c>
      <c r="I293" t="s">
        <v>510</v>
      </c>
      <c r="J293" t="s">
        <v>4</v>
      </c>
      <c r="K293" t="s">
        <v>511</v>
      </c>
      <c r="L293">
        <v>1191</v>
      </c>
      <c r="N293">
        <v>1013</v>
      </c>
      <c r="O293" t="s">
        <v>497</v>
      </c>
      <c r="P293" t="s">
        <v>497</v>
      </c>
      <c r="Q293">
        <v>1</v>
      </c>
      <c r="X293">
        <v>80.88</v>
      </c>
      <c r="Y293">
        <v>0</v>
      </c>
      <c r="Z293">
        <v>0</v>
      </c>
      <c r="AA293">
        <v>0</v>
      </c>
      <c r="AB293">
        <v>8.74</v>
      </c>
      <c r="AC293">
        <v>0</v>
      </c>
      <c r="AD293">
        <v>1</v>
      </c>
      <c r="AE293">
        <v>1</v>
      </c>
      <c r="AF293" t="s">
        <v>21</v>
      </c>
      <c r="AG293">
        <v>97.055999999999997</v>
      </c>
      <c r="AH293">
        <v>2</v>
      </c>
      <c r="AI293">
        <v>27797130</v>
      </c>
      <c r="AJ293">
        <v>289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ROW(Source!A132)</f>
        <v>132</v>
      </c>
      <c r="B294">
        <v>27797131</v>
      </c>
      <c r="C294">
        <v>27796378</v>
      </c>
      <c r="D294">
        <v>25412928</v>
      </c>
      <c r="E294">
        <v>1</v>
      </c>
      <c r="F294">
        <v>1</v>
      </c>
      <c r="G294">
        <v>1</v>
      </c>
      <c r="H294">
        <v>1</v>
      </c>
      <c r="I294" t="s">
        <v>498</v>
      </c>
      <c r="J294" t="s">
        <v>4</v>
      </c>
      <c r="K294" t="s">
        <v>499</v>
      </c>
      <c r="L294">
        <v>1191</v>
      </c>
      <c r="N294">
        <v>1013</v>
      </c>
      <c r="O294" t="s">
        <v>497</v>
      </c>
      <c r="P294" t="s">
        <v>497</v>
      </c>
      <c r="Q294">
        <v>1</v>
      </c>
      <c r="X294">
        <v>0.76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2</v>
      </c>
      <c r="AF294" t="s">
        <v>21</v>
      </c>
      <c r="AG294">
        <v>0.91199999999999992</v>
      </c>
      <c r="AH294">
        <v>2</v>
      </c>
      <c r="AI294">
        <v>27797131</v>
      </c>
      <c r="AJ294">
        <v>290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ROW(Source!A132)</f>
        <v>132</v>
      </c>
      <c r="B295">
        <v>27797132</v>
      </c>
      <c r="C295">
        <v>27796378</v>
      </c>
      <c r="D295">
        <v>25230220</v>
      </c>
      <c r="E295">
        <v>1</v>
      </c>
      <c r="F295">
        <v>1</v>
      </c>
      <c r="G295">
        <v>1</v>
      </c>
      <c r="H295">
        <v>2</v>
      </c>
      <c r="I295" t="s">
        <v>500</v>
      </c>
      <c r="J295" t="s">
        <v>501</v>
      </c>
      <c r="K295" t="s">
        <v>502</v>
      </c>
      <c r="L295">
        <v>1368</v>
      </c>
      <c r="N295">
        <v>1011</v>
      </c>
      <c r="O295" t="s">
        <v>503</v>
      </c>
      <c r="P295" t="s">
        <v>503</v>
      </c>
      <c r="Q295">
        <v>1</v>
      </c>
      <c r="X295">
        <v>0.31</v>
      </c>
      <c r="Y295">
        <v>0</v>
      </c>
      <c r="Z295">
        <v>111.99</v>
      </c>
      <c r="AA295">
        <v>13.5</v>
      </c>
      <c r="AB295">
        <v>0</v>
      </c>
      <c r="AC295">
        <v>0</v>
      </c>
      <c r="AD295">
        <v>1</v>
      </c>
      <c r="AE295">
        <v>0</v>
      </c>
      <c r="AF295" t="s">
        <v>21</v>
      </c>
      <c r="AG295">
        <v>0.372</v>
      </c>
      <c r="AH295">
        <v>2</v>
      </c>
      <c r="AI295">
        <v>27797132</v>
      </c>
      <c r="AJ295">
        <v>291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ROW(Source!A132)</f>
        <v>132</v>
      </c>
      <c r="B296">
        <v>27797133</v>
      </c>
      <c r="C296">
        <v>27796378</v>
      </c>
      <c r="D296">
        <v>25230400</v>
      </c>
      <c r="E296">
        <v>1</v>
      </c>
      <c r="F296">
        <v>1</v>
      </c>
      <c r="G296">
        <v>1</v>
      </c>
      <c r="H296">
        <v>2</v>
      </c>
      <c r="I296" t="s">
        <v>504</v>
      </c>
      <c r="J296" t="s">
        <v>505</v>
      </c>
      <c r="K296" t="s">
        <v>506</v>
      </c>
      <c r="L296">
        <v>1368</v>
      </c>
      <c r="N296">
        <v>1011</v>
      </c>
      <c r="O296" t="s">
        <v>503</v>
      </c>
      <c r="P296" t="s">
        <v>503</v>
      </c>
      <c r="Q296">
        <v>1</v>
      </c>
      <c r="X296">
        <v>10.050000000000001</v>
      </c>
      <c r="Y296">
        <v>0</v>
      </c>
      <c r="Z296">
        <v>3.12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21</v>
      </c>
      <c r="AG296">
        <v>12.06</v>
      </c>
      <c r="AH296">
        <v>2</v>
      </c>
      <c r="AI296">
        <v>27797133</v>
      </c>
      <c r="AJ296">
        <v>292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ROW(Source!A132)</f>
        <v>132</v>
      </c>
      <c r="B297">
        <v>27797134</v>
      </c>
      <c r="C297">
        <v>27796378</v>
      </c>
      <c r="D297">
        <v>25230413</v>
      </c>
      <c r="E297">
        <v>1</v>
      </c>
      <c r="F297">
        <v>1</v>
      </c>
      <c r="G297">
        <v>1</v>
      </c>
      <c r="H297">
        <v>2</v>
      </c>
      <c r="I297" t="s">
        <v>583</v>
      </c>
      <c r="J297" t="s">
        <v>584</v>
      </c>
      <c r="K297" t="s">
        <v>585</v>
      </c>
      <c r="L297">
        <v>1368</v>
      </c>
      <c r="N297">
        <v>1011</v>
      </c>
      <c r="O297" t="s">
        <v>503</v>
      </c>
      <c r="P297" t="s">
        <v>503</v>
      </c>
      <c r="Q297">
        <v>1</v>
      </c>
      <c r="X297">
        <v>0.2</v>
      </c>
      <c r="Y297">
        <v>0</v>
      </c>
      <c r="Z297">
        <v>6.66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21</v>
      </c>
      <c r="AG297">
        <v>0.24</v>
      </c>
      <c r="AH297">
        <v>2</v>
      </c>
      <c r="AI297">
        <v>27797134</v>
      </c>
      <c r="AJ297">
        <v>293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ROW(Source!A132)</f>
        <v>132</v>
      </c>
      <c r="B298">
        <v>27797135</v>
      </c>
      <c r="C298">
        <v>27796378</v>
      </c>
      <c r="D298">
        <v>25231607</v>
      </c>
      <c r="E298">
        <v>1</v>
      </c>
      <c r="F298">
        <v>1</v>
      </c>
      <c r="G298">
        <v>1</v>
      </c>
      <c r="H298">
        <v>2</v>
      </c>
      <c r="I298" t="s">
        <v>507</v>
      </c>
      <c r="J298" t="s">
        <v>508</v>
      </c>
      <c r="K298" t="s">
        <v>509</v>
      </c>
      <c r="L298">
        <v>1368</v>
      </c>
      <c r="N298">
        <v>1011</v>
      </c>
      <c r="O298" t="s">
        <v>503</v>
      </c>
      <c r="P298" t="s">
        <v>503</v>
      </c>
      <c r="Q298">
        <v>1</v>
      </c>
      <c r="X298">
        <v>0.45</v>
      </c>
      <c r="Y298">
        <v>0</v>
      </c>
      <c r="Z298">
        <v>65.709999999999994</v>
      </c>
      <c r="AA298">
        <v>11.6</v>
      </c>
      <c r="AB298">
        <v>0</v>
      </c>
      <c r="AC298">
        <v>0</v>
      </c>
      <c r="AD298">
        <v>1</v>
      </c>
      <c r="AE298">
        <v>0</v>
      </c>
      <c r="AF298" t="s">
        <v>21</v>
      </c>
      <c r="AG298">
        <v>0.54</v>
      </c>
      <c r="AH298">
        <v>2</v>
      </c>
      <c r="AI298">
        <v>27797135</v>
      </c>
      <c r="AJ298">
        <v>294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ROW(Source!A132)</f>
        <v>132</v>
      </c>
      <c r="B299">
        <v>27797136</v>
      </c>
      <c r="C299">
        <v>27796378</v>
      </c>
      <c r="D299">
        <v>25231911</v>
      </c>
      <c r="E299">
        <v>1</v>
      </c>
      <c r="F299">
        <v>1</v>
      </c>
      <c r="G299">
        <v>1</v>
      </c>
      <c r="H299">
        <v>2</v>
      </c>
      <c r="I299" t="s">
        <v>586</v>
      </c>
      <c r="J299" t="s">
        <v>587</v>
      </c>
      <c r="K299" t="s">
        <v>588</v>
      </c>
      <c r="L299">
        <v>1368</v>
      </c>
      <c r="N299">
        <v>1011</v>
      </c>
      <c r="O299" t="s">
        <v>503</v>
      </c>
      <c r="P299" t="s">
        <v>503</v>
      </c>
      <c r="Q299">
        <v>1</v>
      </c>
      <c r="X299">
        <v>1.31</v>
      </c>
      <c r="Y299">
        <v>0</v>
      </c>
      <c r="Z299">
        <v>8.1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21</v>
      </c>
      <c r="AG299">
        <v>1.5720000000000001</v>
      </c>
      <c r="AH299">
        <v>2</v>
      </c>
      <c r="AI299">
        <v>27797136</v>
      </c>
      <c r="AJ299">
        <v>295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ROW(Source!A132)</f>
        <v>132</v>
      </c>
      <c r="B300">
        <v>27797137</v>
      </c>
      <c r="C300">
        <v>27796378</v>
      </c>
      <c r="D300">
        <v>25150242</v>
      </c>
      <c r="E300">
        <v>1</v>
      </c>
      <c r="F300">
        <v>1</v>
      </c>
      <c r="G300">
        <v>1</v>
      </c>
      <c r="H300">
        <v>3</v>
      </c>
      <c r="I300" t="s">
        <v>589</v>
      </c>
      <c r="J300" t="s">
        <v>590</v>
      </c>
      <c r="K300" t="s">
        <v>591</v>
      </c>
      <c r="L300">
        <v>1346</v>
      </c>
      <c r="N300">
        <v>1009</v>
      </c>
      <c r="O300" t="s">
        <v>139</v>
      </c>
      <c r="P300" t="s">
        <v>139</v>
      </c>
      <c r="Q300">
        <v>1</v>
      </c>
      <c r="X300">
        <v>7.95</v>
      </c>
      <c r="Y300">
        <v>39.020000000000003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4</v>
      </c>
      <c r="AG300">
        <v>7.95</v>
      </c>
      <c r="AH300">
        <v>2</v>
      </c>
      <c r="AI300">
        <v>27797137</v>
      </c>
      <c r="AJ300">
        <v>296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ROW(Source!A132)</f>
        <v>132</v>
      </c>
      <c r="B301">
        <v>27797138</v>
      </c>
      <c r="C301">
        <v>27796378</v>
      </c>
      <c r="D301">
        <v>25151438</v>
      </c>
      <c r="E301">
        <v>1</v>
      </c>
      <c r="F301">
        <v>1</v>
      </c>
      <c r="G301">
        <v>1</v>
      </c>
      <c r="H301">
        <v>3</v>
      </c>
      <c r="I301" t="s">
        <v>592</v>
      </c>
      <c r="J301" t="s">
        <v>593</v>
      </c>
      <c r="K301" t="s">
        <v>594</v>
      </c>
      <c r="L301">
        <v>1348</v>
      </c>
      <c r="N301">
        <v>1009</v>
      </c>
      <c r="O301" t="s">
        <v>119</v>
      </c>
      <c r="P301" t="s">
        <v>119</v>
      </c>
      <c r="Q301">
        <v>1000</v>
      </c>
      <c r="X301">
        <v>3.3E-4</v>
      </c>
      <c r="Y301">
        <v>10362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4</v>
      </c>
      <c r="AG301">
        <v>3.3E-4</v>
      </c>
      <c r="AH301">
        <v>2</v>
      </c>
      <c r="AI301">
        <v>27797138</v>
      </c>
      <c r="AJ301">
        <v>297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ROW(Source!A132)</f>
        <v>132</v>
      </c>
      <c r="B302">
        <v>27797139</v>
      </c>
      <c r="C302">
        <v>27796378</v>
      </c>
      <c r="D302">
        <v>25152615</v>
      </c>
      <c r="E302">
        <v>1</v>
      </c>
      <c r="F302">
        <v>1</v>
      </c>
      <c r="G302">
        <v>1</v>
      </c>
      <c r="H302">
        <v>3</v>
      </c>
      <c r="I302" t="s">
        <v>512</v>
      </c>
      <c r="J302" t="s">
        <v>513</v>
      </c>
      <c r="K302" t="s">
        <v>514</v>
      </c>
      <c r="L302">
        <v>1348</v>
      </c>
      <c r="N302">
        <v>1009</v>
      </c>
      <c r="O302" t="s">
        <v>119</v>
      </c>
      <c r="P302" t="s">
        <v>119</v>
      </c>
      <c r="Q302">
        <v>1000</v>
      </c>
      <c r="X302">
        <v>6.0000000000000001E-3</v>
      </c>
      <c r="Y302">
        <v>9040.01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4</v>
      </c>
      <c r="AG302">
        <v>6.0000000000000001E-3</v>
      </c>
      <c r="AH302">
        <v>2</v>
      </c>
      <c r="AI302">
        <v>27797139</v>
      </c>
      <c r="AJ302">
        <v>298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ROW(Source!A132)</f>
        <v>132</v>
      </c>
      <c r="B303">
        <v>27797140</v>
      </c>
      <c r="C303">
        <v>27796378</v>
      </c>
      <c r="D303">
        <v>25153497</v>
      </c>
      <c r="E303">
        <v>1</v>
      </c>
      <c r="F303">
        <v>1</v>
      </c>
      <c r="G303">
        <v>1</v>
      </c>
      <c r="H303">
        <v>3</v>
      </c>
      <c r="I303" t="s">
        <v>515</v>
      </c>
      <c r="J303" t="s">
        <v>516</v>
      </c>
      <c r="K303" t="s">
        <v>517</v>
      </c>
      <c r="L303">
        <v>1346</v>
      </c>
      <c r="N303">
        <v>1009</v>
      </c>
      <c r="O303" t="s">
        <v>139</v>
      </c>
      <c r="P303" t="s">
        <v>139</v>
      </c>
      <c r="Q303">
        <v>1</v>
      </c>
      <c r="X303">
        <v>9.09</v>
      </c>
      <c r="Y303">
        <v>23.09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4</v>
      </c>
      <c r="AG303">
        <v>9.09</v>
      </c>
      <c r="AH303">
        <v>2</v>
      </c>
      <c r="AI303">
        <v>27797140</v>
      </c>
      <c r="AJ303">
        <v>299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ROW(Source!A132)</f>
        <v>132</v>
      </c>
      <c r="B304">
        <v>27797141</v>
      </c>
      <c r="C304">
        <v>27796378</v>
      </c>
      <c r="D304">
        <v>25145987</v>
      </c>
      <c r="E304">
        <v>17</v>
      </c>
      <c r="F304">
        <v>1</v>
      </c>
      <c r="G304">
        <v>1</v>
      </c>
      <c r="H304">
        <v>3</v>
      </c>
      <c r="I304" t="s">
        <v>761</v>
      </c>
      <c r="J304" t="s">
        <v>4</v>
      </c>
      <c r="K304" t="s">
        <v>762</v>
      </c>
      <c r="L304">
        <v>1327</v>
      </c>
      <c r="N304">
        <v>1005</v>
      </c>
      <c r="O304" t="s">
        <v>40</v>
      </c>
      <c r="P304" t="s">
        <v>40</v>
      </c>
      <c r="Q304">
        <v>1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1</v>
      </c>
      <c r="AD304">
        <v>0</v>
      </c>
      <c r="AE304">
        <v>0</v>
      </c>
      <c r="AF304" t="s">
        <v>4</v>
      </c>
      <c r="AG304">
        <v>0</v>
      </c>
      <c r="AH304">
        <v>3</v>
      </c>
      <c r="AI304">
        <v>-1</v>
      </c>
      <c r="AJ304" t="s">
        <v>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ROW(Source!A132)</f>
        <v>132</v>
      </c>
      <c r="B305">
        <v>27797142</v>
      </c>
      <c r="C305">
        <v>27796378</v>
      </c>
      <c r="D305">
        <v>25145791</v>
      </c>
      <c r="E305">
        <v>17</v>
      </c>
      <c r="F305">
        <v>1</v>
      </c>
      <c r="G305">
        <v>1</v>
      </c>
      <c r="H305">
        <v>3</v>
      </c>
      <c r="I305" t="s">
        <v>763</v>
      </c>
      <c r="J305" t="s">
        <v>4</v>
      </c>
      <c r="K305" t="s">
        <v>764</v>
      </c>
      <c r="L305">
        <v>1346</v>
      </c>
      <c r="N305">
        <v>1009</v>
      </c>
      <c r="O305" t="s">
        <v>139</v>
      </c>
      <c r="P305" t="s">
        <v>139</v>
      </c>
      <c r="Q305">
        <v>1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1</v>
      </c>
      <c r="AD305">
        <v>0</v>
      </c>
      <c r="AE305">
        <v>0</v>
      </c>
      <c r="AF305" t="s">
        <v>4</v>
      </c>
      <c r="AG305">
        <v>0</v>
      </c>
      <c r="AH305">
        <v>3</v>
      </c>
      <c r="AI305">
        <v>-1</v>
      </c>
      <c r="AJ305" t="s">
        <v>4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ROW(Source!A132)</f>
        <v>132</v>
      </c>
      <c r="B306">
        <v>27797143</v>
      </c>
      <c r="C306">
        <v>27796378</v>
      </c>
      <c r="D306">
        <v>25145988</v>
      </c>
      <c r="E306">
        <v>17</v>
      </c>
      <c r="F306">
        <v>1</v>
      </c>
      <c r="G306">
        <v>1</v>
      </c>
      <c r="H306">
        <v>3</v>
      </c>
      <c r="I306" t="s">
        <v>765</v>
      </c>
      <c r="J306" t="s">
        <v>4</v>
      </c>
      <c r="K306" t="s">
        <v>766</v>
      </c>
      <c r="L306">
        <v>1327</v>
      </c>
      <c r="N306">
        <v>1005</v>
      </c>
      <c r="O306" t="s">
        <v>40</v>
      </c>
      <c r="P306" t="s">
        <v>40</v>
      </c>
      <c r="Q306">
        <v>1</v>
      </c>
      <c r="X306">
        <v>100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 t="s">
        <v>4</v>
      </c>
      <c r="AG306">
        <v>100</v>
      </c>
      <c r="AH306">
        <v>3</v>
      </c>
      <c r="AI306">
        <v>-1</v>
      </c>
      <c r="AJ306" t="s">
        <v>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ROW(Source!A132)</f>
        <v>132</v>
      </c>
      <c r="B307">
        <v>27797144</v>
      </c>
      <c r="C307">
        <v>27796378</v>
      </c>
      <c r="D307">
        <v>25145991</v>
      </c>
      <c r="E307">
        <v>17</v>
      </c>
      <c r="F307">
        <v>1</v>
      </c>
      <c r="G307">
        <v>1</v>
      </c>
      <c r="H307">
        <v>3</v>
      </c>
      <c r="I307" t="s">
        <v>767</v>
      </c>
      <c r="J307" t="s">
        <v>4</v>
      </c>
      <c r="K307" t="s">
        <v>768</v>
      </c>
      <c r="L307">
        <v>1354</v>
      </c>
      <c r="N307">
        <v>1010</v>
      </c>
      <c r="O307" t="s">
        <v>215</v>
      </c>
      <c r="P307" t="s">
        <v>215</v>
      </c>
      <c r="Q307">
        <v>1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1</v>
      </c>
      <c r="AD307">
        <v>0</v>
      </c>
      <c r="AE307">
        <v>0</v>
      </c>
      <c r="AF307" t="s">
        <v>4</v>
      </c>
      <c r="AG307">
        <v>0</v>
      </c>
      <c r="AH307">
        <v>3</v>
      </c>
      <c r="AI307">
        <v>-1</v>
      </c>
      <c r="AJ307" t="s">
        <v>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ROW(Source!A132)</f>
        <v>132</v>
      </c>
      <c r="B308">
        <v>27797145</v>
      </c>
      <c r="C308">
        <v>27796378</v>
      </c>
      <c r="D308">
        <v>25145997</v>
      </c>
      <c r="E308">
        <v>17</v>
      </c>
      <c r="F308">
        <v>1</v>
      </c>
      <c r="G308">
        <v>1</v>
      </c>
      <c r="H308">
        <v>3</v>
      </c>
      <c r="I308" t="s">
        <v>769</v>
      </c>
      <c r="J308" t="s">
        <v>4</v>
      </c>
      <c r="K308" t="s">
        <v>770</v>
      </c>
      <c r="L308">
        <v>1354</v>
      </c>
      <c r="N308">
        <v>1010</v>
      </c>
      <c r="O308" t="s">
        <v>215</v>
      </c>
      <c r="P308" t="s">
        <v>215</v>
      </c>
      <c r="Q308">
        <v>1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1</v>
      </c>
      <c r="AD308">
        <v>0</v>
      </c>
      <c r="AE308">
        <v>0</v>
      </c>
      <c r="AF308" t="s">
        <v>4</v>
      </c>
      <c r="AG308">
        <v>0</v>
      </c>
      <c r="AH308">
        <v>3</v>
      </c>
      <c r="AI308">
        <v>-1</v>
      </c>
      <c r="AJ308" t="s">
        <v>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ROW(Source!A133)</f>
        <v>133</v>
      </c>
      <c r="B309">
        <v>27797130</v>
      </c>
      <c r="C309">
        <v>27796378</v>
      </c>
      <c r="D309">
        <v>25418547</v>
      </c>
      <c r="E309">
        <v>1</v>
      </c>
      <c r="F309">
        <v>1</v>
      </c>
      <c r="G309">
        <v>1</v>
      </c>
      <c r="H309">
        <v>1</v>
      </c>
      <c r="I309" t="s">
        <v>510</v>
      </c>
      <c r="J309" t="s">
        <v>4</v>
      </c>
      <c r="K309" t="s">
        <v>511</v>
      </c>
      <c r="L309">
        <v>1191</v>
      </c>
      <c r="N309">
        <v>1013</v>
      </c>
      <c r="O309" t="s">
        <v>497</v>
      </c>
      <c r="P309" t="s">
        <v>497</v>
      </c>
      <c r="Q309">
        <v>1</v>
      </c>
      <c r="X309">
        <v>80.88</v>
      </c>
      <c r="Y309">
        <v>0</v>
      </c>
      <c r="Z309">
        <v>0</v>
      </c>
      <c r="AA309">
        <v>0</v>
      </c>
      <c r="AB309">
        <v>8.74</v>
      </c>
      <c r="AC309">
        <v>0</v>
      </c>
      <c r="AD309">
        <v>1</v>
      </c>
      <c r="AE309">
        <v>1</v>
      </c>
      <c r="AF309" t="s">
        <v>21</v>
      </c>
      <c r="AG309">
        <v>97.055999999999997</v>
      </c>
      <c r="AH309">
        <v>2</v>
      </c>
      <c r="AI309">
        <v>27797130</v>
      </c>
      <c r="AJ309">
        <v>303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ROW(Source!A133)</f>
        <v>133</v>
      </c>
      <c r="B310">
        <v>27797131</v>
      </c>
      <c r="C310">
        <v>27796378</v>
      </c>
      <c r="D310">
        <v>25412928</v>
      </c>
      <c r="E310">
        <v>1</v>
      </c>
      <c r="F310">
        <v>1</v>
      </c>
      <c r="G310">
        <v>1</v>
      </c>
      <c r="H310">
        <v>1</v>
      </c>
      <c r="I310" t="s">
        <v>498</v>
      </c>
      <c r="J310" t="s">
        <v>4</v>
      </c>
      <c r="K310" t="s">
        <v>499</v>
      </c>
      <c r="L310">
        <v>1191</v>
      </c>
      <c r="N310">
        <v>1013</v>
      </c>
      <c r="O310" t="s">
        <v>497</v>
      </c>
      <c r="P310" t="s">
        <v>497</v>
      </c>
      <c r="Q310">
        <v>1</v>
      </c>
      <c r="X310">
        <v>0.76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21</v>
      </c>
      <c r="AG310">
        <v>0.91199999999999992</v>
      </c>
      <c r="AH310">
        <v>2</v>
      </c>
      <c r="AI310">
        <v>27797131</v>
      </c>
      <c r="AJ310">
        <v>304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ROW(Source!A133)</f>
        <v>133</v>
      </c>
      <c r="B311">
        <v>27797132</v>
      </c>
      <c r="C311">
        <v>27796378</v>
      </c>
      <c r="D311">
        <v>25230220</v>
      </c>
      <c r="E311">
        <v>1</v>
      </c>
      <c r="F311">
        <v>1</v>
      </c>
      <c r="G311">
        <v>1</v>
      </c>
      <c r="H311">
        <v>2</v>
      </c>
      <c r="I311" t="s">
        <v>500</v>
      </c>
      <c r="J311" t="s">
        <v>501</v>
      </c>
      <c r="K311" t="s">
        <v>502</v>
      </c>
      <c r="L311">
        <v>1368</v>
      </c>
      <c r="N311">
        <v>1011</v>
      </c>
      <c r="O311" t="s">
        <v>503</v>
      </c>
      <c r="P311" t="s">
        <v>503</v>
      </c>
      <c r="Q311">
        <v>1</v>
      </c>
      <c r="X311">
        <v>0.31</v>
      </c>
      <c r="Y311">
        <v>0</v>
      </c>
      <c r="Z311">
        <v>111.99</v>
      </c>
      <c r="AA311">
        <v>13.5</v>
      </c>
      <c r="AB311">
        <v>0</v>
      </c>
      <c r="AC311">
        <v>0</v>
      </c>
      <c r="AD311">
        <v>1</v>
      </c>
      <c r="AE311">
        <v>0</v>
      </c>
      <c r="AF311" t="s">
        <v>21</v>
      </c>
      <c r="AG311">
        <v>0.372</v>
      </c>
      <c r="AH311">
        <v>2</v>
      </c>
      <c r="AI311">
        <v>27797132</v>
      </c>
      <c r="AJ311">
        <v>305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ROW(Source!A133)</f>
        <v>133</v>
      </c>
      <c r="B312">
        <v>27797133</v>
      </c>
      <c r="C312">
        <v>27796378</v>
      </c>
      <c r="D312">
        <v>25230400</v>
      </c>
      <c r="E312">
        <v>1</v>
      </c>
      <c r="F312">
        <v>1</v>
      </c>
      <c r="G312">
        <v>1</v>
      </c>
      <c r="H312">
        <v>2</v>
      </c>
      <c r="I312" t="s">
        <v>504</v>
      </c>
      <c r="J312" t="s">
        <v>505</v>
      </c>
      <c r="K312" t="s">
        <v>506</v>
      </c>
      <c r="L312">
        <v>1368</v>
      </c>
      <c r="N312">
        <v>1011</v>
      </c>
      <c r="O312" t="s">
        <v>503</v>
      </c>
      <c r="P312" t="s">
        <v>503</v>
      </c>
      <c r="Q312">
        <v>1</v>
      </c>
      <c r="X312">
        <v>10.050000000000001</v>
      </c>
      <c r="Y312">
        <v>0</v>
      </c>
      <c r="Z312">
        <v>3.12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21</v>
      </c>
      <c r="AG312">
        <v>12.06</v>
      </c>
      <c r="AH312">
        <v>2</v>
      </c>
      <c r="AI312">
        <v>27797133</v>
      </c>
      <c r="AJ312">
        <v>306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ROW(Source!A133)</f>
        <v>133</v>
      </c>
      <c r="B313">
        <v>27797134</v>
      </c>
      <c r="C313">
        <v>27796378</v>
      </c>
      <c r="D313">
        <v>25230413</v>
      </c>
      <c r="E313">
        <v>1</v>
      </c>
      <c r="F313">
        <v>1</v>
      </c>
      <c r="G313">
        <v>1</v>
      </c>
      <c r="H313">
        <v>2</v>
      </c>
      <c r="I313" t="s">
        <v>583</v>
      </c>
      <c r="J313" t="s">
        <v>584</v>
      </c>
      <c r="K313" t="s">
        <v>585</v>
      </c>
      <c r="L313">
        <v>1368</v>
      </c>
      <c r="N313">
        <v>1011</v>
      </c>
      <c r="O313" t="s">
        <v>503</v>
      </c>
      <c r="P313" t="s">
        <v>503</v>
      </c>
      <c r="Q313">
        <v>1</v>
      </c>
      <c r="X313">
        <v>0.2</v>
      </c>
      <c r="Y313">
        <v>0</v>
      </c>
      <c r="Z313">
        <v>6.66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21</v>
      </c>
      <c r="AG313">
        <v>0.24</v>
      </c>
      <c r="AH313">
        <v>2</v>
      </c>
      <c r="AI313">
        <v>27797134</v>
      </c>
      <c r="AJ313">
        <v>307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ROW(Source!A133)</f>
        <v>133</v>
      </c>
      <c r="B314">
        <v>27797135</v>
      </c>
      <c r="C314">
        <v>27796378</v>
      </c>
      <c r="D314">
        <v>25231607</v>
      </c>
      <c r="E314">
        <v>1</v>
      </c>
      <c r="F314">
        <v>1</v>
      </c>
      <c r="G314">
        <v>1</v>
      </c>
      <c r="H314">
        <v>2</v>
      </c>
      <c r="I314" t="s">
        <v>507</v>
      </c>
      <c r="J314" t="s">
        <v>508</v>
      </c>
      <c r="K314" t="s">
        <v>509</v>
      </c>
      <c r="L314">
        <v>1368</v>
      </c>
      <c r="N314">
        <v>1011</v>
      </c>
      <c r="O314" t="s">
        <v>503</v>
      </c>
      <c r="P314" t="s">
        <v>503</v>
      </c>
      <c r="Q314">
        <v>1</v>
      </c>
      <c r="X314">
        <v>0.45</v>
      </c>
      <c r="Y314">
        <v>0</v>
      </c>
      <c r="Z314">
        <v>65.709999999999994</v>
      </c>
      <c r="AA314">
        <v>11.6</v>
      </c>
      <c r="AB314">
        <v>0</v>
      </c>
      <c r="AC314">
        <v>0</v>
      </c>
      <c r="AD314">
        <v>1</v>
      </c>
      <c r="AE314">
        <v>0</v>
      </c>
      <c r="AF314" t="s">
        <v>21</v>
      </c>
      <c r="AG314">
        <v>0.54</v>
      </c>
      <c r="AH314">
        <v>2</v>
      </c>
      <c r="AI314">
        <v>27797135</v>
      </c>
      <c r="AJ314">
        <v>308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ROW(Source!A133)</f>
        <v>133</v>
      </c>
      <c r="B315">
        <v>27797136</v>
      </c>
      <c r="C315">
        <v>27796378</v>
      </c>
      <c r="D315">
        <v>25231911</v>
      </c>
      <c r="E315">
        <v>1</v>
      </c>
      <c r="F315">
        <v>1</v>
      </c>
      <c r="G315">
        <v>1</v>
      </c>
      <c r="H315">
        <v>2</v>
      </c>
      <c r="I315" t="s">
        <v>586</v>
      </c>
      <c r="J315" t="s">
        <v>587</v>
      </c>
      <c r="K315" t="s">
        <v>588</v>
      </c>
      <c r="L315">
        <v>1368</v>
      </c>
      <c r="N315">
        <v>1011</v>
      </c>
      <c r="O315" t="s">
        <v>503</v>
      </c>
      <c r="P315" t="s">
        <v>503</v>
      </c>
      <c r="Q315">
        <v>1</v>
      </c>
      <c r="X315">
        <v>1.31</v>
      </c>
      <c r="Y315">
        <v>0</v>
      </c>
      <c r="Z315">
        <v>8.1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21</v>
      </c>
      <c r="AG315">
        <v>1.5720000000000001</v>
      </c>
      <c r="AH315">
        <v>2</v>
      </c>
      <c r="AI315">
        <v>27797136</v>
      </c>
      <c r="AJ315">
        <v>309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ROW(Source!A133)</f>
        <v>133</v>
      </c>
      <c r="B316">
        <v>27797137</v>
      </c>
      <c r="C316">
        <v>27796378</v>
      </c>
      <c r="D316">
        <v>25150242</v>
      </c>
      <c r="E316">
        <v>1</v>
      </c>
      <c r="F316">
        <v>1</v>
      </c>
      <c r="G316">
        <v>1</v>
      </c>
      <c r="H316">
        <v>3</v>
      </c>
      <c r="I316" t="s">
        <v>589</v>
      </c>
      <c r="J316" t="s">
        <v>590</v>
      </c>
      <c r="K316" t="s">
        <v>591</v>
      </c>
      <c r="L316">
        <v>1346</v>
      </c>
      <c r="N316">
        <v>1009</v>
      </c>
      <c r="O316" t="s">
        <v>139</v>
      </c>
      <c r="P316" t="s">
        <v>139</v>
      </c>
      <c r="Q316">
        <v>1</v>
      </c>
      <c r="X316">
        <v>7.95</v>
      </c>
      <c r="Y316">
        <v>39.020000000000003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4</v>
      </c>
      <c r="AG316">
        <v>7.95</v>
      </c>
      <c r="AH316">
        <v>2</v>
      </c>
      <c r="AI316">
        <v>27797137</v>
      </c>
      <c r="AJ316">
        <v>310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ROW(Source!A133)</f>
        <v>133</v>
      </c>
      <c r="B317">
        <v>27797138</v>
      </c>
      <c r="C317">
        <v>27796378</v>
      </c>
      <c r="D317">
        <v>25151438</v>
      </c>
      <c r="E317">
        <v>1</v>
      </c>
      <c r="F317">
        <v>1</v>
      </c>
      <c r="G317">
        <v>1</v>
      </c>
      <c r="H317">
        <v>3</v>
      </c>
      <c r="I317" t="s">
        <v>592</v>
      </c>
      <c r="J317" t="s">
        <v>593</v>
      </c>
      <c r="K317" t="s">
        <v>594</v>
      </c>
      <c r="L317">
        <v>1348</v>
      </c>
      <c r="N317">
        <v>1009</v>
      </c>
      <c r="O317" t="s">
        <v>119</v>
      </c>
      <c r="P317" t="s">
        <v>119</v>
      </c>
      <c r="Q317">
        <v>1000</v>
      </c>
      <c r="X317">
        <v>3.3E-4</v>
      </c>
      <c r="Y317">
        <v>10362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4</v>
      </c>
      <c r="AG317">
        <v>3.3E-4</v>
      </c>
      <c r="AH317">
        <v>2</v>
      </c>
      <c r="AI317">
        <v>27797138</v>
      </c>
      <c r="AJ317">
        <v>311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ROW(Source!A133)</f>
        <v>133</v>
      </c>
      <c r="B318">
        <v>27797139</v>
      </c>
      <c r="C318">
        <v>27796378</v>
      </c>
      <c r="D318">
        <v>25152615</v>
      </c>
      <c r="E318">
        <v>1</v>
      </c>
      <c r="F318">
        <v>1</v>
      </c>
      <c r="G318">
        <v>1</v>
      </c>
      <c r="H318">
        <v>3</v>
      </c>
      <c r="I318" t="s">
        <v>512</v>
      </c>
      <c r="J318" t="s">
        <v>513</v>
      </c>
      <c r="K318" t="s">
        <v>514</v>
      </c>
      <c r="L318">
        <v>1348</v>
      </c>
      <c r="N318">
        <v>1009</v>
      </c>
      <c r="O318" t="s">
        <v>119</v>
      </c>
      <c r="P318" t="s">
        <v>119</v>
      </c>
      <c r="Q318">
        <v>1000</v>
      </c>
      <c r="X318">
        <v>6.0000000000000001E-3</v>
      </c>
      <c r="Y318">
        <v>9040.01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4</v>
      </c>
      <c r="AG318">
        <v>6.0000000000000001E-3</v>
      </c>
      <c r="AH318">
        <v>2</v>
      </c>
      <c r="AI318">
        <v>27797139</v>
      </c>
      <c r="AJ318">
        <v>312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ROW(Source!A133)</f>
        <v>133</v>
      </c>
      <c r="B319">
        <v>27797140</v>
      </c>
      <c r="C319">
        <v>27796378</v>
      </c>
      <c r="D319">
        <v>25153497</v>
      </c>
      <c r="E319">
        <v>1</v>
      </c>
      <c r="F319">
        <v>1</v>
      </c>
      <c r="G319">
        <v>1</v>
      </c>
      <c r="H319">
        <v>3</v>
      </c>
      <c r="I319" t="s">
        <v>515</v>
      </c>
      <c r="J319" t="s">
        <v>516</v>
      </c>
      <c r="K319" t="s">
        <v>517</v>
      </c>
      <c r="L319">
        <v>1346</v>
      </c>
      <c r="N319">
        <v>1009</v>
      </c>
      <c r="O319" t="s">
        <v>139</v>
      </c>
      <c r="P319" t="s">
        <v>139</v>
      </c>
      <c r="Q319">
        <v>1</v>
      </c>
      <c r="X319">
        <v>9.09</v>
      </c>
      <c r="Y319">
        <v>23.09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4</v>
      </c>
      <c r="AG319">
        <v>9.09</v>
      </c>
      <c r="AH319">
        <v>2</v>
      </c>
      <c r="AI319">
        <v>27797140</v>
      </c>
      <c r="AJ319">
        <v>313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ROW(Source!A133)</f>
        <v>133</v>
      </c>
      <c r="B320">
        <v>27797141</v>
      </c>
      <c r="C320">
        <v>27796378</v>
      </c>
      <c r="D320">
        <v>25145987</v>
      </c>
      <c r="E320">
        <v>17</v>
      </c>
      <c r="F320">
        <v>1</v>
      </c>
      <c r="G320">
        <v>1</v>
      </c>
      <c r="H320">
        <v>3</v>
      </c>
      <c r="I320" t="s">
        <v>761</v>
      </c>
      <c r="J320" t="s">
        <v>4</v>
      </c>
      <c r="K320" t="s">
        <v>762</v>
      </c>
      <c r="L320">
        <v>1327</v>
      </c>
      <c r="N320">
        <v>1005</v>
      </c>
      <c r="O320" t="s">
        <v>40</v>
      </c>
      <c r="P320" t="s">
        <v>40</v>
      </c>
      <c r="Q320">
        <v>1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1</v>
      </c>
      <c r="AD320">
        <v>0</v>
      </c>
      <c r="AE320">
        <v>0</v>
      </c>
      <c r="AF320" t="s">
        <v>4</v>
      </c>
      <c r="AG320">
        <v>0</v>
      </c>
      <c r="AH320">
        <v>3</v>
      </c>
      <c r="AI320">
        <v>-1</v>
      </c>
      <c r="AJ320" t="s">
        <v>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ROW(Source!A133)</f>
        <v>133</v>
      </c>
      <c r="B321">
        <v>27797142</v>
      </c>
      <c r="C321">
        <v>27796378</v>
      </c>
      <c r="D321">
        <v>25145791</v>
      </c>
      <c r="E321">
        <v>17</v>
      </c>
      <c r="F321">
        <v>1</v>
      </c>
      <c r="G321">
        <v>1</v>
      </c>
      <c r="H321">
        <v>3</v>
      </c>
      <c r="I321" t="s">
        <v>763</v>
      </c>
      <c r="J321" t="s">
        <v>4</v>
      </c>
      <c r="K321" t="s">
        <v>764</v>
      </c>
      <c r="L321">
        <v>1346</v>
      </c>
      <c r="N321">
        <v>1009</v>
      </c>
      <c r="O321" t="s">
        <v>139</v>
      </c>
      <c r="P321" t="s">
        <v>139</v>
      </c>
      <c r="Q321">
        <v>1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1</v>
      </c>
      <c r="AD321">
        <v>0</v>
      </c>
      <c r="AE321">
        <v>0</v>
      </c>
      <c r="AF321" t="s">
        <v>4</v>
      </c>
      <c r="AG321">
        <v>0</v>
      </c>
      <c r="AH321">
        <v>3</v>
      </c>
      <c r="AI321">
        <v>-1</v>
      </c>
      <c r="AJ321" t="s">
        <v>4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ROW(Source!A133)</f>
        <v>133</v>
      </c>
      <c r="B322">
        <v>27797143</v>
      </c>
      <c r="C322">
        <v>27796378</v>
      </c>
      <c r="D322">
        <v>25145988</v>
      </c>
      <c r="E322">
        <v>17</v>
      </c>
      <c r="F322">
        <v>1</v>
      </c>
      <c r="G322">
        <v>1</v>
      </c>
      <c r="H322">
        <v>3</v>
      </c>
      <c r="I322" t="s">
        <v>765</v>
      </c>
      <c r="J322" t="s">
        <v>4</v>
      </c>
      <c r="K322" t="s">
        <v>766</v>
      </c>
      <c r="L322">
        <v>1327</v>
      </c>
      <c r="N322">
        <v>1005</v>
      </c>
      <c r="O322" t="s">
        <v>40</v>
      </c>
      <c r="P322" t="s">
        <v>40</v>
      </c>
      <c r="Q322">
        <v>1</v>
      </c>
      <c r="X322">
        <v>100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4</v>
      </c>
      <c r="AG322">
        <v>100</v>
      </c>
      <c r="AH322">
        <v>3</v>
      </c>
      <c r="AI322">
        <v>-1</v>
      </c>
      <c r="AJ322" t="s">
        <v>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ROW(Source!A133)</f>
        <v>133</v>
      </c>
      <c r="B323">
        <v>27797144</v>
      </c>
      <c r="C323">
        <v>27796378</v>
      </c>
      <c r="D323">
        <v>25145991</v>
      </c>
      <c r="E323">
        <v>17</v>
      </c>
      <c r="F323">
        <v>1</v>
      </c>
      <c r="G323">
        <v>1</v>
      </c>
      <c r="H323">
        <v>3</v>
      </c>
      <c r="I323" t="s">
        <v>767</v>
      </c>
      <c r="J323" t="s">
        <v>4</v>
      </c>
      <c r="K323" t="s">
        <v>768</v>
      </c>
      <c r="L323">
        <v>1354</v>
      </c>
      <c r="N323">
        <v>1010</v>
      </c>
      <c r="O323" t="s">
        <v>215</v>
      </c>
      <c r="P323" t="s">
        <v>215</v>
      </c>
      <c r="Q323">
        <v>1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1</v>
      </c>
      <c r="AD323">
        <v>0</v>
      </c>
      <c r="AE323">
        <v>0</v>
      </c>
      <c r="AF323" t="s">
        <v>4</v>
      </c>
      <c r="AG323">
        <v>0</v>
      </c>
      <c r="AH323">
        <v>3</v>
      </c>
      <c r="AI323">
        <v>-1</v>
      </c>
      <c r="AJ323" t="s">
        <v>4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ROW(Source!A133)</f>
        <v>133</v>
      </c>
      <c r="B324">
        <v>27797145</v>
      </c>
      <c r="C324">
        <v>27796378</v>
      </c>
      <c r="D324">
        <v>25145997</v>
      </c>
      <c r="E324">
        <v>17</v>
      </c>
      <c r="F324">
        <v>1</v>
      </c>
      <c r="G324">
        <v>1</v>
      </c>
      <c r="H324">
        <v>3</v>
      </c>
      <c r="I324" t="s">
        <v>769</v>
      </c>
      <c r="J324" t="s">
        <v>4</v>
      </c>
      <c r="K324" t="s">
        <v>770</v>
      </c>
      <c r="L324">
        <v>1354</v>
      </c>
      <c r="N324">
        <v>1010</v>
      </c>
      <c r="O324" t="s">
        <v>215</v>
      </c>
      <c r="P324" t="s">
        <v>215</v>
      </c>
      <c r="Q324">
        <v>1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1</v>
      </c>
      <c r="AD324">
        <v>0</v>
      </c>
      <c r="AE324">
        <v>0</v>
      </c>
      <c r="AF324" t="s">
        <v>4</v>
      </c>
      <c r="AG324">
        <v>0</v>
      </c>
      <c r="AH324">
        <v>3</v>
      </c>
      <c r="AI324">
        <v>-1</v>
      </c>
      <c r="AJ324" t="s">
        <v>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ROW(Source!A140)</f>
        <v>140</v>
      </c>
      <c r="B325">
        <v>27797215</v>
      </c>
      <c r="C325">
        <v>27796397</v>
      </c>
      <c r="D325">
        <v>25428833</v>
      </c>
      <c r="E325">
        <v>1</v>
      </c>
      <c r="F325">
        <v>1</v>
      </c>
      <c r="G325">
        <v>1</v>
      </c>
      <c r="H325">
        <v>1</v>
      </c>
      <c r="I325" t="s">
        <v>638</v>
      </c>
      <c r="J325" t="s">
        <v>4</v>
      </c>
      <c r="K325" t="s">
        <v>639</v>
      </c>
      <c r="L325">
        <v>1191</v>
      </c>
      <c r="N325">
        <v>1013</v>
      </c>
      <c r="O325" t="s">
        <v>497</v>
      </c>
      <c r="P325" t="s">
        <v>497</v>
      </c>
      <c r="Q325">
        <v>1</v>
      </c>
      <c r="X325">
        <v>6.67</v>
      </c>
      <c r="Y325">
        <v>0</v>
      </c>
      <c r="Z325">
        <v>0</v>
      </c>
      <c r="AA325">
        <v>0</v>
      </c>
      <c r="AB325">
        <v>9.92</v>
      </c>
      <c r="AC325">
        <v>0</v>
      </c>
      <c r="AD325">
        <v>1</v>
      </c>
      <c r="AE325">
        <v>1</v>
      </c>
      <c r="AF325" t="s">
        <v>21</v>
      </c>
      <c r="AG325">
        <v>8.0039999999999996</v>
      </c>
      <c r="AH325">
        <v>2</v>
      </c>
      <c r="AI325">
        <v>27797215</v>
      </c>
      <c r="AJ325">
        <v>317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ROW(Source!A140)</f>
        <v>140</v>
      </c>
      <c r="B326">
        <v>27797216</v>
      </c>
      <c r="C326">
        <v>27796397</v>
      </c>
      <c r="D326">
        <v>25412928</v>
      </c>
      <c r="E326">
        <v>1</v>
      </c>
      <c r="F326">
        <v>1</v>
      </c>
      <c r="G326">
        <v>1</v>
      </c>
      <c r="H326">
        <v>1</v>
      </c>
      <c r="I326" t="s">
        <v>498</v>
      </c>
      <c r="J326" t="s">
        <v>4</v>
      </c>
      <c r="K326" t="s">
        <v>499</v>
      </c>
      <c r="L326">
        <v>1191</v>
      </c>
      <c r="N326">
        <v>1013</v>
      </c>
      <c r="O326" t="s">
        <v>497</v>
      </c>
      <c r="P326" t="s">
        <v>497</v>
      </c>
      <c r="Q326">
        <v>1</v>
      </c>
      <c r="X326">
        <v>0.43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2</v>
      </c>
      <c r="AF326" t="s">
        <v>21</v>
      </c>
      <c r="AG326">
        <v>0.51600000000000001</v>
      </c>
      <c r="AH326">
        <v>2</v>
      </c>
      <c r="AI326">
        <v>27797216</v>
      </c>
      <c r="AJ326">
        <v>318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ROW(Source!A140)</f>
        <v>140</v>
      </c>
      <c r="B327">
        <v>27797217</v>
      </c>
      <c r="C327">
        <v>27796397</v>
      </c>
      <c r="D327">
        <v>25231607</v>
      </c>
      <c r="E327">
        <v>1</v>
      </c>
      <c r="F327">
        <v>1</v>
      </c>
      <c r="G327">
        <v>1</v>
      </c>
      <c r="H327">
        <v>2</v>
      </c>
      <c r="I327" t="s">
        <v>507</v>
      </c>
      <c r="J327" t="s">
        <v>508</v>
      </c>
      <c r="K327" t="s">
        <v>509</v>
      </c>
      <c r="L327">
        <v>1368</v>
      </c>
      <c r="N327">
        <v>1011</v>
      </c>
      <c r="O327" t="s">
        <v>503</v>
      </c>
      <c r="P327" t="s">
        <v>503</v>
      </c>
      <c r="Q327">
        <v>1</v>
      </c>
      <c r="X327">
        <v>0.43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21</v>
      </c>
      <c r="AG327">
        <v>0.51600000000000001</v>
      </c>
      <c r="AH327">
        <v>2</v>
      </c>
      <c r="AI327">
        <v>27797217</v>
      </c>
      <c r="AJ327">
        <v>319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ROW(Source!A140)</f>
        <v>140</v>
      </c>
      <c r="B328">
        <v>27797218</v>
      </c>
      <c r="C328">
        <v>27796397</v>
      </c>
      <c r="D328">
        <v>25150361</v>
      </c>
      <c r="E328">
        <v>1</v>
      </c>
      <c r="F328">
        <v>1</v>
      </c>
      <c r="G328">
        <v>1</v>
      </c>
      <c r="H328">
        <v>3</v>
      </c>
      <c r="I328" t="s">
        <v>640</v>
      </c>
      <c r="J328" t="s">
        <v>641</v>
      </c>
      <c r="K328" t="s">
        <v>642</v>
      </c>
      <c r="L328">
        <v>1302</v>
      </c>
      <c r="N328">
        <v>1003</v>
      </c>
      <c r="O328" t="s">
        <v>312</v>
      </c>
      <c r="P328" t="s">
        <v>312</v>
      </c>
      <c r="Q328">
        <v>10</v>
      </c>
      <c r="X328">
        <v>2.6</v>
      </c>
      <c r="Y328">
        <v>30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4</v>
      </c>
      <c r="AG328">
        <v>2.6</v>
      </c>
      <c r="AH328">
        <v>2</v>
      </c>
      <c r="AI328">
        <v>27797218</v>
      </c>
      <c r="AJ328">
        <v>320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ROW(Source!A140)</f>
        <v>140</v>
      </c>
      <c r="B329">
        <v>27797219</v>
      </c>
      <c r="C329">
        <v>27796397</v>
      </c>
      <c r="D329">
        <v>25146376</v>
      </c>
      <c r="E329">
        <v>17</v>
      </c>
      <c r="F329">
        <v>1</v>
      </c>
      <c r="G329">
        <v>1</v>
      </c>
      <c r="H329">
        <v>3</v>
      </c>
      <c r="I329" t="s">
        <v>780</v>
      </c>
      <c r="J329" t="s">
        <v>4</v>
      </c>
      <c r="K329" t="s">
        <v>781</v>
      </c>
      <c r="L329">
        <v>1327</v>
      </c>
      <c r="N329">
        <v>1005</v>
      </c>
      <c r="O329" t="s">
        <v>40</v>
      </c>
      <c r="P329" t="s">
        <v>40</v>
      </c>
      <c r="Q329">
        <v>1</v>
      </c>
      <c r="X329">
        <v>11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 t="s">
        <v>4</v>
      </c>
      <c r="AG329">
        <v>11</v>
      </c>
      <c r="AH329">
        <v>3</v>
      </c>
      <c r="AI329">
        <v>-1</v>
      </c>
      <c r="AJ329" t="s">
        <v>4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ROW(Source!A140)</f>
        <v>140</v>
      </c>
      <c r="B330">
        <v>27797220</v>
      </c>
      <c r="C330">
        <v>27796397</v>
      </c>
      <c r="D330">
        <v>25185130</v>
      </c>
      <c r="E330">
        <v>1</v>
      </c>
      <c r="F330">
        <v>1</v>
      </c>
      <c r="G330">
        <v>1</v>
      </c>
      <c r="H330">
        <v>3</v>
      </c>
      <c r="I330" t="s">
        <v>643</v>
      </c>
      <c r="J330" t="s">
        <v>644</v>
      </c>
      <c r="K330" t="s">
        <v>645</v>
      </c>
      <c r="L330">
        <v>1296</v>
      </c>
      <c r="N330">
        <v>1002</v>
      </c>
      <c r="O330" t="s">
        <v>646</v>
      </c>
      <c r="P330" t="s">
        <v>646</v>
      </c>
      <c r="Q330">
        <v>1</v>
      </c>
      <c r="X330">
        <v>1.5</v>
      </c>
      <c r="Y330">
        <v>65.58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4</v>
      </c>
      <c r="AG330">
        <v>1.5</v>
      </c>
      <c r="AH330">
        <v>2</v>
      </c>
      <c r="AI330">
        <v>27797220</v>
      </c>
      <c r="AJ330">
        <v>322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ROW(Source!A140)</f>
        <v>140</v>
      </c>
      <c r="B331">
        <v>27797221</v>
      </c>
      <c r="C331">
        <v>27796397</v>
      </c>
      <c r="D331">
        <v>25186069</v>
      </c>
      <c r="E331">
        <v>1</v>
      </c>
      <c r="F331">
        <v>1</v>
      </c>
      <c r="G331">
        <v>1</v>
      </c>
      <c r="H331">
        <v>3</v>
      </c>
      <c r="I331" t="s">
        <v>782</v>
      </c>
      <c r="J331" t="s">
        <v>783</v>
      </c>
      <c r="K331" t="s">
        <v>784</v>
      </c>
      <c r="L331">
        <v>1296</v>
      </c>
      <c r="N331">
        <v>1002</v>
      </c>
      <c r="O331" t="s">
        <v>646</v>
      </c>
      <c r="P331" t="s">
        <v>646</v>
      </c>
      <c r="Q331">
        <v>1</v>
      </c>
      <c r="X331">
        <v>0</v>
      </c>
      <c r="Y331">
        <v>269.51</v>
      </c>
      <c r="Z331">
        <v>0</v>
      </c>
      <c r="AA331">
        <v>0</v>
      </c>
      <c r="AB331">
        <v>0</v>
      </c>
      <c r="AC331">
        <v>1</v>
      </c>
      <c r="AD331">
        <v>0</v>
      </c>
      <c r="AE331">
        <v>0</v>
      </c>
      <c r="AF331" t="s">
        <v>4</v>
      </c>
      <c r="AG331">
        <v>0</v>
      </c>
      <c r="AH331">
        <v>3</v>
      </c>
      <c r="AI331">
        <v>-1</v>
      </c>
      <c r="AJ331" t="s">
        <v>4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ROW(Source!A140)</f>
        <v>140</v>
      </c>
      <c r="B332">
        <v>27797222</v>
      </c>
      <c r="C332">
        <v>27796397</v>
      </c>
      <c r="D332">
        <v>25187251</v>
      </c>
      <c r="E332">
        <v>1</v>
      </c>
      <c r="F332">
        <v>1</v>
      </c>
      <c r="G332">
        <v>1</v>
      </c>
      <c r="H332">
        <v>3</v>
      </c>
      <c r="I332" t="s">
        <v>647</v>
      </c>
      <c r="J332" t="s">
        <v>648</v>
      </c>
      <c r="K332" t="s">
        <v>649</v>
      </c>
      <c r="L332">
        <v>1296</v>
      </c>
      <c r="N332">
        <v>1002</v>
      </c>
      <c r="O332" t="s">
        <v>646</v>
      </c>
      <c r="P332" t="s">
        <v>646</v>
      </c>
      <c r="Q332">
        <v>1</v>
      </c>
      <c r="X332">
        <v>5.7000000000000002E-2</v>
      </c>
      <c r="Y332">
        <v>200.58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4</v>
      </c>
      <c r="AG332">
        <v>5.7000000000000002E-2</v>
      </c>
      <c r="AH332">
        <v>2</v>
      </c>
      <c r="AI332">
        <v>27797222</v>
      </c>
      <c r="AJ332">
        <v>323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ROW(Source!A141)</f>
        <v>141</v>
      </c>
      <c r="B333">
        <v>27797215</v>
      </c>
      <c r="C333">
        <v>27796397</v>
      </c>
      <c r="D333">
        <v>25428833</v>
      </c>
      <c r="E333">
        <v>1</v>
      </c>
      <c r="F333">
        <v>1</v>
      </c>
      <c r="G333">
        <v>1</v>
      </c>
      <c r="H333">
        <v>1</v>
      </c>
      <c r="I333" t="s">
        <v>638</v>
      </c>
      <c r="J333" t="s">
        <v>4</v>
      </c>
      <c r="K333" t="s">
        <v>639</v>
      </c>
      <c r="L333">
        <v>1191</v>
      </c>
      <c r="N333">
        <v>1013</v>
      </c>
      <c r="O333" t="s">
        <v>497</v>
      </c>
      <c r="P333" t="s">
        <v>497</v>
      </c>
      <c r="Q333">
        <v>1</v>
      </c>
      <c r="X333">
        <v>6.67</v>
      </c>
      <c r="Y333">
        <v>0</v>
      </c>
      <c r="Z333">
        <v>0</v>
      </c>
      <c r="AA333">
        <v>0</v>
      </c>
      <c r="AB333">
        <v>9.92</v>
      </c>
      <c r="AC333">
        <v>0</v>
      </c>
      <c r="AD333">
        <v>1</v>
      </c>
      <c r="AE333">
        <v>1</v>
      </c>
      <c r="AF333" t="s">
        <v>21</v>
      </c>
      <c r="AG333">
        <v>8.0039999999999996</v>
      </c>
      <c r="AH333">
        <v>2</v>
      </c>
      <c r="AI333">
        <v>27797215</v>
      </c>
      <c r="AJ333">
        <v>324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ROW(Source!A141)</f>
        <v>141</v>
      </c>
      <c r="B334">
        <v>27797216</v>
      </c>
      <c r="C334">
        <v>27796397</v>
      </c>
      <c r="D334">
        <v>25412928</v>
      </c>
      <c r="E334">
        <v>1</v>
      </c>
      <c r="F334">
        <v>1</v>
      </c>
      <c r="G334">
        <v>1</v>
      </c>
      <c r="H334">
        <v>1</v>
      </c>
      <c r="I334" t="s">
        <v>498</v>
      </c>
      <c r="J334" t="s">
        <v>4</v>
      </c>
      <c r="K334" t="s">
        <v>499</v>
      </c>
      <c r="L334">
        <v>1191</v>
      </c>
      <c r="N334">
        <v>1013</v>
      </c>
      <c r="O334" t="s">
        <v>497</v>
      </c>
      <c r="P334" t="s">
        <v>497</v>
      </c>
      <c r="Q334">
        <v>1</v>
      </c>
      <c r="X334">
        <v>0.43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2</v>
      </c>
      <c r="AF334" t="s">
        <v>21</v>
      </c>
      <c r="AG334">
        <v>0.51600000000000001</v>
      </c>
      <c r="AH334">
        <v>2</v>
      </c>
      <c r="AI334">
        <v>27797216</v>
      </c>
      <c r="AJ334">
        <v>325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ROW(Source!A141)</f>
        <v>141</v>
      </c>
      <c r="B335">
        <v>27797217</v>
      </c>
      <c r="C335">
        <v>27796397</v>
      </c>
      <c r="D335">
        <v>25231607</v>
      </c>
      <c r="E335">
        <v>1</v>
      </c>
      <c r="F335">
        <v>1</v>
      </c>
      <c r="G335">
        <v>1</v>
      </c>
      <c r="H335">
        <v>2</v>
      </c>
      <c r="I335" t="s">
        <v>507</v>
      </c>
      <c r="J335" t="s">
        <v>508</v>
      </c>
      <c r="K335" t="s">
        <v>509</v>
      </c>
      <c r="L335">
        <v>1368</v>
      </c>
      <c r="N335">
        <v>1011</v>
      </c>
      <c r="O335" t="s">
        <v>503</v>
      </c>
      <c r="P335" t="s">
        <v>503</v>
      </c>
      <c r="Q335">
        <v>1</v>
      </c>
      <c r="X335">
        <v>0.43</v>
      </c>
      <c r="Y335">
        <v>0</v>
      </c>
      <c r="Z335">
        <v>65.709999999999994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21</v>
      </c>
      <c r="AG335">
        <v>0.51600000000000001</v>
      </c>
      <c r="AH335">
        <v>2</v>
      </c>
      <c r="AI335">
        <v>27797217</v>
      </c>
      <c r="AJ335">
        <v>326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ROW(Source!A141)</f>
        <v>141</v>
      </c>
      <c r="B336">
        <v>27797218</v>
      </c>
      <c r="C336">
        <v>27796397</v>
      </c>
      <c r="D336">
        <v>25150361</v>
      </c>
      <c r="E336">
        <v>1</v>
      </c>
      <c r="F336">
        <v>1</v>
      </c>
      <c r="G336">
        <v>1</v>
      </c>
      <c r="H336">
        <v>3</v>
      </c>
      <c r="I336" t="s">
        <v>640</v>
      </c>
      <c r="J336" t="s">
        <v>641</v>
      </c>
      <c r="K336" t="s">
        <v>642</v>
      </c>
      <c r="L336">
        <v>1302</v>
      </c>
      <c r="N336">
        <v>1003</v>
      </c>
      <c r="O336" t="s">
        <v>312</v>
      </c>
      <c r="P336" t="s">
        <v>312</v>
      </c>
      <c r="Q336">
        <v>10</v>
      </c>
      <c r="X336">
        <v>2.6</v>
      </c>
      <c r="Y336">
        <v>30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4</v>
      </c>
      <c r="AG336">
        <v>2.6</v>
      </c>
      <c r="AH336">
        <v>2</v>
      </c>
      <c r="AI336">
        <v>27797218</v>
      </c>
      <c r="AJ336">
        <v>327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ROW(Source!A141)</f>
        <v>141</v>
      </c>
      <c r="B337">
        <v>27797219</v>
      </c>
      <c r="C337">
        <v>27796397</v>
      </c>
      <c r="D337">
        <v>25146376</v>
      </c>
      <c r="E337">
        <v>17</v>
      </c>
      <c r="F337">
        <v>1</v>
      </c>
      <c r="G337">
        <v>1</v>
      </c>
      <c r="H337">
        <v>3</v>
      </c>
      <c r="I337" t="s">
        <v>780</v>
      </c>
      <c r="J337" t="s">
        <v>4</v>
      </c>
      <c r="K337" t="s">
        <v>781</v>
      </c>
      <c r="L337">
        <v>1327</v>
      </c>
      <c r="N337">
        <v>1005</v>
      </c>
      <c r="O337" t="s">
        <v>40</v>
      </c>
      <c r="P337" t="s">
        <v>40</v>
      </c>
      <c r="Q337">
        <v>1</v>
      </c>
      <c r="X337">
        <v>11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4</v>
      </c>
      <c r="AG337">
        <v>11</v>
      </c>
      <c r="AH337">
        <v>3</v>
      </c>
      <c r="AI337">
        <v>-1</v>
      </c>
      <c r="AJ337" t="s">
        <v>4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ROW(Source!A141)</f>
        <v>141</v>
      </c>
      <c r="B338">
        <v>27797220</v>
      </c>
      <c r="C338">
        <v>27796397</v>
      </c>
      <c r="D338">
        <v>25185130</v>
      </c>
      <c r="E338">
        <v>1</v>
      </c>
      <c r="F338">
        <v>1</v>
      </c>
      <c r="G338">
        <v>1</v>
      </c>
      <c r="H338">
        <v>3</v>
      </c>
      <c r="I338" t="s">
        <v>643</v>
      </c>
      <c r="J338" t="s">
        <v>644</v>
      </c>
      <c r="K338" t="s">
        <v>645</v>
      </c>
      <c r="L338">
        <v>1296</v>
      </c>
      <c r="N338">
        <v>1002</v>
      </c>
      <c r="O338" t="s">
        <v>646</v>
      </c>
      <c r="P338" t="s">
        <v>646</v>
      </c>
      <c r="Q338">
        <v>1</v>
      </c>
      <c r="X338">
        <v>1.5</v>
      </c>
      <c r="Y338">
        <v>65.58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4</v>
      </c>
      <c r="AG338">
        <v>1.5</v>
      </c>
      <c r="AH338">
        <v>2</v>
      </c>
      <c r="AI338">
        <v>27797220</v>
      </c>
      <c r="AJ338">
        <v>329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ROW(Source!A141)</f>
        <v>141</v>
      </c>
      <c r="B339">
        <v>27797221</v>
      </c>
      <c r="C339">
        <v>27796397</v>
      </c>
      <c r="D339">
        <v>25186069</v>
      </c>
      <c r="E339">
        <v>1</v>
      </c>
      <c r="F339">
        <v>1</v>
      </c>
      <c r="G339">
        <v>1</v>
      </c>
      <c r="H339">
        <v>3</v>
      </c>
      <c r="I339" t="s">
        <v>782</v>
      </c>
      <c r="J339" t="s">
        <v>783</v>
      </c>
      <c r="K339" t="s">
        <v>784</v>
      </c>
      <c r="L339">
        <v>1296</v>
      </c>
      <c r="N339">
        <v>1002</v>
      </c>
      <c r="O339" t="s">
        <v>646</v>
      </c>
      <c r="P339" t="s">
        <v>646</v>
      </c>
      <c r="Q339">
        <v>1</v>
      </c>
      <c r="X339">
        <v>0</v>
      </c>
      <c r="Y339">
        <v>269.51</v>
      </c>
      <c r="Z339">
        <v>0</v>
      </c>
      <c r="AA339">
        <v>0</v>
      </c>
      <c r="AB339">
        <v>0</v>
      </c>
      <c r="AC339">
        <v>1</v>
      </c>
      <c r="AD339">
        <v>0</v>
      </c>
      <c r="AE339">
        <v>0</v>
      </c>
      <c r="AF339" t="s">
        <v>4</v>
      </c>
      <c r="AG339">
        <v>0</v>
      </c>
      <c r="AH339">
        <v>3</v>
      </c>
      <c r="AI339">
        <v>-1</v>
      </c>
      <c r="AJ339" t="s">
        <v>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ROW(Source!A141)</f>
        <v>141</v>
      </c>
      <c r="B340">
        <v>27797222</v>
      </c>
      <c r="C340">
        <v>27796397</v>
      </c>
      <c r="D340">
        <v>25187251</v>
      </c>
      <c r="E340">
        <v>1</v>
      </c>
      <c r="F340">
        <v>1</v>
      </c>
      <c r="G340">
        <v>1</v>
      </c>
      <c r="H340">
        <v>3</v>
      </c>
      <c r="I340" t="s">
        <v>647</v>
      </c>
      <c r="J340" t="s">
        <v>648</v>
      </c>
      <c r="K340" t="s">
        <v>649</v>
      </c>
      <c r="L340">
        <v>1296</v>
      </c>
      <c r="N340">
        <v>1002</v>
      </c>
      <c r="O340" t="s">
        <v>646</v>
      </c>
      <c r="P340" t="s">
        <v>646</v>
      </c>
      <c r="Q340">
        <v>1</v>
      </c>
      <c r="X340">
        <v>5.7000000000000002E-2</v>
      </c>
      <c r="Y340">
        <v>200.58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4</v>
      </c>
      <c r="AG340">
        <v>5.7000000000000002E-2</v>
      </c>
      <c r="AH340">
        <v>2</v>
      </c>
      <c r="AI340">
        <v>27797222</v>
      </c>
      <c r="AJ340">
        <v>330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ROW(Source!A178)</f>
        <v>178</v>
      </c>
      <c r="B341">
        <v>27797252</v>
      </c>
      <c r="C341">
        <v>27796474</v>
      </c>
      <c r="D341">
        <v>25412930</v>
      </c>
      <c r="E341">
        <v>1</v>
      </c>
      <c r="F341">
        <v>1</v>
      </c>
      <c r="G341">
        <v>1</v>
      </c>
      <c r="H341">
        <v>1</v>
      </c>
      <c r="I341" t="s">
        <v>650</v>
      </c>
      <c r="J341" t="s">
        <v>4</v>
      </c>
      <c r="K341" t="s">
        <v>651</v>
      </c>
      <c r="L341">
        <v>1191</v>
      </c>
      <c r="N341">
        <v>1013</v>
      </c>
      <c r="O341" t="s">
        <v>497</v>
      </c>
      <c r="P341" t="s">
        <v>497</v>
      </c>
      <c r="Q341">
        <v>1</v>
      </c>
      <c r="X341">
        <v>3.76</v>
      </c>
      <c r="Y341">
        <v>0</v>
      </c>
      <c r="Z341">
        <v>0</v>
      </c>
      <c r="AA341">
        <v>0</v>
      </c>
      <c r="AB341">
        <v>9.4</v>
      </c>
      <c r="AC341">
        <v>0</v>
      </c>
      <c r="AD341">
        <v>1</v>
      </c>
      <c r="AE341">
        <v>1</v>
      </c>
      <c r="AF341" t="s">
        <v>21</v>
      </c>
      <c r="AG341">
        <v>4.5119999999999996</v>
      </c>
      <c r="AH341">
        <v>2</v>
      </c>
      <c r="AI341">
        <v>27797252</v>
      </c>
      <c r="AJ341">
        <v>331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ROW(Source!A178)</f>
        <v>178</v>
      </c>
      <c r="B342">
        <v>27797253</v>
      </c>
      <c r="C342">
        <v>27796474</v>
      </c>
      <c r="D342">
        <v>25412928</v>
      </c>
      <c r="E342">
        <v>1</v>
      </c>
      <c r="F342">
        <v>1</v>
      </c>
      <c r="G342">
        <v>1</v>
      </c>
      <c r="H342">
        <v>1</v>
      </c>
      <c r="I342" t="s">
        <v>498</v>
      </c>
      <c r="J342" t="s">
        <v>4</v>
      </c>
      <c r="K342" t="s">
        <v>499</v>
      </c>
      <c r="L342">
        <v>1191</v>
      </c>
      <c r="N342">
        <v>1013</v>
      </c>
      <c r="O342" t="s">
        <v>497</v>
      </c>
      <c r="P342" t="s">
        <v>497</v>
      </c>
      <c r="Q342">
        <v>1</v>
      </c>
      <c r="X342">
        <v>0.02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2</v>
      </c>
      <c r="AF342" t="s">
        <v>21</v>
      </c>
      <c r="AG342">
        <v>2.4E-2</v>
      </c>
      <c r="AH342">
        <v>2</v>
      </c>
      <c r="AI342">
        <v>27797253</v>
      </c>
      <c r="AJ342">
        <v>332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ROW(Source!A178)</f>
        <v>178</v>
      </c>
      <c r="B343">
        <v>27797254</v>
      </c>
      <c r="C343">
        <v>27796474</v>
      </c>
      <c r="D343">
        <v>25230220</v>
      </c>
      <c r="E343">
        <v>1</v>
      </c>
      <c r="F343">
        <v>1</v>
      </c>
      <c r="G343">
        <v>1</v>
      </c>
      <c r="H343">
        <v>2</v>
      </c>
      <c r="I343" t="s">
        <v>500</v>
      </c>
      <c r="J343" t="s">
        <v>501</v>
      </c>
      <c r="K343" t="s">
        <v>502</v>
      </c>
      <c r="L343">
        <v>1368</v>
      </c>
      <c r="N343">
        <v>1011</v>
      </c>
      <c r="O343" t="s">
        <v>503</v>
      </c>
      <c r="P343" t="s">
        <v>503</v>
      </c>
      <c r="Q343">
        <v>1</v>
      </c>
      <c r="X343">
        <v>0.01</v>
      </c>
      <c r="Y343">
        <v>0</v>
      </c>
      <c r="Z343">
        <v>111.99</v>
      </c>
      <c r="AA343">
        <v>13.5</v>
      </c>
      <c r="AB343">
        <v>0</v>
      </c>
      <c r="AC343">
        <v>0</v>
      </c>
      <c r="AD343">
        <v>1</v>
      </c>
      <c r="AE343">
        <v>0</v>
      </c>
      <c r="AF343" t="s">
        <v>21</v>
      </c>
      <c r="AG343">
        <v>1.2E-2</v>
      </c>
      <c r="AH343">
        <v>2</v>
      </c>
      <c r="AI343">
        <v>27797254</v>
      </c>
      <c r="AJ343">
        <v>333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ROW(Source!A178)</f>
        <v>178</v>
      </c>
      <c r="B344">
        <v>27797255</v>
      </c>
      <c r="C344">
        <v>27796474</v>
      </c>
      <c r="D344">
        <v>25231607</v>
      </c>
      <c r="E344">
        <v>1</v>
      </c>
      <c r="F344">
        <v>1</v>
      </c>
      <c r="G344">
        <v>1</v>
      </c>
      <c r="H344">
        <v>2</v>
      </c>
      <c r="I344" t="s">
        <v>507</v>
      </c>
      <c r="J344" t="s">
        <v>508</v>
      </c>
      <c r="K344" t="s">
        <v>509</v>
      </c>
      <c r="L344">
        <v>1368</v>
      </c>
      <c r="N344">
        <v>1011</v>
      </c>
      <c r="O344" t="s">
        <v>503</v>
      </c>
      <c r="P344" t="s">
        <v>503</v>
      </c>
      <c r="Q344">
        <v>1</v>
      </c>
      <c r="X344">
        <v>0.01</v>
      </c>
      <c r="Y344">
        <v>0</v>
      </c>
      <c r="Z344">
        <v>65.709999999999994</v>
      </c>
      <c r="AA344">
        <v>11.6</v>
      </c>
      <c r="AB344">
        <v>0</v>
      </c>
      <c r="AC344">
        <v>0</v>
      </c>
      <c r="AD344">
        <v>1</v>
      </c>
      <c r="AE344">
        <v>0</v>
      </c>
      <c r="AF344" t="s">
        <v>21</v>
      </c>
      <c r="AG344">
        <v>1.2E-2</v>
      </c>
      <c r="AH344">
        <v>2</v>
      </c>
      <c r="AI344">
        <v>27797255</v>
      </c>
      <c r="AJ344">
        <v>334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ROW(Source!A178)</f>
        <v>178</v>
      </c>
      <c r="B345">
        <v>27797256</v>
      </c>
      <c r="C345">
        <v>27796474</v>
      </c>
      <c r="D345">
        <v>25150263</v>
      </c>
      <c r="E345">
        <v>1</v>
      </c>
      <c r="F345">
        <v>1</v>
      </c>
      <c r="G345">
        <v>1</v>
      </c>
      <c r="H345">
        <v>3</v>
      </c>
      <c r="I345" t="s">
        <v>652</v>
      </c>
      <c r="J345" t="s">
        <v>653</v>
      </c>
      <c r="K345" t="s">
        <v>654</v>
      </c>
      <c r="L345">
        <v>1346</v>
      </c>
      <c r="N345">
        <v>1009</v>
      </c>
      <c r="O345" t="s">
        <v>139</v>
      </c>
      <c r="P345" t="s">
        <v>139</v>
      </c>
      <c r="Q345">
        <v>1</v>
      </c>
      <c r="X345">
        <v>0.16</v>
      </c>
      <c r="Y345">
        <v>30.4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4</v>
      </c>
      <c r="AG345">
        <v>0.16</v>
      </c>
      <c r="AH345">
        <v>2</v>
      </c>
      <c r="AI345">
        <v>27797256</v>
      </c>
      <c r="AJ345">
        <v>335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ROW(Source!A178)</f>
        <v>178</v>
      </c>
      <c r="B346">
        <v>27797257</v>
      </c>
      <c r="C346">
        <v>27796474</v>
      </c>
      <c r="D346">
        <v>25150275</v>
      </c>
      <c r="E346">
        <v>1</v>
      </c>
      <c r="F346">
        <v>1</v>
      </c>
      <c r="G346">
        <v>1</v>
      </c>
      <c r="H346">
        <v>3</v>
      </c>
      <c r="I346" t="s">
        <v>522</v>
      </c>
      <c r="J346" t="s">
        <v>523</v>
      </c>
      <c r="K346" t="s">
        <v>524</v>
      </c>
      <c r="L346">
        <v>1308</v>
      </c>
      <c r="N346">
        <v>1003</v>
      </c>
      <c r="O346" t="s">
        <v>246</v>
      </c>
      <c r="P346" t="s">
        <v>246</v>
      </c>
      <c r="Q346">
        <v>100</v>
      </c>
      <c r="X346">
        <v>5.5E-2</v>
      </c>
      <c r="Y346">
        <v>120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4</v>
      </c>
      <c r="AG346">
        <v>5.5E-2</v>
      </c>
      <c r="AH346">
        <v>2</v>
      </c>
      <c r="AI346">
        <v>27797257</v>
      </c>
      <c r="AJ346">
        <v>336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ROW(Source!A178)</f>
        <v>178</v>
      </c>
      <c r="B347">
        <v>27797258</v>
      </c>
      <c r="C347">
        <v>27796474</v>
      </c>
      <c r="D347">
        <v>25186459</v>
      </c>
      <c r="E347">
        <v>1</v>
      </c>
      <c r="F347">
        <v>1</v>
      </c>
      <c r="G347">
        <v>1</v>
      </c>
      <c r="H347">
        <v>3</v>
      </c>
      <c r="I347" t="s">
        <v>655</v>
      </c>
      <c r="J347" t="s">
        <v>656</v>
      </c>
      <c r="K347" t="s">
        <v>657</v>
      </c>
      <c r="L347">
        <v>1346</v>
      </c>
      <c r="N347">
        <v>1009</v>
      </c>
      <c r="O347" t="s">
        <v>139</v>
      </c>
      <c r="P347" t="s">
        <v>139</v>
      </c>
      <c r="Q347">
        <v>1</v>
      </c>
      <c r="X347">
        <v>0.05</v>
      </c>
      <c r="Y347">
        <v>28.6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4</v>
      </c>
      <c r="AG347">
        <v>0.05</v>
      </c>
      <c r="AH347">
        <v>2</v>
      </c>
      <c r="AI347">
        <v>27797258</v>
      </c>
      <c r="AJ347">
        <v>337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ROW(Source!A178)</f>
        <v>178</v>
      </c>
      <c r="B348">
        <v>27797259</v>
      </c>
      <c r="C348">
        <v>27796474</v>
      </c>
      <c r="D348">
        <v>25147235</v>
      </c>
      <c r="E348">
        <v>17</v>
      </c>
      <c r="F348">
        <v>1</v>
      </c>
      <c r="G348">
        <v>1</v>
      </c>
      <c r="H348">
        <v>3</v>
      </c>
      <c r="I348" t="s">
        <v>536</v>
      </c>
      <c r="J348" t="s">
        <v>4</v>
      </c>
      <c r="K348" t="s">
        <v>537</v>
      </c>
      <c r="L348">
        <v>1374</v>
      </c>
      <c r="N348">
        <v>1013</v>
      </c>
      <c r="O348" t="s">
        <v>538</v>
      </c>
      <c r="P348" t="s">
        <v>538</v>
      </c>
      <c r="Q348">
        <v>1</v>
      </c>
      <c r="X348">
        <v>0.71</v>
      </c>
      <c r="Y348">
        <v>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4</v>
      </c>
      <c r="AG348">
        <v>0.71</v>
      </c>
      <c r="AH348">
        <v>2</v>
      </c>
      <c r="AI348">
        <v>27797259</v>
      </c>
      <c r="AJ348">
        <v>339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ROW(Source!A179)</f>
        <v>179</v>
      </c>
      <c r="B349">
        <v>27797252</v>
      </c>
      <c r="C349">
        <v>27796474</v>
      </c>
      <c r="D349">
        <v>25412930</v>
      </c>
      <c r="E349">
        <v>1</v>
      </c>
      <c r="F349">
        <v>1</v>
      </c>
      <c r="G349">
        <v>1</v>
      </c>
      <c r="H349">
        <v>1</v>
      </c>
      <c r="I349" t="s">
        <v>650</v>
      </c>
      <c r="J349" t="s">
        <v>4</v>
      </c>
      <c r="K349" t="s">
        <v>651</v>
      </c>
      <c r="L349">
        <v>1191</v>
      </c>
      <c r="N349">
        <v>1013</v>
      </c>
      <c r="O349" t="s">
        <v>497</v>
      </c>
      <c r="P349" t="s">
        <v>497</v>
      </c>
      <c r="Q349">
        <v>1</v>
      </c>
      <c r="X349">
        <v>3.76</v>
      </c>
      <c r="Y349">
        <v>0</v>
      </c>
      <c r="Z349">
        <v>0</v>
      </c>
      <c r="AA349">
        <v>0</v>
      </c>
      <c r="AB349">
        <v>9.4</v>
      </c>
      <c r="AC349">
        <v>0</v>
      </c>
      <c r="AD349">
        <v>1</v>
      </c>
      <c r="AE349">
        <v>1</v>
      </c>
      <c r="AF349" t="s">
        <v>21</v>
      </c>
      <c r="AG349">
        <v>4.5119999999999996</v>
      </c>
      <c r="AH349">
        <v>2</v>
      </c>
      <c r="AI349">
        <v>27797252</v>
      </c>
      <c r="AJ349">
        <v>340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ROW(Source!A179)</f>
        <v>179</v>
      </c>
      <c r="B350">
        <v>27797253</v>
      </c>
      <c r="C350">
        <v>27796474</v>
      </c>
      <c r="D350">
        <v>25412928</v>
      </c>
      <c r="E350">
        <v>1</v>
      </c>
      <c r="F350">
        <v>1</v>
      </c>
      <c r="G350">
        <v>1</v>
      </c>
      <c r="H350">
        <v>1</v>
      </c>
      <c r="I350" t="s">
        <v>498</v>
      </c>
      <c r="J350" t="s">
        <v>4</v>
      </c>
      <c r="K350" t="s">
        <v>499</v>
      </c>
      <c r="L350">
        <v>1191</v>
      </c>
      <c r="N350">
        <v>1013</v>
      </c>
      <c r="O350" t="s">
        <v>497</v>
      </c>
      <c r="P350" t="s">
        <v>497</v>
      </c>
      <c r="Q350">
        <v>1</v>
      </c>
      <c r="X350">
        <v>0.02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21</v>
      </c>
      <c r="AG350">
        <v>2.4E-2</v>
      </c>
      <c r="AH350">
        <v>2</v>
      </c>
      <c r="AI350">
        <v>27797253</v>
      </c>
      <c r="AJ350">
        <v>341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ROW(Source!A179)</f>
        <v>179</v>
      </c>
      <c r="B351">
        <v>27797254</v>
      </c>
      <c r="C351">
        <v>27796474</v>
      </c>
      <c r="D351">
        <v>25230220</v>
      </c>
      <c r="E351">
        <v>1</v>
      </c>
      <c r="F351">
        <v>1</v>
      </c>
      <c r="G351">
        <v>1</v>
      </c>
      <c r="H351">
        <v>2</v>
      </c>
      <c r="I351" t="s">
        <v>500</v>
      </c>
      <c r="J351" t="s">
        <v>501</v>
      </c>
      <c r="K351" t="s">
        <v>502</v>
      </c>
      <c r="L351">
        <v>1368</v>
      </c>
      <c r="N351">
        <v>1011</v>
      </c>
      <c r="O351" t="s">
        <v>503</v>
      </c>
      <c r="P351" t="s">
        <v>503</v>
      </c>
      <c r="Q351">
        <v>1</v>
      </c>
      <c r="X351">
        <v>0.01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21</v>
      </c>
      <c r="AG351">
        <v>1.2E-2</v>
      </c>
      <c r="AH351">
        <v>2</v>
      </c>
      <c r="AI351">
        <v>27797254</v>
      </c>
      <c r="AJ351">
        <v>342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ROW(Source!A179)</f>
        <v>179</v>
      </c>
      <c r="B352">
        <v>27797255</v>
      </c>
      <c r="C352">
        <v>27796474</v>
      </c>
      <c r="D352">
        <v>25231607</v>
      </c>
      <c r="E352">
        <v>1</v>
      </c>
      <c r="F352">
        <v>1</v>
      </c>
      <c r="G352">
        <v>1</v>
      </c>
      <c r="H352">
        <v>2</v>
      </c>
      <c r="I352" t="s">
        <v>507</v>
      </c>
      <c r="J352" t="s">
        <v>508</v>
      </c>
      <c r="K352" t="s">
        <v>509</v>
      </c>
      <c r="L352">
        <v>1368</v>
      </c>
      <c r="N352">
        <v>1011</v>
      </c>
      <c r="O352" t="s">
        <v>503</v>
      </c>
      <c r="P352" t="s">
        <v>503</v>
      </c>
      <c r="Q352">
        <v>1</v>
      </c>
      <c r="X352">
        <v>0.01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21</v>
      </c>
      <c r="AG352">
        <v>1.2E-2</v>
      </c>
      <c r="AH352">
        <v>2</v>
      </c>
      <c r="AI352">
        <v>27797255</v>
      </c>
      <c r="AJ352">
        <v>343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ROW(Source!A179)</f>
        <v>179</v>
      </c>
      <c r="B353">
        <v>27797256</v>
      </c>
      <c r="C353">
        <v>27796474</v>
      </c>
      <c r="D353">
        <v>25150263</v>
      </c>
      <c r="E353">
        <v>1</v>
      </c>
      <c r="F353">
        <v>1</v>
      </c>
      <c r="G353">
        <v>1</v>
      </c>
      <c r="H353">
        <v>3</v>
      </c>
      <c r="I353" t="s">
        <v>652</v>
      </c>
      <c r="J353" t="s">
        <v>653</v>
      </c>
      <c r="K353" t="s">
        <v>654</v>
      </c>
      <c r="L353">
        <v>1346</v>
      </c>
      <c r="N353">
        <v>1009</v>
      </c>
      <c r="O353" t="s">
        <v>139</v>
      </c>
      <c r="P353" t="s">
        <v>139</v>
      </c>
      <c r="Q353">
        <v>1</v>
      </c>
      <c r="X353">
        <v>0.16</v>
      </c>
      <c r="Y353">
        <v>30.4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4</v>
      </c>
      <c r="AG353">
        <v>0.16</v>
      </c>
      <c r="AH353">
        <v>2</v>
      </c>
      <c r="AI353">
        <v>27797256</v>
      </c>
      <c r="AJ353">
        <v>344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ROW(Source!A179)</f>
        <v>179</v>
      </c>
      <c r="B354">
        <v>27797257</v>
      </c>
      <c r="C354">
        <v>27796474</v>
      </c>
      <c r="D354">
        <v>25150275</v>
      </c>
      <c r="E354">
        <v>1</v>
      </c>
      <c r="F354">
        <v>1</v>
      </c>
      <c r="G354">
        <v>1</v>
      </c>
      <c r="H354">
        <v>3</v>
      </c>
      <c r="I354" t="s">
        <v>522</v>
      </c>
      <c r="J354" t="s">
        <v>523</v>
      </c>
      <c r="K354" t="s">
        <v>524</v>
      </c>
      <c r="L354">
        <v>1308</v>
      </c>
      <c r="N354">
        <v>1003</v>
      </c>
      <c r="O354" t="s">
        <v>246</v>
      </c>
      <c r="P354" t="s">
        <v>246</v>
      </c>
      <c r="Q354">
        <v>100</v>
      </c>
      <c r="X354">
        <v>5.5E-2</v>
      </c>
      <c r="Y354">
        <v>120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4</v>
      </c>
      <c r="AG354">
        <v>5.5E-2</v>
      </c>
      <c r="AH354">
        <v>2</v>
      </c>
      <c r="AI354">
        <v>27797257</v>
      </c>
      <c r="AJ354">
        <v>345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ROW(Source!A179)</f>
        <v>179</v>
      </c>
      <c r="B355">
        <v>27797258</v>
      </c>
      <c r="C355">
        <v>27796474</v>
      </c>
      <c r="D355">
        <v>25186459</v>
      </c>
      <c r="E355">
        <v>1</v>
      </c>
      <c r="F355">
        <v>1</v>
      </c>
      <c r="G355">
        <v>1</v>
      </c>
      <c r="H355">
        <v>3</v>
      </c>
      <c r="I355" t="s">
        <v>655</v>
      </c>
      <c r="J355" t="s">
        <v>656</v>
      </c>
      <c r="K355" t="s">
        <v>657</v>
      </c>
      <c r="L355">
        <v>1346</v>
      </c>
      <c r="N355">
        <v>1009</v>
      </c>
      <c r="O355" t="s">
        <v>139</v>
      </c>
      <c r="P355" t="s">
        <v>139</v>
      </c>
      <c r="Q355">
        <v>1</v>
      </c>
      <c r="X355">
        <v>0.05</v>
      </c>
      <c r="Y355">
        <v>28.6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4</v>
      </c>
      <c r="AG355">
        <v>0.05</v>
      </c>
      <c r="AH355">
        <v>2</v>
      </c>
      <c r="AI355">
        <v>27797258</v>
      </c>
      <c r="AJ355">
        <v>346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ROW(Source!A179)</f>
        <v>179</v>
      </c>
      <c r="B356">
        <v>27797259</v>
      </c>
      <c r="C356">
        <v>27796474</v>
      </c>
      <c r="D356">
        <v>25147235</v>
      </c>
      <c r="E356">
        <v>17</v>
      </c>
      <c r="F356">
        <v>1</v>
      </c>
      <c r="G356">
        <v>1</v>
      </c>
      <c r="H356">
        <v>3</v>
      </c>
      <c r="I356" t="s">
        <v>536</v>
      </c>
      <c r="J356" t="s">
        <v>4</v>
      </c>
      <c r="K356" t="s">
        <v>537</v>
      </c>
      <c r="L356">
        <v>1374</v>
      </c>
      <c r="N356">
        <v>1013</v>
      </c>
      <c r="O356" t="s">
        <v>538</v>
      </c>
      <c r="P356" t="s">
        <v>538</v>
      </c>
      <c r="Q356">
        <v>1</v>
      </c>
      <c r="X356">
        <v>0.71</v>
      </c>
      <c r="Y356">
        <v>1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4</v>
      </c>
      <c r="AG356">
        <v>0.71</v>
      </c>
      <c r="AH356">
        <v>2</v>
      </c>
      <c r="AI356">
        <v>27797259</v>
      </c>
      <c r="AJ356">
        <v>348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ROW(Source!A182)</f>
        <v>182</v>
      </c>
      <c r="B357">
        <v>27797262</v>
      </c>
      <c r="C357">
        <v>27796483</v>
      </c>
      <c r="D357">
        <v>25418254</v>
      </c>
      <c r="E357">
        <v>1</v>
      </c>
      <c r="F357">
        <v>1</v>
      </c>
      <c r="G357">
        <v>1</v>
      </c>
      <c r="H357">
        <v>1</v>
      </c>
      <c r="I357" t="s">
        <v>658</v>
      </c>
      <c r="J357" t="s">
        <v>4</v>
      </c>
      <c r="K357" t="s">
        <v>659</v>
      </c>
      <c r="L357">
        <v>1191</v>
      </c>
      <c r="N357">
        <v>1013</v>
      </c>
      <c r="O357" t="s">
        <v>497</v>
      </c>
      <c r="P357" t="s">
        <v>497</v>
      </c>
      <c r="Q357">
        <v>1</v>
      </c>
      <c r="X357">
        <v>18.39</v>
      </c>
      <c r="Y357">
        <v>0</v>
      </c>
      <c r="Z357">
        <v>0</v>
      </c>
      <c r="AA357">
        <v>0</v>
      </c>
      <c r="AB357">
        <v>9.51</v>
      </c>
      <c r="AC357">
        <v>0</v>
      </c>
      <c r="AD357">
        <v>1</v>
      </c>
      <c r="AE357">
        <v>1</v>
      </c>
      <c r="AF357" t="s">
        <v>21</v>
      </c>
      <c r="AG357">
        <v>22.068000000000001</v>
      </c>
      <c r="AH357">
        <v>2</v>
      </c>
      <c r="AI357">
        <v>27797262</v>
      </c>
      <c r="AJ357">
        <v>349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ROW(Source!A182)</f>
        <v>182</v>
      </c>
      <c r="B358">
        <v>27797263</v>
      </c>
      <c r="C358">
        <v>27796483</v>
      </c>
      <c r="D358">
        <v>25412928</v>
      </c>
      <c r="E358">
        <v>1</v>
      </c>
      <c r="F358">
        <v>1</v>
      </c>
      <c r="G358">
        <v>1</v>
      </c>
      <c r="H358">
        <v>1</v>
      </c>
      <c r="I358" t="s">
        <v>498</v>
      </c>
      <c r="J358" t="s">
        <v>4</v>
      </c>
      <c r="K358" t="s">
        <v>499</v>
      </c>
      <c r="L358">
        <v>1191</v>
      </c>
      <c r="N358">
        <v>1013</v>
      </c>
      <c r="O358" t="s">
        <v>497</v>
      </c>
      <c r="P358" t="s">
        <v>497</v>
      </c>
      <c r="Q358">
        <v>1</v>
      </c>
      <c r="X358">
        <v>0.01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21</v>
      </c>
      <c r="AG358">
        <v>1.2E-2</v>
      </c>
      <c r="AH358">
        <v>2</v>
      </c>
      <c r="AI358">
        <v>27797263</v>
      </c>
      <c r="AJ358">
        <v>350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ROW(Source!A182)</f>
        <v>182</v>
      </c>
      <c r="B359">
        <v>27797264</v>
      </c>
      <c r="C359">
        <v>27796483</v>
      </c>
      <c r="D359">
        <v>25230514</v>
      </c>
      <c r="E359">
        <v>1</v>
      </c>
      <c r="F359">
        <v>1</v>
      </c>
      <c r="G359">
        <v>1</v>
      </c>
      <c r="H359">
        <v>2</v>
      </c>
      <c r="I359" t="s">
        <v>660</v>
      </c>
      <c r="J359" t="s">
        <v>661</v>
      </c>
      <c r="K359" t="s">
        <v>662</v>
      </c>
      <c r="L359">
        <v>1368</v>
      </c>
      <c r="N359">
        <v>1011</v>
      </c>
      <c r="O359" t="s">
        <v>503</v>
      </c>
      <c r="P359" t="s">
        <v>503</v>
      </c>
      <c r="Q359">
        <v>1</v>
      </c>
      <c r="X359">
        <v>0.01</v>
      </c>
      <c r="Y359">
        <v>0</v>
      </c>
      <c r="Z359">
        <v>31.26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21</v>
      </c>
      <c r="AG359">
        <v>1.2E-2</v>
      </c>
      <c r="AH359">
        <v>2</v>
      </c>
      <c r="AI359">
        <v>27797264</v>
      </c>
      <c r="AJ359">
        <v>351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ROW(Source!A182)</f>
        <v>182</v>
      </c>
      <c r="B360">
        <v>27797265</v>
      </c>
      <c r="C360">
        <v>27796483</v>
      </c>
      <c r="D360">
        <v>25152750</v>
      </c>
      <c r="E360">
        <v>1</v>
      </c>
      <c r="F360">
        <v>1</v>
      </c>
      <c r="G360">
        <v>1</v>
      </c>
      <c r="H360">
        <v>3</v>
      </c>
      <c r="I360" t="s">
        <v>663</v>
      </c>
      <c r="J360" t="s">
        <v>664</v>
      </c>
      <c r="K360" t="s">
        <v>665</v>
      </c>
      <c r="L360">
        <v>1356</v>
      </c>
      <c r="N360">
        <v>1010</v>
      </c>
      <c r="O360" t="s">
        <v>666</v>
      </c>
      <c r="P360" t="s">
        <v>666</v>
      </c>
      <c r="Q360">
        <v>1000</v>
      </c>
      <c r="X360">
        <v>0.3</v>
      </c>
      <c r="Y360">
        <v>180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4</v>
      </c>
      <c r="AG360">
        <v>0.3</v>
      </c>
      <c r="AH360">
        <v>2</v>
      </c>
      <c r="AI360">
        <v>27797265</v>
      </c>
      <c r="AJ360">
        <v>352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ROW(Source!A182)</f>
        <v>182</v>
      </c>
      <c r="B361">
        <v>27797266</v>
      </c>
      <c r="C361">
        <v>27796483</v>
      </c>
      <c r="D361">
        <v>25153112</v>
      </c>
      <c r="E361">
        <v>1</v>
      </c>
      <c r="F361">
        <v>1</v>
      </c>
      <c r="G361">
        <v>1</v>
      </c>
      <c r="H361">
        <v>3</v>
      </c>
      <c r="I361" t="s">
        <v>667</v>
      </c>
      <c r="J361" t="s">
        <v>668</v>
      </c>
      <c r="K361" t="s">
        <v>669</v>
      </c>
      <c r="L361">
        <v>1348</v>
      </c>
      <c r="N361">
        <v>1009</v>
      </c>
      <c r="O361" t="s">
        <v>119</v>
      </c>
      <c r="P361" t="s">
        <v>119</v>
      </c>
      <c r="Q361">
        <v>1000</v>
      </c>
      <c r="X361">
        <v>1E-3</v>
      </c>
      <c r="Y361">
        <v>12430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4</v>
      </c>
      <c r="AG361">
        <v>1E-3</v>
      </c>
      <c r="AH361">
        <v>2</v>
      </c>
      <c r="AI361">
        <v>27797266</v>
      </c>
      <c r="AJ361">
        <v>353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ROW(Source!A182)</f>
        <v>182</v>
      </c>
      <c r="B362">
        <v>27797267</v>
      </c>
      <c r="C362">
        <v>27796483</v>
      </c>
      <c r="D362">
        <v>25147235</v>
      </c>
      <c r="E362">
        <v>17</v>
      </c>
      <c r="F362">
        <v>1</v>
      </c>
      <c r="G362">
        <v>1</v>
      </c>
      <c r="H362">
        <v>3</v>
      </c>
      <c r="I362" t="s">
        <v>536</v>
      </c>
      <c r="J362" t="s">
        <v>4</v>
      </c>
      <c r="K362" t="s">
        <v>537</v>
      </c>
      <c r="L362">
        <v>1374</v>
      </c>
      <c r="N362">
        <v>1013</v>
      </c>
      <c r="O362" t="s">
        <v>538</v>
      </c>
      <c r="P362" t="s">
        <v>538</v>
      </c>
      <c r="Q362">
        <v>1</v>
      </c>
      <c r="X362">
        <v>3.5</v>
      </c>
      <c r="Y362">
        <v>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4</v>
      </c>
      <c r="AG362">
        <v>3.5</v>
      </c>
      <c r="AH362">
        <v>2</v>
      </c>
      <c r="AI362">
        <v>27797267</v>
      </c>
      <c r="AJ362">
        <v>355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ROW(Source!A183)</f>
        <v>183</v>
      </c>
      <c r="B363">
        <v>27797262</v>
      </c>
      <c r="C363">
        <v>27796483</v>
      </c>
      <c r="D363">
        <v>25418254</v>
      </c>
      <c r="E363">
        <v>1</v>
      </c>
      <c r="F363">
        <v>1</v>
      </c>
      <c r="G363">
        <v>1</v>
      </c>
      <c r="H363">
        <v>1</v>
      </c>
      <c r="I363" t="s">
        <v>658</v>
      </c>
      <c r="J363" t="s">
        <v>4</v>
      </c>
      <c r="K363" t="s">
        <v>659</v>
      </c>
      <c r="L363">
        <v>1191</v>
      </c>
      <c r="N363">
        <v>1013</v>
      </c>
      <c r="O363" t="s">
        <v>497</v>
      </c>
      <c r="P363" t="s">
        <v>497</v>
      </c>
      <c r="Q363">
        <v>1</v>
      </c>
      <c r="X363">
        <v>18.39</v>
      </c>
      <c r="Y363">
        <v>0</v>
      </c>
      <c r="Z363">
        <v>0</v>
      </c>
      <c r="AA363">
        <v>0</v>
      </c>
      <c r="AB363">
        <v>9.51</v>
      </c>
      <c r="AC363">
        <v>0</v>
      </c>
      <c r="AD363">
        <v>1</v>
      </c>
      <c r="AE363">
        <v>1</v>
      </c>
      <c r="AF363" t="s">
        <v>21</v>
      </c>
      <c r="AG363">
        <v>22.068000000000001</v>
      </c>
      <c r="AH363">
        <v>2</v>
      </c>
      <c r="AI363">
        <v>27797262</v>
      </c>
      <c r="AJ363">
        <v>357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ROW(Source!A183)</f>
        <v>183</v>
      </c>
      <c r="B364">
        <v>27797263</v>
      </c>
      <c r="C364">
        <v>27796483</v>
      </c>
      <c r="D364">
        <v>25412928</v>
      </c>
      <c r="E364">
        <v>1</v>
      </c>
      <c r="F364">
        <v>1</v>
      </c>
      <c r="G364">
        <v>1</v>
      </c>
      <c r="H364">
        <v>1</v>
      </c>
      <c r="I364" t="s">
        <v>498</v>
      </c>
      <c r="J364" t="s">
        <v>4</v>
      </c>
      <c r="K364" t="s">
        <v>499</v>
      </c>
      <c r="L364">
        <v>1191</v>
      </c>
      <c r="N364">
        <v>1013</v>
      </c>
      <c r="O364" t="s">
        <v>497</v>
      </c>
      <c r="P364" t="s">
        <v>497</v>
      </c>
      <c r="Q364">
        <v>1</v>
      </c>
      <c r="X364">
        <v>0.01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21</v>
      </c>
      <c r="AG364">
        <v>1.2E-2</v>
      </c>
      <c r="AH364">
        <v>2</v>
      </c>
      <c r="AI364">
        <v>27797263</v>
      </c>
      <c r="AJ364">
        <v>358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ROW(Source!A183)</f>
        <v>183</v>
      </c>
      <c r="B365">
        <v>27797264</v>
      </c>
      <c r="C365">
        <v>27796483</v>
      </c>
      <c r="D365">
        <v>25230514</v>
      </c>
      <c r="E365">
        <v>1</v>
      </c>
      <c r="F365">
        <v>1</v>
      </c>
      <c r="G365">
        <v>1</v>
      </c>
      <c r="H365">
        <v>2</v>
      </c>
      <c r="I365" t="s">
        <v>660</v>
      </c>
      <c r="J365" t="s">
        <v>661</v>
      </c>
      <c r="K365" t="s">
        <v>662</v>
      </c>
      <c r="L365">
        <v>1368</v>
      </c>
      <c r="N365">
        <v>1011</v>
      </c>
      <c r="O365" t="s">
        <v>503</v>
      </c>
      <c r="P365" t="s">
        <v>503</v>
      </c>
      <c r="Q365">
        <v>1</v>
      </c>
      <c r="X365">
        <v>0.01</v>
      </c>
      <c r="Y365">
        <v>0</v>
      </c>
      <c r="Z365">
        <v>31.26</v>
      </c>
      <c r="AA365">
        <v>13.5</v>
      </c>
      <c r="AB365">
        <v>0</v>
      </c>
      <c r="AC365">
        <v>0</v>
      </c>
      <c r="AD365">
        <v>1</v>
      </c>
      <c r="AE365">
        <v>0</v>
      </c>
      <c r="AF365" t="s">
        <v>21</v>
      </c>
      <c r="AG365">
        <v>1.2E-2</v>
      </c>
      <c r="AH365">
        <v>2</v>
      </c>
      <c r="AI365">
        <v>27797264</v>
      </c>
      <c r="AJ365">
        <v>359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ROW(Source!A183)</f>
        <v>183</v>
      </c>
      <c r="B366">
        <v>27797265</v>
      </c>
      <c r="C366">
        <v>27796483</v>
      </c>
      <c r="D366">
        <v>25152750</v>
      </c>
      <c r="E366">
        <v>1</v>
      </c>
      <c r="F366">
        <v>1</v>
      </c>
      <c r="G366">
        <v>1</v>
      </c>
      <c r="H366">
        <v>3</v>
      </c>
      <c r="I366" t="s">
        <v>663</v>
      </c>
      <c r="J366" t="s">
        <v>664</v>
      </c>
      <c r="K366" t="s">
        <v>665</v>
      </c>
      <c r="L366">
        <v>1356</v>
      </c>
      <c r="N366">
        <v>1010</v>
      </c>
      <c r="O366" t="s">
        <v>666</v>
      </c>
      <c r="P366" t="s">
        <v>666</v>
      </c>
      <c r="Q366">
        <v>1000</v>
      </c>
      <c r="X366">
        <v>0.3</v>
      </c>
      <c r="Y366">
        <v>180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4</v>
      </c>
      <c r="AG366">
        <v>0.3</v>
      </c>
      <c r="AH366">
        <v>2</v>
      </c>
      <c r="AI366">
        <v>27797265</v>
      </c>
      <c r="AJ366">
        <v>360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ROW(Source!A183)</f>
        <v>183</v>
      </c>
      <c r="B367">
        <v>27797266</v>
      </c>
      <c r="C367">
        <v>27796483</v>
      </c>
      <c r="D367">
        <v>25153112</v>
      </c>
      <c r="E367">
        <v>1</v>
      </c>
      <c r="F367">
        <v>1</v>
      </c>
      <c r="G367">
        <v>1</v>
      </c>
      <c r="H367">
        <v>3</v>
      </c>
      <c r="I367" t="s">
        <v>667</v>
      </c>
      <c r="J367" t="s">
        <v>668</v>
      </c>
      <c r="K367" t="s">
        <v>669</v>
      </c>
      <c r="L367">
        <v>1348</v>
      </c>
      <c r="N367">
        <v>1009</v>
      </c>
      <c r="O367" t="s">
        <v>119</v>
      </c>
      <c r="P367" t="s">
        <v>119</v>
      </c>
      <c r="Q367">
        <v>1000</v>
      </c>
      <c r="X367">
        <v>1E-3</v>
      </c>
      <c r="Y367">
        <v>12430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4</v>
      </c>
      <c r="AG367">
        <v>1E-3</v>
      </c>
      <c r="AH367">
        <v>2</v>
      </c>
      <c r="AI367">
        <v>27797266</v>
      </c>
      <c r="AJ367">
        <v>361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ROW(Source!A183)</f>
        <v>183</v>
      </c>
      <c r="B368">
        <v>27797267</v>
      </c>
      <c r="C368">
        <v>27796483</v>
      </c>
      <c r="D368">
        <v>25147235</v>
      </c>
      <c r="E368">
        <v>17</v>
      </c>
      <c r="F368">
        <v>1</v>
      </c>
      <c r="G368">
        <v>1</v>
      </c>
      <c r="H368">
        <v>3</v>
      </c>
      <c r="I368" t="s">
        <v>536</v>
      </c>
      <c r="J368" t="s">
        <v>4</v>
      </c>
      <c r="K368" t="s">
        <v>537</v>
      </c>
      <c r="L368">
        <v>1374</v>
      </c>
      <c r="N368">
        <v>1013</v>
      </c>
      <c r="O368" t="s">
        <v>538</v>
      </c>
      <c r="P368" t="s">
        <v>538</v>
      </c>
      <c r="Q368">
        <v>1</v>
      </c>
      <c r="X368">
        <v>3.5</v>
      </c>
      <c r="Y368">
        <v>1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4</v>
      </c>
      <c r="AG368">
        <v>3.5</v>
      </c>
      <c r="AH368">
        <v>2</v>
      </c>
      <c r="AI368">
        <v>27797267</v>
      </c>
      <c r="AJ368">
        <v>363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ROW(Source!A188)</f>
        <v>188</v>
      </c>
      <c r="B369">
        <v>27797273</v>
      </c>
      <c r="C369">
        <v>27796493</v>
      </c>
      <c r="D369">
        <v>25428833</v>
      </c>
      <c r="E369">
        <v>1</v>
      </c>
      <c r="F369">
        <v>1</v>
      </c>
      <c r="G369">
        <v>1</v>
      </c>
      <c r="H369">
        <v>1</v>
      </c>
      <c r="I369" t="s">
        <v>638</v>
      </c>
      <c r="J369" t="s">
        <v>4</v>
      </c>
      <c r="K369" t="s">
        <v>639</v>
      </c>
      <c r="L369">
        <v>1191</v>
      </c>
      <c r="N369">
        <v>1013</v>
      </c>
      <c r="O369" t="s">
        <v>497</v>
      </c>
      <c r="P369" t="s">
        <v>497</v>
      </c>
      <c r="Q369">
        <v>1</v>
      </c>
      <c r="X369">
        <v>2.3199999999999998</v>
      </c>
      <c r="Y369">
        <v>0</v>
      </c>
      <c r="Z369">
        <v>0</v>
      </c>
      <c r="AA369">
        <v>0</v>
      </c>
      <c r="AB369">
        <v>9.92</v>
      </c>
      <c r="AC369">
        <v>0</v>
      </c>
      <c r="AD369">
        <v>1</v>
      </c>
      <c r="AE369">
        <v>1</v>
      </c>
      <c r="AF369" t="s">
        <v>21</v>
      </c>
      <c r="AG369">
        <v>2.7839999999999998</v>
      </c>
      <c r="AH369">
        <v>2</v>
      </c>
      <c r="AI369">
        <v>27797273</v>
      </c>
      <c r="AJ369">
        <v>365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ROW(Source!A188)</f>
        <v>188</v>
      </c>
      <c r="B370">
        <v>27797274</v>
      </c>
      <c r="C370">
        <v>27796493</v>
      </c>
      <c r="D370">
        <v>25412928</v>
      </c>
      <c r="E370">
        <v>1</v>
      </c>
      <c r="F370">
        <v>1</v>
      </c>
      <c r="G370">
        <v>1</v>
      </c>
      <c r="H370">
        <v>1</v>
      </c>
      <c r="I370" t="s">
        <v>498</v>
      </c>
      <c r="J370" t="s">
        <v>4</v>
      </c>
      <c r="K370" t="s">
        <v>499</v>
      </c>
      <c r="L370">
        <v>1191</v>
      </c>
      <c r="N370">
        <v>1013</v>
      </c>
      <c r="O370" t="s">
        <v>497</v>
      </c>
      <c r="P370" t="s">
        <v>497</v>
      </c>
      <c r="Q370">
        <v>1</v>
      </c>
      <c r="X370">
        <v>0.2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2</v>
      </c>
      <c r="AF370" t="s">
        <v>21</v>
      </c>
      <c r="AG370">
        <v>0.24</v>
      </c>
      <c r="AH370">
        <v>2</v>
      </c>
      <c r="AI370">
        <v>27797274</v>
      </c>
      <c r="AJ370">
        <v>366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ROW(Source!A188)</f>
        <v>188</v>
      </c>
      <c r="B371">
        <v>27797275</v>
      </c>
      <c r="C371">
        <v>27796493</v>
      </c>
      <c r="D371">
        <v>25230220</v>
      </c>
      <c r="E371">
        <v>1</v>
      </c>
      <c r="F371">
        <v>1</v>
      </c>
      <c r="G371">
        <v>1</v>
      </c>
      <c r="H371">
        <v>2</v>
      </c>
      <c r="I371" t="s">
        <v>500</v>
      </c>
      <c r="J371" t="s">
        <v>501</v>
      </c>
      <c r="K371" t="s">
        <v>502</v>
      </c>
      <c r="L371">
        <v>1368</v>
      </c>
      <c r="N371">
        <v>1011</v>
      </c>
      <c r="O371" t="s">
        <v>503</v>
      </c>
      <c r="P371" t="s">
        <v>503</v>
      </c>
      <c r="Q371">
        <v>1</v>
      </c>
      <c r="X371">
        <v>0.1</v>
      </c>
      <c r="Y371">
        <v>0</v>
      </c>
      <c r="Z371">
        <v>111.99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21</v>
      </c>
      <c r="AG371">
        <v>0.12</v>
      </c>
      <c r="AH371">
        <v>2</v>
      </c>
      <c r="AI371">
        <v>27797275</v>
      </c>
      <c r="AJ371">
        <v>367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ROW(Source!A188)</f>
        <v>188</v>
      </c>
      <c r="B372">
        <v>27797276</v>
      </c>
      <c r="C372">
        <v>27796493</v>
      </c>
      <c r="D372">
        <v>25231607</v>
      </c>
      <c r="E372">
        <v>1</v>
      </c>
      <c r="F372">
        <v>1</v>
      </c>
      <c r="G372">
        <v>1</v>
      </c>
      <c r="H372">
        <v>2</v>
      </c>
      <c r="I372" t="s">
        <v>507</v>
      </c>
      <c r="J372" t="s">
        <v>508</v>
      </c>
      <c r="K372" t="s">
        <v>509</v>
      </c>
      <c r="L372">
        <v>1368</v>
      </c>
      <c r="N372">
        <v>1011</v>
      </c>
      <c r="O372" t="s">
        <v>503</v>
      </c>
      <c r="P372" t="s">
        <v>503</v>
      </c>
      <c r="Q372">
        <v>1</v>
      </c>
      <c r="X372">
        <v>0.1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21</v>
      </c>
      <c r="AG372">
        <v>0.12</v>
      </c>
      <c r="AH372">
        <v>2</v>
      </c>
      <c r="AI372">
        <v>27797276</v>
      </c>
      <c r="AJ372">
        <v>368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ROW(Source!A188)</f>
        <v>188</v>
      </c>
      <c r="B373">
        <v>27797277</v>
      </c>
      <c r="C373">
        <v>27796493</v>
      </c>
      <c r="D373">
        <v>25231911</v>
      </c>
      <c r="E373">
        <v>1</v>
      </c>
      <c r="F373">
        <v>1</v>
      </c>
      <c r="G373">
        <v>1</v>
      </c>
      <c r="H373">
        <v>2</v>
      </c>
      <c r="I373" t="s">
        <v>586</v>
      </c>
      <c r="J373" t="s">
        <v>587</v>
      </c>
      <c r="K373" t="s">
        <v>588</v>
      </c>
      <c r="L373">
        <v>1368</v>
      </c>
      <c r="N373">
        <v>1011</v>
      </c>
      <c r="O373" t="s">
        <v>503</v>
      </c>
      <c r="P373" t="s">
        <v>503</v>
      </c>
      <c r="Q373">
        <v>1</v>
      </c>
      <c r="X373">
        <v>0.77</v>
      </c>
      <c r="Y373">
        <v>0</v>
      </c>
      <c r="Z373">
        <v>8.1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21</v>
      </c>
      <c r="AG373">
        <v>0.92399999999999993</v>
      </c>
      <c r="AH373">
        <v>2</v>
      </c>
      <c r="AI373">
        <v>27797277</v>
      </c>
      <c r="AJ373">
        <v>369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ROW(Source!A188)</f>
        <v>188</v>
      </c>
      <c r="B374">
        <v>27797278</v>
      </c>
      <c r="C374">
        <v>27796493</v>
      </c>
      <c r="D374">
        <v>25151427</v>
      </c>
      <c r="E374">
        <v>1</v>
      </c>
      <c r="F374">
        <v>1</v>
      </c>
      <c r="G374">
        <v>1</v>
      </c>
      <c r="H374">
        <v>3</v>
      </c>
      <c r="I374" t="s">
        <v>670</v>
      </c>
      <c r="J374" t="s">
        <v>671</v>
      </c>
      <c r="K374" t="s">
        <v>672</v>
      </c>
      <c r="L374">
        <v>1346</v>
      </c>
      <c r="N374">
        <v>1009</v>
      </c>
      <c r="O374" t="s">
        <v>139</v>
      </c>
      <c r="P374" t="s">
        <v>139</v>
      </c>
      <c r="Q374">
        <v>1</v>
      </c>
      <c r="X374">
        <v>0.15</v>
      </c>
      <c r="Y374">
        <v>10.57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4</v>
      </c>
      <c r="AG374">
        <v>0.15</v>
      </c>
      <c r="AH374">
        <v>2</v>
      </c>
      <c r="AI374">
        <v>27797278</v>
      </c>
      <c r="AJ374">
        <v>370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ROW(Source!A188)</f>
        <v>188</v>
      </c>
      <c r="B375">
        <v>27797279</v>
      </c>
      <c r="C375">
        <v>27796493</v>
      </c>
      <c r="D375">
        <v>25152616</v>
      </c>
      <c r="E375">
        <v>1</v>
      </c>
      <c r="F375">
        <v>1</v>
      </c>
      <c r="G375">
        <v>1</v>
      </c>
      <c r="H375">
        <v>3</v>
      </c>
      <c r="I375" t="s">
        <v>525</v>
      </c>
      <c r="J375" t="s">
        <v>526</v>
      </c>
      <c r="K375" t="s">
        <v>514</v>
      </c>
      <c r="L375">
        <v>1346</v>
      </c>
      <c r="N375">
        <v>1009</v>
      </c>
      <c r="O375" t="s">
        <v>139</v>
      </c>
      <c r="P375" t="s">
        <v>139</v>
      </c>
      <c r="Q375">
        <v>1</v>
      </c>
      <c r="X375">
        <v>0.17</v>
      </c>
      <c r="Y375">
        <v>9.0399999999999991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4</v>
      </c>
      <c r="AG375">
        <v>0.17</v>
      </c>
      <c r="AH375">
        <v>2</v>
      </c>
      <c r="AI375">
        <v>27797279</v>
      </c>
      <c r="AJ375">
        <v>371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ROW(Source!A188)</f>
        <v>188</v>
      </c>
      <c r="B376">
        <v>27797280</v>
      </c>
      <c r="C376">
        <v>27796493</v>
      </c>
      <c r="D376">
        <v>25171300</v>
      </c>
      <c r="E376">
        <v>1</v>
      </c>
      <c r="F376">
        <v>1</v>
      </c>
      <c r="G376">
        <v>1</v>
      </c>
      <c r="H376">
        <v>3</v>
      </c>
      <c r="I376" t="s">
        <v>673</v>
      </c>
      <c r="J376" t="s">
        <v>674</v>
      </c>
      <c r="K376" t="s">
        <v>675</v>
      </c>
      <c r="L376">
        <v>1348</v>
      </c>
      <c r="N376">
        <v>1009</v>
      </c>
      <c r="O376" t="s">
        <v>119</v>
      </c>
      <c r="P376" t="s">
        <v>119</v>
      </c>
      <c r="Q376">
        <v>1000</v>
      </c>
      <c r="X376">
        <v>1.4999999999999999E-2</v>
      </c>
      <c r="Y376">
        <v>11500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4</v>
      </c>
      <c r="AG376">
        <v>1.4999999999999999E-2</v>
      </c>
      <c r="AH376">
        <v>2</v>
      </c>
      <c r="AI376">
        <v>27797280</v>
      </c>
      <c r="AJ376">
        <v>372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ROW(Source!A188)</f>
        <v>188</v>
      </c>
      <c r="B377">
        <v>27797281</v>
      </c>
      <c r="C377">
        <v>27796493</v>
      </c>
      <c r="D377">
        <v>25186459</v>
      </c>
      <c r="E377">
        <v>1</v>
      </c>
      <c r="F377">
        <v>1</v>
      </c>
      <c r="G377">
        <v>1</v>
      </c>
      <c r="H377">
        <v>3</v>
      </c>
      <c r="I377" t="s">
        <v>655</v>
      </c>
      <c r="J377" t="s">
        <v>656</v>
      </c>
      <c r="K377" t="s">
        <v>657</v>
      </c>
      <c r="L377">
        <v>1346</v>
      </c>
      <c r="N377">
        <v>1009</v>
      </c>
      <c r="O377" t="s">
        <v>139</v>
      </c>
      <c r="P377" t="s">
        <v>139</v>
      </c>
      <c r="Q377">
        <v>1</v>
      </c>
      <c r="X377">
        <v>0.03</v>
      </c>
      <c r="Y377">
        <v>28.6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4</v>
      </c>
      <c r="AG377">
        <v>0.03</v>
      </c>
      <c r="AH377">
        <v>2</v>
      </c>
      <c r="AI377">
        <v>27797281</v>
      </c>
      <c r="AJ377">
        <v>373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ROW(Source!A188)</f>
        <v>188</v>
      </c>
      <c r="B378">
        <v>27797282</v>
      </c>
      <c r="C378">
        <v>27796493</v>
      </c>
      <c r="D378">
        <v>25147235</v>
      </c>
      <c r="E378">
        <v>17</v>
      </c>
      <c r="F378">
        <v>1</v>
      </c>
      <c r="G378">
        <v>1</v>
      </c>
      <c r="H378">
        <v>3</v>
      </c>
      <c r="I378" t="s">
        <v>536</v>
      </c>
      <c r="J378" t="s">
        <v>4</v>
      </c>
      <c r="K378" t="s">
        <v>537</v>
      </c>
      <c r="L378">
        <v>1374</v>
      </c>
      <c r="N378">
        <v>1013</v>
      </c>
      <c r="O378" t="s">
        <v>538</v>
      </c>
      <c r="P378" t="s">
        <v>538</v>
      </c>
      <c r="Q378">
        <v>1</v>
      </c>
      <c r="X378">
        <v>0.46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4</v>
      </c>
      <c r="AG378">
        <v>0.46</v>
      </c>
      <c r="AH378">
        <v>2</v>
      </c>
      <c r="AI378">
        <v>27797282</v>
      </c>
      <c r="AJ378">
        <v>375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ROW(Source!A189)</f>
        <v>189</v>
      </c>
      <c r="B379">
        <v>27797273</v>
      </c>
      <c r="C379">
        <v>27796493</v>
      </c>
      <c r="D379">
        <v>25428833</v>
      </c>
      <c r="E379">
        <v>1</v>
      </c>
      <c r="F379">
        <v>1</v>
      </c>
      <c r="G379">
        <v>1</v>
      </c>
      <c r="H379">
        <v>1</v>
      </c>
      <c r="I379" t="s">
        <v>638</v>
      </c>
      <c r="J379" t="s">
        <v>4</v>
      </c>
      <c r="K379" t="s">
        <v>639</v>
      </c>
      <c r="L379">
        <v>1191</v>
      </c>
      <c r="N379">
        <v>1013</v>
      </c>
      <c r="O379" t="s">
        <v>497</v>
      </c>
      <c r="P379" t="s">
        <v>497</v>
      </c>
      <c r="Q379">
        <v>1</v>
      </c>
      <c r="X379">
        <v>2.3199999999999998</v>
      </c>
      <c r="Y379">
        <v>0</v>
      </c>
      <c r="Z379">
        <v>0</v>
      </c>
      <c r="AA379">
        <v>0</v>
      </c>
      <c r="AB379">
        <v>9.92</v>
      </c>
      <c r="AC379">
        <v>0</v>
      </c>
      <c r="AD379">
        <v>1</v>
      </c>
      <c r="AE379">
        <v>1</v>
      </c>
      <c r="AF379" t="s">
        <v>21</v>
      </c>
      <c r="AG379">
        <v>2.7839999999999998</v>
      </c>
      <c r="AH379">
        <v>2</v>
      </c>
      <c r="AI379">
        <v>27797273</v>
      </c>
      <c r="AJ379">
        <v>376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ROW(Source!A189)</f>
        <v>189</v>
      </c>
      <c r="B380">
        <v>27797274</v>
      </c>
      <c r="C380">
        <v>27796493</v>
      </c>
      <c r="D380">
        <v>25412928</v>
      </c>
      <c r="E380">
        <v>1</v>
      </c>
      <c r="F380">
        <v>1</v>
      </c>
      <c r="G380">
        <v>1</v>
      </c>
      <c r="H380">
        <v>1</v>
      </c>
      <c r="I380" t="s">
        <v>498</v>
      </c>
      <c r="J380" t="s">
        <v>4</v>
      </c>
      <c r="K380" t="s">
        <v>499</v>
      </c>
      <c r="L380">
        <v>1191</v>
      </c>
      <c r="N380">
        <v>1013</v>
      </c>
      <c r="O380" t="s">
        <v>497</v>
      </c>
      <c r="P380" t="s">
        <v>497</v>
      </c>
      <c r="Q380">
        <v>1</v>
      </c>
      <c r="X380">
        <v>0.2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21</v>
      </c>
      <c r="AG380">
        <v>0.24</v>
      </c>
      <c r="AH380">
        <v>2</v>
      </c>
      <c r="AI380">
        <v>27797274</v>
      </c>
      <c r="AJ380">
        <v>377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ROW(Source!A189)</f>
        <v>189</v>
      </c>
      <c r="B381">
        <v>27797275</v>
      </c>
      <c r="C381">
        <v>27796493</v>
      </c>
      <c r="D381">
        <v>25230220</v>
      </c>
      <c r="E381">
        <v>1</v>
      </c>
      <c r="F381">
        <v>1</v>
      </c>
      <c r="G381">
        <v>1</v>
      </c>
      <c r="H381">
        <v>2</v>
      </c>
      <c r="I381" t="s">
        <v>500</v>
      </c>
      <c r="J381" t="s">
        <v>501</v>
      </c>
      <c r="K381" t="s">
        <v>502</v>
      </c>
      <c r="L381">
        <v>1368</v>
      </c>
      <c r="N381">
        <v>1011</v>
      </c>
      <c r="O381" t="s">
        <v>503</v>
      </c>
      <c r="P381" t="s">
        <v>503</v>
      </c>
      <c r="Q381">
        <v>1</v>
      </c>
      <c r="X381">
        <v>0.1</v>
      </c>
      <c r="Y381">
        <v>0</v>
      </c>
      <c r="Z381">
        <v>111.99</v>
      </c>
      <c r="AA381">
        <v>13.5</v>
      </c>
      <c r="AB381">
        <v>0</v>
      </c>
      <c r="AC381">
        <v>0</v>
      </c>
      <c r="AD381">
        <v>1</v>
      </c>
      <c r="AE381">
        <v>0</v>
      </c>
      <c r="AF381" t="s">
        <v>21</v>
      </c>
      <c r="AG381">
        <v>0.12</v>
      </c>
      <c r="AH381">
        <v>2</v>
      </c>
      <c r="AI381">
        <v>27797275</v>
      </c>
      <c r="AJ381">
        <v>378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ROW(Source!A189)</f>
        <v>189</v>
      </c>
      <c r="B382">
        <v>27797276</v>
      </c>
      <c r="C382">
        <v>27796493</v>
      </c>
      <c r="D382">
        <v>25231607</v>
      </c>
      <c r="E382">
        <v>1</v>
      </c>
      <c r="F382">
        <v>1</v>
      </c>
      <c r="G382">
        <v>1</v>
      </c>
      <c r="H382">
        <v>2</v>
      </c>
      <c r="I382" t="s">
        <v>507</v>
      </c>
      <c r="J382" t="s">
        <v>508</v>
      </c>
      <c r="K382" t="s">
        <v>509</v>
      </c>
      <c r="L382">
        <v>1368</v>
      </c>
      <c r="N382">
        <v>1011</v>
      </c>
      <c r="O382" t="s">
        <v>503</v>
      </c>
      <c r="P382" t="s">
        <v>503</v>
      </c>
      <c r="Q382">
        <v>1</v>
      </c>
      <c r="X382">
        <v>0.1</v>
      </c>
      <c r="Y382">
        <v>0</v>
      </c>
      <c r="Z382">
        <v>65.709999999999994</v>
      </c>
      <c r="AA382">
        <v>11.6</v>
      </c>
      <c r="AB382">
        <v>0</v>
      </c>
      <c r="AC382">
        <v>0</v>
      </c>
      <c r="AD382">
        <v>1</v>
      </c>
      <c r="AE382">
        <v>0</v>
      </c>
      <c r="AF382" t="s">
        <v>21</v>
      </c>
      <c r="AG382">
        <v>0.12</v>
      </c>
      <c r="AH382">
        <v>2</v>
      </c>
      <c r="AI382">
        <v>27797276</v>
      </c>
      <c r="AJ382">
        <v>379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ROW(Source!A189)</f>
        <v>189</v>
      </c>
      <c r="B383">
        <v>27797277</v>
      </c>
      <c r="C383">
        <v>27796493</v>
      </c>
      <c r="D383">
        <v>25231911</v>
      </c>
      <c r="E383">
        <v>1</v>
      </c>
      <c r="F383">
        <v>1</v>
      </c>
      <c r="G383">
        <v>1</v>
      </c>
      <c r="H383">
        <v>2</v>
      </c>
      <c r="I383" t="s">
        <v>586</v>
      </c>
      <c r="J383" t="s">
        <v>587</v>
      </c>
      <c r="K383" t="s">
        <v>588</v>
      </c>
      <c r="L383">
        <v>1368</v>
      </c>
      <c r="N383">
        <v>1011</v>
      </c>
      <c r="O383" t="s">
        <v>503</v>
      </c>
      <c r="P383" t="s">
        <v>503</v>
      </c>
      <c r="Q383">
        <v>1</v>
      </c>
      <c r="X383">
        <v>0.77</v>
      </c>
      <c r="Y383">
        <v>0</v>
      </c>
      <c r="Z383">
        <v>8.1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21</v>
      </c>
      <c r="AG383">
        <v>0.92399999999999993</v>
      </c>
      <c r="AH383">
        <v>2</v>
      </c>
      <c r="AI383">
        <v>27797277</v>
      </c>
      <c r="AJ383">
        <v>380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ROW(Source!A189)</f>
        <v>189</v>
      </c>
      <c r="B384">
        <v>27797278</v>
      </c>
      <c r="C384">
        <v>27796493</v>
      </c>
      <c r="D384">
        <v>25151427</v>
      </c>
      <c r="E384">
        <v>1</v>
      </c>
      <c r="F384">
        <v>1</v>
      </c>
      <c r="G384">
        <v>1</v>
      </c>
      <c r="H384">
        <v>3</v>
      </c>
      <c r="I384" t="s">
        <v>670</v>
      </c>
      <c r="J384" t="s">
        <v>671</v>
      </c>
      <c r="K384" t="s">
        <v>672</v>
      </c>
      <c r="L384">
        <v>1346</v>
      </c>
      <c r="N384">
        <v>1009</v>
      </c>
      <c r="O384" t="s">
        <v>139</v>
      </c>
      <c r="P384" t="s">
        <v>139</v>
      </c>
      <c r="Q384">
        <v>1</v>
      </c>
      <c r="X384">
        <v>0.15</v>
      </c>
      <c r="Y384">
        <v>10.57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4</v>
      </c>
      <c r="AG384">
        <v>0.15</v>
      </c>
      <c r="AH384">
        <v>2</v>
      </c>
      <c r="AI384">
        <v>27797278</v>
      </c>
      <c r="AJ384">
        <v>381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ROW(Source!A189)</f>
        <v>189</v>
      </c>
      <c r="B385">
        <v>27797279</v>
      </c>
      <c r="C385">
        <v>27796493</v>
      </c>
      <c r="D385">
        <v>25152616</v>
      </c>
      <c r="E385">
        <v>1</v>
      </c>
      <c r="F385">
        <v>1</v>
      </c>
      <c r="G385">
        <v>1</v>
      </c>
      <c r="H385">
        <v>3</v>
      </c>
      <c r="I385" t="s">
        <v>525</v>
      </c>
      <c r="J385" t="s">
        <v>526</v>
      </c>
      <c r="K385" t="s">
        <v>514</v>
      </c>
      <c r="L385">
        <v>1346</v>
      </c>
      <c r="N385">
        <v>1009</v>
      </c>
      <c r="O385" t="s">
        <v>139</v>
      </c>
      <c r="P385" t="s">
        <v>139</v>
      </c>
      <c r="Q385">
        <v>1</v>
      </c>
      <c r="X385">
        <v>0.17</v>
      </c>
      <c r="Y385">
        <v>9.0399999999999991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4</v>
      </c>
      <c r="AG385">
        <v>0.17</v>
      </c>
      <c r="AH385">
        <v>2</v>
      </c>
      <c r="AI385">
        <v>27797279</v>
      </c>
      <c r="AJ385">
        <v>382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ROW(Source!A189)</f>
        <v>189</v>
      </c>
      <c r="B386">
        <v>27797280</v>
      </c>
      <c r="C386">
        <v>27796493</v>
      </c>
      <c r="D386">
        <v>25171300</v>
      </c>
      <c r="E386">
        <v>1</v>
      </c>
      <c r="F386">
        <v>1</v>
      </c>
      <c r="G386">
        <v>1</v>
      </c>
      <c r="H386">
        <v>3</v>
      </c>
      <c r="I386" t="s">
        <v>673</v>
      </c>
      <c r="J386" t="s">
        <v>674</v>
      </c>
      <c r="K386" t="s">
        <v>675</v>
      </c>
      <c r="L386">
        <v>1348</v>
      </c>
      <c r="N386">
        <v>1009</v>
      </c>
      <c r="O386" t="s">
        <v>119</v>
      </c>
      <c r="P386" t="s">
        <v>119</v>
      </c>
      <c r="Q386">
        <v>1000</v>
      </c>
      <c r="X386">
        <v>1.4999999999999999E-2</v>
      </c>
      <c r="Y386">
        <v>11500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4</v>
      </c>
      <c r="AG386">
        <v>1.4999999999999999E-2</v>
      </c>
      <c r="AH386">
        <v>2</v>
      </c>
      <c r="AI386">
        <v>27797280</v>
      </c>
      <c r="AJ386">
        <v>383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ROW(Source!A189)</f>
        <v>189</v>
      </c>
      <c r="B387">
        <v>27797281</v>
      </c>
      <c r="C387">
        <v>27796493</v>
      </c>
      <c r="D387">
        <v>25186459</v>
      </c>
      <c r="E387">
        <v>1</v>
      </c>
      <c r="F387">
        <v>1</v>
      </c>
      <c r="G387">
        <v>1</v>
      </c>
      <c r="H387">
        <v>3</v>
      </c>
      <c r="I387" t="s">
        <v>655</v>
      </c>
      <c r="J387" t="s">
        <v>656</v>
      </c>
      <c r="K387" t="s">
        <v>657</v>
      </c>
      <c r="L387">
        <v>1346</v>
      </c>
      <c r="N387">
        <v>1009</v>
      </c>
      <c r="O387" t="s">
        <v>139</v>
      </c>
      <c r="P387" t="s">
        <v>139</v>
      </c>
      <c r="Q387">
        <v>1</v>
      </c>
      <c r="X387">
        <v>0.03</v>
      </c>
      <c r="Y387">
        <v>28.6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4</v>
      </c>
      <c r="AG387">
        <v>0.03</v>
      </c>
      <c r="AH387">
        <v>2</v>
      </c>
      <c r="AI387">
        <v>27797281</v>
      </c>
      <c r="AJ387">
        <v>384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ROW(Source!A189)</f>
        <v>189</v>
      </c>
      <c r="B388">
        <v>27797282</v>
      </c>
      <c r="C388">
        <v>27796493</v>
      </c>
      <c r="D388">
        <v>25147235</v>
      </c>
      <c r="E388">
        <v>17</v>
      </c>
      <c r="F388">
        <v>1</v>
      </c>
      <c r="G388">
        <v>1</v>
      </c>
      <c r="H388">
        <v>3</v>
      </c>
      <c r="I388" t="s">
        <v>536</v>
      </c>
      <c r="J388" t="s">
        <v>4</v>
      </c>
      <c r="K388" t="s">
        <v>537</v>
      </c>
      <c r="L388">
        <v>1374</v>
      </c>
      <c r="N388">
        <v>1013</v>
      </c>
      <c r="O388" t="s">
        <v>538</v>
      </c>
      <c r="P388" t="s">
        <v>538</v>
      </c>
      <c r="Q388">
        <v>1</v>
      </c>
      <c r="X388">
        <v>0.46</v>
      </c>
      <c r="Y388">
        <v>1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4</v>
      </c>
      <c r="AG388">
        <v>0.46</v>
      </c>
      <c r="AH388">
        <v>2</v>
      </c>
      <c r="AI388">
        <v>27797282</v>
      </c>
      <c r="AJ388">
        <v>386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ROW(Source!A192)</f>
        <v>192</v>
      </c>
      <c r="B389">
        <v>27797285</v>
      </c>
      <c r="C389">
        <v>27796504</v>
      </c>
      <c r="D389">
        <v>25428833</v>
      </c>
      <c r="E389">
        <v>1</v>
      </c>
      <c r="F389">
        <v>1</v>
      </c>
      <c r="G389">
        <v>1</v>
      </c>
      <c r="H389">
        <v>1</v>
      </c>
      <c r="I389" t="s">
        <v>638</v>
      </c>
      <c r="J389" t="s">
        <v>4</v>
      </c>
      <c r="K389" t="s">
        <v>639</v>
      </c>
      <c r="L389">
        <v>1191</v>
      </c>
      <c r="N389">
        <v>1013</v>
      </c>
      <c r="O389" t="s">
        <v>497</v>
      </c>
      <c r="P389" t="s">
        <v>497</v>
      </c>
      <c r="Q389">
        <v>1</v>
      </c>
      <c r="X389">
        <v>1.1200000000000001</v>
      </c>
      <c r="Y389">
        <v>0</v>
      </c>
      <c r="Z389">
        <v>0</v>
      </c>
      <c r="AA389">
        <v>0</v>
      </c>
      <c r="AB389">
        <v>9.92</v>
      </c>
      <c r="AC389">
        <v>0</v>
      </c>
      <c r="AD389">
        <v>1</v>
      </c>
      <c r="AE389">
        <v>1</v>
      </c>
      <c r="AF389" t="s">
        <v>21</v>
      </c>
      <c r="AG389">
        <v>1.3440000000000001</v>
      </c>
      <c r="AH389">
        <v>2</v>
      </c>
      <c r="AI389">
        <v>27797285</v>
      </c>
      <c r="AJ389">
        <v>387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ROW(Source!A192)</f>
        <v>192</v>
      </c>
      <c r="B390">
        <v>27797286</v>
      </c>
      <c r="C390">
        <v>27796504</v>
      </c>
      <c r="D390">
        <v>25152616</v>
      </c>
      <c r="E390">
        <v>1</v>
      </c>
      <c r="F390">
        <v>1</v>
      </c>
      <c r="G390">
        <v>1</v>
      </c>
      <c r="H390">
        <v>3</v>
      </c>
      <c r="I390" t="s">
        <v>525</v>
      </c>
      <c r="J390" t="s">
        <v>526</v>
      </c>
      <c r="K390" t="s">
        <v>514</v>
      </c>
      <c r="L390">
        <v>1346</v>
      </c>
      <c r="N390">
        <v>1009</v>
      </c>
      <c r="O390" t="s">
        <v>139</v>
      </c>
      <c r="P390" t="s">
        <v>139</v>
      </c>
      <c r="Q390">
        <v>1</v>
      </c>
      <c r="X390">
        <v>0.02</v>
      </c>
      <c r="Y390">
        <v>9.0399999999999991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4</v>
      </c>
      <c r="AG390">
        <v>0.02</v>
      </c>
      <c r="AH390">
        <v>2</v>
      </c>
      <c r="AI390">
        <v>27797286</v>
      </c>
      <c r="AJ390">
        <v>388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ROW(Source!A192)</f>
        <v>192</v>
      </c>
      <c r="B391">
        <v>27797287</v>
      </c>
      <c r="C391">
        <v>27796504</v>
      </c>
      <c r="D391">
        <v>25147235</v>
      </c>
      <c r="E391">
        <v>17</v>
      </c>
      <c r="F391">
        <v>1</v>
      </c>
      <c r="G391">
        <v>1</v>
      </c>
      <c r="H391">
        <v>3</v>
      </c>
      <c r="I391" t="s">
        <v>536</v>
      </c>
      <c r="J391" t="s">
        <v>4</v>
      </c>
      <c r="K391" t="s">
        <v>537</v>
      </c>
      <c r="L391">
        <v>1374</v>
      </c>
      <c r="N391">
        <v>1013</v>
      </c>
      <c r="O391" t="s">
        <v>538</v>
      </c>
      <c r="P391" t="s">
        <v>538</v>
      </c>
      <c r="Q391">
        <v>1</v>
      </c>
      <c r="X391">
        <v>0.22</v>
      </c>
      <c r="Y391">
        <v>1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4</v>
      </c>
      <c r="AG391">
        <v>0.22</v>
      </c>
      <c r="AH391">
        <v>2</v>
      </c>
      <c r="AI391">
        <v>27797287</v>
      </c>
      <c r="AJ391">
        <v>390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ROW(Source!A193)</f>
        <v>193</v>
      </c>
      <c r="B392">
        <v>27797285</v>
      </c>
      <c r="C392">
        <v>27796504</v>
      </c>
      <c r="D392">
        <v>25428833</v>
      </c>
      <c r="E392">
        <v>1</v>
      </c>
      <c r="F392">
        <v>1</v>
      </c>
      <c r="G392">
        <v>1</v>
      </c>
      <c r="H392">
        <v>1</v>
      </c>
      <c r="I392" t="s">
        <v>638</v>
      </c>
      <c r="J392" t="s">
        <v>4</v>
      </c>
      <c r="K392" t="s">
        <v>639</v>
      </c>
      <c r="L392">
        <v>1191</v>
      </c>
      <c r="N392">
        <v>1013</v>
      </c>
      <c r="O392" t="s">
        <v>497</v>
      </c>
      <c r="P392" t="s">
        <v>497</v>
      </c>
      <c r="Q392">
        <v>1</v>
      </c>
      <c r="X392">
        <v>1.1200000000000001</v>
      </c>
      <c r="Y392">
        <v>0</v>
      </c>
      <c r="Z392">
        <v>0</v>
      </c>
      <c r="AA392">
        <v>0</v>
      </c>
      <c r="AB392">
        <v>9.92</v>
      </c>
      <c r="AC392">
        <v>0</v>
      </c>
      <c r="AD392">
        <v>1</v>
      </c>
      <c r="AE392">
        <v>1</v>
      </c>
      <c r="AF392" t="s">
        <v>21</v>
      </c>
      <c r="AG392">
        <v>1.3440000000000001</v>
      </c>
      <c r="AH392">
        <v>2</v>
      </c>
      <c r="AI392">
        <v>27797285</v>
      </c>
      <c r="AJ392">
        <v>391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ROW(Source!A193)</f>
        <v>193</v>
      </c>
      <c r="B393">
        <v>27797286</v>
      </c>
      <c r="C393">
        <v>27796504</v>
      </c>
      <c r="D393">
        <v>25152616</v>
      </c>
      <c r="E393">
        <v>1</v>
      </c>
      <c r="F393">
        <v>1</v>
      </c>
      <c r="G393">
        <v>1</v>
      </c>
      <c r="H393">
        <v>3</v>
      </c>
      <c r="I393" t="s">
        <v>525</v>
      </c>
      <c r="J393" t="s">
        <v>526</v>
      </c>
      <c r="K393" t="s">
        <v>514</v>
      </c>
      <c r="L393">
        <v>1346</v>
      </c>
      <c r="N393">
        <v>1009</v>
      </c>
      <c r="O393" t="s">
        <v>139</v>
      </c>
      <c r="P393" t="s">
        <v>139</v>
      </c>
      <c r="Q393">
        <v>1</v>
      </c>
      <c r="X393">
        <v>0.02</v>
      </c>
      <c r="Y393">
        <v>9.0399999999999991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4</v>
      </c>
      <c r="AG393">
        <v>0.02</v>
      </c>
      <c r="AH393">
        <v>2</v>
      </c>
      <c r="AI393">
        <v>27797286</v>
      </c>
      <c r="AJ393">
        <v>392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ROW(Source!A193)</f>
        <v>193</v>
      </c>
      <c r="B394">
        <v>27797287</v>
      </c>
      <c r="C394">
        <v>27796504</v>
      </c>
      <c r="D394">
        <v>25147235</v>
      </c>
      <c r="E394">
        <v>17</v>
      </c>
      <c r="F394">
        <v>1</v>
      </c>
      <c r="G394">
        <v>1</v>
      </c>
      <c r="H394">
        <v>3</v>
      </c>
      <c r="I394" t="s">
        <v>536</v>
      </c>
      <c r="J394" t="s">
        <v>4</v>
      </c>
      <c r="K394" t="s">
        <v>537</v>
      </c>
      <c r="L394">
        <v>1374</v>
      </c>
      <c r="N394">
        <v>1013</v>
      </c>
      <c r="O394" t="s">
        <v>538</v>
      </c>
      <c r="P394" t="s">
        <v>538</v>
      </c>
      <c r="Q394">
        <v>1</v>
      </c>
      <c r="X394">
        <v>0.22</v>
      </c>
      <c r="Y394">
        <v>1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4</v>
      </c>
      <c r="AG394">
        <v>0.22</v>
      </c>
      <c r="AH394">
        <v>2</v>
      </c>
      <c r="AI394">
        <v>27797287</v>
      </c>
      <c r="AJ394">
        <v>394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ROW(Source!A196)</f>
        <v>196</v>
      </c>
      <c r="B395">
        <v>27797290</v>
      </c>
      <c r="C395">
        <v>27796523</v>
      </c>
      <c r="D395">
        <v>25412930</v>
      </c>
      <c r="E395">
        <v>1</v>
      </c>
      <c r="F395">
        <v>1</v>
      </c>
      <c r="G395">
        <v>1</v>
      </c>
      <c r="H395">
        <v>1</v>
      </c>
      <c r="I395" t="s">
        <v>650</v>
      </c>
      <c r="J395" t="s">
        <v>4</v>
      </c>
      <c r="K395" t="s">
        <v>651</v>
      </c>
      <c r="L395">
        <v>1191</v>
      </c>
      <c r="N395">
        <v>1013</v>
      </c>
      <c r="O395" t="s">
        <v>497</v>
      </c>
      <c r="P395" t="s">
        <v>497</v>
      </c>
      <c r="Q395">
        <v>1</v>
      </c>
      <c r="X395">
        <v>8.9600000000000009</v>
      </c>
      <c r="Y395">
        <v>0</v>
      </c>
      <c r="Z395">
        <v>0</v>
      </c>
      <c r="AA395">
        <v>0</v>
      </c>
      <c r="AB395">
        <v>9.4</v>
      </c>
      <c r="AC395">
        <v>0</v>
      </c>
      <c r="AD395">
        <v>1</v>
      </c>
      <c r="AE395">
        <v>1</v>
      </c>
      <c r="AF395" t="s">
        <v>21</v>
      </c>
      <c r="AG395">
        <v>10.752000000000001</v>
      </c>
      <c r="AH395">
        <v>2</v>
      </c>
      <c r="AI395">
        <v>27797290</v>
      </c>
      <c r="AJ395">
        <v>395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ROW(Source!A196)</f>
        <v>196</v>
      </c>
      <c r="B396">
        <v>27797291</v>
      </c>
      <c r="C396">
        <v>27796523</v>
      </c>
      <c r="D396">
        <v>25412928</v>
      </c>
      <c r="E396">
        <v>1</v>
      </c>
      <c r="F396">
        <v>1</v>
      </c>
      <c r="G396">
        <v>1</v>
      </c>
      <c r="H396">
        <v>1</v>
      </c>
      <c r="I396" t="s">
        <v>498</v>
      </c>
      <c r="J396" t="s">
        <v>4</v>
      </c>
      <c r="K396" t="s">
        <v>499</v>
      </c>
      <c r="L396">
        <v>1191</v>
      </c>
      <c r="N396">
        <v>1013</v>
      </c>
      <c r="O396" t="s">
        <v>497</v>
      </c>
      <c r="P396" t="s">
        <v>497</v>
      </c>
      <c r="Q396">
        <v>1</v>
      </c>
      <c r="X396">
        <v>0.12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2</v>
      </c>
      <c r="AF396" t="s">
        <v>21</v>
      </c>
      <c r="AG396">
        <v>0.14399999999999999</v>
      </c>
      <c r="AH396">
        <v>2</v>
      </c>
      <c r="AI396">
        <v>27797291</v>
      </c>
      <c r="AJ396">
        <v>396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ROW(Source!A196)</f>
        <v>196</v>
      </c>
      <c r="B397">
        <v>27797292</v>
      </c>
      <c r="C397">
        <v>27796523</v>
      </c>
      <c r="D397">
        <v>25230220</v>
      </c>
      <c r="E397">
        <v>1</v>
      </c>
      <c r="F397">
        <v>1</v>
      </c>
      <c r="G397">
        <v>1</v>
      </c>
      <c r="H397">
        <v>2</v>
      </c>
      <c r="I397" t="s">
        <v>500</v>
      </c>
      <c r="J397" t="s">
        <v>501</v>
      </c>
      <c r="K397" t="s">
        <v>502</v>
      </c>
      <c r="L397">
        <v>1368</v>
      </c>
      <c r="N397">
        <v>1011</v>
      </c>
      <c r="O397" t="s">
        <v>503</v>
      </c>
      <c r="P397" t="s">
        <v>503</v>
      </c>
      <c r="Q397">
        <v>1</v>
      </c>
      <c r="X397">
        <v>0.06</v>
      </c>
      <c r="Y397">
        <v>0</v>
      </c>
      <c r="Z397">
        <v>111.99</v>
      </c>
      <c r="AA397">
        <v>13.5</v>
      </c>
      <c r="AB397">
        <v>0</v>
      </c>
      <c r="AC397">
        <v>0</v>
      </c>
      <c r="AD397">
        <v>1</v>
      </c>
      <c r="AE397">
        <v>0</v>
      </c>
      <c r="AF397" t="s">
        <v>21</v>
      </c>
      <c r="AG397">
        <v>7.1999999999999995E-2</v>
      </c>
      <c r="AH397">
        <v>2</v>
      </c>
      <c r="AI397">
        <v>27797292</v>
      </c>
      <c r="AJ397">
        <v>397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ROW(Source!A196)</f>
        <v>196</v>
      </c>
      <c r="B398">
        <v>27797293</v>
      </c>
      <c r="C398">
        <v>27796523</v>
      </c>
      <c r="D398">
        <v>25231607</v>
      </c>
      <c r="E398">
        <v>1</v>
      </c>
      <c r="F398">
        <v>1</v>
      </c>
      <c r="G398">
        <v>1</v>
      </c>
      <c r="H398">
        <v>2</v>
      </c>
      <c r="I398" t="s">
        <v>507</v>
      </c>
      <c r="J398" t="s">
        <v>508</v>
      </c>
      <c r="K398" t="s">
        <v>509</v>
      </c>
      <c r="L398">
        <v>1368</v>
      </c>
      <c r="N398">
        <v>1011</v>
      </c>
      <c r="O398" t="s">
        <v>503</v>
      </c>
      <c r="P398" t="s">
        <v>503</v>
      </c>
      <c r="Q398">
        <v>1</v>
      </c>
      <c r="X398">
        <v>0.06</v>
      </c>
      <c r="Y398">
        <v>0</v>
      </c>
      <c r="Z398">
        <v>65.709999999999994</v>
      </c>
      <c r="AA398">
        <v>11.6</v>
      </c>
      <c r="AB398">
        <v>0</v>
      </c>
      <c r="AC398">
        <v>0</v>
      </c>
      <c r="AD398">
        <v>1</v>
      </c>
      <c r="AE398">
        <v>0</v>
      </c>
      <c r="AF398" t="s">
        <v>21</v>
      </c>
      <c r="AG398">
        <v>7.1999999999999995E-2</v>
      </c>
      <c r="AH398">
        <v>2</v>
      </c>
      <c r="AI398">
        <v>27797293</v>
      </c>
      <c r="AJ398">
        <v>398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ROW(Source!A196)</f>
        <v>196</v>
      </c>
      <c r="B399">
        <v>27797294</v>
      </c>
      <c r="C399">
        <v>27796523</v>
      </c>
      <c r="D399">
        <v>25150263</v>
      </c>
      <c r="E399">
        <v>1</v>
      </c>
      <c r="F399">
        <v>1</v>
      </c>
      <c r="G399">
        <v>1</v>
      </c>
      <c r="H399">
        <v>3</v>
      </c>
      <c r="I399" t="s">
        <v>652</v>
      </c>
      <c r="J399" t="s">
        <v>653</v>
      </c>
      <c r="K399" t="s">
        <v>654</v>
      </c>
      <c r="L399">
        <v>1346</v>
      </c>
      <c r="N399">
        <v>1009</v>
      </c>
      <c r="O399" t="s">
        <v>139</v>
      </c>
      <c r="P399" t="s">
        <v>139</v>
      </c>
      <c r="Q399">
        <v>1</v>
      </c>
      <c r="X399">
        <v>0.32</v>
      </c>
      <c r="Y399">
        <v>30.4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4</v>
      </c>
      <c r="AG399">
        <v>0.32</v>
      </c>
      <c r="AH399">
        <v>2</v>
      </c>
      <c r="AI399">
        <v>27797294</v>
      </c>
      <c r="AJ399">
        <v>399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ROW(Source!A196)</f>
        <v>196</v>
      </c>
      <c r="B400">
        <v>27797295</v>
      </c>
      <c r="C400">
        <v>27796523</v>
      </c>
      <c r="D400">
        <v>25150542</v>
      </c>
      <c r="E400">
        <v>1</v>
      </c>
      <c r="F400">
        <v>1</v>
      </c>
      <c r="G400">
        <v>1</v>
      </c>
      <c r="H400">
        <v>3</v>
      </c>
      <c r="I400" t="s">
        <v>676</v>
      </c>
      <c r="J400" t="s">
        <v>677</v>
      </c>
      <c r="K400" t="s">
        <v>678</v>
      </c>
      <c r="L400">
        <v>1348</v>
      </c>
      <c r="N400">
        <v>1009</v>
      </c>
      <c r="O400" t="s">
        <v>119</v>
      </c>
      <c r="P400" t="s">
        <v>119</v>
      </c>
      <c r="Q400">
        <v>1000</v>
      </c>
      <c r="X400">
        <v>1.16E-3</v>
      </c>
      <c r="Y400">
        <v>1820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4</v>
      </c>
      <c r="AG400">
        <v>1.16E-3</v>
      </c>
      <c r="AH400">
        <v>2</v>
      </c>
      <c r="AI400">
        <v>27797295</v>
      </c>
      <c r="AJ400">
        <v>400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ROW(Source!A196)</f>
        <v>196</v>
      </c>
      <c r="B401">
        <v>27797296</v>
      </c>
      <c r="C401">
        <v>27796523</v>
      </c>
      <c r="D401">
        <v>25186459</v>
      </c>
      <c r="E401">
        <v>1</v>
      </c>
      <c r="F401">
        <v>1</v>
      </c>
      <c r="G401">
        <v>1</v>
      </c>
      <c r="H401">
        <v>3</v>
      </c>
      <c r="I401" t="s">
        <v>655</v>
      </c>
      <c r="J401" t="s">
        <v>656</v>
      </c>
      <c r="K401" t="s">
        <v>657</v>
      </c>
      <c r="L401">
        <v>1346</v>
      </c>
      <c r="N401">
        <v>1009</v>
      </c>
      <c r="O401" t="s">
        <v>139</v>
      </c>
      <c r="P401" t="s">
        <v>139</v>
      </c>
      <c r="Q401">
        <v>1</v>
      </c>
      <c r="X401">
        <v>0.02</v>
      </c>
      <c r="Y401">
        <v>28.6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4</v>
      </c>
      <c r="AG401">
        <v>0.02</v>
      </c>
      <c r="AH401">
        <v>2</v>
      </c>
      <c r="AI401">
        <v>27797296</v>
      </c>
      <c r="AJ401">
        <v>401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ROW(Source!A196)</f>
        <v>196</v>
      </c>
      <c r="B402">
        <v>27797297</v>
      </c>
      <c r="C402">
        <v>27796523</v>
      </c>
      <c r="D402">
        <v>25200139</v>
      </c>
      <c r="E402">
        <v>1</v>
      </c>
      <c r="F402">
        <v>1</v>
      </c>
      <c r="G402">
        <v>1</v>
      </c>
      <c r="H402">
        <v>3</v>
      </c>
      <c r="I402" t="s">
        <v>679</v>
      </c>
      <c r="J402" t="s">
        <v>680</v>
      </c>
      <c r="K402" t="s">
        <v>681</v>
      </c>
      <c r="L402">
        <v>1355</v>
      </c>
      <c r="N402">
        <v>1010</v>
      </c>
      <c r="O402" t="s">
        <v>303</v>
      </c>
      <c r="P402" t="s">
        <v>303</v>
      </c>
      <c r="Q402">
        <v>100</v>
      </c>
      <c r="X402">
        <v>0.05</v>
      </c>
      <c r="Y402">
        <v>378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4</v>
      </c>
      <c r="AG402">
        <v>0.05</v>
      </c>
      <c r="AH402">
        <v>2</v>
      </c>
      <c r="AI402">
        <v>27797297</v>
      </c>
      <c r="AJ402">
        <v>402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ROW(Source!A196)</f>
        <v>196</v>
      </c>
      <c r="B403">
        <v>27797298</v>
      </c>
      <c r="C403">
        <v>27796523</v>
      </c>
      <c r="D403">
        <v>25200188</v>
      </c>
      <c r="E403">
        <v>1</v>
      </c>
      <c r="F403">
        <v>1</v>
      </c>
      <c r="G403">
        <v>1</v>
      </c>
      <c r="H403">
        <v>3</v>
      </c>
      <c r="I403" t="s">
        <v>682</v>
      </c>
      <c r="J403" t="s">
        <v>683</v>
      </c>
      <c r="K403" t="s">
        <v>684</v>
      </c>
      <c r="L403">
        <v>1356</v>
      </c>
      <c r="N403">
        <v>1010</v>
      </c>
      <c r="O403" t="s">
        <v>666</v>
      </c>
      <c r="P403" t="s">
        <v>666</v>
      </c>
      <c r="Q403">
        <v>1000</v>
      </c>
      <c r="X403">
        <v>1.2200000000000001E-2</v>
      </c>
      <c r="Y403">
        <v>282.02999999999997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4</v>
      </c>
      <c r="AG403">
        <v>1.2200000000000001E-2</v>
      </c>
      <c r="AH403">
        <v>2</v>
      </c>
      <c r="AI403">
        <v>27797298</v>
      </c>
      <c r="AJ403">
        <v>403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ROW(Source!A196)</f>
        <v>196</v>
      </c>
      <c r="B404">
        <v>27797299</v>
      </c>
      <c r="C404">
        <v>27796523</v>
      </c>
      <c r="D404">
        <v>25147235</v>
      </c>
      <c r="E404">
        <v>17</v>
      </c>
      <c r="F404">
        <v>1</v>
      </c>
      <c r="G404">
        <v>1</v>
      </c>
      <c r="H404">
        <v>3</v>
      </c>
      <c r="I404" t="s">
        <v>536</v>
      </c>
      <c r="J404" t="s">
        <v>4</v>
      </c>
      <c r="K404" t="s">
        <v>537</v>
      </c>
      <c r="L404">
        <v>1374</v>
      </c>
      <c r="N404">
        <v>1013</v>
      </c>
      <c r="O404" t="s">
        <v>538</v>
      </c>
      <c r="P404" t="s">
        <v>538</v>
      </c>
      <c r="Q404">
        <v>1</v>
      </c>
      <c r="X404">
        <v>1.68</v>
      </c>
      <c r="Y404">
        <v>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4</v>
      </c>
      <c r="AG404">
        <v>1.68</v>
      </c>
      <c r="AH404">
        <v>2</v>
      </c>
      <c r="AI404">
        <v>27797299</v>
      </c>
      <c r="AJ404">
        <v>405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ROW(Source!A197)</f>
        <v>197</v>
      </c>
      <c r="B405">
        <v>27797290</v>
      </c>
      <c r="C405">
        <v>27796523</v>
      </c>
      <c r="D405">
        <v>25412930</v>
      </c>
      <c r="E405">
        <v>1</v>
      </c>
      <c r="F405">
        <v>1</v>
      </c>
      <c r="G405">
        <v>1</v>
      </c>
      <c r="H405">
        <v>1</v>
      </c>
      <c r="I405" t="s">
        <v>650</v>
      </c>
      <c r="J405" t="s">
        <v>4</v>
      </c>
      <c r="K405" t="s">
        <v>651</v>
      </c>
      <c r="L405">
        <v>1191</v>
      </c>
      <c r="N405">
        <v>1013</v>
      </c>
      <c r="O405" t="s">
        <v>497</v>
      </c>
      <c r="P405" t="s">
        <v>497</v>
      </c>
      <c r="Q405">
        <v>1</v>
      </c>
      <c r="X405">
        <v>8.9600000000000009</v>
      </c>
      <c r="Y405">
        <v>0</v>
      </c>
      <c r="Z405">
        <v>0</v>
      </c>
      <c r="AA405">
        <v>0</v>
      </c>
      <c r="AB405">
        <v>9.4</v>
      </c>
      <c r="AC405">
        <v>0</v>
      </c>
      <c r="AD405">
        <v>1</v>
      </c>
      <c r="AE405">
        <v>1</v>
      </c>
      <c r="AF405" t="s">
        <v>21</v>
      </c>
      <c r="AG405">
        <v>10.752000000000001</v>
      </c>
      <c r="AH405">
        <v>2</v>
      </c>
      <c r="AI405">
        <v>27797290</v>
      </c>
      <c r="AJ405">
        <v>406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ROW(Source!A197)</f>
        <v>197</v>
      </c>
      <c r="B406">
        <v>27797291</v>
      </c>
      <c r="C406">
        <v>27796523</v>
      </c>
      <c r="D406">
        <v>25412928</v>
      </c>
      <c r="E406">
        <v>1</v>
      </c>
      <c r="F406">
        <v>1</v>
      </c>
      <c r="G406">
        <v>1</v>
      </c>
      <c r="H406">
        <v>1</v>
      </c>
      <c r="I406" t="s">
        <v>498</v>
      </c>
      <c r="J406" t="s">
        <v>4</v>
      </c>
      <c r="K406" t="s">
        <v>499</v>
      </c>
      <c r="L406">
        <v>1191</v>
      </c>
      <c r="N406">
        <v>1013</v>
      </c>
      <c r="O406" t="s">
        <v>497</v>
      </c>
      <c r="P406" t="s">
        <v>497</v>
      </c>
      <c r="Q406">
        <v>1</v>
      </c>
      <c r="X406">
        <v>0.12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2</v>
      </c>
      <c r="AF406" t="s">
        <v>21</v>
      </c>
      <c r="AG406">
        <v>0.14399999999999999</v>
      </c>
      <c r="AH406">
        <v>2</v>
      </c>
      <c r="AI406">
        <v>27797291</v>
      </c>
      <c r="AJ406">
        <v>407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ROW(Source!A197)</f>
        <v>197</v>
      </c>
      <c r="B407">
        <v>27797292</v>
      </c>
      <c r="C407">
        <v>27796523</v>
      </c>
      <c r="D407">
        <v>25230220</v>
      </c>
      <c r="E407">
        <v>1</v>
      </c>
      <c r="F407">
        <v>1</v>
      </c>
      <c r="G407">
        <v>1</v>
      </c>
      <c r="H407">
        <v>2</v>
      </c>
      <c r="I407" t="s">
        <v>500</v>
      </c>
      <c r="J407" t="s">
        <v>501</v>
      </c>
      <c r="K407" t="s">
        <v>502</v>
      </c>
      <c r="L407">
        <v>1368</v>
      </c>
      <c r="N407">
        <v>1011</v>
      </c>
      <c r="O407" t="s">
        <v>503</v>
      </c>
      <c r="P407" t="s">
        <v>503</v>
      </c>
      <c r="Q407">
        <v>1</v>
      </c>
      <c r="X407">
        <v>0.06</v>
      </c>
      <c r="Y407">
        <v>0</v>
      </c>
      <c r="Z407">
        <v>111.99</v>
      </c>
      <c r="AA407">
        <v>13.5</v>
      </c>
      <c r="AB407">
        <v>0</v>
      </c>
      <c r="AC407">
        <v>0</v>
      </c>
      <c r="AD407">
        <v>1</v>
      </c>
      <c r="AE407">
        <v>0</v>
      </c>
      <c r="AF407" t="s">
        <v>21</v>
      </c>
      <c r="AG407">
        <v>7.1999999999999995E-2</v>
      </c>
      <c r="AH407">
        <v>2</v>
      </c>
      <c r="AI407">
        <v>27797292</v>
      </c>
      <c r="AJ407">
        <v>408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ROW(Source!A197)</f>
        <v>197</v>
      </c>
      <c r="B408">
        <v>27797293</v>
      </c>
      <c r="C408">
        <v>27796523</v>
      </c>
      <c r="D408">
        <v>25231607</v>
      </c>
      <c r="E408">
        <v>1</v>
      </c>
      <c r="F408">
        <v>1</v>
      </c>
      <c r="G408">
        <v>1</v>
      </c>
      <c r="H408">
        <v>2</v>
      </c>
      <c r="I408" t="s">
        <v>507</v>
      </c>
      <c r="J408" t="s">
        <v>508</v>
      </c>
      <c r="K408" t="s">
        <v>509</v>
      </c>
      <c r="L408">
        <v>1368</v>
      </c>
      <c r="N408">
        <v>1011</v>
      </c>
      <c r="O408" t="s">
        <v>503</v>
      </c>
      <c r="P408" t="s">
        <v>503</v>
      </c>
      <c r="Q408">
        <v>1</v>
      </c>
      <c r="X408">
        <v>0.06</v>
      </c>
      <c r="Y408">
        <v>0</v>
      </c>
      <c r="Z408">
        <v>65.709999999999994</v>
      </c>
      <c r="AA408">
        <v>11.6</v>
      </c>
      <c r="AB408">
        <v>0</v>
      </c>
      <c r="AC408">
        <v>0</v>
      </c>
      <c r="AD408">
        <v>1</v>
      </c>
      <c r="AE408">
        <v>0</v>
      </c>
      <c r="AF408" t="s">
        <v>21</v>
      </c>
      <c r="AG408">
        <v>7.1999999999999995E-2</v>
      </c>
      <c r="AH408">
        <v>2</v>
      </c>
      <c r="AI408">
        <v>27797293</v>
      </c>
      <c r="AJ408">
        <v>409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ROW(Source!A197)</f>
        <v>197</v>
      </c>
      <c r="B409">
        <v>27797294</v>
      </c>
      <c r="C409">
        <v>27796523</v>
      </c>
      <c r="D409">
        <v>25150263</v>
      </c>
      <c r="E409">
        <v>1</v>
      </c>
      <c r="F409">
        <v>1</v>
      </c>
      <c r="G409">
        <v>1</v>
      </c>
      <c r="H409">
        <v>3</v>
      </c>
      <c r="I409" t="s">
        <v>652</v>
      </c>
      <c r="J409" t="s">
        <v>653</v>
      </c>
      <c r="K409" t="s">
        <v>654</v>
      </c>
      <c r="L409">
        <v>1346</v>
      </c>
      <c r="N409">
        <v>1009</v>
      </c>
      <c r="O409" t="s">
        <v>139</v>
      </c>
      <c r="P409" t="s">
        <v>139</v>
      </c>
      <c r="Q409">
        <v>1</v>
      </c>
      <c r="X409">
        <v>0.32</v>
      </c>
      <c r="Y409">
        <v>30.4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4</v>
      </c>
      <c r="AG409">
        <v>0.32</v>
      </c>
      <c r="AH409">
        <v>2</v>
      </c>
      <c r="AI409">
        <v>27797294</v>
      </c>
      <c r="AJ409">
        <v>410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ROW(Source!A197)</f>
        <v>197</v>
      </c>
      <c r="B410">
        <v>27797295</v>
      </c>
      <c r="C410">
        <v>27796523</v>
      </c>
      <c r="D410">
        <v>25150542</v>
      </c>
      <c r="E410">
        <v>1</v>
      </c>
      <c r="F410">
        <v>1</v>
      </c>
      <c r="G410">
        <v>1</v>
      </c>
      <c r="H410">
        <v>3</v>
      </c>
      <c r="I410" t="s">
        <v>676</v>
      </c>
      <c r="J410" t="s">
        <v>677</v>
      </c>
      <c r="K410" t="s">
        <v>678</v>
      </c>
      <c r="L410">
        <v>1348</v>
      </c>
      <c r="N410">
        <v>1009</v>
      </c>
      <c r="O410" t="s">
        <v>119</v>
      </c>
      <c r="P410" t="s">
        <v>119</v>
      </c>
      <c r="Q410">
        <v>1000</v>
      </c>
      <c r="X410">
        <v>1.16E-3</v>
      </c>
      <c r="Y410">
        <v>1820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4</v>
      </c>
      <c r="AG410">
        <v>1.16E-3</v>
      </c>
      <c r="AH410">
        <v>2</v>
      </c>
      <c r="AI410">
        <v>27797295</v>
      </c>
      <c r="AJ410">
        <v>411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ROW(Source!A197)</f>
        <v>197</v>
      </c>
      <c r="B411">
        <v>27797296</v>
      </c>
      <c r="C411">
        <v>27796523</v>
      </c>
      <c r="D411">
        <v>25186459</v>
      </c>
      <c r="E411">
        <v>1</v>
      </c>
      <c r="F411">
        <v>1</v>
      </c>
      <c r="G411">
        <v>1</v>
      </c>
      <c r="H411">
        <v>3</v>
      </c>
      <c r="I411" t="s">
        <v>655</v>
      </c>
      <c r="J411" t="s">
        <v>656</v>
      </c>
      <c r="K411" t="s">
        <v>657</v>
      </c>
      <c r="L411">
        <v>1346</v>
      </c>
      <c r="N411">
        <v>1009</v>
      </c>
      <c r="O411" t="s">
        <v>139</v>
      </c>
      <c r="P411" t="s">
        <v>139</v>
      </c>
      <c r="Q411">
        <v>1</v>
      </c>
      <c r="X411">
        <v>0.02</v>
      </c>
      <c r="Y411">
        <v>28.6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4</v>
      </c>
      <c r="AG411">
        <v>0.02</v>
      </c>
      <c r="AH411">
        <v>2</v>
      </c>
      <c r="AI411">
        <v>27797296</v>
      </c>
      <c r="AJ411">
        <v>412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ROW(Source!A197)</f>
        <v>197</v>
      </c>
      <c r="B412">
        <v>27797297</v>
      </c>
      <c r="C412">
        <v>27796523</v>
      </c>
      <c r="D412">
        <v>25200139</v>
      </c>
      <c r="E412">
        <v>1</v>
      </c>
      <c r="F412">
        <v>1</v>
      </c>
      <c r="G412">
        <v>1</v>
      </c>
      <c r="H412">
        <v>3</v>
      </c>
      <c r="I412" t="s">
        <v>679</v>
      </c>
      <c r="J412" t="s">
        <v>680</v>
      </c>
      <c r="K412" t="s">
        <v>681</v>
      </c>
      <c r="L412">
        <v>1355</v>
      </c>
      <c r="N412">
        <v>1010</v>
      </c>
      <c r="O412" t="s">
        <v>303</v>
      </c>
      <c r="P412" t="s">
        <v>303</v>
      </c>
      <c r="Q412">
        <v>100</v>
      </c>
      <c r="X412">
        <v>0.05</v>
      </c>
      <c r="Y412">
        <v>378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4</v>
      </c>
      <c r="AG412">
        <v>0.05</v>
      </c>
      <c r="AH412">
        <v>2</v>
      </c>
      <c r="AI412">
        <v>27797297</v>
      </c>
      <c r="AJ412">
        <v>413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ROW(Source!A197)</f>
        <v>197</v>
      </c>
      <c r="B413">
        <v>27797298</v>
      </c>
      <c r="C413">
        <v>27796523</v>
      </c>
      <c r="D413">
        <v>25200188</v>
      </c>
      <c r="E413">
        <v>1</v>
      </c>
      <c r="F413">
        <v>1</v>
      </c>
      <c r="G413">
        <v>1</v>
      </c>
      <c r="H413">
        <v>3</v>
      </c>
      <c r="I413" t="s">
        <v>682</v>
      </c>
      <c r="J413" t="s">
        <v>683</v>
      </c>
      <c r="K413" t="s">
        <v>684</v>
      </c>
      <c r="L413">
        <v>1356</v>
      </c>
      <c r="N413">
        <v>1010</v>
      </c>
      <c r="O413" t="s">
        <v>666</v>
      </c>
      <c r="P413" t="s">
        <v>666</v>
      </c>
      <c r="Q413">
        <v>1000</v>
      </c>
      <c r="X413">
        <v>1.2200000000000001E-2</v>
      </c>
      <c r="Y413">
        <v>282.02999999999997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4</v>
      </c>
      <c r="AG413">
        <v>1.2200000000000001E-2</v>
      </c>
      <c r="AH413">
        <v>2</v>
      </c>
      <c r="AI413">
        <v>27797298</v>
      </c>
      <c r="AJ413">
        <v>414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ROW(Source!A197)</f>
        <v>197</v>
      </c>
      <c r="B414">
        <v>27797299</v>
      </c>
      <c r="C414">
        <v>27796523</v>
      </c>
      <c r="D414">
        <v>25147235</v>
      </c>
      <c r="E414">
        <v>17</v>
      </c>
      <c r="F414">
        <v>1</v>
      </c>
      <c r="G414">
        <v>1</v>
      </c>
      <c r="H414">
        <v>3</v>
      </c>
      <c r="I414" t="s">
        <v>536</v>
      </c>
      <c r="J414" t="s">
        <v>4</v>
      </c>
      <c r="K414" t="s">
        <v>537</v>
      </c>
      <c r="L414">
        <v>1374</v>
      </c>
      <c r="N414">
        <v>1013</v>
      </c>
      <c r="O414" t="s">
        <v>538</v>
      </c>
      <c r="P414" t="s">
        <v>538</v>
      </c>
      <c r="Q414">
        <v>1</v>
      </c>
      <c r="X414">
        <v>1.68</v>
      </c>
      <c r="Y414">
        <v>1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4</v>
      </c>
      <c r="AG414">
        <v>1.68</v>
      </c>
      <c r="AH414">
        <v>2</v>
      </c>
      <c r="AI414">
        <v>27797299</v>
      </c>
      <c r="AJ414">
        <v>416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ROW(Source!A200)</f>
        <v>200</v>
      </c>
      <c r="B415">
        <v>27797302</v>
      </c>
      <c r="C415">
        <v>27796533</v>
      </c>
      <c r="D415">
        <v>25412930</v>
      </c>
      <c r="E415">
        <v>1</v>
      </c>
      <c r="F415">
        <v>1</v>
      </c>
      <c r="G415">
        <v>1</v>
      </c>
      <c r="H415">
        <v>1</v>
      </c>
      <c r="I415" t="s">
        <v>650</v>
      </c>
      <c r="J415" t="s">
        <v>4</v>
      </c>
      <c r="K415" t="s">
        <v>651</v>
      </c>
      <c r="L415">
        <v>1191</v>
      </c>
      <c r="N415">
        <v>1013</v>
      </c>
      <c r="O415" t="s">
        <v>497</v>
      </c>
      <c r="P415" t="s">
        <v>497</v>
      </c>
      <c r="Q415">
        <v>1</v>
      </c>
      <c r="X415">
        <v>27.76</v>
      </c>
      <c r="Y415">
        <v>0</v>
      </c>
      <c r="Z415">
        <v>0</v>
      </c>
      <c r="AA415">
        <v>0</v>
      </c>
      <c r="AB415">
        <v>9.4</v>
      </c>
      <c r="AC415">
        <v>0</v>
      </c>
      <c r="AD415">
        <v>1</v>
      </c>
      <c r="AE415">
        <v>1</v>
      </c>
      <c r="AF415" t="s">
        <v>21</v>
      </c>
      <c r="AG415">
        <v>33.311999999999998</v>
      </c>
      <c r="AH415">
        <v>2</v>
      </c>
      <c r="AI415">
        <v>27797302</v>
      </c>
      <c r="AJ415">
        <v>417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ROW(Source!A200)</f>
        <v>200</v>
      </c>
      <c r="B416">
        <v>27797303</v>
      </c>
      <c r="C416">
        <v>27796533</v>
      </c>
      <c r="D416">
        <v>25412928</v>
      </c>
      <c r="E416">
        <v>1</v>
      </c>
      <c r="F416">
        <v>1</v>
      </c>
      <c r="G416">
        <v>1</v>
      </c>
      <c r="H416">
        <v>1</v>
      </c>
      <c r="I416" t="s">
        <v>498</v>
      </c>
      <c r="J416" t="s">
        <v>4</v>
      </c>
      <c r="K416" t="s">
        <v>499</v>
      </c>
      <c r="L416">
        <v>1191</v>
      </c>
      <c r="N416">
        <v>1013</v>
      </c>
      <c r="O416" t="s">
        <v>497</v>
      </c>
      <c r="P416" t="s">
        <v>497</v>
      </c>
      <c r="Q416">
        <v>1</v>
      </c>
      <c r="X416">
        <v>0.36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21</v>
      </c>
      <c r="AG416">
        <v>0.432</v>
      </c>
      <c r="AH416">
        <v>2</v>
      </c>
      <c r="AI416">
        <v>27797303</v>
      </c>
      <c r="AJ416">
        <v>418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ROW(Source!A200)</f>
        <v>200</v>
      </c>
      <c r="B417">
        <v>27797304</v>
      </c>
      <c r="C417">
        <v>27796533</v>
      </c>
      <c r="D417">
        <v>25230220</v>
      </c>
      <c r="E417">
        <v>1</v>
      </c>
      <c r="F417">
        <v>1</v>
      </c>
      <c r="G417">
        <v>1</v>
      </c>
      <c r="H417">
        <v>2</v>
      </c>
      <c r="I417" t="s">
        <v>500</v>
      </c>
      <c r="J417" t="s">
        <v>501</v>
      </c>
      <c r="K417" t="s">
        <v>502</v>
      </c>
      <c r="L417">
        <v>1368</v>
      </c>
      <c r="N417">
        <v>1011</v>
      </c>
      <c r="O417" t="s">
        <v>503</v>
      </c>
      <c r="P417" t="s">
        <v>503</v>
      </c>
      <c r="Q417">
        <v>1</v>
      </c>
      <c r="X417">
        <v>0.18</v>
      </c>
      <c r="Y417">
        <v>0</v>
      </c>
      <c r="Z417">
        <v>111.99</v>
      </c>
      <c r="AA417">
        <v>13.5</v>
      </c>
      <c r="AB417">
        <v>0</v>
      </c>
      <c r="AC417">
        <v>0</v>
      </c>
      <c r="AD417">
        <v>1</v>
      </c>
      <c r="AE417">
        <v>0</v>
      </c>
      <c r="AF417" t="s">
        <v>21</v>
      </c>
      <c r="AG417">
        <v>0.216</v>
      </c>
      <c r="AH417">
        <v>2</v>
      </c>
      <c r="AI417">
        <v>27797304</v>
      </c>
      <c r="AJ417">
        <v>419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ROW(Source!A200)</f>
        <v>200</v>
      </c>
      <c r="B418">
        <v>27797305</v>
      </c>
      <c r="C418">
        <v>27796533</v>
      </c>
      <c r="D418">
        <v>25231607</v>
      </c>
      <c r="E418">
        <v>1</v>
      </c>
      <c r="F418">
        <v>1</v>
      </c>
      <c r="G418">
        <v>1</v>
      </c>
      <c r="H418">
        <v>2</v>
      </c>
      <c r="I418" t="s">
        <v>507</v>
      </c>
      <c r="J418" t="s">
        <v>508</v>
      </c>
      <c r="K418" t="s">
        <v>509</v>
      </c>
      <c r="L418">
        <v>1368</v>
      </c>
      <c r="N418">
        <v>1011</v>
      </c>
      <c r="O418" t="s">
        <v>503</v>
      </c>
      <c r="P418" t="s">
        <v>503</v>
      </c>
      <c r="Q418">
        <v>1</v>
      </c>
      <c r="X418">
        <v>0.18</v>
      </c>
      <c r="Y418">
        <v>0</v>
      </c>
      <c r="Z418">
        <v>65.709999999999994</v>
      </c>
      <c r="AA418">
        <v>11.6</v>
      </c>
      <c r="AB418">
        <v>0</v>
      </c>
      <c r="AC418">
        <v>0</v>
      </c>
      <c r="AD418">
        <v>1</v>
      </c>
      <c r="AE418">
        <v>0</v>
      </c>
      <c r="AF418" t="s">
        <v>21</v>
      </c>
      <c r="AG418">
        <v>0.216</v>
      </c>
      <c r="AH418">
        <v>2</v>
      </c>
      <c r="AI418">
        <v>27797305</v>
      </c>
      <c r="AJ418">
        <v>420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ROW(Source!A200)</f>
        <v>200</v>
      </c>
      <c r="B419">
        <v>27797306</v>
      </c>
      <c r="C419">
        <v>27796533</v>
      </c>
      <c r="D419">
        <v>25231911</v>
      </c>
      <c r="E419">
        <v>1</v>
      </c>
      <c r="F419">
        <v>1</v>
      </c>
      <c r="G419">
        <v>1</v>
      </c>
      <c r="H419">
        <v>2</v>
      </c>
      <c r="I419" t="s">
        <v>586</v>
      </c>
      <c r="J419" t="s">
        <v>587</v>
      </c>
      <c r="K419" t="s">
        <v>588</v>
      </c>
      <c r="L419">
        <v>1368</v>
      </c>
      <c r="N419">
        <v>1011</v>
      </c>
      <c r="O419" t="s">
        <v>503</v>
      </c>
      <c r="P419" t="s">
        <v>503</v>
      </c>
      <c r="Q419">
        <v>1</v>
      </c>
      <c r="X419">
        <v>14.32</v>
      </c>
      <c r="Y419">
        <v>0</v>
      </c>
      <c r="Z419">
        <v>8.1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21</v>
      </c>
      <c r="AG419">
        <v>17.184000000000001</v>
      </c>
      <c r="AH419">
        <v>2</v>
      </c>
      <c r="AI419">
        <v>27797306</v>
      </c>
      <c r="AJ419">
        <v>421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ROW(Source!A200)</f>
        <v>200</v>
      </c>
      <c r="B420">
        <v>27797307</v>
      </c>
      <c r="C420">
        <v>27796533</v>
      </c>
      <c r="D420">
        <v>25151427</v>
      </c>
      <c r="E420">
        <v>1</v>
      </c>
      <c r="F420">
        <v>1</v>
      </c>
      <c r="G420">
        <v>1</v>
      </c>
      <c r="H420">
        <v>3</v>
      </c>
      <c r="I420" t="s">
        <v>670</v>
      </c>
      <c r="J420" t="s">
        <v>671</v>
      </c>
      <c r="K420" t="s">
        <v>672</v>
      </c>
      <c r="L420">
        <v>1346</v>
      </c>
      <c r="N420">
        <v>1009</v>
      </c>
      <c r="O420" t="s">
        <v>139</v>
      </c>
      <c r="P420" t="s">
        <v>139</v>
      </c>
      <c r="Q420">
        <v>1</v>
      </c>
      <c r="X420">
        <v>1.05</v>
      </c>
      <c r="Y420">
        <v>10.57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4</v>
      </c>
      <c r="AG420">
        <v>1.05</v>
      </c>
      <c r="AH420">
        <v>2</v>
      </c>
      <c r="AI420">
        <v>27797307</v>
      </c>
      <c r="AJ420">
        <v>422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ROW(Source!A200)</f>
        <v>200</v>
      </c>
      <c r="B421">
        <v>27797308</v>
      </c>
      <c r="C421">
        <v>27796533</v>
      </c>
      <c r="D421">
        <v>25152623</v>
      </c>
      <c r="E421">
        <v>1</v>
      </c>
      <c r="F421">
        <v>1</v>
      </c>
      <c r="G421">
        <v>1</v>
      </c>
      <c r="H421">
        <v>3</v>
      </c>
      <c r="I421" t="s">
        <v>685</v>
      </c>
      <c r="J421" t="s">
        <v>686</v>
      </c>
      <c r="K421" t="s">
        <v>687</v>
      </c>
      <c r="L421">
        <v>1348</v>
      </c>
      <c r="N421">
        <v>1009</v>
      </c>
      <c r="O421" t="s">
        <v>119</v>
      </c>
      <c r="P421" t="s">
        <v>119</v>
      </c>
      <c r="Q421">
        <v>1000</v>
      </c>
      <c r="X421">
        <v>2.1800000000000001E-3</v>
      </c>
      <c r="Y421">
        <v>12430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4</v>
      </c>
      <c r="AG421">
        <v>2.1800000000000001E-3</v>
      </c>
      <c r="AH421">
        <v>2</v>
      </c>
      <c r="AI421">
        <v>27797308</v>
      </c>
      <c r="AJ421">
        <v>423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ROW(Source!A200)</f>
        <v>200</v>
      </c>
      <c r="B422">
        <v>27797309</v>
      </c>
      <c r="C422">
        <v>27796533</v>
      </c>
      <c r="D422">
        <v>25174136</v>
      </c>
      <c r="E422">
        <v>1</v>
      </c>
      <c r="F422">
        <v>1</v>
      </c>
      <c r="G422">
        <v>1</v>
      </c>
      <c r="H422">
        <v>3</v>
      </c>
      <c r="I422" t="s">
        <v>688</v>
      </c>
      <c r="J422" t="s">
        <v>689</v>
      </c>
      <c r="K422" t="s">
        <v>690</v>
      </c>
      <c r="L422">
        <v>1348</v>
      </c>
      <c r="N422">
        <v>1009</v>
      </c>
      <c r="O422" t="s">
        <v>119</v>
      </c>
      <c r="P422" t="s">
        <v>119</v>
      </c>
      <c r="Q422">
        <v>1000</v>
      </c>
      <c r="X422">
        <v>5.1499999999999997E-2</v>
      </c>
      <c r="Y422">
        <v>5000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4</v>
      </c>
      <c r="AG422">
        <v>5.1499999999999997E-2</v>
      </c>
      <c r="AH422">
        <v>2</v>
      </c>
      <c r="AI422">
        <v>27797309</v>
      </c>
      <c r="AJ422">
        <v>426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ROW(Source!A200)</f>
        <v>200</v>
      </c>
      <c r="B423">
        <v>27797310</v>
      </c>
      <c r="C423">
        <v>27796533</v>
      </c>
      <c r="D423">
        <v>25195474</v>
      </c>
      <c r="E423">
        <v>1</v>
      </c>
      <c r="F423">
        <v>1</v>
      </c>
      <c r="G423">
        <v>1</v>
      </c>
      <c r="H423">
        <v>3</v>
      </c>
      <c r="I423" t="s">
        <v>691</v>
      </c>
      <c r="J423" t="s">
        <v>692</v>
      </c>
      <c r="K423" t="s">
        <v>693</v>
      </c>
      <c r="L423">
        <v>1358</v>
      </c>
      <c r="N423">
        <v>1010</v>
      </c>
      <c r="O423" t="s">
        <v>355</v>
      </c>
      <c r="P423" t="s">
        <v>355</v>
      </c>
      <c r="Q423">
        <v>10</v>
      </c>
      <c r="X423">
        <v>1</v>
      </c>
      <c r="Y423">
        <v>277.5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4</v>
      </c>
      <c r="AG423">
        <v>1</v>
      </c>
      <c r="AH423">
        <v>2</v>
      </c>
      <c r="AI423">
        <v>27797310</v>
      </c>
      <c r="AJ423">
        <v>427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ROW(Source!A200)</f>
        <v>200</v>
      </c>
      <c r="B424">
        <v>27797311</v>
      </c>
      <c r="C424">
        <v>27796533</v>
      </c>
      <c r="D424">
        <v>25200071</v>
      </c>
      <c r="E424">
        <v>1</v>
      </c>
      <c r="F424">
        <v>1</v>
      </c>
      <c r="G424">
        <v>1</v>
      </c>
      <c r="H424">
        <v>3</v>
      </c>
      <c r="I424" t="s">
        <v>527</v>
      </c>
      <c r="J424" t="s">
        <v>528</v>
      </c>
      <c r="K424" t="s">
        <v>529</v>
      </c>
      <c r="L424">
        <v>1358</v>
      </c>
      <c r="N424">
        <v>1010</v>
      </c>
      <c r="O424" t="s">
        <v>355</v>
      </c>
      <c r="P424" t="s">
        <v>355</v>
      </c>
      <c r="Q424">
        <v>10</v>
      </c>
      <c r="X424">
        <v>0.5</v>
      </c>
      <c r="Y424">
        <v>39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4</v>
      </c>
      <c r="AG424">
        <v>0.5</v>
      </c>
      <c r="AH424">
        <v>2</v>
      </c>
      <c r="AI424">
        <v>27797311</v>
      </c>
      <c r="AJ424">
        <v>428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ROW(Source!A200)</f>
        <v>200</v>
      </c>
      <c r="B425">
        <v>27797312</v>
      </c>
      <c r="C425">
        <v>27796533</v>
      </c>
      <c r="D425">
        <v>25200193</v>
      </c>
      <c r="E425">
        <v>1</v>
      </c>
      <c r="F425">
        <v>1</v>
      </c>
      <c r="G425">
        <v>1</v>
      </c>
      <c r="H425">
        <v>3</v>
      </c>
      <c r="I425" t="s">
        <v>694</v>
      </c>
      <c r="J425" t="s">
        <v>695</v>
      </c>
      <c r="K425" t="s">
        <v>696</v>
      </c>
      <c r="L425">
        <v>1356</v>
      </c>
      <c r="N425">
        <v>1010</v>
      </c>
      <c r="O425" t="s">
        <v>666</v>
      </c>
      <c r="P425" t="s">
        <v>666</v>
      </c>
      <c r="Q425">
        <v>1000</v>
      </c>
      <c r="X425">
        <v>0.01</v>
      </c>
      <c r="Y425">
        <v>270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4</v>
      </c>
      <c r="AG425">
        <v>0.01</v>
      </c>
      <c r="AH425">
        <v>2</v>
      </c>
      <c r="AI425">
        <v>27797312</v>
      </c>
      <c r="AJ425">
        <v>429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ROW(Source!A200)</f>
        <v>200</v>
      </c>
      <c r="B426">
        <v>27797313</v>
      </c>
      <c r="C426">
        <v>27796533</v>
      </c>
      <c r="D426">
        <v>25147235</v>
      </c>
      <c r="E426">
        <v>17</v>
      </c>
      <c r="F426">
        <v>1</v>
      </c>
      <c r="G426">
        <v>1</v>
      </c>
      <c r="H426">
        <v>3</v>
      </c>
      <c r="I426" t="s">
        <v>536</v>
      </c>
      <c r="J426" t="s">
        <v>4</v>
      </c>
      <c r="K426" t="s">
        <v>537</v>
      </c>
      <c r="L426">
        <v>1374</v>
      </c>
      <c r="N426">
        <v>1013</v>
      </c>
      <c r="O426" t="s">
        <v>538</v>
      </c>
      <c r="P426" t="s">
        <v>538</v>
      </c>
      <c r="Q426">
        <v>1</v>
      </c>
      <c r="X426">
        <v>5.22</v>
      </c>
      <c r="Y426">
        <v>1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4</v>
      </c>
      <c r="AG426">
        <v>5.22</v>
      </c>
      <c r="AH426">
        <v>2</v>
      </c>
      <c r="AI426">
        <v>27797313</v>
      </c>
      <c r="AJ426">
        <v>430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ROW(Source!A201)</f>
        <v>201</v>
      </c>
      <c r="B427">
        <v>27797302</v>
      </c>
      <c r="C427">
        <v>27796533</v>
      </c>
      <c r="D427">
        <v>25412930</v>
      </c>
      <c r="E427">
        <v>1</v>
      </c>
      <c r="F427">
        <v>1</v>
      </c>
      <c r="G427">
        <v>1</v>
      </c>
      <c r="H427">
        <v>1</v>
      </c>
      <c r="I427" t="s">
        <v>650</v>
      </c>
      <c r="J427" t="s">
        <v>4</v>
      </c>
      <c r="K427" t="s">
        <v>651</v>
      </c>
      <c r="L427">
        <v>1191</v>
      </c>
      <c r="N427">
        <v>1013</v>
      </c>
      <c r="O427" t="s">
        <v>497</v>
      </c>
      <c r="P427" t="s">
        <v>497</v>
      </c>
      <c r="Q427">
        <v>1</v>
      </c>
      <c r="X427">
        <v>27.76</v>
      </c>
      <c r="Y427">
        <v>0</v>
      </c>
      <c r="Z427">
        <v>0</v>
      </c>
      <c r="AA427">
        <v>0</v>
      </c>
      <c r="AB427">
        <v>9.4</v>
      </c>
      <c r="AC427">
        <v>0</v>
      </c>
      <c r="AD427">
        <v>1</v>
      </c>
      <c r="AE427">
        <v>1</v>
      </c>
      <c r="AF427" t="s">
        <v>21</v>
      </c>
      <c r="AG427">
        <v>33.311999999999998</v>
      </c>
      <c r="AH427">
        <v>2</v>
      </c>
      <c r="AI427">
        <v>27797302</v>
      </c>
      <c r="AJ427">
        <v>431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ROW(Source!A201)</f>
        <v>201</v>
      </c>
      <c r="B428">
        <v>27797303</v>
      </c>
      <c r="C428">
        <v>27796533</v>
      </c>
      <c r="D428">
        <v>25412928</v>
      </c>
      <c r="E428">
        <v>1</v>
      </c>
      <c r="F428">
        <v>1</v>
      </c>
      <c r="G428">
        <v>1</v>
      </c>
      <c r="H428">
        <v>1</v>
      </c>
      <c r="I428" t="s">
        <v>498</v>
      </c>
      <c r="J428" t="s">
        <v>4</v>
      </c>
      <c r="K428" t="s">
        <v>499</v>
      </c>
      <c r="L428">
        <v>1191</v>
      </c>
      <c r="N428">
        <v>1013</v>
      </c>
      <c r="O428" t="s">
        <v>497</v>
      </c>
      <c r="P428" t="s">
        <v>497</v>
      </c>
      <c r="Q428">
        <v>1</v>
      </c>
      <c r="X428">
        <v>0.36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2</v>
      </c>
      <c r="AF428" t="s">
        <v>21</v>
      </c>
      <c r="AG428">
        <v>0.432</v>
      </c>
      <c r="AH428">
        <v>2</v>
      </c>
      <c r="AI428">
        <v>27797303</v>
      </c>
      <c r="AJ428">
        <v>432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ROW(Source!A201)</f>
        <v>201</v>
      </c>
      <c r="B429">
        <v>27797304</v>
      </c>
      <c r="C429">
        <v>27796533</v>
      </c>
      <c r="D429">
        <v>25230220</v>
      </c>
      <c r="E429">
        <v>1</v>
      </c>
      <c r="F429">
        <v>1</v>
      </c>
      <c r="G429">
        <v>1</v>
      </c>
      <c r="H429">
        <v>2</v>
      </c>
      <c r="I429" t="s">
        <v>500</v>
      </c>
      <c r="J429" t="s">
        <v>501</v>
      </c>
      <c r="K429" t="s">
        <v>502</v>
      </c>
      <c r="L429">
        <v>1368</v>
      </c>
      <c r="N429">
        <v>1011</v>
      </c>
      <c r="O429" t="s">
        <v>503</v>
      </c>
      <c r="P429" t="s">
        <v>503</v>
      </c>
      <c r="Q429">
        <v>1</v>
      </c>
      <c r="X429">
        <v>0.18</v>
      </c>
      <c r="Y429">
        <v>0</v>
      </c>
      <c r="Z429">
        <v>111.99</v>
      </c>
      <c r="AA429">
        <v>13.5</v>
      </c>
      <c r="AB429">
        <v>0</v>
      </c>
      <c r="AC429">
        <v>0</v>
      </c>
      <c r="AD429">
        <v>1</v>
      </c>
      <c r="AE429">
        <v>0</v>
      </c>
      <c r="AF429" t="s">
        <v>21</v>
      </c>
      <c r="AG429">
        <v>0.216</v>
      </c>
      <c r="AH429">
        <v>2</v>
      </c>
      <c r="AI429">
        <v>27797304</v>
      </c>
      <c r="AJ429">
        <v>433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ROW(Source!A201)</f>
        <v>201</v>
      </c>
      <c r="B430">
        <v>27797305</v>
      </c>
      <c r="C430">
        <v>27796533</v>
      </c>
      <c r="D430">
        <v>25231607</v>
      </c>
      <c r="E430">
        <v>1</v>
      </c>
      <c r="F430">
        <v>1</v>
      </c>
      <c r="G430">
        <v>1</v>
      </c>
      <c r="H430">
        <v>2</v>
      </c>
      <c r="I430" t="s">
        <v>507</v>
      </c>
      <c r="J430" t="s">
        <v>508</v>
      </c>
      <c r="K430" t="s">
        <v>509</v>
      </c>
      <c r="L430">
        <v>1368</v>
      </c>
      <c r="N430">
        <v>1011</v>
      </c>
      <c r="O430" t="s">
        <v>503</v>
      </c>
      <c r="P430" t="s">
        <v>503</v>
      </c>
      <c r="Q430">
        <v>1</v>
      </c>
      <c r="X430">
        <v>0.18</v>
      </c>
      <c r="Y430">
        <v>0</v>
      </c>
      <c r="Z430">
        <v>65.709999999999994</v>
      </c>
      <c r="AA430">
        <v>11.6</v>
      </c>
      <c r="AB430">
        <v>0</v>
      </c>
      <c r="AC430">
        <v>0</v>
      </c>
      <c r="AD430">
        <v>1</v>
      </c>
      <c r="AE430">
        <v>0</v>
      </c>
      <c r="AF430" t="s">
        <v>21</v>
      </c>
      <c r="AG430">
        <v>0.216</v>
      </c>
      <c r="AH430">
        <v>2</v>
      </c>
      <c r="AI430">
        <v>27797305</v>
      </c>
      <c r="AJ430">
        <v>434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ROW(Source!A201)</f>
        <v>201</v>
      </c>
      <c r="B431">
        <v>27797306</v>
      </c>
      <c r="C431">
        <v>27796533</v>
      </c>
      <c r="D431">
        <v>25231911</v>
      </c>
      <c r="E431">
        <v>1</v>
      </c>
      <c r="F431">
        <v>1</v>
      </c>
      <c r="G431">
        <v>1</v>
      </c>
      <c r="H431">
        <v>2</v>
      </c>
      <c r="I431" t="s">
        <v>586</v>
      </c>
      <c r="J431" t="s">
        <v>587</v>
      </c>
      <c r="K431" t="s">
        <v>588</v>
      </c>
      <c r="L431">
        <v>1368</v>
      </c>
      <c r="N431">
        <v>1011</v>
      </c>
      <c r="O431" t="s">
        <v>503</v>
      </c>
      <c r="P431" t="s">
        <v>503</v>
      </c>
      <c r="Q431">
        <v>1</v>
      </c>
      <c r="X431">
        <v>14.32</v>
      </c>
      <c r="Y431">
        <v>0</v>
      </c>
      <c r="Z431">
        <v>8.1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21</v>
      </c>
      <c r="AG431">
        <v>17.184000000000001</v>
      </c>
      <c r="AH431">
        <v>2</v>
      </c>
      <c r="AI431">
        <v>27797306</v>
      </c>
      <c r="AJ431">
        <v>435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ROW(Source!A201)</f>
        <v>201</v>
      </c>
      <c r="B432">
        <v>27797307</v>
      </c>
      <c r="C432">
        <v>27796533</v>
      </c>
      <c r="D432">
        <v>25151427</v>
      </c>
      <c r="E432">
        <v>1</v>
      </c>
      <c r="F432">
        <v>1</v>
      </c>
      <c r="G432">
        <v>1</v>
      </c>
      <c r="H432">
        <v>3</v>
      </c>
      <c r="I432" t="s">
        <v>670</v>
      </c>
      <c r="J432" t="s">
        <v>671</v>
      </c>
      <c r="K432" t="s">
        <v>672</v>
      </c>
      <c r="L432">
        <v>1346</v>
      </c>
      <c r="N432">
        <v>1009</v>
      </c>
      <c r="O432" t="s">
        <v>139</v>
      </c>
      <c r="P432" t="s">
        <v>139</v>
      </c>
      <c r="Q432">
        <v>1</v>
      </c>
      <c r="X432">
        <v>1.05</v>
      </c>
      <c r="Y432">
        <v>10.57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4</v>
      </c>
      <c r="AG432">
        <v>1.05</v>
      </c>
      <c r="AH432">
        <v>2</v>
      </c>
      <c r="AI432">
        <v>27797307</v>
      </c>
      <c r="AJ432">
        <v>436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ROW(Source!A201)</f>
        <v>201</v>
      </c>
      <c r="B433">
        <v>27797308</v>
      </c>
      <c r="C433">
        <v>27796533</v>
      </c>
      <c r="D433">
        <v>25152623</v>
      </c>
      <c r="E433">
        <v>1</v>
      </c>
      <c r="F433">
        <v>1</v>
      </c>
      <c r="G433">
        <v>1</v>
      </c>
      <c r="H433">
        <v>3</v>
      </c>
      <c r="I433" t="s">
        <v>685</v>
      </c>
      <c r="J433" t="s">
        <v>686</v>
      </c>
      <c r="K433" t="s">
        <v>687</v>
      </c>
      <c r="L433">
        <v>1348</v>
      </c>
      <c r="N433">
        <v>1009</v>
      </c>
      <c r="O433" t="s">
        <v>119</v>
      </c>
      <c r="P433" t="s">
        <v>119</v>
      </c>
      <c r="Q433">
        <v>1000</v>
      </c>
      <c r="X433">
        <v>2.1800000000000001E-3</v>
      </c>
      <c r="Y433">
        <v>12430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4</v>
      </c>
      <c r="AG433">
        <v>2.1800000000000001E-3</v>
      </c>
      <c r="AH433">
        <v>2</v>
      </c>
      <c r="AI433">
        <v>27797308</v>
      </c>
      <c r="AJ433">
        <v>437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ROW(Source!A201)</f>
        <v>201</v>
      </c>
      <c r="B434">
        <v>27797309</v>
      </c>
      <c r="C434">
        <v>27796533</v>
      </c>
      <c r="D434">
        <v>25174136</v>
      </c>
      <c r="E434">
        <v>1</v>
      </c>
      <c r="F434">
        <v>1</v>
      </c>
      <c r="G434">
        <v>1</v>
      </c>
      <c r="H434">
        <v>3</v>
      </c>
      <c r="I434" t="s">
        <v>688</v>
      </c>
      <c r="J434" t="s">
        <v>689</v>
      </c>
      <c r="K434" t="s">
        <v>690</v>
      </c>
      <c r="L434">
        <v>1348</v>
      </c>
      <c r="N434">
        <v>1009</v>
      </c>
      <c r="O434" t="s">
        <v>119</v>
      </c>
      <c r="P434" t="s">
        <v>119</v>
      </c>
      <c r="Q434">
        <v>1000</v>
      </c>
      <c r="X434">
        <v>5.1499999999999997E-2</v>
      </c>
      <c r="Y434">
        <v>5000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4</v>
      </c>
      <c r="AG434">
        <v>5.1499999999999997E-2</v>
      </c>
      <c r="AH434">
        <v>2</v>
      </c>
      <c r="AI434">
        <v>27797309</v>
      </c>
      <c r="AJ434">
        <v>440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ROW(Source!A201)</f>
        <v>201</v>
      </c>
      <c r="B435">
        <v>27797310</v>
      </c>
      <c r="C435">
        <v>27796533</v>
      </c>
      <c r="D435">
        <v>25195474</v>
      </c>
      <c r="E435">
        <v>1</v>
      </c>
      <c r="F435">
        <v>1</v>
      </c>
      <c r="G435">
        <v>1</v>
      </c>
      <c r="H435">
        <v>3</v>
      </c>
      <c r="I435" t="s">
        <v>691</v>
      </c>
      <c r="J435" t="s">
        <v>692</v>
      </c>
      <c r="K435" t="s">
        <v>693</v>
      </c>
      <c r="L435">
        <v>1358</v>
      </c>
      <c r="N435">
        <v>1010</v>
      </c>
      <c r="O435" t="s">
        <v>355</v>
      </c>
      <c r="P435" t="s">
        <v>355</v>
      </c>
      <c r="Q435">
        <v>10</v>
      </c>
      <c r="X435">
        <v>1</v>
      </c>
      <c r="Y435">
        <v>277.5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4</v>
      </c>
      <c r="AG435">
        <v>1</v>
      </c>
      <c r="AH435">
        <v>2</v>
      </c>
      <c r="AI435">
        <v>27797310</v>
      </c>
      <c r="AJ435">
        <v>441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ROW(Source!A201)</f>
        <v>201</v>
      </c>
      <c r="B436">
        <v>27797311</v>
      </c>
      <c r="C436">
        <v>27796533</v>
      </c>
      <c r="D436">
        <v>25200071</v>
      </c>
      <c r="E436">
        <v>1</v>
      </c>
      <c r="F436">
        <v>1</v>
      </c>
      <c r="G436">
        <v>1</v>
      </c>
      <c r="H436">
        <v>3</v>
      </c>
      <c r="I436" t="s">
        <v>527</v>
      </c>
      <c r="J436" t="s">
        <v>528</v>
      </c>
      <c r="K436" t="s">
        <v>529</v>
      </c>
      <c r="L436">
        <v>1358</v>
      </c>
      <c r="N436">
        <v>1010</v>
      </c>
      <c r="O436" t="s">
        <v>355</v>
      </c>
      <c r="P436" t="s">
        <v>355</v>
      </c>
      <c r="Q436">
        <v>10</v>
      </c>
      <c r="X436">
        <v>0.5</v>
      </c>
      <c r="Y436">
        <v>39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4</v>
      </c>
      <c r="AG436">
        <v>0.5</v>
      </c>
      <c r="AH436">
        <v>2</v>
      </c>
      <c r="AI436">
        <v>27797311</v>
      </c>
      <c r="AJ436">
        <v>442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ROW(Source!A201)</f>
        <v>201</v>
      </c>
      <c r="B437">
        <v>27797312</v>
      </c>
      <c r="C437">
        <v>27796533</v>
      </c>
      <c r="D437">
        <v>25200193</v>
      </c>
      <c r="E437">
        <v>1</v>
      </c>
      <c r="F437">
        <v>1</v>
      </c>
      <c r="G437">
        <v>1</v>
      </c>
      <c r="H437">
        <v>3</v>
      </c>
      <c r="I437" t="s">
        <v>694</v>
      </c>
      <c r="J437" t="s">
        <v>695</v>
      </c>
      <c r="K437" t="s">
        <v>696</v>
      </c>
      <c r="L437">
        <v>1356</v>
      </c>
      <c r="N437">
        <v>1010</v>
      </c>
      <c r="O437" t="s">
        <v>666</v>
      </c>
      <c r="P437" t="s">
        <v>666</v>
      </c>
      <c r="Q437">
        <v>1000</v>
      </c>
      <c r="X437">
        <v>0.01</v>
      </c>
      <c r="Y437">
        <v>270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4</v>
      </c>
      <c r="AG437">
        <v>0.01</v>
      </c>
      <c r="AH437">
        <v>2</v>
      </c>
      <c r="AI437">
        <v>27797312</v>
      </c>
      <c r="AJ437">
        <v>443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ROW(Source!A201)</f>
        <v>201</v>
      </c>
      <c r="B438">
        <v>27797313</v>
      </c>
      <c r="C438">
        <v>27796533</v>
      </c>
      <c r="D438">
        <v>25147235</v>
      </c>
      <c r="E438">
        <v>17</v>
      </c>
      <c r="F438">
        <v>1</v>
      </c>
      <c r="G438">
        <v>1</v>
      </c>
      <c r="H438">
        <v>3</v>
      </c>
      <c r="I438" t="s">
        <v>536</v>
      </c>
      <c r="J438" t="s">
        <v>4</v>
      </c>
      <c r="K438" t="s">
        <v>537</v>
      </c>
      <c r="L438">
        <v>1374</v>
      </c>
      <c r="N438">
        <v>1013</v>
      </c>
      <c r="O438" t="s">
        <v>538</v>
      </c>
      <c r="P438" t="s">
        <v>538</v>
      </c>
      <c r="Q438">
        <v>1</v>
      </c>
      <c r="X438">
        <v>5.22</v>
      </c>
      <c r="Y438">
        <v>1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4</v>
      </c>
      <c r="AG438">
        <v>5.22</v>
      </c>
      <c r="AH438">
        <v>2</v>
      </c>
      <c r="AI438">
        <v>27797313</v>
      </c>
      <c r="AJ438">
        <v>444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ROW(Source!A206)</f>
        <v>206</v>
      </c>
      <c r="B439">
        <v>27797318</v>
      </c>
      <c r="C439">
        <v>27796546</v>
      </c>
      <c r="D439">
        <v>25420819</v>
      </c>
      <c r="E439">
        <v>1</v>
      </c>
      <c r="F439">
        <v>1</v>
      </c>
      <c r="G439">
        <v>1</v>
      </c>
      <c r="H439">
        <v>1</v>
      </c>
      <c r="I439" t="s">
        <v>697</v>
      </c>
      <c r="J439" t="s">
        <v>4</v>
      </c>
      <c r="K439" t="s">
        <v>698</v>
      </c>
      <c r="L439">
        <v>1191</v>
      </c>
      <c r="N439">
        <v>1013</v>
      </c>
      <c r="O439" t="s">
        <v>497</v>
      </c>
      <c r="P439" t="s">
        <v>497</v>
      </c>
      <c r="Q439">
        <v>1</v>
      </c>
      <c r="X439">
        <v>15.2</v>
      </c>
      <c r="Y439">
        <v>0</v>
      </c>
      <c r="Z439">
        <v>0</v>
      </c>
      <c r="AA439">
        <v>0</v>
      </c>
      <c r="AB439">
        <v>9.18</v>
      </c>
      <c r="AC439">
        <v>0</v>
      </c>
      <c r="AD439">
        <v>1</v>
      </c>
      <c r="AE439">
        <v>1</v>
      </c>
      <c r="AF439" t="s">
        <v>21</v>
      </c>
      <c r="AG439">
        <v>18.239999999999998</v>
      </c>
      <c r="AH439">
        <v>2</v>
      </c>
      <c r="AI439">
        <v>27797318</v>
      </c>
      <c r="AJ439">
        <v>445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ROW(Source!A206)</f>
        <v>206</v>
      </c>
      <c r="B440">
        <v>27797319</v>
      </c>
      <c r="C440">
        <v>27796546</v>
      </c>
      <c r="D440">
        <v>25152829</v>
      </c>
      <c r="E440">
        <v>1</v>
      </c>
      <c r="F440">
        <v>1</v>
      </c>
      <c r="G440">
        <v>1</v>
      </c>
      <c r="H440">
        <v>3</v>
      </c>
      <c r="I440" t="s">
        <v>699</v>
      </c>
      <c r="J440" t="s">
        <v>700</v>
      </c>
      <c r="K440" t="s">
        <v>701</v>
      </c>
      <c r="L440">
        <v>1355</v>
      </c>
      <c r="N440">
        <v>1010</v>
      </c>
      <c r="O440" t="s">
        <v>303</v>
      </c>
      <c r="P440" t="s">
        <v>303</v>
      </c>
      <c r="Q440">
        <v>100</v>
      </c>
      <c r="X440">
        <v>1.75</v>
      </c>
      <c r="Y440">
        <v>8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4</v>
      </c>
      <c r="AG440">
        <v>1.75</v>
      </c>
      <c r="AH440">
        <v>2</v>
      </c>
      <c r="AI440">
        <v>27797319</v>
      </c>
      <c r="AJ440">
        <v>446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ROW(Source!A206)</f>
        <v>206</v>
      </c>
      <c r="B441">
        <v>27797320</v>
      </c>
      <c r="C441">
        <v>27796546</v>
      </c>
      <c r="D441">
        <v>25147235</v>
      </c>
      <c r="E441">
        <v>17</v>
      </c>
      <c r="F441">
        <v>1</v>
      </c>
      <c r="G441">
        <v>1</v>
      </c>
      <c r="H441">
        <v>3</v>
      </c>
      <c r="I441" t="s">
        <v>536</v>
      </c>
      <c r="J441" t="s">
        <v>4</v>
      </c>
      <c r="K441" t="s">
        <v>537</v>
      </c>
      <c r="L441">
        <v>1374</v>
      </c>
      <c r="N441">
        <v>1013</v>
      </c>
      <c r="O441" t="s">
        <v>538</v>
      </c>
      <c r="P441" t="s">
        <v>538</v>
      </c>
      <c r="Q441">
        <v>1</v>
      </c>
      <c r="X441">
        <v>2.79</v>
      </c>
      <c r="Y441">
        <v>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4</v>
      </c>
      <c r="AG441">
        <v>2.79</v>
      </c>
      <c r="AH441">
        <v>2</v>
      </c>
      <c r="AI441">
        <v>27797320</v>
      </c>
      <c r="AJ441">
        <v>449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ROW(Source!A207)</f>
        <v>207</v>
      </c>
      <c r="B442">
        <v>27797318</v>
      </c>
      <c r="C442">
        <v>27796546</v>
      </c>
      <c r="D442">
        <v>25420819</v>
      </c>
      <c r="E442">
        <v>1</v>
      </c>
      <c r="F442">
        <v>1</v>
      </c>
      <c r="G442">
        <v>1</v>
      </c>
      <c r="H442">
        <v>1</v>
      </c>
      <c r="I442" t="s">
        <v>697</v>
      </c>
      <c r="J442" t="s">
        <v>4</v>
      </c>
      <c r="K442" t="s">
        <v>698</v>
      </c>
      <c r="L442">
        <v>1191</v>
      </c>
      <c r="N442">
        <v>1013</v>
      </c>
      <c r="O442" t="s">
        <v>497</v>
      </c>
      <c r="P442" t="s">
        <v>497</v>
      </c>
      <c r="Q442">
        <v>1</v>
      </c>
      <c r="X442">
        <v>15.2</v>
      </c>
      <c r="Y442">
        <v>0</v>
      </c>
      <c r="Z442">
        <v>0</v>
      </c>
      <c r="AA442">
        <v>0</v>
      </c>
      <c r="AB442">
        <v>9.18</v>
      </c>
      <c r="AC442">
        <v>0</v>
      </c>
      <c r="AD442">
        <v>1</v>
      </c>
      <c r="AE442">
        <v>1</v>
      </c>
      <c r="AF442" t="s">
        <v>21</v>
      </c>
      <c r="AG442">
        <v>18.239999999999998</v>
      </c>
      <c r="AH442">
        <v>2</v>
      </c>
      <c r="AI442">
        <v>27797318</v>
      </c>
      <c r="AJ442">
        <v>450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ROW(Source!A207)</f>
        <v>207</v>
      </c>
      <c r="B443">
        <v>27797319</v>
      </c>
      <c r="C443">
        <v>27796546</v>
      </c>
      <c r="D443">
        <v>25152829</v>
      </c>
      <c r="E443">
        <v>1</v>
      </c>
      <c r="F443">
        <v>1</v>
      </c>
      <c r="G443">
        <v>1</v>
      </c>
      <c r="H443">
        <v>3</v>
      </c>
      <c r="I443" t="s">
        <v>699</v>
      </c>
      <c r="J443" t="s">
        <v>700</v>
      </c>
      <c r="K443" t="s">
        <v>701</v>
      </c>
      <c r="L443">
        <v>1355</v>
      </c>
      <c r="N443">
        <v>1010</v>
      </c>
      <c r="O443" t="s">
        <v>303</v>
      </c>
      <c r="P443" t="s">
        <v>303</v>
      </c>
      <c r="Q443">
        <v>100</v>
      </c>
      <c r="X443">
        <v>1.75</v>
      </c>
      <c r="Y443">
        <v>8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4</v>
      </c>
      <c r="AG443">
        <v>1.75</v>
      </c>
      <c r="AH443">
        <v>2</v>
      </c>
      <c r="AI443">
        <v>27797319</v>
      </c>
      <c r="AJ443">
        <v>451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ROW(Source!A207)</f>
        <v>207</v>
      </c>
      <c r="B444">
        <v>27797320</v>
      </c>
      <c r="C444">
        <v>27796546</v>
      </c>
      <c r="D444">
        <v>25147235</v>
      </c>
      <c r="E444">
        <v>17</v>
      </c>
      <c r="F444">
        <v>1</v>
      </c>
      <c r="G444">
        <v>1</v>
      </c>
      <c r="H444">
        <v>3</v>
      </c>
      <c r="I444" t="s">
        <v>536</v>
      </c>
      <c r="J444" t="s">
        <v>4</v>
      </c>
      <c r="K444" t="s">
        <v>537</v>
      </c>
      <c r="L444">
        <v>1374</v>
      </c>
      <c r="N444">
        <v>1013</v>
      </c>
      <c r="O444" t="s">
        <v>538</v>
      </c>
      <c r="P444" t="s">
        <v>538</v>
      </c>
      <c r="Q444">
        <v>1</v>
      </c>
      <c r="X444">
        <v>2.79</v>
      </c>
      <c r="Y444">
        <v>1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4</v>
      </c>
      <c r="AG444">
        <v>2.79</v>
      </c>
      <c r="AH444">
        <v>2</v>
      </c>
      <c r="AI444">
        <v>27797320</v>
      </c>
      <c r="AJ444">
        <v>454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ROW(Source!A212)</f>
        <v>212</v>
      </c>
      <c r="B445">
        <v>27797325</v>
      </c>
      <c r="C445">
        <v>27796553</v>
      </c>
      <c r="D445">
        <v>25412930</v>
      </c>
      <c r="E445">
        <v>1</v>
      </c>
      <c r="F445">
        <v>1</v>
      </c>
      <c r="G445">
        <v>1</v>
      </c>
      <c r="H445">
        <v>1</v>
      </c>
      <c r="I445" t="s">
        <v>650</v>
      </c>
      <c r="J445" t="s">
        <v>4</v>
      </c>
      <c r="K445" t="s">
        <v>651</v>
      </c>
      <c r="L445">
        <v>1191</v>
      </c>
      <c r="N445">
        <v>1013</v>
      </c>
      <c r="O445" t="s">
        <v>497</v>
      </c>
      <c r="P445" t="s">
        <v>497</v>
      </c>
      <c r="Q445">
        <v>1</v>
      </c>
      <c r="X445">
        <v>8.9600000000000009</v>
      </c>
      <c r="Y445">
        <v>0</v>
      </c>
      <c r="Z445">
        <v>0</v>
      </c>
      <c r="AA445">
        <v>0</v>
      </c>
      <c r="AB445">
        <v>9.4</v>
      </c>
      <c r="AC445">
        <v>0</v>
      </c>
      <c r="AD445">
        <v>1</v>
      </c>
      <c r="AE445">
        <v>1</v>
      </c>
      <c r="AF445" t="s">
        <v>21</v>
      </c>
      <c r="AG445">
        <v>10.752000000000001</v>
      </c>
      <c r="AH445">
        <v>2</v>
      </c>
      <c r="AI445">
        <v>27797325</v>
      </c>
      <c r="AJ445">
        <v>455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ROW(Source!A212)</f>
        <v>212</v>
      </c>
      <c r="B446">
        <v>27797326</v>
      </c>
      <c r="C446">
        <v>27796553</v>
      </c>
      <c r="D446">
        <v>25412928</v>
      </c>
      <c r="E446">
        <v>1</v>
      </c>
      <c r="F446">
        <v>1</v>
      </c>
      <c r="G446">
        <v>1</v>
      </c>
      <c r="H446">
        <v>1</v>
      </c>
      <c r="I446" t="s">
        <v>498</v>
      </c>
      <c r="J446" t="s">
        <v>4</v>
      </c>
      <c r="K446" t="s">
        <v>499</v>
      </c>
      <c r="L446">
        <v>1191</v>
      </c>
      <c r="N446">
        <v>1013</v>
      </c>
      <c r="O446" t="s">
        <v>497</v>
      </c>
      <c r="P446" t="s">
        <v>497</v>
      </c>
      <c r="Q446">
        <v>1</v>
      </c>
      <c r="X446">
        <v>0.12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2</v>
      </c>
      <c r="AF446" t="s">
        <v>21</v>
      </c>
      <c r="AG446">
        <v>0.14399999999999999</v>
      </c>
      <c r="AH446">
        <v>2</v>
      </c>
      <c r="AI446">
        <v>27797326</v>
      </c>
      <c r="AJ446">
        <v>456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ROW(Source!A212)</f>
        <v>212</v>
      </c>
      <c r="B447">
        <v>27797327</v>
      </c>
      <c r="C447">
        <v>27796553</v>
      </c>
      <c r="D447">
        <v>25230220</v>
      </c>
      <c r="E447">
        <v>1</v>
      </c>
      <c r="F447">
        <v>1</v>
      </c>
      <c r="G447">
        <v>1</v>
      </c>
      <c r="H447">
        <v>2</v>
      </c>
      <c r="I447" t="s">
        <v>500</v>
      </c>
      <c r="J447" t="s">
        <v>501</v>
      </c>
      <c r="K447" t="s">
        <v>502</v>
      </c>
      <c r="L447">
        <v>1368</v>
      </c>
      <c r="N447">
        <v>1011</v>
      </c>
      <c r="O447" t="s">
        <v>503</v>
      </c>
      <c r="P447" t="s">
        <v>503</v>
      </c>
      <c r="Q447">
        <v>1</v>
      </c>
      <c r="X447">
        <v>0.06</v>
      </c>
      <c r="Y447">
        <v>0</v>
      </c>
      <c r="Z447">
        <v>111.99</v>
      </c>
      <c r="AA447">
        <v>13.5</v>
      </c>
      <c r="AB447">
        <v>0</v>
      </c>
      <c r="AC447">
        <v>0</v>
      </c>
      <c r="AD447">
        <v>1</v>
      </c>
      <c r="AE447">
        <v>0</v>
      </c>
      <c r="AF447" t="s">
        <v>21</v>
      </c>
      <c r="AG447">
        <v>7.1999999999999995E-2</v>
      </c>
      <c r="AH447">
        <v>2</v>
      </c>
      <c r="AI447">
        <v>27797327</v>
      </c>
      <c r="AJ447">
        <v>457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ROW(Source!A212)</f>
        <v>212</v>
      </c>
      <c r="B448">
        <v>27797328</v>
      </c>
      <c r="C448">
        <v>27796553</v>
      </c>
      <c r="D448">
        <v>25231607</v>
      </c>
      <c r="E448">
        <v>1</v>
      </c>
      <c r="F448">
        <v>1</v>
      </c>
      <c r="G448">
        <v>1</v>
      </c>
      <c r="H448">
        <v>2</v>
      </c>
      <c r="I448" t="s">
        <v>507</v>
      </c>
      <c r="J448" t="s">
        <v>508</v>
      </c>
      <c r="K448" t="s">
        <v>509</v>
      </c>
      <c r="L448">
        <v>1368</v>
      </c>
      <c r="N448">
        <v>1011</v>
      </c>
      <c r="O448" t="s">
        <v>503</v>
      </c>
      <c r="P448" t="s">
        <v>503</v>
      </c>
      <c r="Q448">
        <v>1</v>
      </c>
      <c r="X448">
        <v>0.06</v>
      </c>
      <c r="Y448">
        <v>0</v>
      </c>
      <c r="Z448">
        <v>65.709999999999994</v>
      </c>
      <c r="AA448">
        <v>11.6</v>
      </c>
      <c r="AB448">
        <v>0</v>
      </c>
      <c r="AC448">
        <v>0</v>
      </c>
      <c r="AD448">
        <v>1</v>
      </c>
      <c r="AE448">
        <v>0</v>
      </c>
      <c r="AF448" t="s">
        <v>21</v>
      </c>
      <c r="AG448">
        <v>7.1999999999999995E-2</v>
      </c>
      <c r="AH448">
        <v>2</v>
      </c>
      <c r="AI448">
        <v>27797328</v>
      </c>
      <c r="AJ448">
        <v>458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ROW(Source!A212)</f>
        <v>212</v>
      </c>
      <c r="B449">
        <v>27797329</v>
      </c>
      <c r="C449">
        <v>27796553</v>
      </c>
      <c r="D449">
        <v>25150263</v>
      </c>
      <c r="E449">
        <v>1</v>
      </c>
      <c r="F449">
        <v>1</v>
      </c>
      <c r="G449">
        <v>1</v>
      </c>
      <c r="H449">
        <v>3</v>
      </c>
      <c r="I449" t="s">
        <v>652</v>
      </c>
      <c r="J449" t="s">
        <v>653</v>
      </c>
      <c r="K449" t="s">
        <v>654</v>
      </c>
      <c r="L449">
        <v>1346</v>
      </c>
      <c r="N449">
        <v>1009</v>
      </c>
      <c r="O449" t="s">
        <v>139</v>
      </c>
      <c r="P449" t="s">
        <v>139</v>
      </c>
      <c r="Q449">
        <v>1</v>
      </c>
      <c r="X449">
        <v>0.32</v>
      </c>
      <c r="Y449">
        <v>30.4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4</v>
      </c>
      <c r="AG449">
        <v>0.32</v>
      </c>
      <c r="AH449">
        <v>2</v>
      </c>
      <c r="AI449">
        <v>27797329</v>
      </c>
      <c r="AJ449">
        <v>459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ROW(Source!A212)</f>
        <v>212</v>
      </c>
      <c r="B450">
        <v>27797330</v>
      </c>
      <c r="C450">
        <v>27796553</v>
      </c>
      <c r="D450">
        <v>25150542</v>
      </c>
      <c r="E450">
        <v>1</v>
      </c>
      <c r="F450">
        <v>1</v>
      </c>
      <c r="G450">
        <v>1</v>
      </c>
      <c r="H450">
        <v>3</v>
      </c>
      <c r="I450" t="s">
        <v>676</v>
      </c>
      <c r="J450" t="s">
        <v>677</v>
      </c>
      <c r="K450" t="s">
        <v>678</v>
      </c>
      <c r="L450">
        <v>1348</v>
      </c>
      <c r="N450">
        <v>1009</v>
      </c>
      <c r="O450" t="s">
        <v>119</v>
      </c>
      <c r="P450" t="s">
        <v>119</v>
      </c>
      <c r="Q450">
        <v>1000</v>
      </c>
      <c r="X450">
        <v>1.16E-3</v>
      </c>
      <c r="Y450">
        <v>1820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4</v>
      </c>
      <c r="AG450">
        <v>1.16E-3</v>
      </c>
      <c r="AH450">
        <v>2</v>
      </c>
      <c r="AI450">
        <v>27797330</v>
      </c>
      <c r="AJ450">
        <v>460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ROW(Source!A212)</f>
        <v>212</v>
      </c>
      <c r="B451">
        <v>27797331</v>
      </c>
      <c r="C451">
        <v>27796553</v>
      </c>
      <c r="D451">
        <v>25186459</v>
      </c>
      <c r="E451">
        <v>1</v>
      </c>
      <c r="F451">
        <v>1</v>
      </c>
      <c r="G451">
        <v>1</v>
      </c>
      <c r="H451">
        <v>3</v>
      </c>
      <c r="I451" t="s">
        <v>655</v>
      </c>
      <c r="J451" t="s">
        <v>656</v>
      </c>
      <c r="K451" t="s">
        <v>657</v>
      </c>
      <c r="L451">
        <v>1346</v>
      </c>
      <c r="N451">
        <v>1009</v>
      </c>
      <c r="O451" t="s">
        <v>139</v>
      </c>
      <c r="P451" t="s">
        <v>139</v>
      </c>
      <c r="Q451">
        <v>1</v>
      </c>
      <c r="X451">
        <v>0.02</v>
      </c>
      <c r="Y451">
        <v>28.6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4</v>
      </c>
      <c r="AG451">
        <v>0.02</v>
      </c>
      <c r="AH451">
        <v>2</v>
      </c>
      <c r="AI451">
        <v>27797331</v>
      </c>
      <c r="AJ451">
        <v>461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ROW(Source!A212)</f>
        <v>212</v>
      </c>
      <c r="B452">
        <v>27797332</v>
      </c>
      <c r="C452">
        <v>27796553</v>
      </c>
      <c r="D452">
        <v>25200139</v>
      </c>
      <c r="E452">
        <v>1</v>
      </c>
      <c r="F452">
        <v>1</v>
      </c>
      <c r="G452">
        <v>1</v>
      </c>
      <c r="H452">
        <v>3</v>
      </c>
      <c r="I452" t="s">
        <v>679</v>
      </c>
      <c r="J452" t="s">
        <v>680</v>
      </c>
      <c r="K452" t="s">
        <v>681</v>
      </c>
      <c r="L452">
        <v>1355</v>
      </c>
      <c r="N452">
        <v>1010</v>
      </c>
      <c r="O452" t="s">
        <v>303</v>
      </c>
      <c r="P452" t="s">
        <v>303</v>
      </c>
      <c r="Q452">
        <v>100</v>
      </c>
      <c r="X452">
        <v>0.05</v>
      </c>
      <c r="Y452">
        <v>378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4</v>
      </c>
      <c r="AG452">
        <v>0.05</v>
      </c>
      <c r="AH452">
        <v>2</v>
      </c>
      <c r="AI452">
        <v>27797332</v>
      </c>
      <c r="AJ452">
        <v>462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ROW(Source!A212)</f>
        <v>212</v>
      </c>
      <c r="B453">
        <v>27797333</v>
      </c>
      <c r="C453">
        <v>27796553</v>
      </c>
      <c r="D453">
        <v>25200188</v>
      </c>
      <c r="E453">
        <v>1</v>
      </c>
      <c r="F453">
        <v>1</v>
      </c>
      <c r="G453">
        <v>1</v>
      </c>
      <c r="H453">
        <v>3</v>
      </c>
      <c r="I453" t="s">
        <v>682</v>
      </c>
      <c r="J453" t="s">
        <v>683</v>
      </c>
      <c r="K453" t="s">
        <v>684</v>
      </c>
      <c r="L453">
        <v>1356</v>
      </c>
      <c r="N453">
        <v>1010</v>
      </c>
      <c r="O453" t="s">
        <v>666</v>
      </c>
      <c r="P453" t="s">
        <v>666</v>
      </c>
      <c r="Q453">
        <v>1000</v>
      </c>
      <c r="X453">
        <v>1.2200000000000001E-2</v>
      </c>
      <c r="Y453">
        <v>282.02999999999997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4</v>
      </c>
      <c r="AG453">
        <v>1.2200000000000001E-2</v>
      </c>
      <c r="AH453">
        <v>2</v>
      </c>
      <c r="AI453">
        <v>27797333</v>
      </c>
      <c r="AJ453">
        <v>463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ROW(Source!A212)</f>
        <v>212</v>
      </c>
      <c r="B454">
        <v>27797334</v>
      </c>
      <c r="C454">
        <v>27796553</v>
      </c>
      <c r="D454">
        <v>25147235</v>
      </c>
      <c r="E454">
        <v>17</v>
      </c>
      <c r="F454">
        <v>1</v>
      </c>
      <c r="G454">
        <v>1</v>
      </c>
      <c r="H454">
        <v>3</v>
      </c>
      <c r="I454" t="s">
        <v>536</v>
      </c>
      <c r="J454" t="s">
        <v>4</v>
      </c>
      <c r="K454" t="s">
        <v>537</v>
      </c>
      <c r="L454">
        <v>1374</v>
      </c>
      <c r="N454">
        <v>1013</v>
      </c>
      <c r="O454" t="s">
        <v>538</v>
      </c>
      <c r="P454" t="s">
        <v>538</v>
      </c>
      <c r="Q454">
        <v>1</v>
      </c>
      <c r="X454">
        <v>1.68</v>
      </c>
      <c r="Y454">
        <v>1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4</v>
      </c>
      <c r="AG454">
        <v>1.68</v>
      </c>
      <c r="AH454">
        <v>2</v>
      </c>
      <c r="AI454">
        <v>27797334</v>
      </c>
      <c r="AJ454">
        <v>465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ROW(Source!A213)</f>
        <v>213</v>
      </c>
      <c r="B455">
        <v>27797325</v>
      </c>
      <c r="C455">
        <v>27796553</v>
      </c>
      <c r="D455">
        <v>25412930</v>
      </c>
      <c r="E455">
        <v>1</v>
      </c>
      <c r="F455">
        <v>1</v>
      </c>
      <c r="G455">
        <v>1</v>
      </c>
      <c r="H455">
        <v>1</v>
      </c>
      <c r="I455" t="s">
        <v>650</v>
      </c>
      <c r="J455" t="s">
        <v>4</v>
      </c>
      <c r="K455" t="s">
        <v>651</v>
      </c>
      <c r="L455">
        <v>1191</v>
      </c>
      <c r="N455">
        <v>1013</v>
      </c>
      <c r="O455" t="s">
        <v>497</v>
      </c>
      <c r="P455" t="s">
        <v>497</v>
      </c>
      <c r="Q455">
        <v>1</v>
      </c>
      <c r="X455">
        <v>8.9600000000000009</v>
      </c>
      <c r="Y455">
        <v>0</v>
      </c>
      <c r="Z455">
        <v>0</v>
      </c>
      <c r="AA455">
        <v>0</v>
      </c>
      <c r="AB455">
        <v>9.4</v>
      </c>
      <c r="AC455">
        <v>0</v>
      </c>
      <c r="AD455">
        <v>1</v>
      </c>
      <c r="AE455">
        <v>1</v>
      </c>
      <c r="AF455" t="s">
        <v>21</v>
      </c>
      <c r="AG455">
        <v>10.752000000000001</v>
      </c>
      <c r="AH455">
        <v>2</v>
      </c>
      <c r="AI455">
        <v>27797325</v>
      </c>
      <c r="AJ455">
        <v>466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ROW(Source!A213)</f>
        <v>213</v>
      </c>
      <c r="B456">
        <v>27797326</v>
      </c>
      <c r="C456">
        <v>27796553</v>
      </c>
      <c r="D456">
        <v>25412928</v>
      </c>
      <c r="E456">
        <v>1</v>
      </c>
      <c r="F456">
        <v>1</v>
      </c>
      <c r="G456">
        <v>1</v>
      </c>
      <c r="H456">
        <v>1</v>
      </c>
      <c r="I456" t="s">
        <v>498</v>
      </c>
      <c r="J456" t="s">
        <v>4</v>
      </c>
      <c r="K456" t="s">
        <v>499</v>
      </c>
      <c r="L456">
        <v>1191</v>
      </c>
      <c r="N456">
        <v>1013</v>
      </c>
      <c r="O456" t="s">
        <v>497</v>
      </c>
      <c r="P456" t="s">
        <v>497</v>
      </c>
      <c r="Q456">
        <v>1</v>
      </c>
      <c r="X456">
        <v>0.12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21</v>
      </c>
      <c r="AG456">
        <v>0.14399999999999999</v>
      </c>
      <c r="AH456">
        <v>2</v>
      </c>
      <c r="AI456">
        <v>27797326</v>
      </c>
      <c r="AJ456">
        <v>467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ROW(Source!A213)</f>
        <v>213</v>
      </c>
      <c r="B457">
        <v>27797327</v>
      </c>
      <c r="C457">
        <v>27796553</v>
      </c>
      <c r="D457">
        <v>25230220</v>
      </c>
      <c r="E457">
        <v>1</v>
      </c>
      <c r="F457">
        <v>1</v>
      </c>
      <c r="G457">
        <v>1</v>
      </c>
      <c r="H457">
        <v>2</v>
      </c>
      <c r="I457" t="s">
        <v>500</v>
      </c>
      <c r="J457" t="s">
        <v>501</v>
      </c>
      <c r="K457" t="s">
        <v>502</v>
      </c>
      <c r="L457">
        <v>1368</v>
      </c>
      <c r="N457">
        <v>1011</v>
      </c>
      <c r="O457" t="s">
        <v>503</v>
      </c>
      <c r="P457" t="s">
        <v>503</v>
      </c>
      <c r="Q457">
        <v>1</v>
      </c>
      <c r="X457">
        <v>0.06</v>
      </c>
      <c r="Y457">
        <v>0</v>
      </c>
      <c r="Z457">
        <v>111.99</v>
      </c>
      <c r="AA457">
        <v>13.5</v>
      </c>
      <c r="AB457">
        <v>0</v>
      </c>
      <c r="AC457">
        <v>0</v>
      </c>
      <c r="AD457">
        <v>1</v>
      </c>
      <c r="AE457">
        <v>0</v>
      </c>
      <c r="AF457" t="s">
        <v>21</v>
      </c>
      <c r="AG457">
        <v>7.1999999999999995E-2</v>
      </c>
      <c r="AH457">
        <v>2</v>
      </c>
      <c r="AI457">
        <v>27797327</v>
      </c>
      <c r="AJ457">
        <v>468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ROW(Source!A213)</f>
        <v>213</v>
      </c>
      <c r="B458">
        <v>27797328</v>
      </c>
      <c r="C458">
        <v>27796553</v>
      </c>
      <c r="D458">
        <v>25231607</v>
      </c>
      <c r="E458">
        <v>1</v>
      </c>
      <c r="F458">
        <v>1</v>
      </c>
      <c r="G458">
        <v>1</v>
      </c>
      <c r="H458">
        <v>2</v>
      </c>
      <c r="I458" t="s">
        <v>507</v>
      </c>
      <c r="J458" t="s">
        <v>508</v>
      </c>
      <c r="K458" t="s">
        <v>509</v>
      </c>
      <c r="L458">
        <v>1368</v>
      </c>
      <c r="N458">
        <v>1011</v>
      </c>
      <c r="O458" t="s">
        <v>503</v>
      </c>
      <c r="P458" t="s">
        <v>503</v>
      </c>
      <c r="Q458">
        <v>1</v>
      </c>
      <c r="X458">
        <v>0.06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21</v>
      </c>
      <c r="AG458">
        <v>7.1999999999999995E-2</v>
      </c>
      <c r="AH458">
        <v>2</v>
      </c>
      <c r="AI458">
        <v>27797328</v>
      </c>
      <c r="AJ458">
        <v>469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ROW(Source!A213)</f>
        <v>213</v>
      </c>
      <c r="B459">
        <v>27797329</v>
      </c>
      <c r="C459">
        <v>27796553</v>
      </c>
      <c r="D459">
        <v>25150263</v>
      </c>
      <c r="E459">
        <v>1</v>
      </c>
      <c r="F459">
        <v>1</v>
      </c>
      <c r="G459">
        <v>1</v>
      </c>
      <c r="H459">
        <v>3</v>
      </c>
      <c r="I459" t="s">
        <v>652</v>
      </c>
      <c r="J459" t="s">
        <v>653</v>
      </c>
      <c r="K459" t="s">
        <v>654</v>
      </c>
      <c r="L459">
        <v>1346</v>
      </c>
      <c r="N459">
        <v>1009</v>
      </c>
      <c r="O459" t="s">
        <v>139</v>
      </c>
      <c r="P459" t="s">
        <v>139</v>
      </c>
      <c r="Q459">
        <v>1</v>
      </c>
      <c r="X459">
        <v>0.32</v>
      </c>
      <c r="Y459">
        <v>30.4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4</v>
      </c>
      <c r="AG459">
        <v>0.32</v>
      </c>
      <c r="AH459">
        <v>2</v>
      </c>
      <c r="AI459">
        <v>27797329</v>
      </c>
      <c r="AJ459">
        <v>470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ROW(Source!A213)</f>
        <v>213</v>
      </c>
      <c r="B460">
        <v>27797330</v>
      </c>
      <c r="C460">
        <v>27796553</v>
      </c>
      <c r="D460">
        <v>25150542</v>
      </c>
      <c r="E460">
        <v>1</v>
      </c>
      <c r="F460">
        <v>1</v>
      </c>
      <c r="G460">
        <v>1</v>
      </c>
      <c r="H460">
        <v>3</v>
      </c>
      <c r="I460" t="s">
        <v>676</v>
      </c>
      <c r="J460" t="s">
        <v>677</v>
      </c>
      <c r="K460" t="s">
        <v>678</v>
      </c>
      <c r="L460">
        <v>1348</v>
      </c>
      <c r="N460">
        <v>1009</v>
      </c>
      <c r="O460" t="s">
        <v>119</v>
      </c>
      <c r="P460" t="s">
        <v>119</v>
      </c>
      <c r="Q460">
        <v>1000</v>
      </c>
      <c r="X460">
        <v>1.16E-3</v>
      </c>
      <c r="Y460">
        <v>1820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4</v>
      </c>
      <c r="AG460">
        <v>1.16E-3</v>
      </c>
      <c r="AH460">
        <v>2</v>
      </c>
      <c r="AI460">
        <v>27797330</v>
      </c>
      <c r="AJ460">
        <v>471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ROW(Source!A213)</f>
        <v>213</v>
      </c>
      <c r="B461">
        <v>27797331</v>
      </c>
      <c r="C461">
        <v>27796553</v>
      </c>
      <c r="D461">
        <v>25186459</v>
      </c>
      <c r="E461">
        <v>1</v>
      </c>
      <c r="F461">
        <v>1</v>
      </c>
      <c r="G461">
        <v>1</v>
      </c>
      <c r="H461">
        <v>3</v>
      </c>
      <c r="I461" t="s">
        <v>655</v>
      </c>
      <c r="J461" t="s">
        <v>656</v>
      </c>
      <c r="K461" t="s">
        <v>657</v>
      </c>
      <c r="L461">
        <v>1346</v>
      </c>
      <c r="N461">
        <v>1009</v>
      </c>
      <c r="O461" t="s">
        <v>139</v>
      </c>
      <c r="P461" t="s">
        <v>139</v>
      </c>
      <c r="Q461">
        <v>1</v>
      </c>
      <c r="X461">
        <v>0.02</v>
      </c>
      <c r="Y461">
        <v>28.6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4</v>
      </c>
      <c r="AG461">
        <v>0.02</v>
      </c>
      <c r="AH461">
        <v>2</v>
      </c>
      <c r="AI461">
        <v>27797331</v>
      </c>
      <c r="AJ461">
        <v>472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ROW(Source!A213)</f>
        <v>213</v>
      </c>
      <c r="B462">
        <v>27797332</v>
      </c>
      <c r="C462">
        <v>27796553</v>
      </c>
      <c r="D462">
        <v>25200139</v>
      </c>
      <c r="E462">
        <v>1</v>
      </c>
      <c r="F462">
        <v>1</v>
      </c>
      <c r="G462">
        <v>1</v>
      </c>
      <c r="H462">
        <v>3</v>
      </c>
      <c r="I462" t="s">
        <v>679</v>
      </c>
      <c r="J462" t="s">
        <v>680</v>
      </c>
      <c r="K462" t="s">
        <v>681</v>
      </c>
      <c r="L462">
        <v>1355</v>
      </c>
      <c r="N462">
        <v>1010</v>
      </c>
      <c r="O462" t="s">
        <v>303</v>
      </c>
      <c r="P462" t="s">
        <v>303</v>
      </c>
      <c r="Q462">
        <v>100</v>
      </c>
      <c r="X462">
        <v>0.05</v>
      </c>
      <c r="Y462">
        <v>378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4</v>
      </c>
      <c r="AG462">
        <v>0.05</v>
      </c>
      <c r="AH462">
        <v>2</v>
      </c>
      <c r="AI462">
        <v>27797332</v>
      </c>
      <c r="AJ462">
        <v>473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ROW(Source!A213)</f>
        <v>213</v>
      </c>
      <c r="B463">
        <v>27797333</v>
      </c>
      <c r="C463">
        <v>27796553</v>
      </c>
      <c r="D463">
        <v>25200188</v>
      </c>
      <c r="E463">
        <v>1</v>
      </c>
      <c r="F463">
        <v>1</v>
      </c>
      <c r="G463">
        <v>1</v>
      </c>
      <c r="H463">
        <v>3</v>
      </c>
      <c r="I463" t="s">
        <v>682</v>
      </c>
      <c r="J463" t="s">
        <v>683</v>
      </c>
      <c r="K463" t="s">
        <v>684</v>
      </c>
      <c r="L463">
        <v>1356</v>
      </c>
      <c r="N463">
        <v>1010</v>
      </c>
      <c r="O463" t="s">
        <v>666</v>
      </c>
      <c r="P463" t="s">
        <v>666</v>
      </c>
      <c r="Q463">
        <v>1000</v>
      </c>
      <c r="X463">
        <v>1.2200000000000001E-2</v>
      </c>
      <c r="Y463">
        <v>282.02999999999997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4</v>
      </c>
      <c r="AG463">
        <v>1.2200000000000001E-2</v>
      </c>
      <c r="AH463">
        <v>2</v>
      </c>
      <c r="AI463">
        <v>27797333</v>
      </c>
      <c r="AJ463">
        <v>474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ROW(Source!A213)</f>
        <v>213</v>
      </c>
      <c r="B464">
        <v>27797334</v>
      </c>
      <c r="C464">
        <v>27796553</v>
      </c>
      <c r="D464">
        <v>25147235</v>
      </c>
      <c r="E464">
        <v>17</v>
      </c>
      <c r="F464">
        <v>1</v>
      </c>
      <c r="G464">
        <v>1</v>
      </c>
      <c r="H464">
        <v>3</v>
      </c>
      <c r="I464" t="s">
        <v>536</v>
      </c>
      <c r="J464" t="s">
        <v>4</v>
      </c>
      <c r="K464" t="s">
        <v>537</v>
      </c>
      <c r="L464">
        <v>1374</v>
      </c>
      <c r="N464">
        <v>1013</v>
      </c>
      <c r="O464" t="s">
        <v>538</v>
      </c>
      <c r="P464" t="s">
        <v>538</v>
      </c>
      <c r="Q464">
        <v>1</v>
      </c>
      <c r="X464">
        <v>1.68</v>
      </c>
      <c r="Y464">
        <v>1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4</v>
      </c>
      <c r="AG464">
        <v>1.68</v>
      </c>
      <c r="AH464">
        <v>2</v>
      </c>
      <c r="AI464">
        <v>27797334</v>
      </c>
      <c r="AJ464">
        <v>476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ROW(Source!A250)</f>
        <v>250</v>
      </c>
      <c r="B465">
        <v>27797337</v>
      </c>
      <c r="C465">
        <v>27796624</v>
      </c>
      <c r="D465">
        <v>25420819</v>
      </c>
      <c r="E465">
        <v>1</v>
      </c>
      <c r="F465">
        <v>1</v>
      </c>
      <c r="G465">
        <v>1</v>
      </c>
      <c r="H465">
        <v>1</v>
      </c>
      <c r="I465" t="s">
        <v>697</v>
      </c>
      <c r="J465" t="s">
        <v>4</v>
      </c>
      <c r="K465" t="s">
        <v>698</v>
      </c>
      <c r="L465">
        <v>1191</v>
      </c>
      <c r="N465">
        <v>1013</v>
      </c>
      <c r="O465" t="s">
        <v>497</v>
      </c>
      <c r="P465" t="s">
        <v>497</v>
      </c>
      <c r="Q465">
        <v>1</v>
      </c>
      <c r="X465">
        <v>15.2</v>
      </c>
      <c r="Y465">
        <v>0</v>
      </c>
      <c r="Z465">
        <v>0</v>
      </c>
      <c r="AA465">
        <v>0</v>
      </c>
      <c r="AB465">
        <v>9.18</v>
      </c>
      <c r="AC465">
        <v>0</v>
      </c>
      <c r="AD465">
        <v>1</v>
      </c>
      <c r="AE465">
        <v>1</v>
      </c>
      <c r="AF465" t="s">
        <v>21</v>
      </c>
      <c r="AG465">
        <v>18.239999999999998</v>
      </c>
      <c r="AH465">
        <v>2</v>
      </c>
      <c r="AI465">
        <v>27797337</v>
      </c>
      <c r="AJ465">
        <v>477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ROW(Source!A250)</f>
        <v>250</v>
      </c>
      <c r="B466">
        <v>27797338</v>
      </c>
      <c r="C466">
        <v>27796624</v>
      </c>
      <c r="D466">
        <v>25152829</v>
      </c>
      <c r="E466">
        <v>1</v>
      </c>
      <c r="F466">
        <v>1</v>
      </c>
      <c r="G466">
        <v>1</v>
      </c>
      <c r="H466">
        <v>3</v>
      </c>
      <c r="I466" t="s">
        <v>699</v>
      </c>
      <c r="J466" t="s">
        <v>700</v>
      </c>
      <c r="K466" t="s">
        <v>701</v>
      </c>
      <c r="L466">
        <v>1355</v>
      </c>
      <c r="N466">
        <v>1010</v>
      </c>
      <c r="O466" t="s">
        <v>303</v>
      </c>
      <c r="P466" t="s">
        <v>303</v>
      </c>
      <c r="Q466">
        <v>100</v>
      </c>
      <c r="X466">
        <v>1.75</v>
      </c>
      <c r="Y466">
        <v>8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4</v>
      </c>
      <c r="AG466">
        <v>1.75</v>
      </c>
      <c r="AH466">
        <v>2</v>
      </c>
      <c r="AI466">
        <v>27797338</v>
      </c>
      <c r="AJ466">
        <v>478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ROW(Source!A250)</f>
        <v>250</v>
      </c>
      <c r="B467">
        <v>27797339</v>
      </c>
      <c r="C467">
        <v>27796624</v>
      </c>
      <c r="D467">
        <v>25147235</v>
      </c>
      <c r="E467">
        <v>17</v>
      </c>
      <c r="F467">
        <v>1</v>
      </c>
      <c r="G467">
        <v>1</v>
      </c>
      <c r="H467">
        <v>3</v>
      </c>
      <c r="I467" t="s">
        <v>536</v>
      </c>
      <c r="J467" t="s">
        <v>4</v>
      </c>
      <c r="K467" t="s">
        <v>537</v>
      </c>
      <c r="L467">
        <v>1374</v>
      </c>
      <c r="N467">
        <v>1013</v>
      </c>
      <c r="O467" t="s">
        <v>538</v>
      </c>
      <c r="P467" t="s">
        <v>538</v>
      </c>
      <c r="Q467">
        <v>1</v>
      </c>
      <c r="X467">
        <v>2.79</v>
      </c>
      <c r="Y467">
        <v>1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4</v>
      </c>
      <c r="AG467">
        <v>2.79</v>
      </c>
      <c r="AH467">
        <v>2</v>
      </c>
      <c r="AI467">
        <v>27797339</v>
      </c>
      <c r="AJ467">
        <v>481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ROW(Source!A251)</f>
        <v>251</v>
      </c>
      <c r="B468">
        <v>27797337</v>
      </c>
      <c r="C468">
        <v>27796624</v>
      </c>
      <c r="D468">
        <v>25420819</v>
      </c>
      <c r="E468">
        <v>1</v>
      </c>
      <c r="F468">
        <v>1</v>
      </c>
      <c r="G468">
        <v>1</v>
      </c>
      <c r="H468">
        <v>1</v>
      </c>
      <c r="I468" t="s">
        <v>697</v>
      </c>
      <c r="J468" t="s">
        <v>4</v>
      </c>
      <c r="K468" t="s">
        <v>698</v>
      </c>
      <c r="L468">
        <v>1191</v>
      </c>
      <c r="N468">
        <v>1013</v>
      </c>
      <c r="O468" t="s">
        <v>497</v>
      </c>
      <c r="P468" t="s">
        <v>497</v>
      </c>
      <c r="Q468">
        <v>1</v>
      </c>
      <c r="X468">
        <v>15.2</v>
      </c>
      <c r="Y468">
        <v>0</v>
      </c>
      <c r="Z468">
        <v>0</v>
      </c>
      <c r="AA468">
        <v>0</v>
      </c>
      <c r="AB468">
        <v>9.18</v>
      </c>
      <c r="AC468">
        <v>0</v>
      </c>
      <c r="AD468">
        <v>1</v>
      </c>
      <c r="AE468">
        <v>1</v>
      </c>
      <c r="AF468" t="s">
        <v>21</v>
      </c>
      <c r="AG468">
        <v>18.239999999999998</v>
      </c>
      <c r="AH468">
        <v>2</v>
      </c>
      <c r="AI468">
        <v>27797337</v>
      </c>
      <c r="AJ468">
        <v>482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ROW(Source!A251)</f>
        <v>251</v>
      </c>
      <c r="B469">
        <v>27797338</v>
      </c>
      <c r="C469">
        <v>27796624</v>
      </c>
      <c r="D469">
        <v>25152829</v>
      </c>
      <c r="E469">
        <v>1</v>
      </c>
      <c r="F469">
        <v>1</v>
      </c>
      <c r="G469">
        <v>1</v>
      </c>
      <c r="H469">
        <v>3</v>
      </c>
      <c r="I469" t="s">
        <v>699</v>
      </c>
      <c r="J469" t="s">
        <v>700</v>
      </c>
      <c r="K469" t="s">
        <v>701</v>
      </c>
      <c r="L469">
        <v>1355</v>
      </c>
      <c r="N469">
        <v>1010</v>
      </c>
      <c r="O469" t="s">
        <v>303</v>
      </c>
      <c r="P469" t="s">
        <v>303</v>
      </c>
      <c r="Q469">
        <v>100</v>
      </c>
      <c r="X469">
        <v>1.75</v>
      </c>
      <c r="Y469">
        <v>8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4</v>
      </c>
      <c r="AG469">
        <v>1.75</v>
      </c>
      <c r="AH469">
        <v>2</v>
      </c>
      <c r="AI469">
        <v>27797338</v>
      </c>
      <c r="AJ469">
        <v>483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ROW(Source!A251)</f>
        <v>251</v>
      </c>
      <c r="B470">
        <v>27797339</v>
      </c>
      <c r="C470">
        <v>27796624</v>
      </c>
      <c r="D470">
        <v>25147235</v>
      </c>
      <c r="E470">
        <v>17</v>
      </c>
      <c r="F470">
        <v>1</v>
      </c>
      <c r="G470">
        <v>1</v>
      </c>
      <c r="H470">
        <v>3</v>
      </c>
      <c r="I470" t="s">
        <v>536</v>
      </c>
      <c r="J470" t="s">
        <v>4</v>
      </c>
      <c r="K470" t="s">
        <v>537</v>
      </c>
      <c r="L470">
        <v>1374</v>
      </c>
      <c r="N470">
        <v>1013</v>
      </c>
      <c r="O470" t="s">
        <v>538</v>
      </c>
      <c r="P470" t="s">
        <v>538</v>
      </c>
      <c r="Q470">
        <v>1</v>
      </c>
      <c r="X470">
        <v>2.79</v>
      </c>
      <c r="Y470">
        <v>1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4</v>
      </c>
      <c r="AG470">
        <v>2.79</v>
      </c>
      <c r="AH470">
        <v>2</v>
      </c>
      <c r="AI470">
        <v>27797339</v>
      </c>
      <c r="AJ470">
        <v>486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ROW(Source!A256)</f>
        <v>256</v>
      </c>
      <c r="B471">
        <v>27797346</v>
      </c>
      <c r="C471">
        <v>27796629</v>
      </c>
      <c r="D471">
        <v>25412930</v>
      </c>
      <c r="E471">
        <v>1</v>
      </c>
      <c r="F471">
        <v>1</v>
      </c>
      <c r="G471">
        <v>1</v>
      </c>
      <c r="H471">
        <v>1</v>
      </c>
      <c r="I471" t="s">
        <v>650</v>
      </c>
      <c r="J471" t="s">
        <v>4</v>
      </c>
      <c r="K471" t="s">
        <v>651</v>
      </c>
      <c r="L471">
        <v>1191</v>
      </c>
      <c r="N471">
        <v>1013</v>
      </c>
      <c r="O471" t="s">
        <v>497</v>
      </c>
      <c r="P471" t="s">
        <v>497</v>
      </c>
      <c r="Q471">
        <v>1</v>
      </c>
      <c r="X471">
        <v>8.9600000000000009</v>
      </c>
      <c r="Y471">
        <v>0</v>
      </c>
      <c r="Z471">
        <v>0</v>
      </c>
      <c r="AA471">
        <v>0</v>
      </c>
      <c r="AB471">
        <v>9.4</v>
      </c>
      <c r="AC471">
        <v>0</v>
      </c>
      <c r="AD471">
        <v>1</v>
      </c>
      <c r="AE471">
        <v>1</v>
      </c>
      <c r="AF471" t="s">
        <v>21</v>
      </c>
      <c r="AG471">
        <v>10.752000000000001</v>
      </c>
      <c r="AH471">
        <v>2</v>
      </c>
      <c r="AI471">
        <v>27797346</v>
      </c>
      <c r="AJ471">
        <v>487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ROW(Source!A256)</f>
        <v>256</v>
      </c>
      <c r="B472">
        <v>27797347</v>
      </c>
      <c r="C472">
        <v>27796629</v>
      </c>
      <c r="D472">
        <v>25412928</v>
      </c>
      <c r="E472">
        <v>1</v>
      </c>
      <c r="F472">
        <v>1</v>
      </c>
      <c r="G472">
        <v>1</v>
      </c>
      <c r="H472">
        <v>1</v>
      </c>
      <c r="I472" t="s">
        <v>498</v>
      </c>
      <c r="J472" t="s">
        <v>4</v>
      </c>
      <c r="K472" t="s">
        <v>499</v>
      </c>
      <c r="L472">
        <v>1191</v>
      </c>
      <c r="N472">
        <v>1013</v>
      </c>
      <c r="O472" t="s">
        <v>497</v>
      </c>
      <c r="P472" t="s">
        <v>497</v>
      </c>
      <c r="Q472">
        <v>1</v>
      </c>
      <c r="X472">
        <v>0.12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2</v>
      </c>
      <c r="AF472" t="s">
        <v>21</v>
      </c>
      <c r="AG472">
        <v>0.14399999999999999</v>
      </c>
      <c r="AH472">
        <v>2</v>
      </c>
      <c r="AI472">
        <v>27797347</v>
      </c>
      <c r="AJ472">
        <v>488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ROW(Source!A256)</f>
        <v>256</v>
      </c>
      <c r="B473">
        <v>27797348</v>
      </c>
      <c r="C473">
        <v>27796629</v>
      </c>
      <c r="D473">
        <v>25230220</v>
      </c>
      <c r="E473">
        <v>1</v>
      </c>
      <c r="F473">
        <v>1</v>
      </c>
      <c r="G473">
        <v>1</v>
      </c>
      <c r="H473">
        <v>2</v>
      </c>
      <c r="I473" t="s">
        <v>500</v>
      </c>
      <c r="J473" t="s">
        <v>501</v>
      </c>
      <c r="K473" t="s">
        <v>502</v>
      </c>
      <c r="L473">
        <v>1368</v>
      </c>
      <c r="N473">
        <v>1011</v>
      </c>
      <c r="O473" t="s">
        <v>503</v>
      </c>
      <c r="P473" t="s">
        <v>503</v>
      </c>
      <c r="Q473">
        <v>1</v>
      </c>
      <c r="X473">
        <v>0.06</v>
      </c>
      <c r="Y473">
        <v>0</v>
      </c>
      <c r="Z473">
        <v>111.99</v>
      </c>
      <c r="AA473">
        <v>13.5</v>
      </c>
      <c r="AB473">
        <v>0</v>
      </c>
      <c r="AC473">
        <v>0</v>
      </c>
      <c r="AD473">
        <v>1</v>
      </c>
      <c r="AE473">
        <v>0</v>
      </c>
      <c r="AF473" t="s">
        <v>21</v>
      </c>
      <c r="AG473">
        <v>7.1999999999999995E-2</v>
      </c>
      <c r="AH473">
        <v>2</v>
      </c>
      <c r="AI473">
        <v>27797348</v>
      </c>
      <c r="AJ473">
        <v>489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ROW(Source!A256)</f>
        <v>256</v>
      </c>
      <c r="B474">
        <v>27797349</v>
      </c>
      <c r="C474">
        <v>27796629</v>
      </c>
      <c r="D474">
        <v>25231607</v>
      </c>
      <c r="E474">
        <v>1</v>
      </c>
      <c r="F474">
        <v>1</v>
      </c>
      <c r="G474">
        <v>1</v>
      </c>
      <c r="H474">
        <v>2</v>
      </c>
      <c r="I474" t="s">
        <v>507</v>
      </c>
      <c r="J474" t="s">
        <v>508</v>
      </c>
      <c r="K474" t="s">
        <v>509</v>
      </c>
      <c r="L474">
        <v>1368</v>
      </c>
      <c r="N474">
        <v>1011</v>
      </c>
      <c r="O474" t="s">
        <v>503</v>
      </c>
      <c r="P474" t="s">
        <v>503</v>
      </c>
      <c r="Q474">
        <v>1</v>
      </c>
      <c r="X474">
        <v>0.06</v>
      </c>
      <c r="Y474">
        <v>0</v>
      </c>
      <c r="Z474">
        <v>65.709999999999994</v>
      </c>
      <c r="AA474">
        <v>11.6</v>
      </c>
      <c r="AB474">
        <v>0</v>
      </c>
      <c r="AC474">
        <v>0</v>
      </c>
      <c r="AD474">
        <v>1</v>
      </c>
      <c r="AE474">
        <v>0</v>
      </c>
      <c r="AF474" t="s">
        <v>21</v>
      </c>
      <c r="AG474">
        <v>7.1999999999999995E-2</v>
      </c>
      <c r="AH474">
        <v>2</v>
      </c>
      <c r="AI474">
        <v>27797349</v>
      </c>
      <c r="AJ474">
        <v>490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ROW(Source!A256)</f>
        <v>256</v>
      </c>
      <c r="B475">
        <v>27797350</v>
      </c>
      <c r="C475">
        <v>27796629</v>
      </c>
      <c r="D475">
        <v>25150263</v>
      </c>
      <c r="E475">
        <v>1</v>
      </c>
      <c r="F475">
        <v>1</v>
      </c>
      <c r="G475">
        <v>1</v>
      </c>
      <c r="H475">
        <v>3</v>
      </c>
      <c r="I475" t="s">
        <v>652</v>
      </c>
      <c r="J475" t="s">
        <v>653</v>
      </c>
      <c r="K475" t="s">
        <v>654</v>
      </c>
      <c r="L475">
        <v>1346</v>
      </c>
      <c r="N475">
        <v>1009</v>
      </c>
      <c r="O475" t="s">
        <v>139</v>
      </c>
      <c r="P475" t="s">
        <v>139</v>
      </c>
      <c r="Q475">
        <v>1</v>
      </c>
      <c r="X475">
        <v>0.32</v>
      </c>
      <c r="Y475">
        <v>30.4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4</v>
      </c>
      <c r="AG475">
        <v>0.32</v>
      </c>
      <c r="AH475">
        <v>2</v>
      </c>
      <c r="AI475">
        <v>27797350</v>
      </c>
      <c r="AJ475">
        <v>491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ROW(Source!A256)</f>
        <v>256</v>
      </c>
      <c r="B476">
        <v>27797351</v>
      </c>
      <c r="C476">
        <v>27796629</v>
      </c>
      <c r="D476">
        <v>25150542</v>
      </c>
      <c r="E476">
        <v>1</v>
      </c>
      <c r="F476">
        <v>1</v>
      </c>
      <c r="G476">
        <v>1</v>
      </c>
      <c r="H476">
        <v>3</v>
      </c>
      <c r="I476" t="s">
        <v>676</v>
      </c>
      <c r="J476" t="s">
        <v>677</v>
      </c>
      <c r="K476" t="s">
        <v>678</v>
      </c>
      <c r="L476">
        <v>1348</v>
      </c>
      <c r="N476">
        <v>1009</v>
      </c>
      <c r="O476" t="s">
        <v>119</v>
      </c>
      <c r="P476" t="s">
        <v>119</v>
      </c>
      <c r="Q476">
        <v>1000</v>
      </c>
      <c r="X476">
        <v>1.16E-3</v>
      </c>
      <c r="Y476">
        <v>1820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4</v>
      </c>
      <c r="AG476">
        <v>1.16E-3</v>
      </c>
      <c r="AH476">
        <v>2</v>
      </c>
      <c r="AI476">
        <v>27797351</v>
      </c>
      <c r="AJ476">
        <v>492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ROW(Source!A256)</f>
        <v>256</v>
      </c>
      <c r="B477">
        <v>27797352</v>
      </c>
      <c r="C477">
        <v>27796629</v>
      </c>
      <c r="D477">
        <v>25186459</v>
      </c>
      <c r="E477">
        <v>1</v>
      </c>
      <c r="F477">
        <v>1</v>
      </c>
      <c r="G477">
        <v>1</v>
      </c>
      <c r="H477">
        <v>3</v>
      </c>
      <c r="I477" t="s">
        <v>655</v>
      </c>
      <c r="J477" t="s">
        <v>656</v>
      </c>
      <c r="K477" t="s">
        <v>657</v>
      </c>
      <c r="L477">
        <v>1346</v>
      </c>
      <c r="N477">
        <v>1009</v>
      </c>
      <c r="O477" t="s">
        <v>139</v>
      </c>
      <c r="P477" t="s">
        <v>139</v>
      </c>
      <c r="Q477">
        <v>1</v>
      </c>
      <c r="X477">
        <v>0.02</v>
      </c>
      <c r="Y477">
        <v>28.6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4</v>
      </c>
      <c r="AG477">
        <v>0.02</v>
      </c>
      <c r="AH477">
        <v>2</v>
      </c>
      <c r="AI477">
        <v>27797352</v>
      </c>
      <c r="AJ477">
        <v>493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ROW(Source!A256)</f>
        <v>256</v>
      </c>
      <c r="B478">
        <v>27797353</v>
      </c>
      <c r="C478">
        <v>27796629</v>
      </c>
      <c r="D478">
        <v>25200139</v>
      </c>
      <c r="E478">
        <v>1</v>
      </c>
      <c r="F478">
        <v>1</v>
      </c>
      <c r="G478">
        <v>1</v>
      </c>
      <c r="H478">
        <v>3</v>
      </c>
      <c r="I478" t="s">
        <v>679</v>
      </c>
      <c r="J478" t="s">
        <v>680</v>
      </c>
      <c r="K478" t="s">
        <v>681</v>
      </c>
      <c r="L478">
        <v>1355</v>
      </c>
      <c r="N478">
        <v>1010</v>
      </c>
      <c r="O478" t="s">
        <v>303</v>
      </c>
      <c r="P478" t="s">
        <v>303</v>
      </c>
      <c r="Q478">
        <v>100</v>
      </c>
      <c r="X478">
        <v>0.05</v>
      </c>
      <c r="Y478">
        <v>378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4</v>
      </c>
      <c r="AG478">
        <v>0.05</v>
      </c>
      <c r="AH478">
        <v>2</v>
      </c>
      <c r="AI478">
        <v>27797353</v>
      </c>
      <c r="AJ478">
        <v>494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ROW(Source!A256)</f>
        <v>256</v>
      </c>
      <c r="B479">
        <v>27797354</v>
      </c>
      <c r="C479">
        <v>27796629</v>
      </c>
      <c r="D479">
        <v>25200188</v>
      </c>
      <c r="E479">
        <v>1</v>
      </c>
      <c r="F479">
        <v>1</v>
      </c>
      <c r="G479">
        <v>1</v>
      </c>
      <c r="H479">
        <v>3</v>
      </c>
      <c r="I479" t="s">
        <v>682</v>
      </c>
      <c r="J479" t="s">
        <v>683</v>
      </c>
      <c r="K479" t="s">
        <v>684</v>
      </c>
      <c r="L479">
        <v>1356</v>
      </c>
      <c r="N479">
        <v>1010</v>
      </c>
      <c r="O479" t="s">
        <v>666</v>
      </c>
      <c r="P479" t="s">
        <v>666</v>
      </c>
      <c r="Q479">
        <v>1000</v>
      </c>
      <c r="X479">
        <v>1.2200000000000001E-2</v>
      </c>
      <c r="Y479">
        <v>282.02999999999997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4</v>
      </c>
      <c r="AG479">
        <v>1.2200000000000001E-2</v>
      </c>
      <c r="AH479">
        <v>2</v>
      </c>
      <c r="AI479">
        <v>27797354</v>
      </c>
      <c r="AJ479">
        <v>495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ROW(Source!A256)</f>
        <v>256</v>
      </c>
      <c r="B480">
        <v>27797355</v>
      </c>
      <c r="C480">
        <v>27796629</v>
      </c>
      <c r="D480">
        <v>25147235</v>
      </c>
      <c r="E480">
        <v>17</v>
      </c>
      <c r="F480">
        <v>1</v>
      </c>
      <c r="G480">
        <v>1</v>
      </c>
      <c r="H480">
        <v>3</v>
      </c>
      <c r="I480" t="s">
        <v>536</v>
      </c>
      <c r="J480" t="s">
        <v>4</v>
      </c>
      <c r="K480" t="s">
        <v>537</v>
      </c>
      <c r="L480">
        <v>1374</v>
      </c>
      <c r="N480">
        <v>1013</v>
      </c>
      <c r="O480" t="s">
        <v>538</v>
      </c>
      <c r="P480" t="s">
        <v>538</v>
      </c>
      <c r="Q480">
        <v>1</v>
      </c>
      <c r="X480">
        <v>1.68</v>
      </c>
      <c r="Y480">
        <v>1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4</v>
      </c>
      <c r="AG480">
        <v>1.68</v>
      </c>
      <c r="AH480">
        <v>2</v>
      </c>
      <c r="AI480">
        <v>27797355</v>
      </c>
      <c r="AJ480">
        <v>497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ROW(Source!A257)</f>
        <v>257</v>
      </c>
      <c r="B481">
        <v>27797346</v>
      </c>
      <c r="C481">
        <v>27796629</v>
      </c>
      <c r="D481">
        <v>25412930</v>
      </c>
      <c r="E481">
        <v>1</v>
      </c>
      <c r="F481">
        <v>1</v>
      </c>
      <c r="G481">
        <v>1</v>
      </c>
      <c r="H481">
        <v>1</v>
      </c>
      <c r="I481" t="s">
        <v>650</v>
      </c>
      <c r="J481" t="s">
        <v>4</v>
      </c>
      <c r="K481" t="s">
        <v>651</v>
      </c>
      <c r="L481">
        <v>1191</v>
      </c>
      <c r="N481">
        <v>1013</v>
      </c>
      <c r="O481" t="s">
        <v>497</v>
      </c>
      <c r="P481" t="s">
        <v>497</v>
      </c>
      <c r="Q481">
        <v>1</v>
      </c>
      <c r="X481">
        <v>8.9600000000000009</v>
      </c>
      <c r="Y481">
        <v>0</v>
      </c>
      <c r="Z481">
        <v>0</v>
      </c>
      <c r="AA481">
        <v>0</v>
      </c>
      <c r="AB481">
        <v>9.4</v>
      </c>
      <c r="AC481">
        <v>0</v>
      </c>
      <c r="AD481">
        <v>1</v>
      </c>
      <c r="AE481">
        <v>1</v>
      </c>
      <c r="AF481" t="s">
        <v>21</v>
      </c>
      <c r="AG481">
        <v>10.752000000000001</v>
      </c>
      <c r="AH481">
        <v>2</v>
      </c>
      <c r="AI481">
        <v>27797346</v>
      </c>
      <c r="AJ481">
        <v>498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ROW(Source!A257)</f>
        <v>257</v>
      </c>
      <c r="B482">
        <v>27797347</v>
      </c>
      <c r="C482">
        <v>27796629</v>
      </c>
      <c r="D482">
        <v>25412928</v>
      </c>
      <c r="E482">
        <v>1</v>
      </c>
      <c r="F482">
        <v>1</v>
      </c>
      <c r="G482">
        <v>1</v>
      </c>
      <c r="H482">
        <v>1</v>
      </c>
      <c r="I482" t="s">
        <v>498</v>
      </c>
      <c r="J482" t="s">
        <v>4</v>
      </c>
      <c r="K482" t="s">
        <v>499</v>
      </c>
      <c r="L482">
        <v>1191</v>
      </c>
      <c r="N482">
        <v>1013</v>
      </c>
      <c r="O482" t="s">
        <v>497</v>
      </c>
      <c r="P482" t="s">
        <v>497</v>
      </c>
      <c r="Q482">
        <v>1</v>
      </c>
      <c r="X482">
        <v>0.12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2</v>
      </c>
      <c r="AF482" t="s">
        <v>21</v>
      </c>
      <c r="AG482">
        <v>0.14399999999999999</v>
      </c>
      <c r="AH482">
        <v>2</v>
      </c>
      <c r="AI482">
        <v>27797347</v>
      </c>
      <c r="AJ482">
        <v>499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ROW(Source!A257)</f>
        <v>257</v>
      </c>
      <c r="B483">
        <v>27797348</v>
      </c>
      <c r="C483">
        <v>27796629</v>
      </c>
      <c r="D483">
        <v>25230220</v>
      </c>
      <c r="E483">
        <v>1</v>
      </c>
      <c r="F483">
        <v>1</v>
      </c>
      <c r="G483">
        <v>1</v>
      </c>
      <c r="H483">
        <v>2</v>
      </c>
      <c r="I483" t="s">
        <v>500</v>
      </c>
      <c r="J483" t="s">
        <v>501</v>
      </c>
      <c r="K483" t="s">
        <v>502</v>
      </c>
      <c r="L483">
        <v>1368</v>
      </c>
      <c r="N483">
        <v>1011</v>
      </c>
      <c r="O483" t="s">
        <v>503</v>
      </c>
      <c r="P483" t="s">
        <v>503</v>
      </c>
      <c r="Q483">
        <v>1</v>
      </c>
      <c r="X483">
        <v>0.06</v>
      </c>
      <c r="Y483">
        <v>0</v>
      </c>
      <c r="Z483">
        <v>111.99</v>
      </c>
      <c r="AA483">
        <v>13.5</v>
      </c>
      <c r="AB483">
        <v>0</v>
      </c>
      <c r="AC483">
        <v>0</v>
      </c>
      <c r="AD483">
        <v>1</v>
      </c>
      <c r="AE483">
        <v>0</v>
      </c>
      <c r="AF483" t="s">
        <v>21</v>
      </c>
      <c r="AG483">
        <v>7.1999999999999995E-2</v>
      </c>
      <c r="AH483">
        <v>2</v>
      </c>
      <c r="AI483">
        <v>27797348</v>
      </c>
      <c r="AJ483">
        <v>500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ROW(Source!A257)</f>
        <v>257</v>
      </c>
      <c r="B484">
        <v>27797349</v>
      </c>
      <c r="C484">
        <v>27796629</v>
      </c>
      <c r="D484">
        <v>25231607</v>
      </c>
      <c r="E484">
        <v>1</v>
      </c>
      <c r="F484">
        <v>1</v>
      </c>
      <c r="G484">
        <v>1</v>
      </c>
      <c r="H484">
        <v>2</v>
      </c>
      <c r="I484" t="s">
        <v>507</v>
      </c>
      <c r="J484" t="s">
        <v>508</v>
      </c>
      <c r="K484" t="s">
        <v>509</v>
      </c>
      <c r="L484">
        <v>1368</v>
      </c>
      <c r="N484">
        <v>1011</v>
      </c>
      <c r="O484" t="s">
        <v>503</v>
      </c>
      <c r="P484" t="s">
        <v>503</v>
      </c>
      <c r="Q484">
        <v>1</v>
      </c>
      <c r="X484">
        <v>0.06</v>
      </c>
      <c r="Y484">
        <v>0</v>
      </c>
      <c r="Z484">
        <v>65.709999999999994</v>
      </c>
      <c r="AA484">
        <v>11.6</v>
      </c>
      <c r="AB484">
        <v>0</v>
      </c>
      <c r="AC484">
        <v>0</v>
      </c>
      <c r="AD484">
        <v>1</v>
      </c>
      <c r="AE484">
        <v>0</v>
      </c>
      <c r="AF484" t="s">
        <v>21</v>
      </c>
      <c r="AG484">
        <v>7.1999999999999995E-2</v>
      </c>
      <c r="AH484">
        <v>2</v>
      </c>
      <c r="AI484">
        <v>27797349</v>
      </c>
      <c r="AJ484">
        <v>501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ROW(Source!A257)</f>
        <v>257</v>
      </c>
      <c r="B485">
        <v>27797350</v>
      </c>
      <c r="C485">
        <v>27796629</v>
      </c>
      <c r="D485">
        <v>25150263</v>
      </c>
      <c r="E485">
        <v>1</v>
      </c>
      <c r="F485">
        <v>1</v>
      </c>
      <c r="G485">
        <v>1</v>
      </c>
      <c r="H485">
        <v>3</v>
      </c>
      <c r="I485" t="s">
        <v>652</v>
      </c>
      <c r="J485" t="s">
        <v>653</v>
      </c>
      <c r="K485" t="s">
        <v>654</v>
      </c>
      <c r="L485">
        <v>1346</v>
      </c>
      <c r="N485">
        <v>1009</v>
      </c>
      <c r="O485" t="s">
        <v>139</v>
      </c>
      <c r="P485" t="s">
        <v>139</v>
      </c>
      <c r="Q485">
        <v>1</v>
      </c>
      <c r="X485">
        <v>0.32</v>
      </c>
      <c r="Y485">
        <v>30.4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4</v>
      </c>
      <c r="AG485">
        <v>0.32</v>
      </c>
      <c r="AH485">
        <v>2</v>
      </c>
      <c r="AI485">
        <v>27797350</v>
      </c>
      <c r="AJ485">
        <v>502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ROW(Source!A257)</f>
        <v>257</v>
      </c>
      <c r="B486">
        <v>27797351</v>
      </c>
      <c r="C486">
        <v>27796629</v>
      </c>
      <c r="D486">
        <v>25150542</v>
      </c>
      <c r="E486">
        <v>1</v>
      </c>
      <c r="F486">
        <v>1</v>
      </c>
      <c r="G486">
        <v>1</v>
      </c>
      <c r="H486">
        <v>3</v>
      </c>
      <c r="I486" t="s">
        <v>676</v>
      </c>
      <c r="J486" t="s">
        <v>677</v>
      </c>
      <c r="K486" t="s">
        <v>678</v>
      </c>
      <c r="L486">
        <v>1348</v>
      </c>
      <c r="N486">
        <v>1009</v>
      </c>
      <c r="O486" t="s">
        <v>119</v>
      </c>
      <c r="P486" t="s">
        <v>119</v>
      </c>
      <c r="Q486">
        <v>1000</v>
      </c>
      <c r="X486">
        <v>1.16E-3</v>
      </c>
      <c r="Y486">
        <v>1820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4</v>
      </c>
      <c r="AG486">
        <v>1.16E-3</v>
      </c>
      <c r="AH486">
        <v>2</v>
      </c>
      <c r="AI486">
        <v>27797351</v>
      </c>
      <c r="AJ486">
        <v>503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ROW(Source!A257)</f>
        <v>257</v>
      </c>
      <c r="B487">
        <v>27797352</v>
      </c>
      <c r="C487">
        <v>27796629</v>
      </c>
      <c r="D487">
        <v>25186459</v>
      </c>
      <c r="E487">
        <v>1</v>
      </c>
      <c r="F487">
        <v>1</v>
      </c>
      <c r="G487">
        <v>1</v>
      </c>
      <c r="H487">
        <v>3</v>
      </c>
      <c r="I487" t="s">
        <v>655</v>
      </c>
      <c r="J487" t="s">
        <v>656</v>
      </c>
      <c r="K487" t="s">
        <v>657</v>
      </c>
      <c r="L487">
        <v>1346</v>
      </c>
      <c r="N487">
        <v>1009</v>
      </c>
      <c r="O487" t="s">
        <v>139</v>
      </c>
      <c r="P487" t="s">
        <v>139</v>
      </c>
      <c r="Q487">
        <v>1</v>
      </c>
      <c r="X487">
        <v>0.02</v>
      </c>
      <c r="Y487">
        <v>28.6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4</v>
      </c>
      <c r="AG487">
        <v>0.02</v>
      </c>
      <c r="AH487">
        <v>2</v>
      </c>
      <c r="AI487">
        <v>27797352</v>
      </c>
      <c r="AJ487">
        <v>504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ROW(Source!A257)</f>
        <v>257</v>
      </c>
      <c r="B488">
        <v>27797353</v>
      </c>
      <c r="C488">
        <v>27796629</v>
      </c>
      <c r="D488">
        <v>25200139</v>
      </c>
      <c r="E488">
        <v>1</v>
      </c>
      <c r="F488">
        <v>1</v>
      </c>
      <c r="G488">
        <v>1</v>
      </c>
      <c r="H488">
        <v>3</v>
      </c>
      <c r="I488" t="s">
        <v>679</v>
      </c>
      <c r="J488" t="s">
        <v>680</v>
      </c>
      <c r="K488" t="s">
        <v>681</v>
      </c>
      <c r="L488">
        <v>1355</v>
      </c>
      <c r="N488">
        <v>1010</v>
      </c>
      <c r="O488" t="s">
        <v>303</v>
      </c>
      <c r="P488" t="s">
        <v>303</v>
      </c>
      <c r="Q488">
        <v>100</v>
      </c>
      <c r="X488">
        <v>0.05</v>
      </c>
      <c r="Y488">
        <v>378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4</v>
      </c>
      <c r="AG488">
        <v>0.05</v>
      </c>
      <c r="AH488">
        <v>2</v>
      </c>
      <c r="AI488">
        <v>27797353</v>
      </c>
      <c r="AJ488">
        <v>505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ROW(Source!A257)</f>
        <v>257</v>
      </c>
      <c r="B489">
        <v>27797354</v>
      </c>
      <c r="C489">
        <v>27796629</v>
      </c>
      <c r="D489">
        <v>25200188</v>
      </c>
      <c r="E489">
        <v>1</v>
      </c>
      <c r="F489">
        <v>1</v>
      </c>
      <c r="G489">
        <v>1</v>
      </c>
      <c r="H489">
        <v>3</v>
      </c>
      <c r="I489" t="s">
        <v>682</v>
      </c>
      <c r="J489" t="s">
        <v>683</v>
      </c>
      <c r="K489" t="s">
        <v>684</v>
      </c>
      <c r="L489">
        <v>1356</v>
      </c>
      <c r="N489">
        <v>1010</v>
      </c>
      <c r="O489" t="s">
        <v>666</v>
      </c>
      <c r="P489" t="s">
        <v>666</v>
      </c>
      <c r="Q489">
        <v>1000</v>
      </c>
      <c r="X489">
        <v>1.2200000000000001E-2</v>
      </c>
      <c r="Y489">
        <v>282.02999999999997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4</v>
      </c>
      <c r="AG489">
        <v>1.2200000000000001E-2</v>
      </c>
      <c r="AH489">
        <v>2</v>
      </c>
      <c r="AI489">
        <v>27797354</v>
      </c>
      <c r="AJ489">
        <v>506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ROW(Source!A257)</f>
        <v>257</v>
      </c>
      <c r="B490">
        <v>27797355</v>
      </c>
      <c r="C490">
        <v>27796629</v>
      </c>
      <c r="D490">
        <v>25147235</v>
      </c>
      <c r="E490">
        <v>17</v>
      </c>
      <c r="F490">
        <v>1</v>
      </c>
      <c r="G490">
        <v>1</v>
      </c>
      <c r="H490">
        <v>3</v>
      </c>
      <c r="I490" t="s">
        <v>536</v>
      </c>
      <c r="J490" t="s">
        <v>4</v>
      </c>
      <c r="K490" t="s">
        <v>537</v>
      </c>
      <c r="L490">
        <v>1374</v>
      </c>
      <c r="N490">
        <v>1013</v>
      </c>
      <c r="O490" t="s">
        <v>538</v>
      </c>
      <c r="P490" t="s">
        <v>538</v>
      </c>
      <c r="Q490">
        <v>1</v>
      </c>
      <c r="X490">
        <v>1.68</v>
      </c>
      <c r="Y490">
        <v>1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4</v>
      </c>
      <c r="AG490">
        <v>1.68</v>
      </c>
      <c r="AH490">
        <v>2</v>
      </c>
      <c r="AI490">
        <v>27797355</v>
      </c>
      <c r="AJ490">
        <v>508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ROW(Source!A260)</f>
        <v>260</v>
      </c>
      <c r="B491">
        <v>27797359</v>
      </c>
      <c r="C491">
        <v>27796639</v>
      </c>
      <c r="D491">
        <v>25428833</v>
      </c>
      <c r="E491">
        <v>1</v>
      </c>
      <c r="F491">
        <v>1</v>
      </c>
      <c r="G491">
        <v>1</v>
      </c>
      <c r="H491">
        <v>1</v>
      </c>
      <c r="I491" t="s">
        <v>638</v>
      </c>
      <c r="J491" t="s">
        <v>4</v>
      </c>
      <c r="K491" t="s">
        <v>639</v>
      </c>
      <c r="L491">
        <v>1191</v>
      </c>
      <c r="N491">
        <v>1013</v>
      </c>
      <c r="O491" t="s">
        <v>497</v>
      </c>
      <c r="P491" t="s">
        <v>497</v>
      </c>
      <c r="Q491">
        <v>1</v>
      </c>
      <c r="X491">
        <v>2.46</v>
      </c>
      <c r="Y491">
        <v>0</v>
      </c>
      <c r="Z491">
        <v>0</v>
      </c>
      <c r="AA491">
        <v>0</v>
      </c>
      <c r="AB491">
        <v>9.92</v>
      </c>
      <c r="AC491">
        <v>0</v>
      </c>
      <c r="AD491">
        <v>1</v>
      </c>
      <c r="AE491">
        <v>1</v>
      </c>
      <c r="AF491" t="s">
        <v>21</v>
      </c>
      <c r="AG491">
        <v>2.952</v>
      </c>
      <c r="AH491">
        <v>2</v>
      </c>
      <c r="AI491">
        <v>27797359</v>
      </c>
      <c r="AJ491">
        <v>509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ROW(Source!A260)</f>
        <v>260</v>
      </c>
      <c r="B492">
        <v>27797360</v>
      </c>
      <c r="C492">
        <v>27796639</v>
      </c>
      <c r="D492">
        <v>25412928</v>
      </c>
      <c r="E492">
        <v>1</v>
      </c>
      <c r="F492">
        <v>1</v>
      </c>
      <c r="G492">
        <v>1</v>
      </c>
      <c r="H492">
        <v>1</v>
      </c>
      <c r="I492" t="s">
        <v>498</v>
      </c>
      <c r="J492" t="s">
        <v>4</v>
      </c>
      <c r="K492" t="s">
        <v>499</v>
      </c>
      <c r="L492">
        <v>1191</v>
      </c>
      <c r="N492">
        <v>1013</v>
      </c>
      <c r="O492" t="s">
        <v>497</v>
      </c>
      <c r="P492" t="s">
        <v>497</v>
      </c>
      <c r="Q492">
        <v>1</v>
      </c>
      <c r="X492">
        <v>0.02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21</v>
      </c>
      <c r="AG492">
        <v>2.4E-2</v>
      </c>
      <c r="AH492">
        <v>2</v>
      </c>
      <c r="AI492">
        <v>27797360</v>
      </c>
      <c r="AJ492">
        <v>510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ROW(Source!A260)</f>
        <v>260</v>
      </c>
      <c r="B493">
        <v>27797361</v>
      </c>
      <c r="C493">
        <v>27796639</v>
      </c>
      <c r="D493">
        <v>25230220</v>
      </c>
      <c r="E493">
        <v>1</v>
      </c>
      <c r="F493">
        <v>1</v>
      </c>
      <c r="G493">
        <v>1</v>
      </c>
      <c r="H493">
        <v>2</v>
      </c>
      <c r="I493" t="s">
        <v>500</v>
      </c>
      <c r="J493" t="s">
        <v>501</v>
      </c>
      <c r="K493" t="s">
        <v>502</v>
      </c>
      <c r="L493">
        <v>1368</v>
      </c>
      <c r="N493">
        <v>1011</v>
      </c>
      <c r="O493" t="s">
        <v>503</v>
      </c>
      <c r="P493" t="s">
        <v>503</v>
      </c>
      <c r="Q493">
        <v>1</v>
      </c>
      <c r="X493">
        <v>0.01</v>
      </c>
      <c r="Y493">
        <v>0</v>
      </c>
      <c r="Z493">
        <v>111.99</v>
      </c>
      <c r="AA493">
        <v>13.5</v>
      </c>
      <c r="AB493">
        <v>0</v>
      </c>
      <c r="AC493">
        <v>0</v>
      </c>
      <c r="AD493">
        <v>1</v>
      </c>
      <c r="AE493">
        <v>0</v>
      </c>
      <c r="AF493" t="s">
        <v>21</v>
      </c>
      <c r="AG493">
        <v>1.2E-2</v>
      </c>
      <c r="AH493">
        <v>2</v>
      </c>
      <c r="AI493">
        <v>27797361</v>
      </c>
      <c r="AJ493">
        <v>511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ROW(Source!A260)</f>
        <v>260</v>
      </c>
      <c r="B494">
        <v>27797362</v>
      </c>
      <c r="C494">
        <v>27796639</v>
      </c>
      <c r="D494">
        <v>25231607</v>
      </c>
      <c r="E494">
        <v>1</v>
      </c>
      <c r="F494">
        <v>1</v>
      </c>
      <c r="G494">
        <v>1</v>
      </c>
      <c r="H494">
        <v>2</v>
      </c>
      <c r="I494" t="s">
        <v>507</v>
      </c>
      <c r="J494" t="s">
        <v>508</v>
      </c>
      <c r="K494" t="s">
        <v>509</v>
      </c>
      <c r="L494">
        <v>1368</v>
      </c>
      <c r="N494">
        <v>1011</v>
      </c>
      <c r="O494" t="s">
        <v>503</v>
      </c>
      <c r="P494" t="s">
        <v>503</v>
      </c>
      <c r="Q494">
        <v>1</v>
      </c>
      <c r="X494">
        <v>0.01</v>
      </c>
      <c r="Y494">
        <v>0</v>
      </c>
      <c r="Z494">
        <v>65.709999999999994</v>
      </c>
      <c r="AA494">
        <v>11.6</v>
      </c>
      <c r="AB494">
        <v>0</v>
      </c>
      <c r="AC494">
        <v>0</v>
      </c>
      <c r="AD494">
        <v>1</v>
      </c>
      <c r="AE494">
        <v>0</v>
      </c>
      <c r="AF494" t="s">
        <v>21</v>
      </c>
      <c r="AG494">
        <v>1.2E-2</v>
      </c>
      <c r="AH494">
        <v>2</v>
      </c>
      <c r="AI494">
        <v>27797362</v>
      </c>
      <c r="AJ494">
        <v>512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ROW(Source!A260)</f>
        <v>260</v>
      </c>
      <c r="B495">
        <v>27797363</v>
      </c>
      <c r="C495">
        <v>27796639</v>
      </c>
      <c r="D495">
        <v>25231911</v>
      </c>
      <c r="E495">
        <v>1</v>
      </c>
      <c r="F495">
        <v>1</v>
      </c>
      <c r="G495">
        <v>1</v>
      </c>
      <c r="H495">
        <v>2</v>
      </c>
      <c r="I495" t="s">
        <v>586</v>
      </c>
      <c r="J495" t="s">
        <v>587</v>
      </c>
      <c r="K495" t="s">
        <v>588</v>
      </c>
      <c r="L495">
        <v>1368</v>
      </c>
      <c r="N495">
        <v>1011</v>
      </c>
      <c r="O495" t="s">
        <v>503</v>
      </c>
      <c r="P495" t="s">
        <v>503</v>
      </c>
      <c r="Q495">
        <v>1</v>
      </c>
      <c r="X495">
        <v>0.13</v>
      </c>
      <c r="Y495">
        <v>0</v>
      </c>
      <c r="Z495">
        <v>8.1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21</v>
      </c>
      <c r="AG495">
        <v>0.156</v>
      </c>
      <c r="AH495">
        <v>2</v>
      </c>
      <c r="AI495">
        <v>27797363</v>
      </c>
      <c r="AJ495">
        <v>513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ROW(Source!A260)</f>
        <v>260</v>
      </c>
      <c r="B496">
        <v>27797364</v>
      </c>
      <c r="C496">
        <v>27796639</v>
      </c>
      <c r="D496">
        <v>25232576</v>
      </c>
      <c r="E496">
        <v>1</v>
      </c>
      <c r="F496">
        <v>1</v>
      </c>
      <c r="G496">
        <v>1</v>
      </c>
      <c r="H496">
        <v>2</v>
      </c>
      <c r="I496" t="s">
        <v>702</v>
      </c>
      <c r="J496" t="s">
        <v>703</v>
      </c>
      <c r="K496" t="s">
        <v>704</v>
      </c>
      <c r="L496">
        <v>1368</v>
      </c>
      <c r="N496">
        <v>1011</v>
      </c>
      <c r="O496" t="s">
        <v>503</v>
      </c>
      <c r="P496" t="s">
        <v>503</v>
      </c>
      <c r="Q496">
        <v>1</v>
      </c>
      <c r="X496">
        <v>0.13</v>
      </c>
      <c r="Y496">
        <v>0</v>
      </c>
      <c r="Z496">
        <v>1.1100000000000001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21</v>
      </c>
      <c r="AG496">
        <v>0.156</v>
      </c>
      <c r="AH496">
        <v>2</v>
      </c>
      <c r="AI496">
        <v>27797364</v>
      </c>
      <c r="AJ496">
        <v>514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ROW(Source!A260)</f>
        <v>260</v>
      </c>
      <c r="B497">
        <v>27797365</v>
      </c>
      <c r="C497">
        <v>27796639</v>
      </c>
      <c r="D497">
        <v>25148213</v>
      </c>
      <c r="E497">
        <v>1</v>
      </c>
      <c r="F497">
        <v>1</v>
      </c>
      <c r="G497">
        <v>1</v>
      </c>
      <c r="H497">
        <v>3</v>
      </c>
      <c r="I497" t="s">
        <v>705</v>
      </c>
      <c r="J497" t="s">
        <v>706</v>
      </c>
      <c r="K497" t="s">
        <v>707</v>
      </c>
      <c r="L497">
        <v>1346</v>
      </c>
      <c r="N497">
        <v>1009</v>
      </c>
      <c r="O497" t="s">
        <v>139</v>
      </c>
      <c r="P497" t="s">
        <v>139</v>
      </c>
      <c r="Q497">
        <v>1</v>
      </c>
      <c r="X497">
        <v>6.0000000000000001E-3</v>
      </c>
      <c r="Y497">
        <v>44.97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4</v>
      </c>
      <c r="AG497">
        <v>6.0000000000000001E-3</v>
      </c>
      <c r="AH497">
        <v>2</v>
      </c>
      <c r="AI497">
        <v>27797365</v>
      </c>
      <c r="AJ497">
        <v>515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ROW(Source!A260)</f>
        <v>260</v>
      </c>
      <c r="B498">
        <v>27797366</v>
      </c>
      <c r="C498">
        <v>27796639</v>
      </c>
      <c r="D498">
        <v>25149944</v>
      </c>
      <c r="E498">
        <v>1</v>
      </c>
      <c r="F498">
        <v>1</v>
      </c>
      <c r="G498">
        <v>1</v>
      </c>
      <c r="H498">
        <v>3</v>
      </c>
      <c r="I498" t="s">
        <v>708</v>
      </c>
      <c r="J498" t="s">
        <v>709</v>
      </c>
      <c r="K498" t="s">
        <v>710</v>
      </c>
      <c r="L498">
        <v>1346</v>
      </c>
      <c r="N498">
        <v>1009</v>
      </c>
      <c r="O498" t="s">
        <v>139</v>
      </c>
      <c r="P498" t="s">
        <v>139</v>
      </c>
      <c r="Q498">
        <v>1</v>
      </c>
      <c r="X498">
        <v>2E-3</v>
      </c>
      <c r="Y498">
        <v>11.5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4</v>
      </c>
      <c r="AG498">
        <v>2E-3</v>
      </c>
      <c r="AH498">
        <v>2</v>
      </c>
      <c r="AI498">
        <v>27797366</v>
      </c>
      <c r="AJ498">
        <v>516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ROW(Source!A260)</f>
        <v>260</v>
      </c>
      <c r="B499">
        <v>27797367</v>
      </c>
      <c r="C499">
        <v>27796639</v>
      </c>
      <c r="D499">
        <v>25150263</v>
      </c>
      <c r="E499">
        <v>1</v>
      </c>
      <c r="F499">
        <v>1</v>
      </c>
      <c r="G499">
        <v>1</v>
      </c>
      <c r="H499">
        <v>3</v>
      </c>
      <c r="I499" t="s">
        <v>652</v>
      </c>
      <c r="J499" t="s">
        <v>653</v>
      </c>
      <c r="K499" t="s">
        <v>654</v>
      </c>
      <c r="L499">
        <v>1346</v>
      </c>
      <c r="N499">
        <v>1009</v>
      </c>
      <c r="O499" t="s">
        <v>139</v>
      </c>
      <c r="P499" t="s">
        <v>139</v>
      </c>
      <c r="Q499">
        <v>1</v>
      </c>
      <c r="X499">
        <v>2.4E-2</v>
      </c>
      <c r="Y499">
        <v>30.4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4</v>
      </c>
      <c r="AG499">
        <v>2.4E-2</v>
      </c>
      <c r="AH499">
        <v>2</v>
      </c>
      <c r="AI499">
        <v>27797367</v>
      </c>
      <c r="AJ499">
        <v>517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ROW(Source!A260)</f>
        <v>260</v>
      </c>
      <c r="B500">
        <v>27797368</v>
      </c>
      <c r="C500">
        <v>27796639</v>
      </c>
      <c r="D500">
        <v>25151427</v>
      </c>
      <c r="E500">
        <v>1</v>
      </c>
      <c r="F500">
        <v>1</v>
      </c>
      <c r="G500">
        <v>1</v>
      </c>
      <c r="H500">
        <v>3</v>
      </c>
      <c r="I500" t="s">
        <v>670</v>
      </c>
      <c r="J500" t="s">
        <v>671</v>
      </c>
      <c r="K500" t="s">
        <v>672</v>
      </c>
      <c r="L500">
        <v>1346</v>
      </c>
      <c r="N500">
        <v>1009</v>
      </c>
      <c r="O500" t="s">
        <v>139</v>
      </c>
      <c r="P500" t="s">
        <v>139</v>
      </c>
      <c r="Q500">
        <v>1</v>
      </c>
      <c r="X500">
        <v>7.0000000000000007E-2</v>
      </c>
      <c r="Y500">
        <v>10.57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4</v>
      </c>
      <c r="AG500">
        <v>7.0000000000000007E-2</v>
      </c>
      <c r="AH500">
        <v>2</v>
      </c>
      <c r="AI500">
        <v>27797368</v>
      </c>
      <c r="AJ500">
        <v>518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ROW(Source!A260)</f>
        <v>260</v>
      </c>
      <c r="B501">
        <v>27797369</v>
      </c>
      <c r="C501">
        <v>27796639</v>
      </c>
      <c r="D501">
        <v>25152616</v>
      </c>
      <c r="E501">
        <v>1</v>
      </c>
      <c r="F501">
        <v>1</v>
      </c>
      <c r="G501">
        <v>1</v>
      </c>
      <c r="H501">
        <v>3</v>
      </c>
      <c r="I501" t="s">
        <v>525</v>
      </c>
      <c r="J501" t="s">
        <v>526</v>
      </c>
      <c r="K501" t="s">
        <v>514</v>
      </c>
      <c r="L501">
        <v>1346</v>
      </c>
      <c r="N501">
        <v>1009</v>
      </c>
      <c r="O501" t="s">
        <v>139</v>
      </c>
      <c r="P501" t="s">
        <v>139</v>
      </c>
      <c r="Q501">
        <v>1</v>
      </c>
      <c r="X501">
        <v>0.27</v>
      </c>
      <c r="Y501">
        <v>9.0399999999999991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4</v>
      </c>
      <c r="AG501">
        <v>0.27</v>
      </c>
      <c r="AH501">
        <v>2</v>
      </c>
      <c r="AI501">
        <v>27797369</v>
      </c>
      <c r="AJ501">
        <v>519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ROW(Source!A260)</f>
        <v>260</v>
      </c>
      <c r="B502">
        <v>27797370</v>
      </c>
      <c r="C502">
        <v>27796639</v>
      </c>
      <c r="D502">
        <v>25152748</v>
      </c>
      <c r="E502">
        <v>1</v>
      </c>
      <c r="F502">
        <v>1</v>
      </c>
      <c r="G502">
        <v>1</v>
      </c>
      <c r="H502">
        <v>3</v>
      </c>
      <c r="I502" t="s">
        <v>711</v>
      </c>
      <c r="J502" t="s">
        <v>712</v>
      </c>
      <c r="K502" t="s">
        <v>713</v>
      </c>
      <c r="L502">
        <v>1355</v>
      </c>
      <c r="N502">
        <v>1010</v>
      </c>
      <c r="O502" t="s">
        <v>303</v>
      </c>
      <c r="P502" t="s">
        <v>303</v>
      </c>
      <c r="Q502">
        <v>100</v>
      </c>
      <c r="X502">
        <v>0.01</v>
      </c>
      <c r="Y502">
        <v>86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4</v>
      </c>
      <c r="AG502">
        <v>0.01</v>
      </c>
      <c r="AH502">
        <v>2</v>
      </c>
      <c r="AI502">
        <v>27797370</v>
      </c>
      <c r="AJ502">
        <v>520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ROW(Source!A260)</f>
        <v>260</v>
      </c>
      <c r="B503">
        <v>27797371</v>
      </c>
      <c r="C503">
        <v>27796639</v>
      </c>
      <c r="D503">
        <v>25153666</v>
      </c>
      <c r="E503">
        <v>1</v>
      </c>
      <c r="F503">
        <v>1</v>
      </c>
      <c r="G503">
        <v>1</v>
      </c>
      <c r="H503">
        <v>3</v>
      </c>
      <c r="I503" t="s">
        <v>714</v>
      </c>
      <c r="J503" t="s">
        <v>715</v>
      </c>
      <c r="K503" t="s">
        <v>716</v>
      </c>
      <c r="L503">
        <v>1346</v>
      </c>
      <c r="N503">
        <v>1009</v>
      </c>
      <c r="O503" t="s">
        <v>139</v>
      </c>
      <c r="P503" t="s">
        <v>139</v>
      </c>
      <c r="Q503">
        <v>1</v>
      </c>
      <c r="X503">
        <v>1E-3</v>
      </c>
      <c r="Y503">
        <v>133.05000000000001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4</v>
      </c>
      <c r="AG503">
        <v>1E-3</v>
      </c>
      <c r="AH503">
        <v>2</v>
      </c>
      <c r="AI503">
        <v>27797371</v>
      </c>
      <c r="AJ503">
        <v>521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ROW(Source!A260)</f>
        <v>260</v>
      </c>
      <c r="B504">
        <v>27797372</v>
      </c>
      <c r="C504">
        <v>27796639</v>
      </c>
      <c r="D504">
        <v>25171300</v>
      </c>
      <c r="E504">
        <v>1</v>
      </c>
      <c r="F504">
        <v>1</v>
      </c>
      <c r="G504">
        <v>1</v>
      </c>
      <c r="H504">
        <v>3</v>
      </c>
      <c r="I504" t="s">
        <v>673</v>
      </c>
      <c r="J504" t="s">
        <v>674</v>
      </c>
      <c r="K504" t="s">
        <v>675</v>
      </c>
      <c r="L504">
        <v>1348</v>
      </c>
      <c r="N504">
        <v>1009</v>
      </c>
      <c r="O504" t="s">
        <v>119</v>
      </c>
      <c r="P504" t="s">
        <v>119</v>
      </c>
      <c r="Q504">
        <v>1000</v>
      </c>
      <c r="X504">
        <v>3.0000000000000001E-3</v>
      </c>
      <c r="Y504">
        <v>11500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4</v>
      </c>
      <c r="AG504">
        <v>3.0000000000000001E-3</v>
      </c>
      <c r="AH504">
        <v>2</v>
      </c>
      <c r="AI504">
        <v>27797372</v>
      </c>
      <c r="AJ504">
        <v>522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ROW(Source!A260)</f>
        <v>260</v>
      </c>
      <c r="B505">
        <v>27797373</v>
      </c>
      <c r="C505">
        <v>27796639</v>
      </c>
      <c r="D505">
        <v>25186459</v>
      </c>
      <c r="E505">
        <v>1</v>
      </c>
      <c r="F505">
        <v>1</v>
      </c>
      <c r="G505">
        <v>1</v>
      </c>
      <c r="H505">
        <v>3</v>
      </c>
      <c r="I505" t="s">
        <v>655</v>
      </c>
      <c r="J505" t="s">
        <v>656</v>
      </c>
      <c r="K505" t="s">
        <v>657</v>
      </c>
      <c r="L505">
        <v>1346</v>
      </c>
      <c r="N505">
        <v>1009</v>
      </c>
      <c r="O505" t="s">
        <v>139</v>
      </c>
      <c r="P505" t="s">
        <v>139</v>
      </c>
      <c r="Q505">
        <v>1</v>
      </c>
      <c r="X505">
        <v>4.3999999999999997E-2</v>
      </c>
      <c r="Y505">
        <v>28.6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4</v>
      </c>
      <c r="AG505">
        <v>4.3999999999999997E-2</v>
      </c>
      <c r="AH505">
        <v>2</v>
      </c>
      <c r="AI505">
        <v>27797373</v>
      </c>
      <c r="AJ505">
        <v>523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ROW(Source!A260)</f>
        <v>260</v>
      </c>
      <c r="B506">
        <v>27797374</v>
      </c>
      <c r="C506">
        <v>27796639</v>
      </c>
      <c r="D506">
        <v>25186612</v>
      </c>
      <c r="E506">
        <v>1</v>
      </c>
      <c r="F506">
        <v>1</v>
      </c>
      <c r="G506">
        <v>1</v>
      </c>
      <c r="H506">
        <v>3</v>
      </c>
      <c r="I506" t="s">
        <v>565</v>
      </c>
      <c r="J506" t="s">
        <v>566</v>
      </c>
      <c r="K506" t="s">
        <v>567</v>
      </c>
      <c r="L506">
        <v>1346</v>
      </c>
      <c r="N506">
        <v>1009</v>
      </c>
      <c r="O506" t="s">
        <v>139</v>
      </c>
      <c r="P506" t="s">
        <v>139</v>
      </c>
      <c r="Q506">
        <v>1</v>
      </c>
      <c r="X506">
        <v>1E-3</v>
      </c>
      <c r="Y506">
        <v>35.630000000000003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4</v>
      </c>
      <c r="AG506">
        <v>1E-3</v>
      </c>
      <c r="AH506">
        <v>2</v>
      </c>
      <c r="AI506">
        <v>27797374</v>
      </c>
      <c r="AJ506">
        <v>524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ROW(Source!A260)</f>
        <v>260</v>
      </c>
      <c r="B507">
        <v>27797375</v>
      </c>
      <c r="C507">
        <v>27796639</v>
      </c>
      <c r="D507">
        <v>25200071</v>
      </c>
      <c r="E507">
        <v>1</v>
      </c>
      <c r="F507">
        <v>1</v>
      </c>
      <c r="G507">
        <v>1</v>
      </c>
      <c r="H507">
        <v>3</v>
      </c>
      <c r="I507" t="s">
        <v>527</v>
      </c>
      <c r="J507" t="s">
        <v>528</v>
      </c>
      <c r="K507" t="s">
        <v>529</v>
      </c>
      <c r="L507">
        <v>1358</v>
      </c>
      <c r="N507">
        <v>1010</v>
      </c>
      <c r="O507" t="s">
        <v>355</v>
      </c>
      <c r="P507" t="s">
        <v>355</v>
      </c>
      <c r="Q507">
        <v>10</v>
      </c>
      <c r="X507">
        <v>0.1</v>
      </c>
      <c r="Y507">
        <v>39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4</v>
      </c>
      <c r="AG507">
        <v>0.1</v>
      </c>
      <c r="AH507">
        <v>2</v>
      </c>
      <c r="AI507">
        <v>27797375</v>
      </c>
      <c r="AJ507">
        <v>525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ROW(Source!A260)</f>
        <v>260</v>
      </c>
      <c r="B508">
        <v>27797376</v>
      </c>
      <c r="C508">
        <v>27796639</v>
      </c>
      <c r="D508">
        <v>25147235</v>
      </c>
      <c r="E508">
        <v>17</v>
      </c>
      <c r="F508">
        <v>1</v>
      </c>
      <c r="G508">
        <v>1</v>
      </c>
      <c r="H508">
        <v>3</v>
      </c>
      <c r="I508" t="s">
        <v>536</v>
      </c>
      <c r="J508" t="s">
        <v>4</v>
      </c>
      <c r="K508" t="s">
        <v>537</v>
      </c>
      <c r="L508">
        <v>1374</v>
      </c>
      <c r="N508">
        <v>1013</v>
      </c>
      <c r="O508" t="s">
        <v>538</v>
      </c>
      <c r="P508" t="s">
        <v>538</v>
      </c>
      <c r="Q508">
        <v>1</v>
      </c>
      <c r="X508">
        <v>0.49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4</v>
      </c>
      <c r="AG508">
        <v>0.49</v>
      </c>
      <c r="AH508">
        <v>2</v>
      </c>
      <c r="AI508">
        <v>27797376</v>
      </c>
      <c r="AJ508">
        <v>527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ROW(Source!A261)</f>
        <v>261</v>
      </c>
      <c r="B509">
        <v>27797359</v>
      </c>
      <c r="C509">
        <v>27796639</v>
      </c>
      <c r="D509">
        <v>25428833</v>
      </c>
      <c r="E509">
        <v>1</v>
      </c>
      <c r="F509">
        <v>1</v>
      </c>
      <c r="G509">
        <v>1</v>
      </c>
      <c r="H509">
        <v>1</v>
      </c>
      <c r="I509" t="s">
        <v>638</v>
      </c>
      <c r="J509" t="s">
        <v>4</v>
      </c>
      <c r="K509" t="s">
        <v>639</v>
      </c>
      <c r="L509">
        <v>1191</v>
      </c>
      <c r="N509">
        <v>1013</v>
      </c>
      <c r="O509" t="s">
        <v>497</v>
      </c>
      <c r="P509" t="s">
        <v>497</v>
      </c>
      <c r="Q509">
        <v>1</v>
      </c>
      <c r="X509">
        <v>2.46</v>
      </c>
      <c r="Y509">
        <v>0</v>
      </c>
      <c r="Z509">
        <v>0</v>
      </c>
      <c r="AA509">
        <v>0</v>
      </c>
      <c r="AB509">
        <v>9.92</v>
      </c>
      <c r="AC509">
        <v>0</v>
      </c>
      <c r="AD509">
        <v>1</v>
      </c>
      <c r="AE509">
        <v>1</v>
      </c>
      <c r="AF509" t="s">
        <v>21</v>
      </c>
      <c r="AG509">
        <v>2.952</v>
      </c>
      <c r="AH509">
        <v>2</v>
      </c>
      <c r="AI509">
        <v>27797359</v>
      </c>
      <c r="AJ509">
        <v>528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ROW(Source!A261)</f>
        <v>261</v>
      </c>
      <c r="B510">
        <v>27797360</v>
      </c>
      <c r="C510">
        <v>27796639</v>
      </c>
      <c r="D510">
        <v>25412928</v>
      </c>
      <c r="E510">
        <v>1</v>
      </c>
      <c r="F510">
        <v>1</v>
      </c>
      <c r="G510">
        <v>1</v>
      </c>
      <c r="H510">
        <v>1</v>
      </c>
      <c r="I510" t="s">
        <v>498</v>
      </c>
      <c r="J510" t="s">
        <v>4</v>
      </c>
      <c r="K510" t="s">
        <v>499</v>
      </c>
      <c r="L510">
        <v>1191</v>
      </c>
      <c r="N510">
        <v>1013</v>
      </c>
      <c r="O510" t="s">
        <v>497</v>
      </c>
      <c r="P510" t="s">
        <v>497</v>
      </c>
      <c r="Q510">
        <v>1</v>
      </c>
      <c r="X510">
        <v>0.02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2</v>
      </c>
      <c r="AF510" t="s">
        <v>21</v>
      </c>
      <c r="AG510">
        <v>2.4E-2</v>
      </c>
      <c r="AH510">
        <v>2</v>
      </c>
      <c r="AI510">
        <v>27797360</v>
      </c>
      <c r="AJ510">
        <v>529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ROW(Source!A261)</f>
        <v>261</v>
      </c>
      <c r="B511">
        <v>27797361</v>
      </c>
      <c r="C511">
        <v>27796639</v>
      </c>
      <c r="D511">
        <v>25230220</v>
      </c>
      <c r="E511">
        <v>1</v>
      </c>
      <c r="F511">
        <v>1</v>
      </c>
      <c r="G511">
        <v>1</v>
      </c>
      <c r="H511">
        <v>2</v>
      </c>
      <c r="I511" t="s">
        <v>500</v>
      </c>
      <c r="J511" t="s">
        <v>501</v>
      </c>
      <c r="K511" t="s">
        <v>502</v>
      </c>
      <c r="L511">
        <v>1368</v>
      </c>
      <c r="N511">
        <v>1011</v>
      </c>
      <c r="O511" t="s">
        <v>503</v>
      </c>
      <c r="P511" t="s">
        <v>503</v>
      </c>
      <c r="Q511">
        <v>1</v>
      </c>
      <c r="X511">
        <v>0.01</v>
      </c>
      <c r="Y511">
        <v>0</v>
      </c>
      <c r="Z511">
        <v>111.99</v>
      </c>
      <c r="AA511">
        <v>13.5</v>
      </c>
      <c r="AB511">
        <v>0</v>
      </c>
      <c r="AC511">
        <v>0</v>
      </c>
      <c r="AD511">
        <v>1</v>
      </c>
      <c r="AE511">
        <v>0</v>
      </c>
      <c r="AF511" t="s">
        <v>21</v>
      </c>
      <c r="AG511">
        <v>1.2E-2</v>
      </c>
      <c r="AH511">
        <v>2</v>
      </c>
      <c r="AI511">
        <v>27797361</v>
      </c>
      <c r="AJ511">
        <v>530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ROW(Source!A261)</f>
        <v>261</v>
      </c>
      <c r="B512">
        <v>27797362</v>
      </c>
      <c r="C512">
        <v>27796639</v>
      </c>
      <c r="D512">
        <v>25231607</v>
      </c>
      <c r="E512">
        <v>1</v>
      </c>
      <c r="F512">
        <v>1</v>
      </c>
      <c r="G512">
        <v>1</v>
      </c>
      <c r="H512">
        <v>2</v>
      </c>
      <c r="I512" t="s">
        <v>507</v>
      </c>
      <c r="J512" t="s">
        <v>508</v>
      </c>
      <c r="K512" t="s">
        <v>509</v>
      </c>
      <c r="L512">
        <v>1368</v>
      </c>
      <c r="N512">
        <v>1011</v>
      </c>
      <c r="O512" t="s">
        <v>503</v>
      </c>
      <c r="P512" t="s">
        <v>503</v>
      </c>
      <c r="Q512">
        <v>1</v>
      </c>
      <c r="X512">
        <v>0.01</v>
      </c>
      <c r="Y512">
        <v>0</v>
      </c>
      <c r="Z512">
        <v>65.709999999999994</v>
      </c>
      <c r="AA512">
        <v>11.6</v>
      </c>
      <c r="AB512">
        <v>0</v>
      </c>
      <c r="AC512">
        <v>0</v>
      </c>
      <c r="AD512">
        <v>1</v>
      </c>
      <c r="AE512">
        <v>0</v>
      </c>
      <c r="AF512" t="s">
        <v>21</v>
      </c>
      <c r="AG512">
        <v>1.2E-2</v>
      </c>
      <c r="AH512">
        <v>2</v>
      </c>
      <c r="AI512">
        <v>27797362</v>
      </c>
      <c r="AJ512">
        <v>531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ROW(Source!A261)</f>
        <v>261</v>
      </c>
      <c r="B513">
        <v>27797363</v>
      </c>
      <c r="C513">
        <v>27796639</v>
      </c>
      <c r="D513">
        <v>25231911</v>
      </c>
      <c r="E513">
        <v>1</v>
      </c>
      <c r="F513">
        <v>1</v>
      </c>
      <c r="G513">
        <v>1</v>
      </c>
      <c r="H513">
        <v>2</v>
      </c>
      <c r="I513" t="s">
        <v>586</v>
      </c>
      <c r="J513" t="s">
        <v>587</v>
      </c>
      <c r="K513" t="s">
        <v>588</v>
      </c>
      <c r="L513">
        <v>1368</v>
      </c>
      <c r="N513">
        <v>1011</v>
      </c>
      <c r="O513" t="s">
        <v>503</v>
      </c>
      <c r="P513" t="s">
        <v>503</v>
      </c>
      <c r="Q513">
        <v>1</v>
      </c>
      <c r="X513">
        <v>0.13</v>
      </c>
      <c r="Y513">
        <v>0</v>
      </c>
      <c r="Z513">
        <v>8.1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21</v>
      </c>
      <c r="AG513">
        <v>0.156</v>
      </c>
      <c r="AH513">
        <v>2</v>
      </c>
      <c r="AI513">
        <v>27797363</v>
      </c>
      <c r="AJ513">
        <v>532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ROW(Source!A261)</f>
        <v>261</v>
      </c>
      <c r="B514">
        <v>27797364</v>
      </c>
      <c r="C514">
        <v>27796639</v>
      </c>
      <c r="D514">
        <v>25232576</v>
      </c>
      <c r="E514">
        <v>1</v>
      </c>
      <c r="F514">
        <v>1</v>
      </c>
      <c r="G514">
        <v>1</v>
      </c>
      <c r="H514">
        <v>2</v>
      </c>
      <c r="I514" t="s">
        <v>702</v>
      </c>
      <c r="J514" t="s">
        <v>703</v>
      </c>
      <c r="K514" t="s">
        <v>704</v>
      </c>
      <c r="L514">
        <v>1368</v>
      </c>
      <c r="N514">
        <v>1011</v>
      </c>
      <c r="O514" t="s">
        <v>503</v>
      </c>
      <c r="P514" t="s">
        <v>503</v>
      </c>
      <c r="Q514">
        <v>1</v>
      </c>
      <c r="X514">
        <v>0.13</v>
      </c>
      <c r="Y514">
        <v>0</v>
      </c>
      <c r="Z514">
        <v>1.1100000000000001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21</v>
      </c>
      <c r="AG514">
        <v>0.156</v>
      </c>
      <c r="AH514">
        <v>2</v>
      </c>
      <c r="AI514">
        <v>27797364</v>
      </c>
      <c r="AJ514">
        <v>533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ROW(Source!A261)</f>
        <v>261</v>
      </c>
      <c r="B515">
        <v>27797365</v>
      </c>
      <c r="C515">
        <v>27796639</v>
      </c>
      <c r="D515">
        <v>25148213</v>
      </c>
      <c r="E515">
        <v>1</v>
      </c>
      <c r="F515">
        <v>1</v>
      </c>
      <c r="G515">
        <v>1</v>
      </c>
      <c r="H515">
        <v>3</v>
      </c>
      <c r="I515" t="s">
        <v>705</v>
      </c>
      <c r="J515" t="s">
        <v>706</v>
      </c>
      <c r="K515" t="s">
        <v>707</v>
      </c>
      <c r="L515">
        <v>1346</v>
      </c>
      <c r="N515">
        <v>1009</v>
      </c>
      <c r="O515" t="s">
        <v>139</v>
      </c>
      <c r="P515" t="s">
        <v>139</v>
      </c>
      <c r="Q515">
        <v>1</v>
      </c>
      <c r="X515">
        <v>6.0000000000000001E-3</v>
      </c>
      <c r="Y515">
        <v>44.97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4</v>
      </c>
      <c r="AG515">
        <v>6.0000000000000001E-3</v>
      </c>
      <c r="AH515">
        <v>2</v>
      </c>
      <c r="AI515">
        <v>27797365</v>
      </c>
      <c r="AJ515">
        <v>534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ROW(Source!A261)</f>
        <v>261</v>
      </c>
      <c r="B516">
        <v>27797366</v>
      </c>
      <c r="C516">
        <v>27796639</v>
      </c>
      <c r="D516">
        <v>25149944</v>
      </c>
      <c r="E516">
        <v>1</v>
      </c>
      <c r="F516">
        <v>1</v>
      </c>
      <c r="G516">
        <v>1</v>
      </c>
      <c r="H516">
        <v>3</v>
      </c>
      <c r="I516" t="s">
        <v>708</v>
      </c>
      <c r="J516" t="s">
        <v>709</v>
      </c>
      <c r="K516" t="s">
        <v>710</v>
      </c>
      <c r="L516">
        <v>1346</v>
      </c>
      <c r="N516">
        <v>1009</v>
      </c>
      <c r="O516" t="s">
        <v>139</v>
      </c>
      <c r="P516" t="s">
        <v>139</v>
      </c>
      <c r="Q516">
        <v>1</v>
      </c>
      <c r="X516">
        <v>2E-3</v>
      </c>
      <c r="Y516">
        <v>11.5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4</v>
      </c>
      <c r="AG516">
        <v>2E-3</v>
      </c>
      <c r="AH516">
        <v>2</v>
      </c>
      <c r="AI516">
        <v>27797366</v>
      </c>
      <c r="AJ516">
        <v>535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ROW(Source!A261)</f>
        <v>261</v>
      </c>
      <c r="B517">
        <v>27797367</v>
      </c>
      <c r="C517">
        <v>27796639</v>
      </c>
      <c r="D517">
        <v>25150263</v>
      </c>
      <c r="E517">
        <v>1</v>
      </c>
      <c r="F517">
        <v>1</v>
      </c>
      <c r="G517">
        <v>1</v>
      </c>
      <c r="H517">
        <v>3</v>
      </c>
      <c r="I517" t="s">
        <v>652</v>
      </c>
      <c r="J517" t="s">
        <v>653</v>
      </c>
      <c r="K517" t="s">
        <v>654</v>
      </c>
      <c r="L517">
        <v>1346</v>
      </c>
      <c r="N517">
        <v>1009</v>
      </c>
      <c r="O517" t="s">
        <v>139</v>
      </c>
      <c r="P517" t="s">
        <v>139</v>
      </c>
      <c r="Q517">
        <v>1</v>
      </c>
      <c r="X517">
        <v>2.4E-2</v>
      </c>
      <c r="Y517">
        <v>30.4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4</v>
      </c>
      <c r="AG517">
        <v>2.4E-2</v>
      </c>
      <c r="AH517">
        <v>2</v>
      </c>
      <c r="AI517">
        <v>27797367</v>
      </c>
      <c r="AJ517">
        <v>536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ROW(Source!A261)</f>
        <v>261</v>
      </c>
      <c r="B518">
        <v>27797368</v>
      </c>
      <c r="C518">
        <v>27796639</v>
      </c>
      <c r="D518">
        <v>25151427</v>
      </c>
      <c r="E518">
        <v>1</v>
      </c>
      <c r="F518">
        <v>1</v>
      </c>
      <c r="G518">
        <v>1</v>
      </c>
      <c r="H518">
        <v>3</v>
      </c>
      <c r="I518" t="s">
        <v>670</v>
      </c>
      <c r="J518" t="s">
        <v>671</v>
      </c>
      <c r="K518" t="s">
        <v>672</v>
      </c>
      <c r="L518">
        <v>1346</v>
      </c>
      <c r="N518">
        <v>1009</v>
      </c>
      <c r="O518" t="s">
        <v>139</v>
      </c>
      <c r="P518" t="s">
        <v>139</v>
      </c>
      <c r="Q518">
        <v>1</v>
      </c>
      <c r="X518">
        <v>7.0000000000000007E-2</v>
      </c>
      <c r="Y518">
        <v>10.57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4</v>
      </c>
      <c r="AG518">
        <v>7.0000000000000007E-2</v>
      </c>
      <c r="AH518">
        <v>2</v>
      </c>
      <c r="AI518">
        <v>27797368</v>
      </c>
      <c r="AJ518">
        <v>537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ROW(Source!A261)</f>
        <v>261</v>
      </c>
      <c r="B519">
        <v>27797369</v>
      </c>
      <c r="C519">
        <v>27796639</v>
      </c>
      <c r="D519">
        <v>25152616</v>
      </c>
      <c r="E519">
        <v>1</v>
      </c>
      <c r="F519">
        <v>1</v>
      </c>
      <c r="G519">
        <v>1</v>
      </c>
      <c r="H519">
        <v>3</v>
      </c>
      <c r="I519" t="s">
        <v>525</v>
      </c>
      <c r="J519" t="s">
        <v>526</v>
      </c>
      <c r="K519" t="s">
        <v>514</v>
      </c>
      <c r="L519">
        <v>1346</v>
      </c>
      <c r="N519">
        <v>1009</v>
      </c>
      <c r="O519" t="s">
        <v>139</v>
      </c>
      <c r="P519" t="s">
        <v>139</v>
      </c>
      <c r="Q519">
        <v>1</v>
      </c>
      <c r="X519">
        <v>0.27</v>
      </c>
      <c r="Y519">
        <v>9.0399999999999991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4</v>
      </c>
      <c r="AG519">
        <v>0.27</v>
      </c>
      <c r="AH519">
        <v>2</v>
      </c>
      <c r="AI519">
        <v>27797369</v>
      </c>
      <c r="AJ519">
        <v>538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ROW(Source!A261)</f>
        <v>261</v>
      </c>
      <c r="B520">
        <v>27797370</v>
      </c>
      <c r="C520">
        <v>27796639</v>
      </c>
      <c r="D520">
        <v>25152748</v>
      </c>
      <c r="E520">
        <v>1</v>
      </c>
      <c r="F520">
        <v>1</v>
      </c>
      <c r="G520">
        <v>1</v>
      </c>
      <c r="H520">
        <v>3</v>
      </c>
      <c r="I520" t="s">
        <v>711</v>
      </c>
      <c r="J520" t="s">
        <v>712</v>
      </c>
      <c r="K520" t="s">
        <v>713</v>
      </c>
      <c r="L520">
        <v>1355</v>
      </c>
      <c r="N520">
        <v>1010</v>
      </c>
      <c r="O520" t="s">
        <v>303</v>
      </c>
      <c r="P520" t="s">
        <v>303</v>
      </c>
      <c r="Q520">
        <v>100</v>
      </c>
      <c r="X520">
        <v>0.01</v>
      </c>
      <c r="Y520">
        <v>86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4</v>
      </c>
      <c r="AG520">
        <v>0.01</v>
      </c>
      <c r="AH520">
        <v>2</v>
      </c>
      <c r="AI520">
        <v>27797370</v>
      </c>
      <c r="AJ520">
        <v>539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ROW(Source!A261)</f>
        <v>261</v>
      </c>
      <c r="B521">
        <v>27797371</v>
      </c>
      <c r="C521">
        <v>27796639</v>
      </c>
      <c r="D521">
        <v>25153666</v>
      </c>
      <c r="E521">
        <v>1</v>
      </c>
      <c r="F521">
        <v>1</v>
      </c>
      <c r="G521">
        <v>1</v>
      </c>
      <c r="H521">
        <v>3</v>
      </c>
      <c r="I521" t="s">
        <v>714</v>
      </c>
      <c r="J521" t="s">
        <v>715</v>
      </c>
      <c r="K521" t="s">
        <v>716</v>
      </c>
      <c r="L521">
        <v>1346</v>
      </c>
      <c r="N521">
        <v>1009</v>
      </c>
      <c r="O521" t="s">
        <v>139</v>
      </c>
      <c r="P521" t="s">
        <v>139</v>
      </c>
      <c r="Q521">
        <v>1</v>
      </c>
      <c r="X521">
        <v>1E-3</v>
      </c>
      <c r="Y521">
        <v>133.05000000000001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4</v>
      </c>
      <c r="AG521">
        <v>1E-3</v>
      </c>
      <c r="AH521">
        <v>2</v>
      </c>
      <c r="AI521">
        <v>27797371</v>
      </c>
      <c r="AJ521">
        <v>540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ROW(Source!A261)</f>
        <v>261</v>
      </c>
      <c r="B522">
        <v>27797372</v>
      </c>
      <c r="C522">
        <v>27796639</v>
      </c>
      <c r="D522">
        <v>25171300</v>
      </c>
      <c r="E522">
        <v>1</v>
      </c>
      <c r="F522">
        <v>1</v>
      </c>
      <c r="G522">
        <v>1</v>
      </c>
      <c r="H522">
        <v>3</v>
      </c>
      <c r="I522" t="s">
        <v>673</v>
      </c>
      <c r="J522" t="s">
        <v>674</v>
      </c>
      <c r="K522" t="s">
        <v>675</v>
      </c>
      <c r="L522">
        <v>1348</v>
      </c>
      <c r="N522">
        <v>1009</v>
      </c>
      <c r="O522" t="s">
        <v>119</v>
      </c>
      <c r="P522" t="s">
        <v>119</v>
      </c>
      <c r="Q522">
        <v>1000</v>
      </c>
      <c r="X522">
        <v>3.0000000000000001E-3</v>
      </c>
      <c r="Y522">
        <v>11500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4</v>
      </c>
      <c r="AG522">
        <v>3.0000000000000001E-3</v>
      </c>
      <c r="AH522">
        <v>2</v>
      </c>
      <c r="AI522">
        <v>27797372</v>
      </c>
      <c r="AJ522">
        <v>541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ROW(Source!A261)</f>
        <v>261</v>
      </c>
      <c r="B523">
        <v>27797373</v>
      </c>
      <c r="C523">
        <v>27796639</v>
      </c>
      <c r="D523">
        <v>25186459</v>
      </c>
      <c r="E523">
        <v>1</v>
      </c>
      <c r="F523">
        <v>1</v>
      </c>
      <c r="G523">
        <v>1</v>
      </c>
      <c r="H523">
        <v>3</v>
      </c>
      <c r="I523" t="s">
        <v>655</v>
      </c>
      <c r="J523" t="s">
        <v>656</v>
      </c>
      <c r="K523" t="s">
        <v>657</v>
      </c>
      <c r="L523">
        <v>1346</v>
      </c>
      <c r="N523">
        <v>1009</v>
      </c>
      <c r="O523" t="s">
        <v>139</v>
      </c>
      <c r="P523" t="s">
        <v>139</v>
      </c>
      <c r="Q523">
        <v>1</v>
      </c>
      <c r="X523">
        <v>4.3999999999999997E-2</v>
      </c>
      <c r="Y523">
        <v>28.6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4</v>
      </c>
      <c r="AG523">
        <v>4.3999999999999997E-2</v>
      </c>
      <c r="AH523">
        <v>2</v>
      </c>
      <c r="AI523">
        <v>27797373</v>
      </c>
      <c r="AJ523">
        <v>542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ROW(Source!A261)</f>
        <v>261</v>
      </c>
      <c r="B524">
        <v>27797374</v>
      </c>
      <c r="C524">
        <v>27796639</v>
      </c>
      <c r="D524">
        <v>25186612</v>
      </c>
      <c r="E524">
        <v>1</v>
      </c>
      <c r="F524">
        <v>1</v>
      </c>
      <c r="G524">
        <v>1</v>
      </c>
      <c r="H524">
        <v>3</v>
      </c>
      <c r="I524" t="s">
        <v>565</v>
      </c>
      <c r="J524" t="s">
        <v>566</v>
      </c>
      <c r="K524" t="s">
        <v>567</v>
      </c>
      <c r="L524">
        <v>1346</v>
      </c>
      <c r="N524">
        <v>1009</v>
      </c>
      <c r="O524" t="s">
        <v>139</v>
      </c>
      <c r="P524" t="s">
        <v>139</v>
      </c>
      <c r="Q524">
        <v>1</v>
      </c>
      <c r="X524">
        <v>1E-3</v>
      </c>
      <c r="Y524">
        <v>35.630000000000003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4</v>
      </c>
      <c r="AG524">
        <v>1E-3</v>
      </c>
      <c r="AH524">
        <v>2</v>
      </c>
      <c r="AI524">
        <v>27797374</v>
      </c>
      <c r="AJ524">
        <v>543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ROW(Source!A261)</f>
        <v>261</v>
      </c>
      <c r="B525">
        <v>27797375</v>
      </c>
      <c r="C525">
        <v>27796639</v>
      </c>
      <c r="D525">
        <v>25200071</v>
      </c>
      <c r="E525">
        <v>1</v>
      </c>
      <c r="F525">
        <v>1</v>
      </c>
      <c r="G525">
        <v>1</v>
      </c>
      <c r="H525">
        <v>3</v>
      </c>
      <c r="I525" t="s">
        <v>527</v>
      </c>
      <c r="J525" t="s">
        <v>528</v>
      </c>
      <c r="K525" t="s">
        <v>529</v>
      </c>
      <c r="L525">
        <v>1358</v>
      </c>
      <c r="N525">
        <v>1010</v>
      </c>
      <c r="O525" t="s">
        <v>355</v>
      </c>
      <c r="P525" t="s">
        <v>355</v>
      </c>
      <c r="Q525">
        <v>10</v>
      </c>
      <c r="X525">
        <v>0.1</v>
      </c>
      <c r="Y525">
        <v>39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4</v>
      </c>
      <c r="AG525">
        <v>0.1</v>
      </c>
      <c r="AH525">
        <v>2</v>
      </c>
      <c r="AI525">
        <v>27797375</v>
      </c>
      <c r="AJ525">
        <v>544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ROW(Source!A261)</f>
        <v>261</v>
      </c>
      <c r="B526">
        <v>27797376</v>
      </c>
      <c r="C526">
        <v>27796639</v>
      </c>
      <c r="D526">
        <v>25147235</v>
      </c>
      <c r="E526">
        <v>17</v>
      </c>
      <c r="F526">
        <v>1</v>
      </c>
      <c r="G526">
        <v>1</v>
      </c>
      <c r="H526">
        <v>3</v>
      </c>
      <c r="I526" t="s">
        <v>536</v>
      </c>
      <c r="J526" t="s">
        <v>4</v>
      </c>
      <c r="K526" t="s">
        <v>537</v>
      </c>
      <c r="L526">
        <v>1374</v>
      </c>
      <c r="N526">
        <v>1013</v>
      </c>
      <c r="O526" t="s">
        <v>538</v>
      </c>
      <c r="P526" t="s">
        <v>538</v>
      </c>
      <c r="Q526">
        <v>1</v>
      </c>
      <c r="X526">
        <v>0.49</v>
      </c>
      <c r="Y526">
        <v>1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4</v>
      </c>
      <c r="AG526">
        <v>0.49</v>
      </c>
      <c r="AH526">
        <v>2</v>
      </c>
      <c r="AI526">
        <v>27797376</v>
      </c>
      <c r="AJ526">
        <v>546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ROW(Source!A264)</f>
        <v>264</v>
      </c>
      <c r="B527">
        <v>27797379</v>
      </c>
      <c r="C527">
        <v>27796658</v>
      </c>
      <c r="D527">
        <v>25418254</v>
      </c>
      <c r="E527">
        <v>1</v>
      </c>
      <c r="F527">
        <v>1</v>
      </c>
      <c r="G527">
        <v>1</v>
      </c>
      <c r="H527">
        <v>1</v>
      </c>
      <c r="I527" t="s">
        <v>658</v>
      </c>
      <c r="J527" t="s">
        <v>4</v>
      </c>
      <c r="K527" t="s">
        <v>659</v>
      </c>
      <c r="L527">
        <v>1191</v>
      </c>
      <c r="N527">
        <v>1013</v>
      </c>
      <c r="O527" t="s">
        <v>497</v>
      </c>
      <c r="P527" t="s">
        <v>497</v>
      </c>
      <c r="Q527">
        <v>1</v>
      </c>
      <c r="X527">
        <v>16.29</v>
      </c>
      <c r="Y527">
        <v>0</v>
      </c>
      <c r="Z527">
        <v>0</v>
      </c>
      <c r="AA527">
        <v>0</v>
      </c>
      <c r="AB527">
        <v>9.51</v>
      </c>
      <c r="AC527">
        <v>0</v>
      </c>
      <c r="AD527">
        <v>1</v>
      </c>
      <c r="AE527">
        <v>1</v>
      </c>
      <c r="AF527" t="s">
        <v>21</v>
      </c>
      <c r="AG527">
        <v>19.547999999999998</v>
      </c>
      <c r="AH527">
        <v>2</v>
      </c>
      <c r="AI527">
        <v>27797379</v>
      </c>
      <c r="AJ527">
        <v>547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ROW(Source!A264)</f>
        <v>264</v>
      </c>
      <c r="B528">
        <v>27797380</v>
      </c>
      <c r="C528">
        <v>27796658</v>
      </c>
      <c r="D528">
        <v>25412928</v>
      </c>
      <c r="E528">
        <v>1</v>
      </c>
      <c r="F528">
        <v>1</v>
      </c>
      <c r="G528">
        <v>1</v>
      </c>
      <c r="H528">
        <v>1</v>
      </c>
      <c r="I528" t="s">
        <v>498</v>
      </c>
      <c r="J528" t="s">
        <v>4</v>
      </c>
      <c r="K528" t="s">
        <v>499</v>
      </c>
      <c r="L528">
        <v>1191</v>
      </c>
      <c r="N528">
        <v>1013</v>
      </c>
      <c r="O528" t="s">
        <v>497</v>
      </c>
      <c r="P528" t="s">
        <v>497</v>
      </c>
      <c r="Q528">
        <v>1</v>
      </c>
      <c r="X528">
        <v>0.01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2</v>
      </c>
      <c r="AF528" t="s">
        <v>21</v>
      </c>
      <c r="AG528">
        <v>1.2E-2</v>
      </c>
      <c r="AH528">
        <v>2</v>
      </c>
      <c r="AI528">
        <v>27797380</v>
      </c>
      <c r="AJ528">
        <v>548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ROW(Source!A264)</f>
        <v>264</v>
      </c>
      <c r="B529">
        <v>27797381</v>
      </c>
      <c r="C529">
        <v>27796658</v>
      </c>
      <c r="D529">
        <v>25230514</v>
      </c>
      <c r="E529">
        <v>1</v>
      </c>
      <c r="F529">
        <v>1</v>
      </c>
      <c r="G529">
        <v>1</v>
      </c>
      <c r="H529">
        <v>2</v>
      </c>
      <c r="I529" t="s">
        <v>660</v>
      </c>
      <c r="J529" t="s">
        <v>661</v>
      </c>
      <c r="K529" t="s">
        <v>662</v>
      </c>
      <c r="L529">
        <v>1368</v>
      </c>
      <c r="N529">
        <v>1011</v>
      </c>
      <c r="O529" t="s">
        <v>503</v>
      </c>
      <c r="P529" t="s">
        <v>503</v>
      </c>
      <c r="Q529">
        <v>1</v>
      </c>
      <c r="X529">
        <v>0.01</v>
      </c>
      <c r="Y529">
        <v>0</v>
      </c>
      <c r="Z529">
        <v>31.26</v>
      </c>
      <c r="AA529">
        <v>13.5</v>
      </c>
      <c r="AB529">
        <v>0</v>
      </c>
      <c r="AC529">
        <v>0</v>
      </c>
      <c r="AD529">
        <v>1</v>
      </c>
      <c r="AE529">
        <v>0</v>
      </c>
      <c r="AF529" t="s">
        <v>21</v>
      </c>
      <c r="AG529">
        <v>1.2E-2</v>
      </c>
      <c r="AH529">
        <v>2</v>
      </c>
      <c r="AI529">
        <v>27797381</v>
      </c>
      <c r="AJ529">
        <v>549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ROW(Source!A264)</f>
        <v>264</v>
      </c>
      <c r="B530">
        <v>27797382</v>
      </c>
      <c r="C530">
        <v>27796658</v>
      </c>
      <c r="D530">
        <v>25152750</v>
      </c>
      <c r="E530">
        <v>1</v>
      </c>
      <c r="F530">
        <v>1</v>
      </c>
      <c r="G530">
        <v>1</v>
      </c>
      <c r="H530">
        <v>3</v>
      </c>
      <c r="I530" t="s">
        <v>663</v>
      </c>
      <c r="J530" t="s">
        <v>664</v>
      </c>
      <c r="K530" t="s">
        <v>665</v>
      </c>
      <c r="L530">
        <v>1356</v>
      </c>
      <c r="N530">
        <v>1010</v>
      </c>
      <c r="O530" t="s">
        <v>666</v>
      </c>
      <c r="P530" t="s">
        <v>666</v>
      </c>
      <c r="Q530">
        <v>1000</v>
      </c>
      <c r="X530">
        <v>0.2</v>
      </c>
      <c r="Y530">
        <v>180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4</v>
      </c>
      <c r="AG530">
        <v>0.2</v>
      </c>
      <c r="AH530">
        <v>2</v>
      </c>
      <c r="AI530">
        <v>27797382</v>
      </c>
      <c r="AJ530">
        <v>550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ROW(Source!A264)</f>
        <v>264</v>
      </c>
      <c r="B531">
        <v>27797383</v>
      </c>
      <c r="C531">
        <v>27796658</v>
      </c>
      <c r="D531">
        <v>25153112</v>
      </c>
      <c r="E531">
        <v>1</v>
      </c>
      <c r="F531">
        <v>1</v>
      </c>
      <c r="G531">
        <v>1</v>
      </c>
      <c r="H531">
        <v>3</v>
      </c>
      <c r="I531" t="s">
        <v>667</v>
      </c>
      <c r="J531" t="s">
        <v>668</v>
      </c>
      <c r="K531" t="s">
        <v>669</v>
      </c>
      <c r="L531">
        <v>1348</v>
      </c>
      <c r="N531">
        <v>1009</v>
      </c>
      <c r="O531" t="s">
        <v>119</v>
      </c>
      <c r="P531" t="s">
        <v>119</v>
      </c>
      <c r="Q531">
        <v>1000</v>
      </c>
      <c r="X531">
        <v>1E-3</v>
      </c>
      <c r="Y531">
        <v>12430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4</v>
      </c>
      <c r="AG531">
        <v>1E-3</v>
      </c>
      <c r="AH531">
        <v>2</v>
      </c>
      <c r="AI531">
        <v>27797383</v>
      </c>
      <c r="AJ531">
        <v>551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ROW(Source!A264)</f>
        <v>264</v>
      </c>
      <c r="B532">
        <v>27797384</v>
      </c>
      <c r="C532">
        <v>27796658</v>
      </c>
      <c r="D532">
        <v>25147235</v>
      </c>
      <c r="E532">
        <v>17</v>
      </c>
      <c r="F532">
        <v>1</v>
      </c>
      <c r="G532">
        <v>1</v>
      </c>
      <c r="H532">
        <v>3</v>
      </c>
      <c r="I532" t="s">
        <v>536</v>
      </c>
      <c r="J532" t="s">
        <v>4</v>
      </c>
      <c r="K532" t="s">
        <v>537</v>
      </c>
      <c r="L532">
        <v>1374</v>
      </c>
      <c r="N532">
        <v>1013</v>
      </c>
      <c r="O532" t="s">
        <v>538</v>
      </c>
      <c r="P532" t="s">
        <v>538</v>
      </c>
      <c r="Q532">
        <v>1</v>
      </c>
      <c r="X532">
        <v>3.1</v>
      </c>
      <c r="Y532">
        <v>1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4</v>
      </c>
      <c r="AG532">
        <v>3.1</v>
      </c>
      <c r="AH532">
        <v>2</v>
      </c>
      <c r="AI532">
        <v>27797384</v>
      </c>
      <c r="AJ532">
        <v>553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ROW(Source!A265)</f>
        <v>265</v>
      </c>
      <c r="B533">
        <v>27797379</v>
      </c>
      <c r="C533">
        <v>27796658</v>
      </c>
      <c r="D533">
        <v>25418254</v>
      </c>
      <c r="E533">
        <v>1</v>
      </c>
      <c r="F533">
        <v>1</v>
      </c>
      <c r="G533">
        <v>1</v>
      </c>
      <c r="H533">
        <v>1</v>
      </c>
      <c r="I533" t="s">
        <v>658</v>
      </c>
      <c r="J533" t="s">
        <v>4</v>
      </c>
      <c r="K533" t="s">
        <v>659</v>
      </c>
      <c r="L533">
        <v>1191</v>
      </c>
      <c r="N533">
        <v>1013</v>
      </c>
      <c r="O533" t="s">
        <v>497</v>
      </c>
      <c r="P533" t="s">
        <v>497</v>
      </c>
      <c r="Q533">
        <v>1</v>
      </c>
      <c r="X533">
        <v>16.29</v>
      </c>
      <c r="Y533">
        <v>0</v>
      </c>
      <c r="Z533">
        <v>0</v>
      </c>
      <c r="AA533">
        <v>0</v>
      </c>
      <c r="AB533">
        <v>9.51</v>
      </c>
      <c r="AC533">
        <v>0</v>
      </c>
      <c r="AD533">
        <v>1</v>
      </c>
      <c r="AE533">
        <v>1</v>
      </c>
      <c r="AF533" t="s">
        <v>21</v>
      </c>
      <c r="AG533">
        <v>19.547999999999998</v>
      </c>
      <c r="AH533">
        <v>2</v>
      </c>
      <c r="AI533">
        <v>27797379</v>
      </c>
      <c r="AJ533">
        <v>554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ROW(Source!A265)</f>
        <v>265</v>
      </c>
      <c r="B534">
        <v>27797380</v>
      </c>
      <c r="C534">
        <v>27796658</v>
      </c>
      <c r="D534">
        <v>25412928</v>
      </c>
      <c r="E534">
        <v>1</v>
      </c>
      <c r="F534">
        <v>1</v>
      </c>
      <c r="G534">
        <v>1</v>
      </c>
      <c r="H534">
        <v>1</v>
      </c>
      <c r="I534" t="s">
        <v>498</v>
      </c>
      <c r="J534" t="s">
        <v>4</v>
      </c>
      <c r="K534" t="s">
        <v>499</v>
      </c>
      <c r="L534">
        <v>1191</v>
      </c>
      <c r="N534">
        <v>1013</v>
      </c>
      <c r="O534" t="s">
        <v>497</v>
      </c>
      <c r="P534" t="s">
        <v>497</v>
      </c>
      <c r="Q534">
        <v>1</v>
      </c>
      <c r="X534">
        <v>0.01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2</v>
      </c>
      <c r="AF534" t="s">
        <v>21</v>
      </c>
      <c r="AG534">
        <v>1.2E-2</v>
      </c>
      <c r="AH534">
        <v>2</v>
      </c>
      <c r="AI534">
        <v>27797380</v>
      </c>
      <c r="AJ534">
        <v>555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ROW(Source!A265)</f>
        <v>265</v>
      </c>
      <c r="B535">
        <v>27797381</v>
      </c>
      <c r="C535">
        <v>27796658</v>
      </c>
      <c r="D535">
        <v>25230514</v>
      </c>
      <c r="E535">
        <v>1</v>
      </c>
      <c r="F535">
        <v>1</v>
      </c>
      <c r="G535">
        <v>1</v>
      </c>
      <c r="H535">
        <v>2</v>
      </c>
      <c r="I535" t="s">
        <v>660</v>
      </c>
      <c r="J535" t="s">
        <v>661</v>
      </c>
      <c r="K535" t="s">
        <v>662</v>
      </c>
      <c r="L535">
        <v>1368</v>
      </c>
      <c r="N535">
        <v>1011</v>
      </c>
      <c r="O535" t="s">
        <v>503</v>
      </c>
      <c r="P535" t="s">
        <v>503</v>
      </c>
      <c r="Q535">
        <v>1</v>
      </c>
      <c r="X535">
        <v>0.01</v>
      </c>
      <c r="Y535">
        <v>0</v>
      </c>
      <c r="Z535">
        <v>31.26</v>
      </c>
      <c r="AA535">
        <v>13.5</v>
      </c>
      <c r="AB535">
        <v>0</v>
      </c>
      <c r="AC535">
        <v>0</v>
      </c>
      <c r="AD535">
        <v>1</v>
      </c>
      <c r="AE535">
        <v>0</v>
      </c>
      <c r="AF535" t="s">
        <v>21</v>
      </c>
      <c r="AG535">
        <v>1.2E-2</v>
      </c>
      <c r="AH535">
        <v>2</v>
      </c>
      <c r="AI535">
        <v>27797381</v>
      </c>
      <c r="AJ535">
        <v>556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ROW(Source!A265)</f>
        <v>265</v>
      </c>
      <c r="B536">
        <v>27797382</v>
      </c>
      <c r="C536">
        <v>27796658</v>
      </c>
      <c r="D536">
        <v>25152750</v>
      </c>
      <c r="E536">
        <v>1</v>
      </c>
      <c r="F536">
        <v>1</v>
      </c>
      <c r="G536">
        <v>1</v>
      </c>
      <c r="H536">
        <v>3</v>
      </c>
      <c r="I536" t="s">
        <v>663</v>
      </c>
      <c r="J536" t="s">
        <v>664</v>
      </c>
      <c r="K536" t="s">
        <v>665</v>
      </c>
      <c r="L536">
        <v>1356</v>
      </c>
      <c r="N536">
        <v>1010</v>
      </c>
      <c r="O536" t="s">
        <v>666</v>
      </c>
      <c r="P536" t="s">
        <v>666</v>
      </c>
      <c r="Q536">
        <v>1000</v>
      </c>
      <c r="X536">
        <v>0.2</v>
      </c>
      <c r="Y536">
        <v>180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4</v>
      </c>
      <c r="AG536">
        <v>0.2</v>
      </c>
      <c r="AH536">
        <v>2</v>
      </c>
      <c r="AI536">
        <v>27797382</v>
      </c>
      <c r="AJ536">
        <v>557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ROW(Source!A265)</f>
        <v>265</v>
      </c>
      <c r="B537">
        <v>27797383</v>
      </c>
      <c r="C537">
        <v>27796658</v>
      </c>
      <c r="D537">
        <v>25153112</v>
      </c>
      <c r="E537">
        <v>1</v>
      </c>
      <c r="F537">
        <v>1</v>
      </c>
      <c r="G537">
        <v>1</v>
      </c>
      <c r="H537">
        <v>3</v>
      </c>
      <c r="I537" t="s">
        <v>667</v>
      </c>
      <c r="J537" t="s">
        <v>668</v>
      </c>
      <c r="K537" t="s">
        <v>669</v>
      </c>
      <c r="L537">
        <v>1348</v>
      </c>
      <c r="N537">
        <v>1009</v>
      </c>
      <c r="O537" t="s">
        <v>119</v>
      </c>
      <c r="P537" t="s">
        <v>119</v>
      </c>
      <c r="Q537">
        <v>1000</v>
      </c>
      <c r="X537">
        <v>1E-3</v>
      </c>
      <c r="Y537">
        <v>12430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4</v>
      </c>
      <c r="AG537">
        <v>1E-3</v>
      </c>
      <c r="AH537">
        <v>2</v>
      </c>
      <c r="AI537">
        <v>27797383</v>
      </c>
      <c r="AJ537">
        <v>558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ROW(Source!A265)</f>
        <v>265</v>
      </c>
      <c r="B538">
        <v>27797384</v>
      </c>
      <c r="C538">
        <v>27796658</v>
      </c>
      <c r="D538">
        <v>25147235</v>
      </c>
      <c r="E538">
        <v>17</v>
      </c>
      <c r="F538">
        <v>1</v>
      </c>
      <c r="G538">
        <v>1</v>
      </c>
      <c r="H538">
        <v>3</v>
      </c>
      <c r="I538" t="s">
        <v>536</v>
      </c>
      <c r="J538" t="s">
        <v>4</v>
      </c>
      <c r="K538" t="s">
        <v>537</v>
      </c>
      <c r="L538">
        <v>1374</v>
      </c>
      <c r="N538">
        <v>1013</v>
      </c>
      <c r="O538" t="s">
        <v>538</v>
      </c>
      <c r="P538" t="s">
        <v>538</v>
      </c>
      <c r="Q538">
        <v>1</v>
      </c>
      <c r="X538">
        <v>3.1</v>
      </c>
      <c r="Y538">
        <v>1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4</v>
      </c>
      <c r="AG538">
        <v>3.1</v>
      </c>
      <c r="AH538">
        <v>2</v>
      </c>
      <c r="AI538">
        <v>27797384</v>
      </c>
      <c r="AJ538">
        <v>560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ROW(Source!A268)</f>
        <v>268</v>
      </c>
      <c r="B539">
        <v>27797387</v>
      </c>
      <c r="C539">
        <v>27796664</v>
      </c>
      <c r="D539">
        <v>25418254</v>
      </c>
      <c r="E539">
        <v>1</v>
      </c>
      <c r="F539">
        <v>1</v>
      </c>
      <c r="G539">
        <v>1</v>
      </c>
      <c r="H539">
        <v>1</v>
      </c>
      <c r="I539" t="s">
        <v>658</v>
      </c>
      <c r="J539" t="s">
        <v>4</v>
      </c>
      <c r="K539" t="s">
        <v>659</v>
      </c>
      <c r="L539">
        <v>1191</v>
      </c>
      <c r="N539">
        <v>1013</v>
      </c>
      <c r="O539" t="s">
        <v>497</v>
      </c>
      <c r="P539" t="s">
        <v>497</v>
      </c>
      <c r="Q539">
        <v>1</v>
      </c>
      <c r="X539">
        <v>1.56</v>
      </c>
      <c r="Y539">
        <v>0</v>
      </c>
      <c r="Z539">
        <v>0</v>
      </c>
      <c r="AA539">
        <v>0</v>
      </c>
      <c r="AB539">
        <v>9.51</v>
      </c>
      <c r="AC539">
        <v>0</v>
      </c>
      <c r="AD539">
        <v>1</v>
      </c>
      <c r="AE539">
        <v>1</v>
      </c>
      <c r="AF539" t="s">
        <v>21</v>
      </c>
      <c r="AG539">
        <v>1.8719999999999999</v>
      </c>
      <c r="AH539">
        <v>2</v>
      </c>
      <c r="AI539">
        <v>27797387</v>
      </c>
      <c r="AJ539">
        <v>561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ROW(Source!A268)</f>
        <v>268</v>
      </c>
      <c r="B540">
        <v>27797388</v>
      </c>
      <c r="C540">
        <v>27796664</v>
      </c>
      <c r="D540">
        <v>25231911</v>
      </c>
      <c r="E540">
        <v>1</v>
      </c>
      <c r="F540">
        <v>1</v>
      </c>
      <c r="G540">
        <v>1</v>
      </c>
      <c r="H540">
        <v>2</v>
      </c>
      <c r="I540" t="s">
        <v>586</v>
      </c>
      <c r="J540" t="s">
        <v>587</v>
      </c>
      <c r="K540" t="s">
        <v>588</v>
      </c>
      <c r="L540">
        <v>1368</v>
      </c>
      <c r="N540">
        <v>1011</v>
      </c>
      <c r="O540" t="s">
        <v>503</v>
      </c>
      <c r="P540" t="s">
        <v>503</v>
      </c>
      <c r="Q540">
        <v>1</v>
      </c>
      <c r="X540">
        <v>0.13</v>
      </c>
      <c r="Y540">
        <v>0</v>
      </c>
      <c r="Z540">
        <v>8.1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21</v>
      </c>
      <c r="AG540">
        <v>0.156</v>
      </c>
      <c r="AH540">
        <v>2</v>
      </c>
      <c r="AI540">
        <v>27797388</v>
      </c>
      <c r="AJ540">
        <v>562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ROW(Source!A268)</f>
        <v>268</v>
      </c>
      <c r="B541">
        <v>27797389</v>
      </c>
      <c r="C541">
        <v>27796664</v>
      </c>
      <c r="D541">
        <v>25148213</v>
      </c>
      <c r="E541">
        <v>1</v>
      </c>
      <c r="F541">
        <v>1</v>
      </c>
      <c r="G541">
        <v>1</v>
      </c>
      <c r="H541">
        <v>3</v>
      </c>
      <c r="I541" t="s">
        <v>705</v>
      </c>
      <c r="J541" t="s">
        <v>706</v>
      </c>
      <c r="K541" t="s">
        <v>707</v>
      </c>
      <c r="L541">
        <v>1346</v>
      </c>
      <c r="N541">
        <v>1009</v>
      </c>
      <c r="O541" t="s">
        <v>139</v>
      </c>
      <c r="P541" t="s">
        <v>139</v>
      </c>
      <c r="Q541">
        <v>1</v>
      </c>
      <c r="X541">
        <v>6.0000000000000001E-3</v>
      </c>
      <c r="Y541">
        <v>44.97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4</v>
      </c>
      <c r="AG541">
        <v>6.0000000000000001E-3</v>
      </c>
      <c r="AH541">
        <v>2</v>
      </c>
      <c r="AI541">
        <v>27797389</v>
      </c>
      <c r="AJ541">
        <v>563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ROW(Source!A268)</f>
        <v>268</v>
      </c>
      <c r="B542">
        <v>27797390</v>
      </c>
      <c r="C542">
        <v>27796664</v>
      </c>
      <c r="D542">
        <v>25149944</v>
      </c>
      <c r="E542">
        <v>1</v>
      </c>
      <c r="F542">
        <v>1</v>
      </c>
      <c r="G542">
        <v>1</v>
      </c>
      <c r="H542">
        <v>3</v>
      </c>
      <c r="I542" t="s">
        <v>708</v>
      </c>
      <c r="J542" t="s">
        <v>709</v>
      </c>
      <c r="K542" t="s">
        <v>710</v>
      </c>
      <c r="L542">
        <v>1346</v>
      </c>
      <c r="N542">
        <v>1009</v>
      </c>
      <c r="O542" t="s">
        <v>139</v>
      </c>
      <c r="P542" t="s">
        <v>139</v>
      </c>
      <c r="Q542">
        <v>1</v>
      </c>
      <c r="X542">
        <v>1E-3</v>
      </c>
      <c r="Y542">
        <v>11.5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4</v>
      </c>
      <c r="AG542">
        <v>1E-3</v>
      </c>
      <c r="AH542">
        <v>2</v>
      </c>
      <c r="AI542">
        <v>27797390</v>
      </c>
      <c r="AJ542">
        <v>564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ROW(Source!A268)</f>
        <v>268</v>
      </c>
      <c r="B543">
        <v>27797391</v>
      </c>
      <c r="C543">
        <v>27796664</v>
      </c>
      <c r="D543">
        <v>25150263</v>
      </c>
      <c r="E543">
        <v>1</v>
      </c>
      <c r="F543">
        <v>1</v>
      </c>
      <c r="G543">
        <v>1</v>
      </c>
      <c r="H543">
        <v>3</v>
      </c>
      <c r="I543" t="s">
        <v>652</v>
      </c>
      <c r="J543" t="s">
        <v>653</v>
      </c>
      <c r="K543" t="s">
        <v>654</v>
      </c>
      <c r="L543">
        <v>1346</v>
      </c>
      <c r="N543">
        <v>1009</v>
      </c>
      <c r="O543" t="s">
        <v>139</v>
      </c>
      <c r="P543" t="s">
        <v>139</v>
      </c>
      <c r="Q543">
        <v>1</v>
      </c>
      <c r="X543">
        <v>1.2E-2</v>
      </c>
      <c r="Y543">
        <v>30.4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4</v>
      </c>
      <c r="AG543">
        <v>1.2E-2</v>
      </c>
      <c r="AH543">
        <v>2</v>
      </c>
      <c r="AI543">
        <v>27797391</v>
      </c>
      <c r="AJ543">
        <v>565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ROW(Source!A268)</f>
        <v>268</v>
      </c>
      <c r="B544">
        <v>27797392</v>
      </c>
      <c r="C544">
        <v>27796664</v>
      </c>
      <c r="D544">
        <v>25151427</v>
      </c>
      <c r="E544">
        <v>1</v>
      </c>
      <c r="F544">
        <v>1</v>
      </c>
      <c r="G544">
        <v>1</v>
      </c>
      <c r="H544">
        <v>3</v>
      </c>
      <c r="I544" t="s">
        <v>670</v>
      </c>
      <c r="J544" t="s">
        <v>671</v>
      </c>
      <c r="K544" t="s">
        <v>672</v>
      </c>
      <c r="L544">
        <v>1346</v>
      </c>
      <c r="N544">
        <v>1009</v>
      </c>
      <c r="O544" t="s">
        <v>139</v>
      </c>
      <c r="P544" t="s">
        <v>139</v>
      </c>
      <c r="Q544">
        <v>1</v>
      </c>
      <c r="X544">
        <v>7.0000000000000007E-2</v>
      </c>
      <c r="Y544">
        <v>10.57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4</v>
      </c>
      <c r="AG544">
        <v>7.0000000000000007E-2</v>
      </c>
      <c r="AH544">
        <v>2</v>
      </c>
      <c r="AI544">
        <v>27797392</v>
      </c>
      <c r="AJ544">
        <v>566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ROW(Source!A268)</f>
        <v>268</v>
      </c>
      <c r="B545">
        <v>27797393</v>
      </c>
      <c r="C545">
        <v>27796664</v>
      </c>
      <c r="D545">
        <v>25152616</v>
      </c>
      <c r="E545">
        <v>1</v>
      </c>
      <c r="F545">
        <v>1</v>
      </c>
      <c r="G545">
        <v>1</v>
      </c>
      <c r="H545">
        <v>3</v>
      </c>
      <c r="I545" t="s">
        <v>525</v>
      </c>
      <c r="J545" t="s">
        <v>526</v>
      </c>
      <c r="K545" t="s">
        <v>514</v>
      </c>
      <c r="L545">
        <v>1346</v>
      </c>
      <c r="N545">
        <v>1009</v>
      </c>
      <c r="O545" t="s">
        <v>139</v>
      </c>
      <c r="P545" t="s">
        <v>139</v>
      </c>
      <c r="Q545">
        <v>1</v>
      </c>
      <c r="X545">
        <v>4.9000000000000002E-2</v>
      </c>
      <c r="Y545">
        <v>9.0399999999999991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4</v>
      </c>
      <c r="AG545">
        <v>4.9000000000000002E-2</v>
      </c>
      <c r="AH545">
        <v>2</v>
      </c>
      <c r="AI545">
        <v>27797393</v>
      </c>
      <c r="AJ545">
        <v>567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ROW(Source!A268)</f>
        <v>268</v>
      </c>
      <c r="B546">
        <v>27797394</v>
      </c>
      <c r="C546">
        <v>27796664</v>
      </c>
      <c r="D546">
        <v>25152748</v>
      </c>
      <c r="E546">
        <v>1</v>
      </c>
      <c r="F546">
        <v>1</v>
      </c>
      <c r="G546">
        <v>1</v>
      </c>
      <c r="H546">
        <v>3</v>
      </c>
      <c r="I546" t="s">
        <v>711</v>
      </c>
      <c r="J546" t="s">
        <v>712</v>
      </c>
      <c r="K546" t="s">
        <v>713</v>
      </c>
      <c r="L546">
        <v>1355</v>
      </c>
      <c r="N546">
        <v>1010</v>
      </c>
      <c r="O546" t="s">
        <v>303</v>
      </c>
      <c r="P546" t="s">
        <v>303</v>
      </c>
      <c r="Q546">
        <v>100</v>
      </c>
      <c r="X546">
        <v>1.4E-2</v>
      </c>
      <c r="Y546">
        <v>86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4</v>
      </c>
      <c r="AG546">
        <v>1.4E-2</v>
      </c>
      <c r="AH546">
        <v>2</v>
      </c>
      <c r="AI546">
        <v>27797394</v>
      </c>
      <c r="AJ546">
        <v>568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ROW(Source!A268)</f>
        <v>268</v>
      </c>
      <c r="B547">
        <v>27797395</v>
      </c>
      <c r="C547">
        <v>27796664</v>
      </c>
      <c r="D547">
        <v>25153666</v>
      </c>
      <c r="E547">
        <v>1</v>
      </c>
      <c r="F547">
        <v>1</v>
      </c>
      <c r="G547">
        <v>1</v>
      </c>
      <c r="H547">
        <v>3</v>
      </c>
      <c r="I547" t="s">
        <v>714</v>
      </c>
      <c r="J547" t="s">
        <v>715</v>
      </c>
      <c r="K547" t="s">
        <v>716</v>
      </c>
      <c r="L547">
        <v>1346</v>
      </c>
      <c r="N547">
        <v>1009</v>
      </c>
      <c r="O547" t="s">
        <v>139</v>
      </c>
      <c r="P547" t="s">
        <v>139</v>
      </c>
      <c r="Q547">
        <v>1</v>
      </c>
      <c r="X547">
        <v>1E-3</v>
      </c>
      <c r="Y547">
        <v>133.05000000000001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4</v>
      </c>
      <c r="AG547">
        <v>1E-3</v>
      </c>
      <c r="AH547">
        <v>2</v>
      </c>
      <c r="AI547">
        <v>27797395</v>
      </c>
      <c r="AJ547">
        <v>569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ROW(Source!A268)</f>
        <v>268</v>
      </c>
      <c r="B548">
        <v>27797396</v>
      </c>
      <c r="C548">
        <v>27796664</v>
      </c>
      <c r="D548">
        <v>25171300</v>
      </c>
      <c r="E548">
        <v>1</v>
      </c>
      <c r="F548">
        <v>1</v>
      </c>
      <c r="G548">
        <v>1</v>
      </c>
      <c r="H548">
        <v>3</v>
      </c>
      <c r="I548" t="s">
        <v>673</v>
      </c>
      <c r="J548" t="s">
        <v>674</v>
      </c>
      <c r="K548" t="s">
        <v>675</v>
      </c>
      <c r="L548">
        <v>1348</v>
      </c>
      <c r="N548">
        <v>1009</v>
      </c>
      <c r="O548" t="s">
        <v>119</v>
      </c>
      <c r="P548" t="s">
        <v>119</v>
      </c>
      <c r="Q548">
        <v>1000</v>
      </c>
      <c r="X548">
        <v>1E-3</v>
      </c>
      <c r="Y548">
        <v>11500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4</v>
      </c>
      <c r="AG548">
        <v>1E-3</v>
      </c>
      <c r="AH548">
        <v>2</v>
      </c>
      <c r="AI548">
        <v>27797396</v>
      </c>
      <c r="AJ548">
        <v>570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ROW(Source!A268)</f>
        <v>268</v>
      </c>
      <c r="B549">
        <v>27797397</v>
      </c>
      <c r="C549">
        <v>27796664</v>
      </c>
      <c r="D549">
        <v>25186459</v>
      </c>
      <c r="E549">
        <v>1</v>
      </c>
      <c r="F549">
        <v>1</v>
      </c>
      <c r="G549">
        <v>1</v>
      </c>
      <c r="H549">
        <v>3</v>
      </c>
      <c r="I549" t="s">
        <v>655</v>
      </c>
      <c r="J549" t="s">
        <v>656</v>
      </c>
      <c r="K549" t="s">
        <v>657</v>
      </c>
      <c r="L549">
        <v>1346</v>
      </c>
      <c r="N549">
        <v>1009</v>
      </c>
      <c r="O549" t="s">
        <v>139</v>
      </c>
      <c r="P549" t="s">
        <v>139</v>
      </c>
      <c r="Q549">
        <v>1</v>
      </c>
      <c r="X549">
        <v>3.5999999999999997E-2</v>
      </c>
      <c r="Y549">
        <v>28.6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4</v>
      </c>
      <c r="AG549">
        <v>3.5999999999999997E-2</v>
      </c>
      <c r="AH549">
        <v>2</v>
      </c>
      <c r="AI549">
        <v>27797397</v>
      </c>
      <c r="AJ549">
        <v>571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ROW(Source!A268)</f>
        <v>268</v>
      </c>
      <c r="B550">
        <v>27797398</v>
      </c>
      <c r="C550">
        <v>27796664</v>
      </c>
      <c r="D550">
        <v>25186612</v>
      </c>
      <c r="E550">
        <v>1</v>
      </c>
      <c r="F550">
        <v>1</v>
      </c>
      <c r="G550">
        <v>1</v>
      </c>
      <c r="H550">
        <v>3</v>
      </c>
      <c r="I550" t="s">
        <v>565</v>
      </c>
      <c r="J550" t="s">
        <v>566</v>
      </c>
      <c r="K550" t="s">
        <v>567</v>
      </c>
      <c r="L550">
        <v>1346</v>
      </c>
      <c r="N550">
        <v>1009</v>
      </c>
      <c r="O550" t="s">
        <v>139</v>
      </c>
      <c r="P550" t="s">
        <v>139</v>
      </c>
      <c r="Q550">
        <v>1</v>
      </c>
      <c r="X550">
        <v>6.0000000000000001E-3</v>
      </c>
      <c r="Y550">
        <v>35.630000000000003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4</v>
      </c>
      <c r="AG550">
        <v>6.0000000000000001E-3</v>
      </c>
      <c r="AH550">
        <v>2</v>
      </c>
      <c r="AI550">
        <v>27797398</v>
      </c>
      <c r="AJ550">
        <v>572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ROW(Source!A268)</f>
        <v>268</v>
      </c>
      <c r="B551">
        <v>27797399</v>
      </c>
      <c r="C551">
        <v>27796664</v>
      </c>
      <c r="D551">
        <v>25200071</v>
      </c>
      <c r="E551">
        <v>1</v>
      </c>
      <c r="F551">
        <v>1</v>
      </c>
      <c r="G551">
        <v>1</v>
      </c>
      <c r="H551">
        <v>3</v>
      </c>
      <c r="I551" t="s">
        <v>527</v>
      </c>
      <c r="J551" t="s">
        <v>528</v>
      </c>
      <c r="K551" t="s">
        <v>529</v>
      </c>
      <c r="L551">
        <v>1358</v>
      </c>
      <c r="N551">
        <v>1010</v>
      </c>
      <c r="O551" t="s">
        <v>355</v>
      </c>
      <c r="P551" t="s">
        <v>355</v>
      </c>
      <c r="Q551">
        <v>10</v>
      </c>
      <c r="X551">
        <v>0.1</v>
      </c>
      <c r="Y551">
        <v>39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4</v>
      </c>
      <c r="AG551">
        <v>0.1</v>
      </c>
      <c r="AH551">
        <v>2</v>
      </c>
      <c r="AI551">
        <v>27797399</v>
      </c>
      <c r="AJ551">
        <v>573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ROW(Source!A268)</f>
        <v>268</v>
      </c>
      <c r="B552">
        <v>27797400</v>
      </c>
      <c r="C552">
        <v>27796664</v>
      </c>
      <c r="D552">
        <v>25147235</v>
      </c>
      <c r="E552">
        <v>17</v>
      </c>
      <c r="F552">
        <v>1</v>
      </c>
      <c r="G552">
        <v>1</v>
      </c>
      <c r="H552">
        <v>3</v>
      </c>
      <c r="I552" t="s">
        <v>536</v>
      </c>
      <c r="J552" t="s">
        <v>4</v>
      </c>
      <c r="K552" t="s">
        <v>537</v>
      </c>
      <c r="L552">
        <v>1374</v>
      </c>
      <c r="N552">
        <v>1013</v>
      </c>
      <c r="O552" t="s">
        <v>538</v>
      </c>
      <c r="P552" t="s">
        <v>538</v>
      </c>
      <c r="Q552">
        <v>1</v>
      </c>
      <c r="X552">
        <v>0.3</v>
      </c>
      <c r="Y552">
        <v>1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4</v>
      </c>
      <c r="AG552">
        <v>0.3</v>
      </c>
      <c r="AH552">
        <v>2</v>
      </c>
      <c r="AI552">
        <v>27797400</v>
      </c>
      <c r="AJ552">
        <v>576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ROW(Source!A269)</f>
        <v>269</v>
      </c>
      <c r="B553">
        <v>27797387</v>
      </c>
      <c r="C553">
        <v>27796664</v>
      </c>
      <c r="D553">
        <v>25418254</v>
      </c>
      <c r="E553">
        <v>1</v>
      </c>
      <c r="F553">
        <v>1</v>
      </c>
      <c r="G553">
        <v>1</v>
      </c>
      <c r="H553">
        <v>1</v>
      </c>
      <c r="I553" t="s">
        <v>658</v>
      </c>
      <c r="J553" t="s">
        <v>4</v>
      </c>
      <c r="K553" t="s">
        <v>659</v>
      </c>
      <c r="L553">
        <v>1191</v>
      </c>
      <c r="N553">
        <v>1013</v>
      </c>
      <c r="O553" t="s">
        <v>497</v>
      </c>
      <c r="P553" t="s">
        <v>497</v>
      </c>
      <c r="Q553">
        <v>1</v>
      </c>
      <c r="X553">
        <v>1.56</v>
      </c>
      <c r="Y553">
        <v>0</v>
      </c>
      <c r="Z553">
        <v>0</v>
      </c>
      <c r="AA553">
        <v>0</v>
      </c>
      <c r="AB553">
        <v>9.51</v>
      </c>
      <c r="AC553">
        <v>0</v>
      </c>
      <c r="AD553">
        <v>1</v>
      </c>
      <c r="AE553">
        <v>1</v>
      </c>
      <c r="AF553" t="s">
        <v>21</v>
      </c>
      <c r="AG553">
        <v>1.8719999999999999</v>
      </c>
      <c r="AH553">
        <v>2</v>
      </c>
      <c r="AI553">
        <v>27797387</v>
      </c>
      <c r="AJ553">
        <v>577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ROW(Source!A269)</f>
        <v>269</v>
      </c>
      <c r="B554">
        <v>27797388</v>
      </c>
      <c r="C554">
        <v>27796664</v>
      </c>
      <c r="D554">
        <v>25231911</v>
      </c>
      <c r="E554">
        <v>1</v>
      </c>
      <c r="F554">
        <v>1</v>
      </c>
      <c r="G554">
        <v>1</v>
      </c>
      <c r="H554">
        <v>2</v>
      </c>
      <c r="I554" t="s">
        <v>586</v>
      </c>
      <c r="J554" t="s">
        <v>587</v>
      </c>
      <c r="K554" t="s">
        <v>588</v>
      </c>
      <c r="L554">
        <v>1368</v>
      </c>
      <c r="N554">
        <v>1011</v>
      </c>
      <c r="O554" t="s">
        <v>503</v>
      </c>
      <c r="P554" t="s">
        <v>503</v>
      </c>
      <c r="Q554">
        <v>1</v>
      </c>
      <c r="X554">
        <v>0.13</v>
      </c>
      <c r="Y554">
        <v>0</v>
      </c>
      <c r="Z554">
        <v>8.1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21</v>
      </c>
      <c r="AG554">
        <v>0.156</v>
      </c>
      <c r="AH554">
        <v>2</v>
      </c>
      <c r="AI554">
        <v>27797388</v>
      </c>
      <c r="AJ554">
        <v>578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ROW(Source!A269)</f>
        <v>269</v>
      </c>
      <c r="B555">
        <v>27797389</v>
      </c>
      <c r="C555">
        <v>27796664</v>
      </c>
      <c r="D555">
        <v>25148213</v>
      </c>
      <c r="E555">
        <v>1</v>
      </c>
      <c r="F555">
        <v>1</v>
      </c>
      <c r="G555">
        <v>1</v>
      </c>
      <c r="H555">
        <v>3</v>
      </c>
      <c r="I555" t="s">
        <v>705</v>
      </c>
      <c r="J555" t="s">
        <v>706</v>
      </c>
      <c r="K555" t="s">
        <v>707</v>
      </c>
      <c r="L555">
        <v>1346</v>
      </c>
      <c r="N555">
        <v>1009</v>
      </c>
      <c r="O555" t="s">
        <v>139</v>
      </c>
      <c r="P555" t="s">
        <v>139</v>
      </c>
      <c r="Q555">
        <v>1</v>
      </c>
      <c r="X555">
        <v>6.0000000000000001E-3</v>
      </c>
      <c r="Y555">
        <v>44.97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4</v>
      </c>
      <c r="AG555">
        <v>6.0000000000000001E-3</v>
      </c>
      <c r="AH555">
        <v>2</v>
      </c>
      <c r="AI555">
        <v>27797389</v>
      </c>
      <c r="AJ555">
        <v>579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ROW(Source!A269)</f>
        <v>269</v>
      </c>
      <c r="B556">
        <v>27797390</v>
      </c>
      <c r="C556">
        <v>27796664</v>
      </c>
      <c r="D556">
        <v>25149944</v>
      </c>
      <c r="E556">
        <v>1</v>
      </c>
      <c r="F556">
        <v>1</v>
      </c>
      <c r="G556">
        <v>1</v>
      </c>
      <c r="H556">
        <v>3</v>
      </c>
      <c r="I556" t="s">
        <v>708</v>
      </c>
      <c r="J556" t="s">
        <v>709</v>
      </c>
      <c r="K556" t="s">
        <v>710</v>
      </c>
      <c r="L556">
        <v>1346</v>
      </c>
      <c r="N556">
        <v>1009</v>
      </c>
      <c r="O556" t="s">
        <v>139</v>
      </c>
      <c r="P556" t="s">
        <v>139</v>
      </c>
      <c r="Q556">
        <v>1</v>
      </c>
      <c r="X556">
        <v>1E-3</v>
      </c>
      <c r="Y556">
        <v>11.5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4</v>
      </c>
      <c r="AG556">
        <v>1E-3</v>
      </c>
      <c r="AH556">
        <v>2</v>
      </c>
      <c r="AI556">
        <v>27797390</v>
      </c>
      <c r="AJ556">
        <v>580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ROW(Source!A269)</f>
        <v>269</v>
      </c>
      <c r="B557">
        <v>27797391</v>
      </c>
      <c r="C557">
        <v>27796664</v>
      </c>
      <c r="D557">
        <v>25150263</v>
      </c>
      <c r="E557">
        <v>1</v>
      </c>
      <c r="F557">
        <v>1</v>
      </c>
      <c r="G557">
        <v>1</v>
      </c>
      <c r="H557">
        <v>3</v>
      </c>
      <c r="I557" t="s">
        <v>652</v>
      </c>
      <c r="J557" t="s">
        <v>653</v>
      </c>
      <c r="K557" t="s">
        <v>654</v>
      </c>
      <c r="L557">
        <v>1346</v>
      </c>
      <c r="N557">
        <v>1009</v>
      </c>
      <c r="O557" t="s">
        <v>139</v>
      </c>
      <c r="P557" t="s">
        <v>139</v>
      </c>
      <c r="Q557">
        <v>1</v>
      </c>
      <c r="X557">
        <v>1.2E-2</v>
      </c>
      <c r="Y557">
        <v>30.4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4</v>
      </c>
      <c r="AG557">
        <v>1.2E-2</v>
      </c>
      <c r="AH557">
        <v>2</v>
      </c>
      <c r="AI557">
        <v>27797391</v>
      </c>
      <c r="AJ557">
        <v>581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ROW(Source!A269)</f>
        <v>269</v>
      </c>
      <c r="B558">
        <v>27797392</v>
      </c>
      <c r="C558">
        <v>27796664</v>
      </c>
      <c r="D558">
        <v>25151427</v>
      </c>
      <c r="E558">
        <v>1</v>
      </c>
      <c r="F558">
        <v>1</v>
      </c>
      <c r="G558">
        <v>1</v>
      </c>
      <c r="H558">
        <v>3</v>
      </c>
      <c r="I558" t="s">
        <v>670</v>
      </c>
      <c r="J558" t="s">
        <v>671</v>
      </c>
      <c r="K558" t="s">
        <v>672</v>
      </c>
      <c r="L558">
        <v>1346</v>
      </c>
      <c r="N558">
        <v>1009</v>
      </c>
      <c r="O558" t="s">
        <v>139</v>
      </c>
      <c r="P558" t="s">
        <v>139</v>
      </c>
      <c r="Q558">
        <v>1</v>
      </c>
      <c r="X558">
        <v>7.0000000000000007E-2</v>
      </c>
      <c r="Y558">
        <v>10.57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4</v>
      </c>
      <c r="AG558">
        <v>7.0000000000000007E-2</v>
      </c>
      <c r="AH558">
        <v>2</v>
      </c>
      <c r="AI558">
        <v>27797392</v>
      </c>
      <c r="AJ558">
        <v>582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ROW(Source!A269)</f>
        <v>269</v>
      </c>
      <c r="B559">
        <v>27797393</v>
      </c>
      <c r="C559">
        <v>27796664</v>
      </c>
      <c r="D559">
        <v>25152616</v>
      </c>
      <c r="E559">
        <v>1</v>
      </c>
      <c r="F559">
        <v>1</v>
      </c>
      <c r="G559">
        <v>1</v>
      </c>
      <c r="H559">
        <v>3</v>
      </c>
      <c r="I559" t="s">
        <v>525</v>
      </c>
      <c r="J559" t="s">
        <v>526</v>
      </c>
      <c r="K559" t="s">
        <v>514</v>
      </c>
      <c r="L559">
        <v>1346</v>
      </c>
      <c r="N559">
        <v>1009</v>
      </c>
      <c r="O559" t="s">
        <v>139</v>
      </c>
      <c r="P559" t="s">
        <v>139</v>
      </c>
      <c r="Q559">
        <v>1</v>
      </c>
      <c r="X559">
        <v>4.9000000000000002E-2</v>
      </c>
      <c r="Y559">
        <v>9.0399999999999991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4</v>
      </c>
      <c r="AG559">
        <v>4.9000000000000002E-2</v>
      </c>
      <c r="AH559">
        <v>2</v>
      </c>
      <c r="AI559">
        <v>27797393</v>
      </c>
      <c r="AJ559">
        <v>583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ROW(Source!A269)</f>
        <v>269</v>
      </c>
      <c r="B560">
        <v>27797394</v>
      </c>
      <c r="C560">
        <v>27796664</v>
      </c>
      <c r="D560">
        <v>25152748</v>
      </c>
      <c r="E560">
        <v>1</v>
      </c>
      <c r="F560">
        <v>1</v>
      </c>
      <c r="G560">
        <v>1</v>
      </c>
      <c r="H560">
        <v>3</v>
      </c>
      <c r="I560" t="s">
        <v>711</v>
      </c>
      <c r="J560" t="s">
        <v>712</v>
      </c>
      <c r="K560" t="s">
        <v>713</v>
      </c>
      <c r="L560">
        <v>1355</v>
      </c>
      <c r="N560">
        <v>1010</v>
      </c>
      <c r="O560" t="s">
        <v>303</v>
      </c>
      <c r="P560" t="s">
        <v>303</v>
      </c>
      <c r="Q560">
        <v>100</v>
      </c>
      <c r="X560">
        <v>1.4E-2</v>
      </c>
      <c r="Y560">
        <v>86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4</v>
      </c>
      <c r="AG560">
        <v>1.4E-2</v>
      </c>
      <c r="AH560">
        <v>2</v>
      </c>
      <c r="AI560">
        <v>27797394</v>
      </c>
      <c r="AJ560">
        <v>584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ROW(Source!A269)</f>
        <v>269</v>
      </c>
      <c r="B561">
        <v>27797395</v>
      </c>
      <c r="C561">
        <v>27796664</v>
      </c>
      <c r="D561">
        <v>25153666</v>
      </c>
      <c r="E561">
        <v>1</v>
      </c>
      <c r="F561">
        <v>1</v>
      </c>
      <c r="G561">
        <v>1</v>
      </c>
      <c r="H561">
        <v>3</v>
      </c>
      <c r="I561" t="s">
        <v>714</v>
      </c>
      <c r="J561" t="s">
        <v>715</v>
      </c>
      <c r="K561" t="s">
        <v>716</v>
      </c>
      <c r="L561">
        <v>1346</v>
      </c>
      <c r="N561">
        <v>1009</v>
      </c>
      <c r="O561" t="s">
        <v>139</v>
      </c>
      <c r="P561" t="s">
        <v>139</v>
      </c>
      <c r="Q561">
        <v>1</v>
      </c>
      <c r="X561">
        <v>1E-3</v>
      </c>
      <c r="Y561">
        <v>133.05000000000001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4</v>
      </c>
      <c r="AG561">
        <v>1E-3</v>
      </c>
      <c r="AH561">
        <v>2</v>
      </c>
      <c r="AI561">
        <v>27797395</v>
      </c>
      <c r="AJ561">
        <v>585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ROW(Source!A269)</f>
        <v>269</v>
      </c>
      <c r="B562">
        <v>27797396</v>
      </c>
      <c r="C562">
        <v>27796664</v>
      </c>
      <c r="D562">
        <v>25171300</v>
      </c>
      <c r="E562">
        <v>1</v>
      </c>
      <c r="F562">
        <v>1</v>
      </c>
      <c r="G562">
        <v>1</v>
      </c>
      <c r="H562">
        <v>3</v>
      </c>
      <c r="I562" t="s">
        <v>673</v>
      </c>
      <c r="J562" t="s">
        <v>674</v>
      </c>
      <c r="K562" t="s">
        <v>675</v>
      </c>
      <c r="L562">
        <v>1348</v>
      </c>
      <c r="N562">
        <v>1009</v>
      </c>
      <c r="O562" t="s">
        <v>119</v>
      </c>
      <c r="P562" t="s">
        <v>119</v>
      </c>
      <c r="Q562">
        <v>1000</v>
      </c>
      <c r="X562">
        <v>1E-3</v>
      </c>
      <c r="Y562">
        <v>11500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4</v>
      </c>
      <c r="AG562">
        <v>1E-3</v>
      </c>
      <c r="AH562">
        <v>2</v>
      </c>
      <c r="AI562">
        <v>27797396</v>
      </c>
      <c r="AJ562">
        <v>586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ROW(Source!A269)</f>
        <v>269</v>
      </c>
      <c r="B563">
        <v>27797397</v>
      </c>
      <c r="C563">
        <v>27796664</v>
      </c>
      <c r="D563">
        <v>25186459</v>
      </c>
      <c r="E563">
        <v>1</v>
      </c>
      <c r="F563">
        <v>1</v>
      </c>
      <c r="G563">
        <v>1</v>
      </c>
      <c r="H563">
        <v>3</v>
      </c>
      <c r="I563" t="s">
        <v>655</v>
      </c>
      <c r="J563" t="s">
        <v>656</v>
      </c>
      <c r="K563" t="s">
        <v>657</v>
      </c>
      <c r="L563">
        <v>1346</v>
      </c>
      <c r="N563">
        <v>1009</v>
      </c>
      <c r="O563" t="s">
        <v>139</v>
      </c>
      <c r="P563" t="s">
        <v>139</v>
      </c>
      <c r="Q563">
        <v>1</v>
      </c>
      <c r="X563">
        <v>3.5999999999999997E-2</v>
      </c>
      <c r="Y563">
        <v>28.6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4</v>
      </c>
      <c r="AG563">
        <v>3.5999999999999997E-2</v>
      </c>
      <c r="AH563">
        <v>2</v>
      </c>
      <c r="AI563">
        <v>27797397</v>
      </c>
      <c r="AJ563">
        <v>587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ROW(Source!A269)</f>
        <v>269</v>
      </c>
      <c r="B564">
        <v>27797398</v>
      </c>
      <c r="C564">
        <v>27796664</v>
      </c>
      <c r="D564">
        <v>25186612</v>
      </c>
      <c r="E564">
        <v>1</v>
      </c>
      <c r="F564">
        <v>1</v>
      </c>
      <c r="G564">
        <v>1</v>
      </c>
      <c r="H564">
        <v>3</v>
      </c>
      <c r="I564" t="s">
        <v>565</v>
      </c>
      <c r="J564" t="s">
        <v>566</v>
      </c>
      <c r="K564" t="s">
        <v>567</v>
      </c>
      <c r="L564">
        <v>1346</v>
      </c>
      <c r="N564">
        <v>1009</v>
      </c>
      <c r="O564" t="s">
        <v>139</v>
      </c>
      <c r="P564" t="s">
        <v>139</v>
      </c>
      <c r="Q564">
        <v>1</v>
      </c>
      <c r="X564">
        <v>6.0000000000000001E-3</v>
      </c>
      <c r="Y564">
        <v>35.630000000000003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4</v>
      </c>
      <c r="AG564">
        <v>6.0000000000000001E-3</v>
      </c>
      <c r="AH564">
        <v>2</v>
      </c>
      <c r="AI564">
        <v>27797398</v>
      </c>
      <c r="AJ564">
        <v>588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ROW(Source!A269)</f>
        <v>269</v>
      </c>
      <c r="B565">
        <v>27797399</v>
      </c>
      <c r="C565">
        <v>27796664</v>
      </c>
      <c r="D565">
        <v>25200071</v>
      </c>
      <c r="E565">
        <v>1</v>
      </c>
      <c r="F565">
        <v>1</v>
      </c>
      <c r="G565">
        <v>1</v>
      </c>
      <c r="H565">
        <v>3</v>
      </c>
      <c r="I565" t="s">
        <v>527</v>
      </c>
      <c r="J565" t="s">
        <v>528</v>
      </c>
      <c r="K565" t="s">
        <v>529</v>
      </c>
      <c r="L565">
        <v>1358</v>
      </c>
      <c r="N565">
        <v>1010</v>
      </c>
      <c r="O565" t="s">
        <v>355</v>
      </c>
      <c r="P565" t="s">
        <v>355</v>
      </c>
      <c r="Q565">
        <v>10</v>
      </c>
      <c r="X565">
        <v>0.1</v>
      </c>
      <c r="Y565">
        <v>39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4</v>
      </c>
      <c r="AG565">
        <v>0.1</v>
      </c>
      <c r="AH565">
        <v>2</v>
      </c>
      <c r="AI565">
        <v>27797399</v>
      </c>
      <c r="AJ565">
        <v>589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ROW(Source!A269)</f>
        <v>269</v>
      </c>
      <c r="B566">
        <v>27797400</v>
      </c>
      <c r="C566">
        <v>27796664</v>
      </c>
      <c r="D566">
        <v>25147235</v>
      </c>
      <c r="E566">
        <v>17</v>
      </c>
      <c r="F566">
        <v>1</v>
      </c>
      <c r="G566">
        <v>1</v>
      </c>
      <c r="H566">
        <v>3</v>
      </c>
      <c r="I566" t="s">
        <v>536</v>
      </c>
      <c r="J566" t="s">
        <v>4</v>
      </c>
      <c r="K566" t="s">
        <v>537</v>
      </c>
      <c r="L566">
        <v>1374</v>
      </c>
      <c r="N566">
        <v>1013</v>
      </c>
      <c r="O566" t="s">
        <v>538</v>
      </c>
      <c r="P566" t="s">
        <v>538</v>
      </c>
      <c r="Q566">
        <v>1</v>
      </c>
      <c r="X566">
        <v>0.3</v>
      </c>
      <c r="Y566">
        <v>1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4</v>
      </c>
      <c r="AG566">
        <v>0.3</v>
      </c>
      <c r="AH566">
        <v>2</v>
      </c>
      <c r="AI566">
        <v>27797400</v>
      </c>
      <c r="AJ566">
        <v>592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ROW(Source!A308)</f>
        <v>308</v>
      </c>
      <c r="B567">
        <v>27797406</v>
      </c>
      <c r="C567">
        <v>27796741</v>
      </c>
      <c r="D567">
        <v>25416173</v>
      </c>
      <c r="E567">
        <v>1</v>
      </c>
      <c r="F567">
        <v>1</v>
      </c>
      <c r="G567">
        <v>1</v>
      </c>
      <c r="H567">
        <v>1</v>
      </c>
      <c r="I567" t="s">
        <v>717</v>
      </c>
      <c r="J567" t="s">
        <v>4</v>
      </c>
      <c r="K567" t="s">
        <v>718</v>
      </c>
      <c r="L567">
        <v>1191</v>
      </c>
      <c r="N567">
        <v>1013</v>
      </c>
      <c r="O567" t="s">
        <v>497</v>
      </c>
      <c r="P567" t="s">
        <v>497</v>
      </c>
      <c r="Q567">
        <v>1</v>
      </c>
      <c r="X567">
        <v>134.1</v>
      </c>
      <c r="Y567">
        <v>0</v>
      </c>
      <c r="Z567">
        <v>0</v>
      </c>
      <c r="AA567">
        <v>0</v>
      </c>
      <c r="AB567">
        <v>7.94</v>
      </c>
      <c r="AC567">
        <v>0</v>
      </c>
      <c r="AD567">
        <v>1</v>
      </c>
      <c r="AE567">
        <v>1</v>
      </c>
      <c r="AF567" t="s">
        <v>4</v>
      </c>
      <c r="AG567">
        <v>134.1</v>
      </c>
      <c r="AH567">
        <v>2</v>
      </c>
      <c r="AI567">
        <v>27797406</v>
      </c>
      <c r="AJ567">
        <v>593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ROW(Source!A308)</f>
        <v>308</v>
      </c>
      <c r="B568">
        <v>27797407</v>
      </c>
      <c r="C568">
        <v>27796741</v>
      </c>
      <c r="D568">
        <v>25147242</v>
      </c>
      <c r="E568">
        <v>17</v>
      </c>
      <c r="F568">
        <v>1</v>
      </c>
      <c r="G568">
        <v>1</v>
      </c>
      <c r="H568">
        <v>3</v>
      </c>
      <c r="I568" t="s">
        <v>367</v>
      </c>
      <c r="J568" t="s">
        <v>4</v>
      </c>
      <c r="K568" t="s">
        <v>368</v>
      </c>
      <c r="L568">
        <v>1348</v>
      </c>
      <c r="N568">
        <v>1009</v>
      </c>
      <c r="O568" t="s">
        <v>119</v>
      </c>
      <c r="P568" t="s">
        <v>119</v>
      </c>
      <c r="Q568">
        <v>1000</v>
      </c>
      <c r="X568">
        <v>2.4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 t="s">
        <v>4</v>
      </c>
      <c r="AG568">
        <v>2.4</v>
      </c>
      <c r="AH568">
        <v>2</v>
      </c>
      <c r="AI568">
        <v>27797407</v>
      </c>
      <c r="AJ568">
        <v>594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ROW(Source!A309)</f>
        <v>309</v>
      </c>
      <c r="B569">
        <v>27797406</v>
      </c>
      <c r="C569">
        <v>27796741</v>
      </c>
      <c r="D569">
        <v>25416173</v>
      </c>
      <c r="E569">
        <v>1</v>
      </c>
      <c r="F569">
        <v>1</v>
      </c>
      <c r="G569">
        <v>1</v>
      </c>
      <c r="H569">
        <v>1</v>
      </c>
      <c r="I569" t="s">
        <v>717</v>
      </c>
      <c r="J569" t="s">
        <v>4</v>
      </c>
      <c r="K569" t="s">
        <v>718</v>
      </c>
      <c r="L569">
        <v>1191</v>
      </c>
      <c r="N569">
        <v>1013</v>
      </c>
      <c r="O569" t="s">
        <v>497</v>
      </c>
      <c r="P569" t="s">
        <v>497</v>
      </c>
      <c r="Q569">
        <v>1</v>
      </c>
      <c r="X569">
        <v>134.1</v>
      </c>
      <c r="Y569">
        <v>0</v>
      </c>
      <c r="Z569">
        <v>0</v>
      </c>
      <c r="AA569">
        <v>0</v>
      </c>
      <c r="AB569">
        <v>7.94</v>
      </c>
      <c r="AC569">
        <v>0</v>
      </c>
      <c r="AD569">
        <v>1</v>
      </c>
      <c r="AE569">
        <v>1</v>
      </c>
      <c r="AF569" t="s">
        <v>4</v>
      </c>
      <c r="AG569">
        <v>134.1</v>
      </c>
      <c r="AH569">
        <v>2</v>
      </c>
      <c r="AI569">
        <v>27797406</v>
      </c>
      <c r="AJ569">
        <v>595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ROW(Source!A309)</f>
        <v>309</v>
      </c>
      <c r="B570">
        <v>27797407</v>
      </c>
      <c r="C570">
        <v>27796741</v>
      </c>
      <c r="D570">
        <v>25147242</v>
      </c>
      <c r="E570">
        <v>17</v>
      </c>
      <c r="F570">
        <v>1</v>
      </c>
      <c r="G570">
        <v>1</v>
      </c>
      <c r="H570">
        <v>3</v>
      </c>
      <c r="I570" t="s">
        <v>367</v>
      </c>
      <c r="J570" t="s">
        <v>4</v>
      </c>
      <c r="K570" t="s">
        <v>368</v>
      </c>
      <c r="L570">
        <v>1348</v>
      </c>
      <c r="N570">
        <v>1009</v>
      </c>
      <c r="O570" t="s">
        <v>119</v>
      </c>
      <c r="P570" t="s">
        <v>119</v>
      </c>
      <c r="Q570">
        <v>1000</v>
      </c>
      <c r="X570">
        <v>2.4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 t="s">
        <v>4</v>
      </c>
      <c r="AG570">
        <v>2.4</v>
      </c>
      <c r="AH570">
        <v>2</v>
      </c>
      <c r="AI570">
        <v>27797407</v>
      </c>
      <c r="AJ570">
        <v>596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ROW(Source!A312)</f>
        <v>312</v>
      </c>
      <c r="B571">
        <v>27797409</v>
      </c>
      <c r="C571">
        <v>27796744</v>
      </c>
      <c r="D571">
        <v>25420939</v>
      </c>
      <c r="E571">
        <v>1</v>
      </c>
      <c r="F571">
        <v>1</v>
      </c>
      <c r="G571">
        <v>1</v>
      </c>
      <c r="H571">
        <v>1</v>
      </c>
      <c r="I571" t="s">
        <v>719</v>
      </c>
      <c r="J571" t="s">
        <v>4</v>
      </c>
      <c r="K571" t="s">
        <v>720</v>
      </c>
      <c r="L571">
        <v>1191</v>
      </c>
      <c r="N571">
        <v>1013</v>
      </c>
      <c r="O571" t="s">
        <v>497</v>
      </c>
      <c r="P571" t="s">
        <v>497</v>
      </c>
      <c r="Q571">
        <v>1</v>
      </c>
      <c r="X571">
        <v>2.0699999999999998</v>
      </c>
      <c r="Y571">
        <v>0</v>
      </c>
      <c r="Z571">
        <v>0</v>
      </c>
      <c r="AA571">
        <v>0</v>
      </c>
      <c r="AB571">
        <v>10.210000000000001</v>
      </c>
      <c r="AC571">
        <v>0</v>
      </c>
      <c r="AD571">
        <v>1</v>
      </c>
      <c r="AE571">
        <v>1</v>
      </c>
      <c r="AF571" t="s">
        <v>21</v>
      </c>
      <c r="AG571">
        <v>2.4839999999999995</v>
      </c>
      <c r="AH571">
        <v>2</v>
      </c>
      <c r="AI571">
        <v>27797409</v>
      </c>
      <c r="AJ571">
        <v>597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ROW(Source!A312)</f>
        <v>312</v>
      </c>
      <c r="B572">
        <v>27797410</v>
      </c>
      <c r="C572">
        <v>27796744</v>
      </c>
      <c r="D572">
        <v>25412928</v>
      </c>
      <c r="E572">
        <v>1</v>
      </c>
      <c r="F572">
        <v>1</v>
      </c>
      <c r="G572">
        <v>1</v>
      </c>
      <c r="H572">
        <v>1</v>
      </c>
      <c r="I572" t="s">
        <v>498</v>
      </c>
      <c r="J572" t="s">
        <v>4</v>
      </c>
      <c r="K572" t="s">
        <v>499</v>
      </c>
      <c r="L572">
        <v>1191</v>
      </c>
      <c r="N572">
        <v>1013</v>
      </c>
      <c r="O572" t="s">
        <v>497</v>
      </c>
      <c r="P572" t="s">
        <v>497</v>
      </c>
      <c r="Q572">
        <v>1</v>
      </c>
      <c r="X572">
        <v>0.02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2</v>
      </c>
      <c r="AF572" t="s">
        <v>21</v>
      </c>
      <c r="AG572">
        <v>2.4E-2</v>
      </c>
      <c r="AH572">
        <v>2</v>
      </c>
      <c r="AI572">
        <v>27797410</v>
      </c>
      <c r="AJ572">
        <v>598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ROW(Source!A312)</f>
        <v>312</v>
      </c>
      <c r="B573">
        <v>27797411</v>
      </c>
      <c r="C573">
        <v>27796744</v>
      </c>
      <c r="D573">
        <v>25231607</v>
      </c>
      <c r="E573">
        <v>1</v>
      </c>
      <c r="F573">
        <v>1</v>
      </c>
      <c r="G573">
        <v>1</v>
      </c>
      <c r="H573">
        <v>2</v>
      </c>
      <c r="I573" t="s">
        <v>507</v>
      </c>
      <c r="J573" t="s">
        <v>508</v>
      </c>
      <c r="K573" t="s">
        <v>509</v>
      </c>
      <c r="L573">
        <v>1368</v>
      </c>
      <c r="N573">
        <v>1011</v>
      </c>
      <c r="O573" t="s">
        <v>503</v>
      </c>
      <c r="P573" t="s">
        <v>503</v>
      </c>
      <c r="Q573">
        <v>1</v>
      </c>
      <c r="X573">
        <v>0.02</v>
      </c>
      <c r="Y573">
        <v>0</v>
      </c>
      <c r="Z573">
        <v>65.709999999999994</v>
      </c>
      <c r="AA573">
        <v>11.6</v>
      </c>
      <c r="AB573">
        <v>0</v>
      </c>
      <c r="AC573">
        <v>0</v>
      </c>
      <c r="AD573">
        <v>1</v>
      </c>
      <c r="AE573">
        <v>0</v>
      </c>
      <c r="AF573" t="s">
        <v>21</v>
      </c>
      <c r="AG573">
        <v>2.4E-2</v>
      </c>
      <c r="AH573">
        <v>2</v>
      </c>
      <c r="AI573">
        <v>27797411</v>
      </c>
      <c r="AJ573">
        <v>599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ROW(Source!A312)</f>
        <v>312</v>
      </c>
      <c r="B574">
        <v>27797412</v>
      </c>
      <c r="C574">
        <v>27796744</v>
      </c>
      <c r="D574">
        <v>25231911</v>
      </c>
      <c r="E574">
        <v>1</v>
      </c>
      <c r="F574">
        <v>1</v>
      </c>
      <c r="G574">
        <v>1</v>
      </c>
      <c r="H574">
        <v>2</v>
      </c>
      <c r="I574" t="s">
        <v>586</v>
      </c>
      <c r="J574" t="s">
        <v>587</v>
      </c>
      <c r="K574" t="s">
        <v>588</v>
      </c>
      <c r="L574">
        <v>1368</v>
      </c>
      <c r="N574">
        <v>1011</v>
      </c>
      <c r="O574" t="s">
        <v>503</v>
      </c>
      <c r="P574" t="s">
        <v>503</v>
      </c>
      <c r="Q574">
        <v>1</v>
      </c>
      <c r="X574">
        <v>0.71</v>
      </c>
      <c r="Y574">
        <v>0</v>
      </c>
      <c r="Z574">
        <v>8.1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21</v>
      </c>
      <c r="AG574">
        <v>0.85199999999999998</v>
      </c>
      <c r="AH574">
        <v>2</v>
      </c>
      <c r="AI574">
        <v>27797412</v>
      </c>
      <c r="AJ574">
        <v>600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ROW(Source!A312)</f>
        <v>312</v>
      </c>
      <c r="B575">
        <v>27797413</v>
      </c>
      <c r="C575">
        <v>27796744</v>
      </c>
      <c r="D575">
        <v>25151425</v>
      </c>
      <c r="E575">
        <v>1</v>
      </c>
      <c r="F575">
        <v>1</v>
      </c>
      <c r="G575">
        <v>1</v>
      </c>
      <c r="H575">
        <v>3</v>
      </c>
      <c r="I575" t="s">
        <v>721</v>
      </c>
      <c r="J575" t="s">
        <v>722</v>
      </c>
      <c r="K575" t="s">
        <v>723</v>
      </c>
      <c r="L575">
        <v>1348</v>
      </c>
      <c r="N575">
        <v>1009</v>
      </c>
      <c r="O575" t="s">
        <v>119</v>
      </c>
      <c r="P575" t="s">
        <v>119</v>
      </c>
      <c r="Q575">
        <v>1000</v>
      </c>
      <c r="X575">
        <v>6.9999999999999994E-5</v>
      </c>
      <c r="Y575">
        <v>10315.01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4</v>
      </c>
      <c r="AG575">
        <v>6.9999999999999994E-5</v>
      </c>
      <c r="AH575">
        <v>2</v>
      </c>
      <c r="AI575">
        <v>27797413</v>
      </c>
      <c r="AJ575">
        <v>603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ROW(Source!A312)</f>
        <v>312</v>
      </c>
      <c r="B576">
        <v>27797414</v>
      </c>
      <c r="C576">
        <v>27796744</v>
      </c>
      <c r="D576">
        <v>25152569</v>
      </c>
      <c r="E576">
        <v>1</v>
      </c>
      <c r="F576">
        <v>1</v>
      </c>
      <c r="G576">
        <v>1</v>
      </c>
      <c r="H576">
        <v>3</v>
      </c>
      <c r="I576" t="s">
        <v>724</v>
      </c>
      <c r="J576" t="s">
        <v>725</v>
      </c>
      <c r="K576" t="s">
        <v>726</v>
      </c>
      <c r="L576">
        <v>1348</v>
      </c>
      <c r="N576">
        <v>1009</v>
      </c>
      <c r="O576" t="s">
        <v>119</v>
      </c>
      <c r="P576" t="s">
        <v>119</v>
      </c>
      <c r="Q576">
        <v>1000</v>
      </c>
      <c r="X576">
        <v>3.0000000000000001E-3</v>
      </c>
      <c r="Y576">
        <v>10068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4</v>
      </c>
      <c r="AG576">
        <v>3.0000000000000001E-3</v>
      </c>
      <c r="AH576">
        <v>2</v>
      </c>
      <c r="AI576">
        <v>27797414</v>
      </c>
      <c r="AJ576">
        <v>604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ROW(Source!A312)</f>
        <v>312</v>
      </c>
      <c r="B577">
        <v>27797415</v>
      </c>
      <c r="C577">
        <v>27796744</v>
      </c>
      <c r="D577">
        <v>25145065</v>
      </c>
      <c r="E577">
        <v>17</v>
      </c>
      <c r="F577">
        <v>1</v>
      </c>
      <c r="G577">
        <v>1</v>
      </c>
      <c r="H577">
        <v>3</v>
      </c>
      <c r="I577" t="s">
        <v>785</v>
      </c>
      <c r="J577" t="s">
        <v>4</v>
      </c>
      <c r="K577" t="s">
        <v>786</v>
      </c>
      <c r="L577">
        <v>1354</v>
      </c>
      <c r="N577">
        <v>1010</v>
      </c>
      <c r="O577" t="s">
        <v>215</v>
      </c>
      <c r="P577" t="s">
        <v>215</v>
      </c>
      <c r="Q577">
        <v>1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1</v>
      </c>
      <c r="AD577">
        <v>0</v>
      </c>
      <c r="AE577">
        <v>0</v>
      </c>
      <c r="AF577" t="s">
        <v>4</v>
      </c>
      <c r="AG577">
        <v>0</v>
      </c>
      <c r="AH577">
        <v>3</v>
      </c>
      <c r="AI577">
        <v>-1</v>
      </c>
      <c r="AJ577" t="s">
        <v>4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ROW(Source!A312)</f>
        <v>312</v>
      </c>
      <c r="B578">
        <v>27797416</v>
      </c>
      <c r="C578">
        <v>27796744</v>
      </c>
      <c r="D578">
        <v>25186957</v>
      </c>
      <c r="E578">
        <v>1</v>
      </c>
      <c r="F578">
        <v>1</v>
      </c>
      <c r="G578">
        <v>1</v>
      </c>
      <c r="H578">
        <v>3</v>
      </c>
      <c r="I578" t="s">
        <v>727</v>
      </c>
      <c r="J578" t="s">
        <v>728</v>
      </c>
      <c r="K578" t="s">
        <v>729</v>
      </c>
      <c r="L578">
        <v>1354</v>
      </c>
      <c r="N578">
        <v>1010</v>
      </c>
      <c r="O578" t="s">
        <v>215</v>
      </c>
      <c r="P578" t="s">
        <v>215</v>
      </c>
      <c r="Q578">
        <v>1</v>
      </c>
      <c r="X578">
        <v>0.27</v>
      </c>
      <c r="Y578">
        <v>110.11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4</v>
      </c>
      <c r="AG578">
        <v>0.27</v>
      </c>
      <c r="AH578">
        <v>2</v>
      </c>
      <c r="AI578">
        <v>27797416</v>
      </c>
      <c r="AJ578">
        <v>606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ROW(Source!A313)</f>
        <v>313</v>
      </c>
      <c r="B579">
        <v>27797409</v>
      </c>
      <c r="C579">
        <v>27796744</v>
      </c>
      <c r="D579">
        <v>25420939</v>
      </c>
      <c r="E579">
        <v>1</v>
      </c>
      <c r="F579">
        <v>1</v>
      </c>
      <c r="G579">
        <v>1</v>
      </c>
      <c r="H579">
        <v>1</v>
      </c>
      <c r="I579" t="s">
        <v>719</v>
      </c>
      <c r="J579" t="s">
        <v>4</v>
      </c>
      <c r="K579" t="s">
        <v>720</v>
      </c>
      <c r="L579">
        <v>1191</v>
      </c>
      <c r="N579">
        <v>1013</v>
      </c>
      <c r="O579" t="s">
        <v>497</v>
      </c>
      <c r="P579" t="s">
        <v>497</v>
      </c>
      <c r="Q579">
        <v>1</v>
      </c>
      <c r="X579">
        <v>2.0699999999999998</v>
      </c>
      <c r="Y579">
        <v>0</v>
      </c>
      <c r="Z579">
        <v>0</v>
      </c>
      <c r="AA579">
        <v>0</v>
      </c>
      <c r="AB579">
        <v>10.210000000000001</v>
      </c>
      <c r="AC579">
        <v>0</v>
      </c>
      <c r="AD579">
        <v>1</v>
      </c>
      <c r="AE579">
        <v>1</v>
      </c>
      <c r="AF579" t="s">
        <v>21</v>
      </c>
      <c r="AG579">
        <v>2.4839999999999995</v>
      </c>
      <c r="AH579">
        <v>2</v>
      </c>
      <c r="AI579">
        <v>27797409</v>
      </c>
      <c r="AJ579">
        <v>607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ROW(Source!A313)</f>
        <v>313</v>
      </c>
      <c r="B580">
        <v>27797410</v>
      </c>
      <c r="C580">
        <v>27796744</v>
      </c>
      <c r="D580">
        <v>25412928</v>
      </c>
      <c r="E580">
        <v>1</v>
      </c>
      <c r="F580">
        <v>1</v>
      </c>
      <c r="G580">
        <v>1</v>
      </c>
      <c r="H580">
        <v>1</v>
      </c>
      <c r="I580" t="s">
        <v>498</v>
      </c>
      <c r="J580" t="s">
        <v>4</v>
      </c>
      <c r="K580" t="s">
        <v>499</v>
      </c>
      <c r="L580">
        <v>1191</v>
      </c>
      <c r="N580">
        <v>1013</v>
      </c>
      <c r="O580" t="s">
        <v>497</v>
      </c>
      <c r="P580" t="s">
        <v>497</v>
      </c>
      <c r="Q580">
        <v>1</v>
      </c>
      <c r="X580">
        <v>0.02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2</v>
      </c>
      <c r="AF580" t="s">
        <v>21</v>
      </c>
      <c r="AG580">
        <v>2.4E-2</v>
      </c>
      <c r="AH580">
        <v>2</v>
      </c>
      <c r="AI580">
        <v>27797410</v>
      </c>
      <c r="AJ580">
        <v>608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ROW(Source!A313)</f>
        <v>313</v>
      </c>
      <c r="B581">
        <v>27797411</v>
      </c>
      <c r="C581">
        <v>27796744</v>
      </c>
      <c r="D581">
        <v>25231607</v>
      </c>
      <c r="E581">
        <v>1</v>
      </c>
      <c r="F581">
        <v>1</v>
      </c>
      <c r="G581">
        <v>1</v>
      </c>
      <c r="H581">
        <v>2</v>
      </c>
      <c r="I581" t="s">
        <v>507</v>
      </c>
      <c r="J581" t="s">
        <v>508</v>
      </c>
      <c r="K581" t="s">
        <v>509</v>
      </c>
      <c r="L581">
        <v>1368</v>
      </c>
      <c r="N581">
        <v>1011</v>
      </c>
      <c r="O581" t="s">
        <v>503</v>
      </c>
      <c r="P581" t="s">
        <v>503</v>
      </c>
      <c r="Q581">
        <v>1</v>
      </c>
      <c r="X581">
        <v>0.02</v>
      </c>
      <c r="Y581">
        <v>0</v>
      </c>
      <c r="Z581">
        <v>65.709999999999994</v>
      </c>
      <c r="AA581">
        <v>11.6</v>
      </c>
      <c r="AB581">
        <v>0</v>
      </c>
      <c r="AC581">
        <v>0</v>
      </c>
      <c r="AD581">
        <v>1</v>
      </c>
      <c r="AE581">
        <v>0</v>
      </c>
      <c r="AF581" t="s">
        <v>21</v>
      </c>
      <c r="AG581">
        <v>2.4E-2</v>
      </c>
      <c r="AH581">
        <v>2</v>
      </c>
      <c r="AI581">
        <v>27797411</v>
      </c>
      <c r="AJ581">
        <v>609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ROW(Source!A313)</f>
        <v>313</v>
      </c>
      <c r="B582">
        <v>27797412</v>
      </c>
      <c r="C582">
        <v>27796744</v>
      </c>
      <c r="D582">
        <v>25231911</v>
      </c>
      <c r="E582">
        <v>1</v>
      </c>
      <c r="F582">
        <v>1</v>
      </c>
      <c r="G582">
        <v>1</v>
      </c>
      <c r="H582">
        <v>2</v>
      </c>
      <c r="I582" t="s">
        <v>586</v>
      </c>
      <c r="J582" t="s">
        <v>587</v>
      </c>
      <c r="K582" t="s">
        <v>588</v>
      </c>
      <c r="L582">
        <v>1368</v>
      </c>
      <c r="N582">
        <v>1011</v>
      </c>
      <c r="O582" t="s">
        <v>503</v>
      </c>
      <c r="P582" t="s">
        <v>503</v>
      </c>
      <c r="Q582">
        <v>1</v>
      </c>
      <c r="X582">
        <v>0.71</v>
      </c>
      <c r="Y582">
        <v>0</v>
      </c>
      <c r="Z582">
        <v>8.1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21</v>
      </c>
      <c r="AG582">
        <v>0.85199999999999998</v>
      </c>
      <c r="AH582">
        <v>2</v>
      </c>
      <c r="AI582">
        <v>27797412</v>
      </c>
      <c r="AJ582">
        <v>610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ROW(Source!A313)</f>
        <v>313</v>
      </c>
      <c r="B583">
        <v>27797413</v>
      </c>
      <c r="C583">
        <v>27796744</v>
      </c>
      <c r="D583">
        <v>25151425</v>
      </c>
      <c r="E583">
        <v>1</v>
      </c>
      <c r="F583">
        <v>1</v>
      </c>
      <c r="G583">
        <v>1</v>
      </c>
      <c r="H583">
        <v>3</v>
      </c>
      <c r="I583" t="s">
        <v>721</v>
      </c>
      <c r="J583" t="s">
        <v>722</v>
      </c>
      <c r="K583" t="s">
        <v>723</v>
      </c>
      <c r="L583">
        <v>1348</v>
      </c>
      <c r="N583">
        <v>1009</v>
      </c>
      <c r="O583" t="s">
        <v>119</v>
      </c>
      <c r="P583" t="s">
        <v>119</v>
      </c>
      <c r="Q583">
        <v>1000</v>
      </c>
      <c r="X583">
        <v>6.9999999999999994E-5</v>
      </c>
      <c r="Y583">
        <v>10315.01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4</v>
      </c>
      <c r="AG583">
        <v>6.9999999999999994E-5</v>
      </c>
      <c r="AH583">
        <v>2</v>
      </c>
      <c r="AI583">
        <v>27797413</v>
      </c>
      <c r="AJ583">
        <v>613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ROW(Source!A313)</f>
        <v>313</v>
      </c>
      <c r="B584">
        <v>27797414</v>
      </c>
      <c r="C584">
        <v>27796744</v>
      </c>
      <c r="D584">
        <v>25152569</v>
      </c>
      <c r="E584">
        <v>1</v>
      </c>
      <c r="F584">
        <v>1</v>
      </c>
      <c r="G584">
        <v>1</v>
      </c>
      <c r="H584">
        <v>3</v>
      </c>
      <c r="I584" t="s">
        <v>724</v>
      </c>
      <c r="J584" t="s">
        <v>725</v>
      </c>
      <c r="K584" t="s">
        <v>726</v>
      </c>
      <c r="L584">
        <v>1348</v>
      </c>
      <c r="N584">
        <v>1009</v>
      </c>
      <c r="O584" t="s">
        <v>119</v>
      </c>
      <c r="P584" t="s">
        <v>119</v>
      </c>
      <c r="Q584">
        <v>1000</v>
      </c>
      <c r="X584">
        <v>3.0000000000000001E-3</v>
      </c>
      <c r="Y584">
        <v>10068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4</v>
      </c>
      <c r="AG584">
        <v>3.0000000000000001E-3</v>
      </c>
      <c r="AH584">
        <v>2</v>
      </c>
      <c r="AI584">
        <v>27797414</v>
      </c>
      <c r="AJ584">
        <v>614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ROW(Source!A313)</f>
        <v>313</v>
      </c>
      <c r="B585">
        <v>27797415</v>
      </c>
      <c r="C585">
        <v>27796744</v>
      </c>
      <c r="D585">
        <v>25145065</v>
      </c>
      <c r="E585">
        <v>17</v>
      </c>
      <c r="F585">
        <v>1</v>
      </c>
      <c r="G585">
        <v>1</v>
      </c>
      <c r="H585">
        <v>3</v>
      </c>
      <c r="I585" t="s">
        <v>785</v>
      </c>
      <c r="J585" t="s">
        <v>4</v>
      </c>
      <c r="K585" t="s">
        <v>786</v>
      </c>
      <c r="L585">
        <v>1354</v>
      </c>
      <c r="N585">
        <v>1010</v>
      </c>
      <c r="O585" t="s">
        <v>215</v>
      </c>
      <c r="P585" t="s">
        <v>215</v>
      </c>
      <c r="Q585">
        <v>1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1</v>
      </c>
      <c r="AD585">
        <v>0</v>
      </c>
      <c r="AE585">
        <v>0</v>
      </c>
      <c r="AF585" t="s">
        <v>4</v>
      </c>
      <c r="AG585">
        <v>0</v>
      </c>
      <c r="AH585">
        <v>3</v>
      </c>
      <c r="AI585">
        <v>-1</v>
      </c>
      <c r="AJ585" t="s">
        <v>4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ROW(Source!A313)</f>
        <v>313</v>
      </c>
      <c r="B586">
        <v>27797416</v>
      </c>
      <c r="C586">
        <v>27796744</v>
      </c>
      <c r="D586">
        <v>25186957</v>
      </c>
      <c r="E586">
        <v>1</v>
      </c>
      <c r="F586">
        <v>1</v>
      </c>
      <c r="G586">
        <v>1</v>
      </c>
      <c r="H586">
        <v>3</v>
      </c>
      <c r="I586" t="s">
        <v>727</v>
      </c>
      <c r="J586" t="s">
        <v>728</v>
      </c>
      <c r="K586" t="s">
        <v>729</v>
      </c>
      <c r="L586">
        <v>1354</v>
      </c>
      <c r="N586">
        <v>1010</v>
      </c>
      <c r="O586" t="s">
        <v>215</v>
      </c>
      <c r="P586" t="s">
        <v>215</v>
      </c>
      <c r="Q586">
        <v>1</v>
      </c>
      <c r="X586">
        <v>0.27</v>
      </c>
      <c r="Y586">
        <v>110.11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4</v>
      </c>
      <c r="AG586">
        <v>0.27</v>
      </c>
      <c r="AH586">
        <v>2</v>
      </c>
      <c r="AI586">
        <v>27797416</v>
      </c>
      <c r="AJ586">
        <v>616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ROW(Source!A320)</f>
        <v>320</v>
      </c>
      <c r="B587">
        <v>27797422</v>
      </c>
      <c r="C587">
        <v>27796754</v>
      </c>
      <c r="D587">
        <v>25418254</v>
      </c>
      <c r="E587">
        <v>1</v>
      </c>
      <c r="F587">
        <v>1</v>
      </c>
      <c r="G587">
        <v>1</v>
      </c>
      <c r="H587">
        <v>1</v>
      </c>
      <c r="I587" t="s">
        <v>658</v>
      </c>
      <c r="J587" t="s">
        <v>4</v>
      </c>
      <c r="K587" t="s">
        <v>659</v>
      </c>
      <c r="L587">
        <v>1191</v>
      </c>
      <c r="N587">
        <v>1013</v>
      </c>
      <c r="O587" t="s">
        <v>497</v>
      </c>
      <c r="P587" t="s">
        <v>497</v>
      </c>
      <c r="Q587">
        <v>1</v>
      </c>
      <c r="X587">
        <v>15.17</v>
      </c>
      <c r="Y587">
        <v>0</v>
      </c>
      <c r="Z587">
        <v>0</v>
      </c>
      <c r="AA587">
        <v>0</v>
      </c>
      <c r="AB587">
        <v>9.51</v>
      </c>
      <c r="AC587">
        <v>0</v>
      </c>
      <c r="AD587">
        <v>1</v>
      </c>
      <c r="AE587">
        <v>1</v>
      </c>
      <c r="AF587" t="s">
        <v>4</v>
      </c>
      <c r="AG587">
        <v>15.17</v>
      </c>
      <c r="AH587">
        <v>2</v>
      </c>
      <c r="AI587">
        <v>27797422</v>
      </c>
      <c r="AJ587">
        <v>617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ROW(Source!A320)</f>
        <v>320</v>
      </c>
      <c r="B588">
        <v>27797423</v>
      </c>
      <c r="C588">
        <v>27796754</v>
      </c>
      <c r="D588">
        <v>25231936</v>
      </c>
      <c r="E588">
        <v>1</v>
      </c>
      <c r="F588">
        <v>1</v>
      </c>
      <c r="G588">
        <v>1</v>
      </c>
      <c r="H588">
        <v>2</v>
      </c>
      <c r="I588" t="s">
        <v>730</v>
      </c>
      <c r="J588" t="s">
        <v>731</v>
      </c>
      <c r="K588" t="s">
        <v>732</v>
      </c>
      <c r="L588">
        <v>1368</v>
      </c>
      <c r="N588">
        <v>1011</v>
      </c>
      <c r="O588" t="s">
        <v>503</v>
      </c>
      <c r="P588" t="s">
        <v>503</v>
      </c>
      <c r="Q588">
        <v>1</v>
      </c>
      <c r="X588">
        <v>4.3499999999999996</v>
      </c>
      <c r="Y588">
        <v>0</v>
      </c>
      <c r="Z588">
        <v>32.5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4</v>
      </c>
      <c r="AG588">
        <v>4.3499999999999996</v>
      </c>
      <c r="AH588">
        <v>2</v>
      </c>
      <c r="AI588">
        <v>27797423</v>
      </c>
      <c r="AJ588">
        <v>618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ROW(Source!A320)</f>
        <v>320</v>
      </c>
      <c r="B589">
        <v>27797424</v>
      </c>
      <c r="C589">
        <v>27796754</v>
      </c>
      <c r="D589">
        <v>25232531</v>
      </c>
      <c r="E589">
        <v>1</v>
      </c>
      <c r="F589">
        <v>1</v>
      </c>
      <c r="G589">
        <v>1</v>
      </c>
      <c r="H589">
        <v>2</v>
      </c>
      <c r="I589" t="s">
        <v>733</v>
      </c>
      <c r="J589" t="s">
        <v>734</v>
      </c>
      <c r="K589" t="s">
        <v>735</v>
      </c>
      <c r="L589">
        <v>1368</v>
      </c>
      <c r="N589">
        <v>1011</v>
      </c>
      <c r="O589" t="s">
        <v>503</v>
      </c>
      <c r="P589" t="s">
        <v>503</v>
      </c>
      <c r="Q589">
        <v>1</v>
      </c>
      <c r="X589">
        <v>8.6999999999999993</v>
      </c>
      <c r="Y589">
        <v>0</v>
      </c>
      <c r="Z589">
        <v>1.53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4</v>
      </c>
      <c r="AG589">
        <v>8.6999999999999993</v>
      </c>
      <c r="AH589">
        <v>2</v>
      </c>
      <c r="AI589">
        <v>27797424</v>
      </c>
      <c r="AJ589">
        <v>619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ROW(Source!A321)</f>
        <v>321</v>
      </c>
      <c r="B590">
        <v>27797422</v>
      </c>
      <c r="C590">
        <v>27796754</v>
      </c>
      <c r="D590">
        <v>25418254</v>
      </c>
      <c r="E590">
        <v>1</v>
      </c>
      <c r="F590">
        <v>1</v>
      </c>
      <c r="G590">
        <v>1</v>
      </c>
      <c r="H590">
        <v>1</v>
      </c>
      <c r="I590" t="s">
        <v>658</v>
      </c>
      <c r="J590" t="s">
        <v>4</v>
      </c>
      <c r="K590" t="s">
        <v>659</v>
      </c>
      <c r="L590">
        <v>1191</v>
      </c>
      <c r="N590">
        <v>1013</v>
      </c>
      <c r="O590" t="s">
        <v>497</v>
      </c>
      <c r="P590" t="s">
        <v>497</v>
      </c>
      <c r="Q590">
        <v>1</v>
      </c>
      <c r="X590">
        <v>15.17</v>
      </c>
      <c r="Y590">
        <v>0</v>
      </c>
      <c r="Z590">
        <v>0</v>
      </c>
      <c r="AA590">
        <v>0</v>
      </c>
      <c r="AB590">
        <v>9.51</v>
      </c>
      <c r="AC590">
        <v>0</v>
      </c>
      <c r="AD590">
        <v>1</v>
      </c>
      <c r="AE590">
        <v>1</v>
      </c>
      <c r="AF590" t="s">
        <v>4</v>
      </c>
      <c r="AG590">
        <v>15.17</v>
      </c>
      <c r="AH590">
        <v>2</v>
      </c>
      <c r="AI590">
        <v>27797422</v>
      </c>
      <c r="AJ590">
        <v>620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ROW(Source!A321)</f>
        <v>321</v>
      </c>
      <c r="B591">
        <v>27797423</v>
      </c>
      <c r="C591">
        <v>27796754</v>
      </c>
      <c r="D591">
        <v>25231936</v>
      </c>
      <c r="E591">
        <v>1</v>
      </c>
      <c r="F591">
        <v>1</v>
      </c>
      <c r="G591">
        <v>1</v>
      </c>
      <c r="H591">
        <v>2</v>
      </c>
      <c r="I591" t="s">
        <v>730</v>
      </c>
      <c r="J591" t="s">
        <v>731</v>
      </c>
      <c r="K591" t="s">
        <v>732</v>
      </c>
      <c r="L591">
        <v>1368</v>
      </c>
      <c r="N591">
        <v>1011</v>
      </c>
      <c r="O591" t="s">
        <v>503</v>
      </c>
      <c r="P591" t="s">
        <v>503</v>
      </c>
      <c r="Q591">
        <v>1</v>
      </c>
      <c r="X591">
        <v>4.3499999999999996</v>
      </c>
      <c r="Y591">
        <v>0</v>
      </c>
      <c r="Z591">
        <v>32.5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4</v>
      </c>
      <c r="AG591">
        <v>4.3499999999999996</v>
      </c>
      <c r="AH591">
        <v>2</v>
      </c>
      <c r="AI591">
        <v>27797423</v>
      </c>
      <c r="AJ591">
        <v>621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ROW(Source!A321)</f>
        <v>321</v>
      </c>
      <c r="B592">
        <v>27797424</v>
      </c>
      <c r="C592">
        <v>27796754</v>
      </c>
      <c r="D592">
        <v>25232531</v>
      </c>
      <c r="E592">
        <v>1</v>
      </c>
      <c r="F592">
        <v>1</v>
      </c>
      <c r="G592">
        <v>1</v>
      </c>
      <c r="H592">
        <v>2</v>
      </c>
      <c r="I592" t="s">
        <v>733</v>
      </c>
      <c r="J592" t="s">
        <v>734</v>
      </c>
      <c r="K592" t="s">
        <v>735</v>
      </c>
      <c r="L592">
        <v>1368</v>
      </c>
      <c r="N592">
        <v>1011</v>
      </c>
      <c r="O592" t="s">
        <v>503</v>
      </c>
      <c r="P592" t="s">
        <v>503</v>
      </c>
      <c r="Q592">
        <v>1</v>
      </c>
      <c r="X592">
        <v>8.6999999999999993</v>
      </c>
      <c r="Y592">
        <v>0</v>
      </c>
      <c r="Z592">
        <v>1.53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4</v>
      </c>
      <c r="AG592">
        <v>8.6999999999999993</v>
      </c>
      <c r="AH592">
        <v>2</v>
      </c>
      <c r="AI592">
        <v>27797424</v>
      </c>
      <c r="AJ592">
        <v>622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ROW(Source!A356)</f>
        <v>356</v>
      </c>
      <c r="B593">
        <v>27797429</v>
      </c>
      <c r="C593">
        <v>27796821</v>
      </c>
      <c r="D593">
        <v>25867359</v>
      </c>
      <c r="E593">
        <v>1</v>
      </c>
      <c r="F593">
        <v>1</v>
      </c>
      <c r="G593">
        <v>1</v>
      </c>
      <c r="H593">
        <v>1</v>
      </c>
      <c r="I593" t="s">
        <v>736</v>
      </c>
      <c r="J593" t="s">
        <v>4</v>
      </c>
      <c r="K593" t="s">
        <v>737</v>
      </c>
      <c r="L593">
        <v>1191</v>
      </c>
      <c r="N593">
        <v>1013</v>
      </c>
      <c r="O593" t="s">
        <v>497</v>
      </c>
      <c r="P593" t="s">
        <v>497</v>
      </c>
      <c r="Q593">
        <v>1</v>
      </c>
      <c r="X593">
        <v>1.44</v>
      </c>
      <c r="Y593">
        <v>0</v>
      </c>
      <c r="Z593">
        <v>0</v>
      </c>
      <c r="AA593">
        <v>0</v>
      </c>
      <c r="AB593">
        <v>10.210000000000001</v>
      </c>
      <c r="AC593">
        <v>0</v>
      </c>
      <c r="AD593">
        <v>1</v>
      </c>
      <c r="AE593">
        <v>1</v>
      </c>
      <c r="AF593" t="s">
        <v>399</v>
      </c>
      <c r="AG593">
        <v>1.1519999999999999</v>
      </c>
      <c r="AH593">
        <v>2</v>
      </c>
      <c r="AI593">
        <v>27797429</v>
      </c>
      <c r="AJ593">
        <v>623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ROW(Source!A356)</f>
        <v>356</v>
      </c>
      <c r="B594">
        <v>27797430</v>
      </c>
      <c r="C594">
        <v>27796821</v>
      </c>
      <c r="D594">
        <v>25863379</v>
      </c>
      <c r="E594">
        <v>1</v>
      </c>
      <c r="F594">
        <v>1</v>
      </c>
      <c r="G594">
        <v>1</v>
      </c>
      <c r="H594">
        <v>1</v>
      </c>
      <c r="I594" t="s">
        <v>738</v>
      </c>
      <c r="J594" t="s">
        <v>4</v>
      </c>
      <c r="K594" t="s">
        <v>739</v>
      </c>
      <c r="L594">
        <v>1191</v>
      </c>
      <c r="N594">
        <v>1013</v>
      </c>
      <c r="O594" t="s">
        <v>497</v>
      </c>
      <c r="P594" t="s">
        <v>497</v>
      </c>
      <c r="Q594">
        <v>1</v>
      </c>
      <c r="X594">
        <v>0.36</v>
      </c>
      <c r="Y594">
        <v>0</v>
      </c>
      <c r="Z594">
        <v>0</v>
      </c>
      <c r="AA594">
        <v>0</v>
      </c>
      <c r="AB594">
        <v>16.93</v>
      </c>
      <c r="AC594">
        <v>0</v>
      </c>
      <c r="AD594">
        <v>1</v>
      </c>
      <c r="AE594">
        <v>1</v>
      </c>
      <c r="AF594" t="s">
        <v>399</v>
      </c>
      <c r="AG594">
        <v>0.28799999999999998</v>
      </c>
      <c r="AH594">
        <v>2</v>
      </c>
      <c r="AI594">
        <v>27797430</v>
      </c>
      <c r="AJ594">
        <v>624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ROW(Source!A356)</f>
        <v>356</v>
      </c>
      <c r="B595">
        <v>27797431</v>
      </c>
      <c r="C595">
        <v>27796821</v>
      </c>
      <c r="D595">
        <v>25703742</v>
      </c>
      <c r="E595">
        <v>1</v>
      </c>
      <c r="F595">
        <v>1</v>
      </c>
      <c r="G595">
        <v>1</v>
      </c>
      <c r="H595">
        <v>1</v>
      </c>
      <c r="I595" t="s">
        <v>740</v>
      </c>
      <c r="J595" t="s">
        <v>4</v>
      </c>
      <c r="K595" t="s">
        <v>741</v>
      </c>
      <c r="L595">
        <v>1191</v>
      </c>
      <c r="N595">
        <v>1013</v>
      </c>
      <c r="O595" t="s">
        <v>497</v>
      </c>
      <c r="P595" t="s">
        <v>497</v>
      </c>
      <c r="Q595">
        <v>1</v>
      </c>
      <c r="X595">
        <v>0.9</v>
      </c>
      <c r="Y595">
        <v>0</v>
      </c>
      <c r="Z595">
        <v>0</v>
      </c>
      <c r="AA595">
        <v>0</v>
      </c>
      <c r="AB595">
        <v>15.49</v>
      </c>
      <c r="AC595">
        <v>0</v>
      </c>
      <c r="AD595">
        <v>1</v>
      </c>
      <c r="AE595">
        <v>1</v>
      </c>
      <c r="AF595" t="s">
        <v>399</v>
      </c>
      <c r="AG595">
        <v>0.72000000000000008</v>
      </c>
      <c r="AH595">
        <v>2</v>
      </c>
      <c r="AI595">
        <v>27797431</v>
      </c>
      <c r="AJ595">
        <v>625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ROW(Source!A356)</f>
        <v>356</v>
      </c>
      <c r="B596">
        <v>27797432</v>
      </c>
      <c r="C596">
        <v>27796821</v>
      </c>
      <c r="D596">
        <v>25706519</v>
      </c>
      <c r="E596">
        <v>1</v>
      </c>
      <c r="F596">
        <v>1</v>
      </c>
      <c r="G596">
        <v>1</v>
      </c>
      <c r="H596">
        <v>1</v>
      </c>
      <c r="I596" t="s">
        <v>742</v>
      </c>
      <c r="J596" t="s">
        <v>4</v>
      </c>
      <c r="K596" t="s">
        <v>743</v>
      </c>
      <c r="L596">
        <v>1191</v>
      </c>
      <c r="N596">
        <v>1013</v>
      </c>
      <c r="O596" t="s">
        <v>497</v>
      </c>
      <c r="P596" t="s">
        <v>497</v>
      </c>
      <c r="Q596">
        <v>1</v>
      </c>
      <c r="X596">
        <v>0.9</v>
      </c>
      <c r="Y596">
        <v>0</v>
      </c>
      <c r="Z596">
        <v>0</v>
      </c>
      <c r="AA596">
        <v>0</v>
      </c>
      <c r="AB596">
        <v>14.09</v>
      </c>
      <c r="AC596">
        <v>0</v>
      </c>
      <c r="AD596">
        <v>1</v>
      </c>
      <c r="AE596">
        <v>1</v>
      </c>
      <c r="AF596" t="s">
        <v>399</v>
      </c>
      <c r="AG596">
        <v>0.72000000000000008</v>
      </c>
      <c r="AH596">
        <v>2</v>
      </c>
      <c r="AI596">
        <v>27797432</v>
      </c>
      <c r="AJ596">
        <v>626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ROW(Source!A357)</f>
        <v>357</v>
      </c>
      <c r="B597">
        <v>27797429</v>
      </c>
      <c r="C597">
        <v>27796821</v>
      </c>
      <c r="D597">
        <v>25867359</v>
      </c>
      <c r="E597">
        <v>1</v>
      </c>
      <c r="F597">
        <v>1</v>
      </c>
      <c r="G597">
        <v>1</v>
      </c>
      <c r="H597">
        <v>1</v>
      </c>
      <c r="I597" t="s">
        <v>736</v>
      </c>
      <c r="J597" t="s">
        <v>4</v>
      </c>
      <c r="K597" t="s">
        <v>737</v>
      </c>
      <c r="L597">
        <v>1191</v>
      </c>
      <c r="N597">
        <v>1013</v>
      </c>
      <c r="O597" t="s">
        <v>497</v>
      </c>
      <c r="P597" t="s">
        <v>497</v>
      </c>
      <c r="Q597">
        <v>1</v>
      </c>
      <c r="X597">
        <v>1.44</v>
      </c>
      <c r="Y597">
        <v>0</v>
      </c>
      <c r="Z597">
        <v>0</v>
      </c>
      <c r="AA597">
        <v>0</v>
      </c>
      <c r="AB597">
        <v>10.210000000000001</v>
      </c>
      <c r="AC597">
        <v>0</v>
      </c>
      <c r="AD597">
        <v>1</v>
      </c>
      <c r="AE597">
        <v>1</v>
      </c>
      <c r="AF597" t="s">
        <v>399</v>
      </c>
      <c r="AG597">
        <v>1.1519999999999999</v>
      </c>
      <c r="AH597">
        <v>2</v>
      </c>
      <c r="AI597">
        <v>27797429</v>
      </c>
      <c r="AJ597">
        <v>627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ROW(Source!A357)</f>
        <v>357</v>
      </c>
      <c r="B598">
        <v>27797430</v>
      </c>
      <c r="C598">
        <v>27796821</v>
      </c>
      <c r="D598">
        <v>25863379</v>
      </c>
      <c r="E598">
        <v>1</v>
      </c>
      <c r="F598">
        <v>1</v>
      </c>
      <c r="G598">
        <v>1</v>
      </c>
      <c r="H598">
        <v>1</v>
      </c>
      <c r="I598" t="s">
        <v>738</v>
      </c>
      <c r="J598" t="s">
        <v>4</v>
      </c>
      <c r="K598" t="s">
        <v>739</v>
      </c>
      <c r="L598">
        <v>1191</v>
      </c>
      <c r="N598">
        <v>1013</v>
      </c>
      <c r="O598" t="s">
        <v>497</v>
      </c>
      <c r="P598" t="s">
        <v>497</v>
      </c>
      <c r="Q598">
        <v>1</v>
      </c>
      <c r="X598">
        <v>0.36</v>
      </c>
      <c r="Y598">
        <v>0</v>
      </c>
      <c r="Z598">
        <v>0</v>
      </c>
      <c r="AA598">
        <v>0</v>
      </c>
      <c r="AB598">
        <v>16.93</v>
      </c>
      <c r="AC598">
        <v>0</v>
      </c>
      <c r="AD598">
        <v>1</v>
      </c>
      <c r="AE598">
        <v>1</v>
      </c>
      <c r="AF598" t="s">
        <v>399</v>
      </c>
      <c r="AG598">
        <v>0.28799999999999998</v>
      </c>
      <c r="AH598">
        <v>2</v>
      </c>
      <c r="AI598">
        <v>27797430</v>
      </c>
      <c r="AJ598">
        <v>628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ROW(Source!A357)</f>
        <v>357</v>
      </c>
      <c r="B599">
        <v>27797431</v>
      </c>
      <c r="C599">
        <v>27796821</v>
      </c>
      <c r="D599">
        <v>25703742</v>
      </c>
      <c r="E599">
        <v>1</v>
      </c>
      <c r="F599">
        <v>1</v>
      </c>
      <c r="G599">
        <v>1</v>
      </c>
      <c r="H599">
        <v>1</v>
      </c>
      <c r="I599" t="s">
        <v>740</v>
      </c>
      <c r="J599" t="s">
        <v>4</v>
      </c>
      <c r="K599" t="s">
        <v>741</v>
      </c>
      <c r="L599">
        <v>1191</v>
      </c>
      <c r="N599">
        <v>1013</v>
      </c>
      <c r="O599" t="s">
        <v>497</v>
      </c>
      <c r="P599" t="s">
        <v>497</v>
      </c>
      <c r="Q599">
        <v>1</v>
      </c>
      <c r="X599">
        <v>0.9</v>
      </c>
      <c r="Y599">
        <v>0</v>
      </c>
      <c r="Z599">
        <v>0</v>
      </c>
      <c r="AA599">
        <v>0</v>
      </c>
      <c r="AB599">
        <v>15.49</v>
      </c>
      <c r="AC599">
        <v>0</v>
      </c>
      <c r="AD599">
        <v>1</v>
      </c>
      <c r="AE599">
        <v>1</v>
      </c>
      <c r="AF599" t="s">
        <v>399</v>
      </c>
      <c r="AG599">
        <v>0.72000000000000008</v>
      </c>
      <c r="AH599">
        <v>2</v>
      </c>
      <c r="AI599">
        <v>27797431</v>
      </c>
      <c r="AJ599">
        <v>629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ROW(Source!A357)</f>
        <v>357</v>
      </c>
      <c r="B600">
        <v>27797432</v>
      </c>
      <c r="C600">
        <v>27796821</v>
      </c>
      <c r="D600">
        <v>25706519</v>
      </c>
      <c r="E600">
        <v>1</v>
      </c>
      <c r="F600">
        <v>1</v>
      </c>
      <c r="G600">
        <v>1</v>
      </c>
      <c r="H600">
        <v>1</v>
      </c>
      <c r="I600" t="s">
        <v>742</v>
      </c>
      <c r="J600" t="s">
        <v>4</v>
      </c>
      <c r="K600" t="s">
        <v>743</v>
      </c>
      <c r="L600">
        <v>1191</v>
      </c>
      <c r="N600">
        <v>1013</v>
      </c>
      <c r="O600" t="s">
        <v>497</v>
      </c>
      <c r="P600" t="s">
        <v>497</v>
      </c>
      <c r="Q600">
        <v>1</v>
      </c>
      <c r="X600">
        <v>0.9</v>
      </c>
      <c r="Y600">
        <v>0</v>
      </c>
      <c r="Z600">
        <v>0</v>
      </c>
      <c r="AA600">
        <v>0</v>
      </c>
      <c r="AB600">
        <v>14.09</v>
      </c>
      <c r="AC600">
        <v>0</v>
      </c>
      <c r="AD600">
        <v>1</v>
      </c>
      <c r="AE600">
        <v>1</v>
      </c>
      <c r="AF600" t="s">
        <v>399</v>
      </c>
      <c r="AG600">
        <v>0.72000000000000008</v>
      </c>
      <c r="AH600">
        <v>2</v>
      </c>
      <c r="AI600">
        <v>27797432</v>
      </c>
      <c r="AJ600">
        <v>630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ROW(Source!A358)</f>
        <v>358</v>
      </c>
      <c r="B601">
        <v>27797433</v>
      </c>
      <c r="C601">
        <v>27796822</v>
      </c>
      <c r="D601">
        <v>25868293</v>
      </c>
      <c r="E601">
        <v>1</v>
      </c>
      <c r="F601">
        <v>1</v>
      </c>
      <c r="G601">
        <v>1</v>
      </c>
      <c r="H601">
        <v>1</v>
      </c>
      <c r="I601" t="s">
        <v>744</v>
      </c>
      <c r="J601" t="s">
        <v>4</v>
      </c>
      <c r="K601" t="s">
        <v>745</v>
      </c>
      <c r="L601">
        <v>1191</v>
      </c>
      <c r="N601">
        <v>1013</v>
      </c>
      <c r="O601" t="s">
        <v>497</v>
      </c>
      <c r="P601" t="s">
        <v>497</v>
      </c>
      <c r="Q601">
        <v>1</v>
      </c>
      <c r="X601">
        <v>0.36</v>
      </c>
      <c r="Y601">
        <v>0</v>
      </c>
      <c r="Z601">
        <v>0</v>
      </c>
      <c r="AA601">
        <v>0</v>
      </c>
      <c r="AB601">
        <v>12.92</v>
      </c>
      <c r="AC601">
        <v>0</v>
      </c>
      <c r="AD601">
        <v>1</v>
      </c>
      <c r="AE601">
        <v>1</v>
      </c>
      <c r="AF601" t="s">
        <v>399</v>
      </c>
      <c r="AG601">
        <v>0.28799999999999998</v>
      </c>
      <c r="AH601">
        <v>2</v>
      </c>
      <c r="AI601">
        <v>27797433</v>
      </c>
      <c r="AJ601">
        <v>631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ROW(Source!A358)</f>
        <v>358</v>
      </c>
      <c r="B602">
        <v>27797434</v>
      </c>
      <c r="C602">
        <v>27796822</v>
      </c>
      <c r="D602">
        <v>25867359</v>
      </c>
      <c r="E602">
        <v>1</v>
      </c>
      <c r="F602">
        <v>1</v>
      </c>
      <c r="G602">
        <v>1</v>
      </c>
      <c r="H602">
        <v>1</v>
      </c>
      <c r="I602" t="s">
        <v>736</v>
      </c>
      <c r="J602" t="s">
        <v>4</v>
      </c>
      <c r="K602" t="s">
        <v>737</v>
      </c>
      <c r="L602">
        <v>1191</v>
      </c>
      <c r="N602">
        <v>1013</v>
      </c>
      <c r="O602" t="s">
        <v>497</v>
      </c>
      <c r="P602" t="s">
        <v>497</v>
      </c>
      <c r="Q602">
        <v>1</v>
      </c>
      <c r="X602">
        <v>1.08</v>
      </c>
      <c r="Y602">
        <v>0</v>
      </c>
      <c r="Z602">
        <v>0</v>
      </c>
      <c r="AA602">
        <v>0</v>
      </c>
      <c r="AB602">
        <v>10.210000000000001</v>
      </c>
      <c r="AC602">
        <v>0</v>
      </c>
      <c r="AD602">
        <v>1</v>
      </c>
      <c r="AE602">
        <v>1</v>
      </c>
      <c r="AF602" t="s">
        <v>399</v>
      </c>
      <c r="AG602">
        <v>0.8640000000000001</v>
      </c>
      <c r="AH602">
        <v>2</v>
      </c>
      <c r="AI602">
        <v>27797434</v>
      </c>
      <c r="AJ602">
        <v>632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ROW(Source!A358)</f>
        <v>358</v>
      </c>
      <c r="B603">
        <v>27797435</v>
      </c>
      <c r="C603">
        <v>27796822</v>
      </c>
      <c r="D603">
        <v>25863379</v>
      </c>
      <c r="E603">
        <v>1</v>
      </c>
      <c r="F603">
        <v>1</v>
      </c>
      <c r="G603">
        <v>1</v>
      </c>
      <c r="H603">
        <v>1</v>
      </c>
      <c r="I603" t="s">
        <v>738</v>
      </c>
      <c r="J603" t="s">
        <v>4</v>
      </c>
      <c r="K603" t="s">
        <v>739</v>
      </c>
      <c r="L603">
        <v>1191</v>
      </c>
      <c r="N603">
        <v>1013</v>
      </c>
      <c r="O603" t="s">
        <v>497</v>
      </c>
      <c r="P603" t="s">
        <v>497</v>
      </c>
      <c r="Q603">
        <v>1</v>
      </c>
      <c r="X603">
        <v>0.36</v>
      </c>
      <c r="Y603">
        <v>0</v>
      </c>
      <c r="Z603">
        <v>0</v>
      </c>
      <c r="AA603">
        <v>0</v>
      </c>
      <c r="AB603">
        <v>16.93</v>
      </c>
      <c r="AC603">
        <v>0</v>
      </c>
      <c r="AD603">
        <v>1</v>
      </c>
      <c r="AE603">
        <v>1</v>
      </c>
      <c r="AF603" t="s">
        <v>399</v>
      </c>
      <c r="AG603">
        <v>0.28799999999999998</v>
      </c>
      <c r="AH603">
        <v>2</v>
      </c>
      <c r="AI603">
        <v>27797435</v>
      </c>
      <c r="AJ603">
        <v>633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ROW(Source!A358)</f>
        <v>358</v>
      </c>
      <c r="B604">
        <v>27797436</v>
      </c>
      <c r="C604">
        <v>27796822</v>
      </c>
      <c r="D604">
        <v>25703742</v>
      </c>
      <c r="E604">
        <v>1</v>
      </c>
      <c r="F604">
        <v>1</v>
      </c>
      <c r="G604">
        <v>1</v>
      </c>
      <c r="H604">
        <v>1</v>
      </c>
      <c r="I604" t="s">
        <v>740</v>
      </c>
      <c r="J604" t="s">
        <v>4</v>
      </c>
      <c r="K604" t="s">
        <v>741</v>
      </c>
      <c r="L604">
        <v>1191</v>
      </c>
      <c r="N604">
        <v>1013</v>
      </c>
      <c r="O604" t="s">
        <v>497</v>
      </c>
      <c r="P604" t="s">
        <v>497</v>
      </c>
      <c r="Q604">
        <v>1</v>
      </c>
      <c r="X604">
        <v>0.9</v>
      </c>
      <c r="Y604">
        <v>0</v>
      </c>
      <c r="Z604">
        <v>0</v>
      </c>
      <c r="AA604">
        <v>0</v>
      </c>
      <c r="AB604">
        <v>15.49</v>
      </c>
      <c r="AC604">
        <v>0</v>
      </c>
      <c r="AD604">
        <v>1</v>
      </c>
      <c r="AE604">
        <v>1</v>
      </c>
      <c r="AF604" t="s">
        <v>399</v>
      </c>
      <c r="AG604">
        <v>0.72000000000000008</v>
      </c>
      <c r="AH604">
        <v>2</v>
      </c>
      <c r="AI604">
        <v>27797436</v>
      </c>
      <c r="AJ604">
        <v>634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ROW(Source!A358)</f>
        <v>358</v>
      </c>
      <c r="B605">
        <v>27797437</v>
      </c>
      <c r="C605">
        <v>27796822</v>
      </c>
      <c r="D605">
        <v>25863427</v>
      </c>
      <c r="E605">
        <v>1</v>
      </c>
      <c r="F605">
        <v>1</v>
      </c>
      <c r="G605">
        <v>1</v>
      </c>
      <c r="H605">
        <v>1</v>
      </c>
      <c r="I605" t="s">
        <v>746</v>
      </c>
      <c r="J605" t="s">
        <v>4</v>
      </c>
      <c r="K605" t="s">
        <v>747</v>
      </c>
      <c r="L605">
        <v>1191</v>
      </c>
      <c r="N605">
        <v>1013</v>
      </c>
      <c r="O605" t="s">
        <v>497</v>
      </c>
      <c r="P605" t="s">
        <v>497</v>
      </c>
      <c r="Q605">
        <v>1</v>
      </c>
      <c r="X605">
        <v>0.9</v>
      </c>
      <c r="Y605">
        <v>0</v>
      </c>
      <c r="Z605">
        <v>0</v>
      </c>
      <c r="AA605">
        <v>0</v>
      </c>
      <c r="AB605">
        <v>12.69</v>
      </c>
      <c r="AC605">
        <v>0</v>
      </c>
      <c r="AD605">
        <v>1</v>
      </c>
      <c r="AE605">
        <v>1</v>
      </c>
      <c r="AF605" t="s">
        <v>399</v>
      </c>
      <c r="AG605">
        <v>0.72000000000000008</v>
      </c>
      <c r="AH605">
        <v>2</v>
      </c>
      <c r="AI605">
        <v>27797437</v>
      </c>
      <c r="AJ605">
        <v>635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ROW(Source!A359)</f>
        <v>359</v>
      </c>
      <c r="B606">
        <v>27797433</v>
      </c>
      <c r="C606">
        <v>27796822</v>
      </c>
      <c r="D606">
        <v>25868293</v>
      </c>
      <c r="E606">
        <v>1</v>
      </c>
      <c r="F606">
        <v>1</v>
      </c>
      <c r="G606">
        <v>1</v>
      </c>
      <c r="H606">
        <v>1</v>
      </c>
      <c r="I606" t="s">
        <v>744</v>
      </c>
      <c r="J606" t="s">
        <v>4</v>
      </c>
      <c r="K606" t="s">
        <v>745</v>
      </c>
      <c r="L606">
        <v>1191</v>
      </c>
      <c r="N606">
        <v>1013</v>
      </c>
      <c r="O606" t="s">
        <v>497</v>
      </c>
      <c r="P606" t="s">
        <v>497</v>
      </c>
      <c r="Q606">
        <v>1</v>
      </c>
      <c r="X606">
        <v>0.36</v>
      </c>
      <c r="Y606">
        <v>0</v>
      </c>
      <c r="Z606">
        <v>0</v>
      </c>
      <c r="AA606">
        <v>0</v>
      </c>
      <c r="AB606">
        <v>12.92</v>
      </c>
      <c r="AC606">
        <v>0</v>
      </c>
      <c r="AD606">
        <v>1</v>
      </c>
      <c r="AE606">
        <v>1</v>
      </c>
      <c r="AF606" t="s">
        <v>399</v>
      </c>
      <c r="AG606">
        <v>0.28799999999999998</v>
      </c>
      <c r="AH606">
        <v>2</v>
      </c>
      <c r="AI606">
        <v>27797433</v>
      </c>
      <c r="AJ606">
        <v>636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ROW(Source!A359)</f>
        <v>359</v>
      </c>
      <c r="B607">
        <v>27797434</v>
      </c>
      <c r="C607">
        <v>27796822</v>
      </c>
      <c r="D607">
        <v>25867359</v>
      </c>
      <c r="E607">
        <v>1</v>
      </c>
      <c r="F607">
        <v>1</v>
      </c>
      <c r="G607">
        <v>1</v>
      </c>
      <c r="H607">
        <v>1</v>
      </c>
      <c r="I607" t="s">
        <v>736</v>
      </c>
      <c r="J607" t="s">
        <v>4</v>
      </c>
      <c r="K607" t="s">
        <v>737</v>
      </c>
      <c r="L607">
        <v>1191</v>
      </c>
      <c r="N607">
        <v>1013</v>
      </c>
      <c r="O607" t="s">
        <v>497</v>
      </c>
      <c r="P607" t="s">
        <v>497</v>
      </c>
      <c r="Q607">
        <v>1</v>
      </c>
      <c r="X607">
        <v>1.08</v>
      </c>
      <c r="Y607">
        <v>0</v>
      </c>
      <c r="Z607">
        <v>0</v>
      </c>
      <c r="AA607">
        <v>0</v>
      </c>
      <c r="AB607">
        <v>10.210000000000001</v>
      </c>
      <c r="AC607">
        <v>0</v>
      </c>
      <c r="AD607">
        <v>1</v>
      </c>
      <c r="AE607">
        <v>1</v>
      </c>
      <c r="AF607" t="s">
        <v>399</v>
      </c>
      <c r="AG607">
        <v>0.8640000000000001</v>
      </c>
      <c r="AH607">
        <v>2</v>
      </c>
      <c r="AI607">
        <v>27797434</v>
      </c>
      <c r="AJ607">
        <v>637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ROW(Source!A359)</f>
        <v>359</v>
      </c>
      <c r="B608">
        <v>27797435</v>
      </c>
      <c r="C608">
        <v>27796822</v>
      </c>
      <c r="D608">
        <v>25863379</v>
      </c>
      <c r="E608">
        <v>1</v>
      </c>
      <c r="F608">
        <v>1</v>
      </c>
      <c r="G608">
        <v>1</v>
      </c>
      <c r="H608">
        <v>1</v>
      </c>
      <c r="I608" t="s">
        <v>738</v>
      </c>
      <c r="J608" t="s">
        <v>4</v>
      </c>
      <c r="K608" t="s">
        <v>739</v>
      </c>
      <c r="L608">
        <v>1191</v>
      </c>
      <c r="N608">
        <v>1013</v>
      </c>
      <c r="O608" t="s">
        <v>497</v>
      </c>
      <c r="P608" t="s">
        <v>497</v>
      </c>
      <c r="Q608">
        <v>1</v>
      </c>
      <c r="X608">
        <v>0.36</v>
      </c>
      <c r="Y608">
        <v>0</v>
      </c>
      <c r="Z608">
        <v>0</v>
      </c>
      <c r="AA608">
        <v>0</v>
      </c>
      <c r="AB608">
        <v>16.93</v>
      </c>
      <c r="AC608">
        <v>0</v>
      </c>
      <c r="AD608">
        <v>1</v>
      </c>
      <c r="AE608">
        <v>1</v>
      </c>
      <c r="AF608" t="s">
        <v>399</v>
      </c>
      <c r="AG608">
        <v>0.28799999999999998</v>
      </c>
      <c r="AH608">
        <v>2</v>
      </c>
      <c r="AI608">
        <v>27797435</v>
      </c>
      <c r="AJ608">
        <v>638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ROW(Source!A359)</f>
        <v>359</v>
      </c>
      <c r="B609">
        <v>27797436</v>
      </c>
      <c r="C609">
        <v>27796822</v>
      </c>
      <c r="D609">
        <v>25703742</v>
      </c>
      <c r="E609">
        <v>1</v>
      </c>
      <c r="F609">
        <v>1</v>
      </c>
      <c r="G609">
        <v>1</v>
      </c>
      <c r="H609">
        <v>1</v>
      </c>
      <c r="I609" t="s">
        <v>740</v>
      </c>
      <c r="J609" t="s">
        <v>4</v>
      </c>
      <c r="K609" t="s">
        <v>741</v>
      </c>
      <c r="L609">
        <v>1191</v>
      </c>
      <c r="N609">
        <v>1013</v>
      </c>
      <c r="O609" t="s">
        <v>497</v>
      </c>
      <c r="P609" t="s">
        <v>497</v>
      </c>
      <c r="Q609">
        <v>1</v>
      </c>
      <c r="X609">
        <v>0.9</v>
      </c>
      <c r="Y609">
        <v>0</v>
      </c>
      <c r="Z609">
        <v>0</v>
      </c>
      <c r="AA609">
        <v>0</v>
      </c>
      <c r="AB609">
        <v>15.49</v>
      </c>
      <c r="AC609">
        <v>0</v>
      </c>
      <c r="AD609">
        <v>1</v>
      </c>
      <c r="AE609">
        <v>1</v>
      </c>
      <c r="AF609" t="s">
        <v>399</v>
      </c>
      <c r="AG609">
        <v>0.72000000000000008</v>
      </c>
      <c r="AH609">
        <v>2</v>
      </c>
      <c r="AI609">
        <v>27797436</v>
      </c>
      <c r="AJ609">
        <v>639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ROW(Source!A359)</f>
        <v>359</v>
      </c>
      <c r="B610">
        <v>27797437</v>
      </c>
      <c r="C610">
        <v>27796822</v>
      </c>
      <c r="D610">
        <v>25863427</v>
      </c>
      <c r="E610">
        <v>1</v>
      </c>
      <c r="F610">
        <v>1</v>
      </c>
      <c r="G610">
        <v>1</v>
      </c>
      <c r="H610">
        <v>1</v>
      </c>
      <c r="I610" t="s">
        <v>746</v>
      </c>
      <c r="J610" t="s">
        <v>4</v>
      </c>
      <c r="K610" t="s">
        <v>747</v>
      </c>
      <c r="L610">
        <v>1191</v>
      </c>
      <c r="N610">
        <v>1013</v>
      </c>
      <c r="O610" t="s">
        <v>497</v>
      </c>
      <c r="P610" t="s">
        <v>497</v>
      </c>
      <c r="Q610">
        <v>1</v>
      </c>
      <c r="X610">
        <v>0.9</v>
      </c>
      <c r="Y610">
        <v>0</v>
      </c>
      <c r="Z610">
        <v>0</v>
      </c>
      <c r="AA610">
        <v>0</v>
      </c>
      <c r="AB610">
        <v>12.69</v>
      </c>
      <c r="AC610">
        <v>0</v>
      </c>
      <c r="AD610">
        <v>1</v>
      </c>
      <c r="AE610">
        <v>1</v>
      </c>
      <c r="AF610" t="s">
        <v>399</v>
      </c>
      <c r="AG610">
        <v>0.72000000000000008</v>
      </c>
      <c r="AH610">
        <v>2</v>
      </c>
      <c r="AI610">
        <v>27797437</v>
      </c>
      <c r="AJ610">
        <v>640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ROW(Source!A360)</f>
        <v>360</v>
      </c>
      <c r="B611">
        <v>27797438</v>
      </c>
      <c r="C611">
        <v>27796823</v>
      </c>
      <c r="D611">
        <v>25868293</v>
      </c>
      <c r="E611">
        <v>1</v>
      </c>
      <c r="F611">
        <v>1</v>
      </c>
      <c r="G611">
        <v>1</v>
      </c>
      <c r="H611">
        <v>1</v>
      </c>
      <c r="I611" t="s">
        <v>744</v>
      </c>
      <c r="J611" t="s">
        <v>4</v>
      </c>
      <c r="K611" t="s">
        <v>745</v>
      </c>
      <c r="L611">
        <v>1191</v>
      </c>
      <c r="N611">
        <v>1013</v>
      </c>
      <c r="O611" t="s">
        <v>497</v>
      </c>
      <c r="P611" t="s">
        <v>497</v>
      </c>
      <c r="Q611">
        <v>1</v>
      </c>
      <c r="X611">
        <v>0.93</v>
      </c>
      <c r="Y611">
        <v>0</v>
      </c>
      <c r="Z611">
        <v>0</v>
      </c>
      <c r="AA611">
        <v>0</v>
      </c>
      <c r="AB611">
        <v>12.92</v>
      </c>
      <c r="AC611">
        <v>0</v>
      </c>
      <c r="AD611">
        <v>1</v>
      </c>
      <c r="AE611">
        <v>1</v>
      </c>
      <c r="AF611" t="s">
        <v>399</v>
      </c>
      <c r="AG611">
        <v>0.74400000000000011</v>
      </c>
      <c r="AH611">
        <v>2</v>
      </c>
      <c r="AI611">
        <v>27797438</v>
      </c>
      <c r="AJ611">
        <v>641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ROW(Source!A360)</f>
        <v>360</v>
      </c>
      <c r="B612">
        <v>27797439</v>
      </c>
      <c r="C612">
        <v>27796823</v>
      </c>
      <c r="D612">
        <v>25867359</v>
      </c>
      <c r="E612">
        <v>1</v>
      </c>
      <c r="F612">
        <v>1</v>
      </c>
      <c r="G612">
        <v>1</v>
      </c>
      <c r="H612">
        <v>1</v>
      </c>
      <c r="I612" t="s">
        <v>736</v>
      </c>
      <c r="J612" t="s">
        <v>4</v>
      </c>
      <c r="K612" t="s">
        <v>737</v>
      </c>
      <c r="L612">
        <v>1191</v>
      </c>
      <c r="N612">
        <v>1013</v>
      </c>
      <c r="O612" t="s">
        <v>497</v>
      </c>
      <c r="P612" t="s">
        <v>497</v>
      </c>
      <c r="Q612">
        <v>1</v>
      </c>
      <c r="X612">
        <v>0.62</v>
      </c>
      <c r="Y612">
        <v>0</v>
      </c>
      <c r="Z612">
        <v>0</v>
      </c>
      <c r="AA612">
        <v>0</v>
      </c>
      <c r="AB612">
        <v>10.210000000000001</v>
      </c>
      <c r="AC612">
        <v>0</v>
      </c>
      <c r="AD612">
        <v>1</v>
      </c>
      <c r="AE612">
        <v>1</v>
      </c>
      <c r="AF612" t="s">
        <v>399</v>
      </c>
      <c r="AG612">
        <v>0.496</v>
      </c>
      <c r="AH612">
        <v>2</v>
      </c>
      <c r="AI612">
        <v>27797439</v>
      </c>
      <c r="AJ612">
        <v>642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ROW(Source!A360)</f>
        <v>360</v>
      </c>
      <c r="B613">
        <v>27797440</v>
      </c>
      <c r="C613">
        <v>27796823</v>
      </c>
      <c r="D613">
        <v>25863379</v>
      </c>
      <c r="E613">
        <v>1</v>
      </c>
      <c r="F613">
        <v>1</v>
      </c>
      <c r="G613">
        <v>1</v>
      </c>
      <c r="H613">
        <v>1</v>
      </c>
      <c r="I613" t="s">
        <v>738</v>
      </c>
      <c r="J613" t="s">
        <v>4</v>
      </c>
      <c r="K613" t="s">
        <v>739</v>
      </c>
      <c r="L613">
        <v>1191</v>
      </c>
      <c r="N613">
        <v>1013</v>
      </c>
      <c r="O613" t="s">
        <v>497</v>
      </c>
      <c r="P613" t="s">
        <v>497</v>
      </c>
      <c r="Q613">
        <v>1</v>
      </c>
      <c r="X613">
        <v>0.31</v>
      </c>
      <c r="Y613">
        <v>0</v>
      </c>
      <c r="Z613">
        <v>0</v>
      </c>
      <c r="AA613">
        <v>0</v>
      </c>
      <c r="AB613">
        <v>16.93</v>
      </c>
      <c r="AC613">
        <v>0</v>
      </c>
      <c r="AD613">
        <v>1</v>
      </c>
      <c r="AE613">
        <v>1</v>
      </c>
      <c r="AF613" t="s">
        <v>399</v>
      </c>
      <c r="AG613">
        <v>0.248</v>
      </c>
      <c r="AH613">
        <v>2</v>
      </c>
      <c r="AI613">
        <v>27797440</v>
      </c>
      <c r="AJ613">
        <v>643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ROW(Source!A360)</f>
        <v>360</v>
      </c>
      <c r="B614">
        <v>27797441</v>
      </c>
      <c r="C614">
        <v>27796823</v>
      </c>
      <c r="D614">
        <v>25703742</v>
      </c>
      <c r="E614">
        <v>1</v>
      </c>
      <c r="F614">
        <v>1</v>
      </c>
      <c r="G614">
        <v>1</v>
      </c>
      <c r="H614">
        <v>1</v>
      </c>
      <c r="I614" t="s">
        <v>740</v>
      </c>
      <c r="J614" t="s">
        <v>4</v>
      </c>
      <c r="K614" t="s">
        <v>741</v>
      </c>
      <c r="L614">
        <v>1191</v>
      </c>
      <c r="N614">
        <v>1013</v>
      </c>
      <c r="O614" t="s">
        <v>497</v>
      </c>
      <c r="P614" t="s">
        <v>497</v>
      </c>
      <c r="Q614">
        <v>1</v>
      </c>
      <c r="X614">
        <v>0.62</v>
      </c>
      <c r="Y614">
        <v>0</v>
      </c>
      <c r="Z614">
        <v>0</v>
      </c>
      <c r="AA614">
        <v>0</v>
      </c>
      <c r="AB614">
        <v>15.49</v>
      </c>
      <c r="AC614">
        <v>0</v>
      </c>
      <c r="AD614">
        <v>1</v>
      </c>
      <c r="AE614">
        <v>1</v>
      </c>
      <c r="AF614" t="s">
        <v>399</v>
      </c>
      <c r="AG614">
        <v>0.496</v>
      </c>
      <c r="AH614">
        <v>2</v>
      </c>
      <c r="AI614">
        <v>27797441</v>
      </c>
      <c r="AJ614">
        <v>644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ROW(Source!A360)</f>
        <v>360</v>
      </c>
      <c r="B615">
        <v>27797442</v>
      </c>
      <c r="C615">
        <v>27796823</v>
      </c>
      <c r="D615">
        <v>25706519</v>
      </c>
      <c r="E615">
        <v>1</v>
      </c>
      <c r="F615">
        <v>1</v>
      </c>
      <c r="G615">
        <v>1</v>
      </c>
      <c r="H615">
        <v>1</v>
      </c>
      <c r="I615" t="s">
        <v>742</v>
      </c>
      <c r="J615" t="s">
        <v>4</v>
      </c>
      <c r="K615" t="s">
        <v>743</v>
      </c>
      <c r="L615">
        <v>1191</v>
      </c>
      <c r="N615">
        <v>1013</v>
      </c>
      <c r="O615" t="s">
        <v>497</v>
      </c>
      <c r="P615" t="s">
        <v>497</v>
      </c>
      <c r="Q615">
        <v>1</v>
      </c>
      <c r="X615">
        <v>0.62</v>
      </c>
      <c r="Y615">
        <v>0</v>
      </c>
      <c r="Z615">
        <v>0</v>
      </c>
      <c r="AA615">
        <v>0</v>
      </c>
      <c r="AB615">
        <v>14.09</v>
      </c>
      <c r="AC615">
        <v>0</v>
      </c>
      <c r="AD615">
        <v>1</v>
      </c>
      <c r="AE615">
        <v>1</v>
      </c>
      <c r="AF615" t="s">
        <v>399</v>
      </c>
      <c r="AG615">
        <v>0.496</v>
      </c>
      <c r="AH615">
        <v>2</v>
      </c>
      <c r="AI615">
        <v>27797442</v>
      </c>
      <c r="AJ615">
        <v>645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ROW(Source!A361)</f>
        <v>361</v>
      </c>
      <c r="B616">
        <v>27797438</v>
      </c>
      <c r="C616">
        <v>27796823</v>
      </c>
      <c r="D616">
        <v>25868293</v>
      </c>
      <c r="E616">
        <v>1</v>
      </c>
      <c r="F616">
        <v>1</v>
      </c>
      <c r="G616">
        <v>1</v>
      </c>
      <c r="H616">
        <v>1</v>
      </c>
      <c r="I616" t="s">
        <v>744</v>
      </c>
      <c r="J616" t="s">
        <v>4</v>
      </c>
      <c r="K616" t="s">
        <v>745</v>
      </c>
      <c r="L616">
        <v>1191</v>
      </c>
      <c r="N616">
        <v>1013</v>
      </c>
      <c r="O616" t="s">
        <v>497</v>
      </c>
      <c r="P616" t="s">
        <v>497</v>
      </c>
      <c r="Q616">
        <v>1</v>
      </c>
      <c r="X616">
        <v>0.93</v>
      </c>
      <c r="Y616">
        <v>0</v>
      </c>
      <c r="Z616">
        <v>0</v>
      </c>
      <c r="AA616">
        <v>0</v>
      </c>
      <c r="AB616">
        <v>12.92</v>
      </c>
      <c r="AC616">
        <v>0</v>
      </c>
      <c r="AD616">
        <v>1</v>
      </c>
      <c r="AE616">
        <v>1</v>
      </c>
      <c r="AF616" t="s">
        <v>399</v>
      </c>
      <c r="AG616">
        <v>0.74400000000000011</v>
      </c>
      <c r="AH616">
        <v>2</v>
      </c>
      <c r="AI616">
        <v>27797438</v>
      </c>
      <c r="AJ616">
        <v>646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ROW(Source!A361)</f>
        <v>361</v>
      </c>
      <c r="B617">
        <v>27797439</v>
      </c>
      <c r="C617">
        <v>27796823</v>
      </c>
      <c r="D617">
        <v>25867359</v>
      </c>
      <c r="E617">
        <v>1</v>
      </c>
      <c r="F617">
        <v>1</v>
      </c>
      <c r="G617">
        <v>1</v>
      </c>
      <c r="H617">
        <v>1</v>
      </c>
      <c r="I617" t="s">
        <v>736</v>
      </c>
      <c r="J617" t="s">
        <v>4</v>
      </c>
      <c r="K617" t="s">
        <v>737</v>
      </c>
      <c r="L617">
        <v>1191</v>
      </c>
      <c r="N617">
        <v>1013</v>
      </c>
      <c r="O617" t="s">
        <v>497</v>
      </c>
      <c r="P617" t="s">
        <v>497</v>
      </c>
      <c r="Q617">
        <v>1</v>
      </c>
      <c r="X617">
        <v>0.62</v>
      </c>
      <c r="Y617">
        <v>0</v>
      </c>
      <c r="Z617">
        <v>0</v>
      </c>
      <c r="AA617">
        <v>0</v>
      </c>
      <c r="AB617">
        <v>10.210000000000001</v>
      </c>
      <c r="AC617">
        <v>0</v>
      </c>
      <c r="AD617">
        <v>1</v>
      </c>
      <c r="AE617">
        <v>1</v>
      </c>
      <c r="AF617" t="s">
        <v>399</v>
      </c>
      <c r="AG617">
        <v>0.496</v>
      </c>
      <c r="AH617">
        <v>2</v>
      </c>
      <c r="AI617">
        <v>27797439</v>
      </c>
      <c r="AJ617">
        <v>647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ROW(Source!A361)</f>
        <v>361</v>
      </c>
      <c r="B618">
        <v>27797440</v>
      </c>
      <c r="C618">
        <v>27796823</v>
      </c>
      <c r="D618">
        <v>25863379</v>
      </c>
      <c r="E618">
        <v>1</v>
      </c>
      <c r="F618">
        <v>1</v>
      </c>
      <c r="G618">
        <v>1</v>
      </c>
      <c r="H618">
        <v>1</v>
      </c>
      <c r="I618" t="s">
        <v>738</v>
      </c>
      <c r="J618" t="s">
        <v>4</v>
      </c>
      <c r="K618" t="s">
        <v>739</v>
      </c>
      <c r="L618">
        <v>1191</v>
      </c>
      <c r="N618">
        <v>1013</v>
      </c>
      <c r="O618" t="s">
        <v>497</v>
      </c>
      <c r="P618" t="s">
        <v>497</v>
      </c>
      <c r="Q618">
        <v>1</v>
      </c>
      <c r="X618">
        <v>0.31</v>
      </c>
      <c r="Y618">
        <v>0</v>
      </c>
      <c r="Z618">
        <v>0</v>
      </c>
      <c r="AA618">
        <v>0</v>
      </c>
      <c r="AB618">
        <v>16.93</v>
      </c>
      <c r="AC618">
        <v>0</v>
      </c>
      <c r="AD618">
        <v>1</v>
      </c>
      <c r="AE618">
        <v>1</v>
      </c>
      <c r="AF618" t="s">
        <v>399</v>
      </c>
      <c r="AG618">
        <v>0.248</v>
      </c>
      <c r="AH618">
        <v>2</v>
      </c>
      <c r="AI618">
        <v>27797440</v>
      </c>
      <c r="AJ618">
        <v>648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ROW(Source!A361)</f>
        <v>361</v>
      </c>
      <c r="B619">
        <v>27797441</v>
      </c>
      <c r="C619">
        <v>27796823</v>
      </c>
      <c r="D619">
        <v>25703742</v>
      </c>
      <c r="E619">
        <v>1</v>
      </c>
      <c r="F619">
        <v>1</v>
      </c>
      <c r="G619">
        <v>1</v>
      </c>
      <c r="H619">
        <v>1</v>
      </c>
      <c r="I619" t="s">
        <v>740</v>
      </c>
      <c r="J619" t="s">
        <v>4</v>
      </c>
      <c r="K619" t="s">
        <v>741</v>
      </c>
      <c r="L619">
        <v>1191</v>
      </c>
      <c r="N619">
        <v>1013</v>
      </c>
      <c r="O619" t="s">
        <v>497</v>
      </c>
      <c r="P619" t="s">
        <v>497</v>
      </c>
      <c r="Q619">
        <v>1</v>
      </c>
      <c r="X619">
        <v>0.62</v>
      </c>
      <c r="Y619">
        <v>0</v>
      </c>
      <c r="Z619">
        <v>0</v>
      </c>
      <c r="AA619">
        <v>0</v>
      </c>
      <c r="AB619">
        <v>15.49</v>
      </c>
      <c r="AC619">
        <v>0</v>
      </c>
      <c r="AD619">
        <v>1</v>
      </c>
      <c r="AE619">
        <v>1</v>
      </c>
      <c r="AF619" t="s">
        <v>399</v>
      </c>
      <c r="AG619">
        <v>0.496</v>
      </c>
      <c r="AH619">
        <v>2</v>
      </c>
      <c r="AI619">
        <v>27797441</v>
      </c>
      <c r="AJ619">
        <v>649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ROW(Source!A361)</f>
        <v>361</v>
      </c>
      <c r="B620">
        <v>27797442</v>
      </c>
      <c r="C620">
        <v>27796823</v>
      </c>
      <c r="D620">
        <v>25706519</v>
      </c>
      <c r="E620">
        <v>1</v>
      </c>
      <c r="F620">
        <v>1</v>
      </c>
      <c r="G620">
        <v>1</v>
      </c>
      <c r="H620">
        <v>1</v>
      </c>
      <c r="I620" t="s">
        <v>742</v>
      </c>
      <c r="J620" t="s">
        <v>4</v>
      </c>
      <c r="K620" t="s">
        <v>743</v>
      </c>
      <c r="L620">
        <v>1191</v>
      </c>
      <c r="N620">
        <v>1013</v>
      </c>
      <c r="O620" t="s">
        <v>497</v>
      </c>
      <c r="P620" t="s">
        <v>497</v>
      </c>
      <c r="Q620">
        <v>1</v>
      </c>
      <c r="X620">
        <v>0.62</v>
      </c>
      <c r="Y620">
        <v>0</v>
      </c>
      <c r="Z620">
        <v>0</v>
      </c>
      <c r="AA620">
        <v>0</v>
      </c>
      <c r="AB620">
        <v>14.09</v>
      </c>
      <c r="AC620">
        <v>0</v>
      </c>
      <c r="AD620">
        <v>1</v>
      </c>
      <c r="AE620">
        <v>1</v>
      </c>
      <c r="AF620" t="s">
        <v>399</v>
      </c>
      <c r="AG620">
        <v>0.496</v>
      </c>
      <c r="AH620">
        <v>2</v>
      </c>
      <c r="AI620">
        <v>27797442</v>
      </c>
      <c r="AJ620">
        <v>650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ROW(Source!A362)</f>
        <v>362</v>
      </c>
      <c r="B621">
        <v>27797443</v>
      </c>
      <c r="C621">
        <v>27796824</v>
      </c>
      <c r="D621">
        <v>25868293</v>
      </c>
      <c r="E621">
        <v>1</v>
      </c>
      <c r="F621">
        <v>1</v>
      </c>
      <c r="G621">
        <v>1</v>
      </c>
      <c r="H621">
        <v>1</v>
      </c>
      <c r="I621" t="s">
        <v>744</v>
      </c>
      <c r="J621" t="s">
        <v>4</v>
      </c>
      <c r="K621" t="s">
        <v>745</v>
      </c>
      <c r="L621">
        <v>1191</v>
      </c>
      <c r="N621">
        <v>1013</v>
      </c>
      <c r="O621" t="s">
        <v>497</v>
      </c>
      <c r="P621" t="s">
        <v>497</v>
      </c>
      <c r="Q621">
        <v>1</v>
      </c>
      <c r="X621">
        <v>0.6</v>
      </c>
      <c r="Y621">
        <v>0</v>
      </c>
      <c r="Z621">
        <v>0</v>
      </c>
      <c r="AA621">
        <v>0</v>
      </c>
      <c r="AB621">
        <v>12.92</v>
      </c>
      <c r="AC621">
        <v>0</v>
      </c>
      <c r="AD621">
        <v>1</v>
      </c>
      <c r="AE621">
        <v>1</v>
      </c>
      <c r="AF621" t="s">
        <v>399</v>
      </c>
      <c r="AG621">
        <v>0.48</v>
      </c>
      <c r="AH621">
        <v>2</v>
      </c>
      <c r="AI621">
        <v>27797443</v>
      </c>
      <c r="AJ621">
        <v>651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ROW(Source!A362)</f>
        <v>362</v>
      </c>
      <c r="B622">
        <v>27797444</v>
      </c>
      <c r="C622">
        <v>27796824</v>
      </c>
      <c r="D622">
        <v>25867359</v>
      </c>
      <c r="E622">
        <v>1</v>
      </c>
      <c r="F622">
        <v>1</v>
      </c>
      <c r="G622">
        <v>1</v>
      </c>
      <c r="H622">
        <v>1</v>
      </c>
      <c r="I622" t="s">
        <v>736</v>
      </c>
      <c r="J622" t="s">
        <v>4</v>
      </c>
      <c r="K622" t="s">
        <v>737</v>
      </c>
      <c r="L622">
        <v>1191</v>
      </c>
      <c r="N622">
        <v>1013</v>
      </c>
      <c r="O622" t="s">
        <v>497</v>
      </c>
      <c r="P622" t="s">
        <v>497</v>
      </c>
      <c r="Q622">
        <v>1</v>
      </c>
      <c r="X622">
        <v>0.4</v>
      </c>
      <c r="Y622">
        <v>0</v>
      </c>
      <c r="Z622">
        <v>0</v>
      </c>
      <c r="AA622">
        <v>0</v>
      </c>
      <c r="AB622">
        <v>10.210000000000001</v>
      </c>
      <c r="AC622">
        <v>0</v>
      </c>
      <c r="AD622">
        <v>1</v>
      </c>
      <c r="AE622">
        <v>1</v>
      </c>
      <c r="AF622" t="s">
        <v>399</v>
      </c>
      <c r="AG622">
        <v>0.32000000000000006</v>
      </c>
      <c r="AH622">
        <v>2</v>
      </c>
      <c r="AI622">
        <v>27797444</v>
      </c>
      <c r="AJ622">
        <v>652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ROW(Source!A362)</f>
        <v>362</v>
      </c>
      <c r="B623">
        <v>27797445</v>
      </c>
      <c r="C623">
        <v>27796824</v>
      </c>
      <c r="D623">
        <v>25863379</v>
      </c>
      <c r="E623">
        <v>1</v>
      </c>
      <c r="F623">
        <v>1</v>
      </c>
      <c r="G623">
        <v>1</v>
      </c>
      <c r="H623">
        <v>1</v>
      </c>
      <c r="I623" t="s">
        <v>738</v>
      </c>
      <c r="J623" t="s">
        <v>4</v>
      </c>
      <c r="K623" t="s">
        <v>739</v>
      </c>
      <c r="L623">
        <v>1191</v>
      </c>
      <c r="N623">
        <v>1013</v>
      </c>
      <c r="O623" t="s">
        <v>497</v>
      </c>
      <c r="P623" t="s">
        <v>497</v>
      </c>
      <c r="Q623">
        <v>1</v>
      </c>
      <c r="X623">
        <v>0.2</v>
      </c>
      <c r="Y623">
        <v>0</v>
      </c>
      <c r="Z623">
        <v>0</v>
      </c>
      <c r="AA623">
        <v>0</v>
      </c>
      <c r="AB623">
        <v>16.93</v>
      </c>
      <c r="AC623">
        <v>0</v>
      </c>
      <c r="AD623">
        <v>1</v>
      </c>
      <c r="AE623">
        <v>1</v>
      </c>
      <c r="AF623" t="s">
        <v>399</v>
      </c>
      <c r="AG623">
        <v>0.16000000000000003</v>
      </c>
      <c r="AH623">
        <v>2</v>
      </c>
      <c r="AI623">
        <v>27797445</v>
      </c>
      <c r="AJ623">
        <v>653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ROW(Source!A362)</f>
        <v>362</v>
      </c>
      <c r="B624">
        <v>27797446</v>
      </c>
      <c r="C624">
        <v>27796824</v>
      </c>
      <c r="D624">
        <v>25703742</v>
      </c>
      <c r="E624">
        <v>1</v>
      </c>
      <c r="F624">
        <v>1</v>
      </c>
      <c r="G624">
        <v>1</v>
      </c>
      <c r="H624">
        <v>1</v>
      </c>
      <c r="I624" t="s">
        <v>740</v>
      </c>
      <c r="J624" t="s">
        <v>4</v>
      </c>
      <c r="K624" t="s">
        <v>741</v>
      </c>
      <c r="L624">
        <v>1191</v>
      </c>
      <c r="N624">
        <v>1013</v>
      </c>
      <c r="O624" t="s">
        <v>497</v>
      </c>
      <c r="P624" t="s">
        <v>497</v>
      </c>
      <c r="Q624">
        <v>1</v>
      </c>
      <c r="X624">
        <v>0.4</v>
      </c>
      <c r="Y624">
        <v>0</v>
      </c>
      <c r="Z624">
        <v>0</v>
      </c>
      <c r="AA624">
        <v>0</v>
      </c>
      <c r="AB624">
        <v>15.49</v>
      </c>
      <c r="AC624">
        <v>0</v>
      </c>
      <c r="AD624">
        <v>1</v>
      </c>
      <c r="AE624">
        <v>1</v>
      </c>
      <c r="AF624" t="s">
        <v>399</v>
      </c>
      <c r="AG624">
        <v>0.32000000000000006</v>
      </c>
      <c r="AH624">
        <v>2</v>
      </c>
      <c r="AI624">
        <v>27797446</v>
      </c>
      <c r="AJ624">
        <v>654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ROW(Source!A362)</f>
        <v>362</v>
      </c>
      <c r="B625">
        <v>27797447</v>
      </c>
      <c r="C625">
        <v>27796824</v>
      </c>
      <c r="D625">
        <v>25706519</v>
      </c>
      <c r="E625">
        <v>1</v>
      </c>
      <c r="F625">
        <v>1</v>
      </c>
      <c r="G625">
        <v>1</v>
      </c>
      <c r="H625">
        <v>1</v>
      </c>
      <c r="I625" t="s">
        <v>742</v>
      </c>
      <c r="J625" t="s">
        <v>4</v>
      </c>
      <c r="K625" t="s">
        <v>743</v>
      </c>
      <c r="L625">
        <v>1191</v>
      </c>
      <c r="N625">
        <v>1013</v>
      </c>
      <c r="O625" t="s">
        <v>497</v>
      </c>
      <c r="P625" t="s">
        <v>497</v>
      </c>
      <c r="Q625">
        <v>1</v>
      </c>
      <c r="X625">
        <v>0.4</v>
      </c>
      <c r="Y625">
        <v>0</v>
      </c>
      <c r="Z625">
        <v>0</v>
      </c>
      <c r="AA625">
        <v>0</v>
      </c>
      <c r="AB625">
        <v>14.09</v>
      </c>
      <c r="AC625">
        <v>0</v>
      </c>
      <c r="AD625">
        <v>1</v>
      </c>
      <c r="AE625">
        <v>1</v>
      </c>
      <c r="AF625" t="s">
        <v>399</v>
      </c>
      <c r="AG625">
        <v>0.32000000000000006</v>
      </c>
      <c r="AH625">
        <v>2</v>
      </c>
      <c r="AI625">
        <v>27797447</v>
      </c>
      <c r="AJ625">
        <v>655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ROW(Source!A363)</f>
        <v>363</v>
      </c>
      <c r="B626">
        <v>27797443</v>
      </c>
      <c r="C626">
        <v>27796824</v>
      </c>
      <c r="D626">
        <v>25868293</v>
      </c>
      <c r="E626">
        <v>1</v>
      </c>
      <c r="F626">
        <v>1</v>
      </c>
      <c r="G626">
        <v>1</v>
      </c>
      <c r="H626">
        <v>1</v>
      </c>
      <c r="I626" t="s">
        <v>744</v>
      </c>
      <c r="J626" t="s">
        <v>4</v>
      </c>
      <c r="K626" t="s">
        <v>745</v>
      </c>
      <c r="L626">
        <v>1191</v>
      </c>
      <c r="N626">
        <v>1013</v>
      </c>
      <c r="O626" t="s">
        <v>497</v>
      </c>
      <c r="P626" t="s">
        <v>497</v>
      </c>
      <c r="Q626">
        <v>1</v>
      </c>
      <c r="X626">
        <v>0.6</v>
      </c>
      <c r="Y626">
        <v>0</v>
      </c>
      <c r="Z626">
        <v>0</v>
      </c>
      <c r="AA626">
        <v>0</v>
      </c>
      <c r="AB626">
        <v>12.92</v>
      </c>
      <c r="AC626">
        <v>0</v>
      </c>
      <c r="AD626">
        <v>1</v>
      </c>
      <c r="AE626">
        <v>1</v>
      </c>
      <c r="AF626" t="s">
        <v>399</v>
      </c>
      <c r="AG626">
        <v>0.48</v>
      </c>
      <c r="AH626">
        <v>2</v>
      </c>
      <c r="AI626">
        <v>27797443</v>
      </c>
      <c r="AJ626">
        <v>656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ROW(Source!A363)</f>
        <v>363</v>
      </c>
      <c r="B627">
        <v>27797444</v>
      </c>
      <c r="C627">
        <v>27796824</v>
      </c>
      <c r="D627">
        <v>25867359</v>
      </c>
      <c r="E627">
        <v>1</v>
      </c>
      <c r="F627">
        <v>1</v>
      </c>
      <c r="G627">
        <v>1</v>
      </c>
      <c r="H627">
        <v>1</v>
      </c>
      <c r="I627" t="s">
        <v>736</v>
      </c>
      <c r="J627" t="s">
        <v>4</v>
      </c>
      <c r="K627" t="s">
        <v>737</v>
      </c>
      <c r="L627">
        <v>1191</v>
      </c>
      <c r="N627">
        <v>1013</v>
      </c>
      <c r="O627" t="s">
        <v>497</v>
      </c>
      <c r="P627" t="s">
        <v>497</v>
      </c>
      <c r="Q627">
        <v>1</v>
      </c>
      <c r="X627">
        <v>0.4</v>
      </c>
      <c r="Y627">
        <v>0</v>
      </c>
      <c r="Z627">
        <v>0</v>
      </c>
      <c r="AA627">
        <v>0</v>
      </c>
      <c r="AB627">
        <v>10.210000000000001</v>
      </c>
      <c r="AC627">
        <v>0</v>
      </c>
      <c r="AD627">
        <v>1</v>
      </c>
      <c r="AE627">
        <v>1</v>
      </c>
      <c r="AF627" t="s">
        <v>399</v>
      </c>
      <c r="AG627">
        <v>0.32000000000000006</v>
      </c>
      <c r="AH627">
        <v>2</v>
      </c>
      <c r="AI627">
        <v>27797444</v>
      </c>
      <c r="AJ627">
        <v>657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ROW(Source!A363)</f>
        <v>363</v>
      </c>
      <c r="B628">
        <v>27797445</v>
      </c>
      <c r="C628">
        <v>27796824</v>
      </c>
      <c r="D628">
        <v>25863379</v>
      </c>
      <c r="E628">
        <v>1</v>
      </c>
      <c r="F628">
        <v>1</v>
      </c>
      <c r="G628">
        <v>1</v>
      </c>
      <c r="H628">
        <v>1</v>
      </c>
      <c r="I628" t="s">
        <v>738</v>
      </c>
      <c r="J628" t="s">
        <v>4</v>
      </c>
      <c r="K628" t="s">
        <v>739</v>
      </c>
      <c r="L628">
        <v>1191</v>
      </c>
      <c r="N628">
        <v>1013</v>
      </c>
      <c r="O628" t="s">
        <v>497</v>
      </c>
      <c r="P628" t="s">
        <v>497</v>
      </c>
      <c r="Q628">
        <v>1</v>
      </c>
      <c r="X628">
        <v>0.2</v>
      </c>
      <c r="Y628">
        <v>0</v>
      </c>
      <c r="Z628">
        <v>0</v>
      </c>
      <c r="AA628">
        <v>0</v>
      </c>
      <c r="AB628">
        <v>16.93</v>
      </c>
      <c r="AC628">
        <v>0</v>
      </c>
      <c r="AD628">
        <v>1</v>
      </c>
      <c r="AE628">
        <v>1</v>
      </c>
      <c r="AF628" t="s">
        <v>399</v>
      </c>
      <c r="AG628">
        <v>0.16000000000000003</v>
      </c>
      <c r="AH628">
        <v>2</v>
      </c>
      <c r="AI628">
        <v>27797445</v>
      </c>
      <c r="AJ628">
        <v>658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ROW(Source!A363)</f>
        <v>363</v>
      </c>
      <c r="B629">
        <v>27797446</v>
      </c>
      <c r="C629">
        <v>27796824</v>
      </c>
      <c r="D629">
        <v>25703742</v>
      </c>
      <c r="E629">
        <v>1</v>
      </c>
      <c r="F629">
        <v>1</v>
      </c>
      <c r="G629">
        <v>1</v>
      </c>
      <c r="H629">
        <v>1</v>
      </c>
      <c r="I629" t="s">
        <v>740</v>
      </c>
      <c r="J629" t="s">
        <v>4</v>
      </c>
      <c r="K629" t="s">
        <v>741</v>
      </c>
      <c r="L629">
        <v>1191</v>
      </c>
      <c r="N629">
        <v>1013</v>
      </c>
      <c r="O629" t="s">
        <v>497</v>
      </c>
      <c r="P629" t="s">
        <v>497</v>
      </c>
      <c r="Q629">
        <v>1</v>
      </c>
      <c r="X629">
        <v>0.4</v>
      </c>
      <c r="Y629">
        <v>0</v>
      </c>
      <c r="Z629">
        <v>0</v>
      </c>
      <c r="AA629">
        <v>0</v>
      </c>
      <c r="AB629">
        <v>15.49</v>
      </c>
      <c r="AC629">
        <v>0</v>
      </c>
      <c r="AD629">
        <v>1</v>
      </c>
      <c r="AE629">
        <v>1</v>
      </c>
      <c r="AF629" t="s">
        <v>399</v>
      </c>
      <c r="AG629">
        <v>0.32000000000000006</v>
      </c>
      <c r="AH629">
        <v>2</v>
      </c>
      <c r="AI629">
        <v>27797446</v>
      </c>
      <c r="AJ629">
        <v>659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ROW(Source!A363)</f>
        <v>363</v>
      </c>
      <c r="B630">
        <v>27797447</v>
      </c>
      <c r="C630">
        <v>27796824</v>
      </c>
      <c r="D630">
        <v>25706519</v>
      </c>
      <c r="E630">
        <v>1</v>
      </c>
      <c r="F630">
        <v>1</v>
      </c>
      <c r="G630">
        <v>1</v>
      </c>
      <c r="H630">
        <v>1</v>
      </c>
      <c r="I630" t="s">
        <v>742</v>
      </c>
      <c r="J630" t="s">
        <v>4</v>
      </c>
      <c r="K630" t="s">
        <v>743</v>
      </c>
      <c r="L630">
        <v>1191</v>
      </c>
      <c r="N630">
        <v>1013</v>
      </c>
      <c r="O630" t="s">
        <v>497</v>
      </c>
      <c r="P630" t="s">
        <v>497</v>
      </c>
      <c r="Q630">
        <v>1</v>
      </c>
      <c r="X630">
        <v>0.4</v>
      </c>
      <c r="Y630">
        <v>0</v>
      </c>
      <c r="Z630">
        <v>0</v>
      </c>
      <c r="AA630">
        <v>0</v>
      </c>
      <c r="AB630">
        <v>14.09</v>
      </c>
      <c r="AC630">
        <v>0</v>
      </c>
      <c r="AD630">
        <v>1</v>
      </c>
      <c r="AE630">
        <v>1</v>
      </c>
      <c r="AF630" t="s">
        <v>399</v>
      </c>
      <c r="AG630">
        <v>0.32000000000000006</v>
      </c>
      <c r="AH630">
        <v>2</v>
      </c>
      <c r="AI630">
        <v>27797447</v>
      </c>
      <c r="AJ630">
        <v>660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ROW(Source!A364)</f>
        <v>364</v>
      </c>
      <c r="B631">
        <v>27797448</v>
      </c>
      <c r="C631">
        <v>27796825</v>
      </c>
      <c r="D631">
        <v>25867359</v>
      </c>
      <c r="E631">
        <v>1</v>
      </c>
      <c r="F631">
        <v>1</v>
      </c>
      <c r="G631">
        <v>1</v>
      </c>
      <c r="H631">
        <v>1</v>
      </c>
      <c r="I631" t="s">
        <v>736</v>
      </c>
      <c r="J631" t="s">
        <v>4</v>
      </c>
      <c r="K631" t="s">
        <v>737</v>
      </c>
      <c r="L631">
        <v>1191</v>
      </c>
      <c r="N631">
        <v>1013</v>
      </c>
      <c r="O631" t="s">
        <v>497</v>
      </c>
      <c r="P631" t="s">
        <v>497</v>
      </c>
      <c r="Q631">
        <v>1</v>
      </c>
      <c r="X631">
        <v>5.29</v>
      </c>
      <c r="Y631">
        <v>0</v>
      </c>
      <c r="Z631">
        <v>0</v>
      </c>
      <c r="AA631">
        <v>0</v>
      </c>
      <c r="AB631">
        <v>10.210000000000001</v>
      </c>
      <c r="AC631">
        <v>0</v>
      </c>
      <c r="AD631">
        <v>1</v>
      </c>
      <c r="AE631">
        <v>1</v>
      </c>
      <c r="AF631" t="s">
        <v>399</v>
      </c>
      <c r="AG631">
        <v>4.2320000000000002</v>
      </c>
      <c r="AH631">
        <v>2</v>
      </c>
      <c r="AI631">
        <v>27797448</v>
      </c>
      <c r="AJ631">
        <v>661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ROW(Source!A364)</f>
        <v>364</v>
      </c>
      <c r="B632">
        <v>27797449</v>
      </c>
      <c r="C632">
        <v>27796825</v>
      </c>
      <c r="D632">
        <v>25863379</v>
      </c>
      <c r="E632">
        <v>1</v>
      </c>
      <c r="F632">
        <v>1</v>
      </c>
      <c r="G632">
        <v>1</v>
      </c>
      <c r="H632">
        <v>1</v>
      </c>
      <c r="I632" t="s">
        <v>738</v>
      </c>
      <c r="J632" t="s">
        <v>4</v>
      </c>
      <c r="K632" t="s">
        <v>739</v>
      </c>
      <c r="L632">
        <v>1191</v>
      </c>
      <c r="N632">
        <v>1013</v>
      </c>
      <c r="O632" t="s">
        <v>497</v>
      </c>
      <c r="P632" t="s">
        <v>497</v>
      </c>
      <c r="Q632">
        <v>1</v>
      </c>
      <c r="X632">
        <v>1.32</v>
      </c>
      <c r="Y632">
        <v>0</v>
      </c>
      <c r="Z632">
        <v>0</v>
      </c>
      <c r="AA632">
        <v>0</v>
      </c>
      <c r="AB632">
        <v>16.93</v>
      </c>
      <c r="AC632">
        <v>0</v>
      </c>
      <c r="AD632">
        <v>1</v>
      </c>
      <c r="AE632">
        <v>1</v>
      </c>
      <c r="AF632" t="s">
        <v>399</v>
      </c>
      <c r="AG632">
        <v>1.056</v>
      </c>
      <c r="AH632">
        <v>2</v>
      </c>
      <c r="AI632">
        <v>27797449</v>
      </c>
      <c r="AJ632">
        <v>662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ROW(Source!A364)</f>
        <v>364</v>
      </c>
      <c r="B633">
        <v>27797450</v>
      </c>
      <c r="C633">
        <v>27796825</v>
      </c>
      <c r="D633">
        <v>25703742</v>
      </c>
      <c r="E633">
        <v>1</v>
      </c>
      <c r="F633">
        <v>1</v>
      </c>
      <c r="G633">
        <v>1</v>
      </c>
      <c r="H633">
        <v>1</v>
      </c>
      <c r="I633" t="s">
        <v>740</v>
      </c>
      <c r="J633" t="s">
        <v>4</v>
      </c>
      <c r="K633" t="s">
        <v>741</v>
      </c>
      <c r="L633">
        <v>1191</v>
      </c>
      <c r="N633">
        <v>1013</v>
      </c>
      <c r="O633" t="s">
        <v>497</v>
      </c>
      <c r="P633" t="s">
        <v>497</v>
      </c>
      <c r="Q633">
        <v>1</v>
      </c>
      <c r="X633">
        <v>3.31</v>
      </c>
      <c r="Y633">
        <v>0</v>
      </c>
      <c r="Z633">
        <v>0</v>
      </c>
      <c r="AA633">
        <v>0</v>
      </c>
      <c r="AB633">
        <v>15.49</v>
      </c>
      <c r="AC633">
        <v>0</v>
      </c>
      <c r="AD633">
        <v>1</v>
      </c>
      <c r="AE633">
        <v>1</v>
      </c>
      <c r="AF633" t="s">
        <v>399</v>
      </c>
      <c r="AG633">
        <v>2.6480000000000001</v>
      </c>
      <c r="AH633">
        <v>2</v>
      </c>
      <c r="AI633">
        <v>27797450</v>
      </c>
      <c r="AJ633">
        <v>663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ROW(Source!A364)</f>
        <v>364</v>
      </c>
      <c r="B634">
        <v>27797451</v>
      </c>
      <c r="C634">
        <v>27796825</v>
      </c>
      <c r="D634">
        <v>25706519</v>
      </c>
      <c r="E634">
        <v>1</v>
      </c>
      <c r="F634">
        <v>1</v>
      </c>
      <c r="G634">
        <v>1</v>
      </c>
      <c r="H634">
        <v>1</v>
      </c>
      <c r="I634" t="s">
        <v>742</v>
      </c>
      <c r="J634" t="s">
        <v>4</v>
      </c>
      <c r="K634" t="s">
        <v>743</v>
      </c>
      <c r="L634">
        <v>1191</v>
      </c>
      <c r="N634">
        <v>1013</v>
      </c>
      <c r="O634" t="s">
        <v>497</v>
      </c>
      <c r="P634" t="s">
        <v>497</v>
      </c>
      <c r="Q634">
        <v>1</v>
      </c>
      <c r="X634">
        <v>3.31</v>
      </c>
      <c r="Y634">
        <v>0</v>
      </c>
      <c r="Z634">
        <v>0</v>
      </c>
      <c r="AA634">
        <v>0</v>
      </c>
      <c r="AB634">
        <v>14.09</v>
      </c>
      <c r="AC634">
        <v>0</v>
      </c>
      <c r="AD634">
        <v>1</v>
      </c>
      <c r="AE634">
        <v>1</v>
      </c>
      <c r="AF634" t="s">
        <v>399</v>
      </c>
      <c r="AG634">
        <v>2.6480000000000001</v>
      </c>
      <c r="AH634">
        <v>2</v>
      </c>
      <c r="AI634">
        <v>27797451</v>
      </c>
      <c r="AJ634">
        <v>664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ROW(Source!A365)</f>
        <v>365</v>
      </c>
      <c r="B635">
        <v>27797448</v>
      </c>
      <c r="C635">
        <v>27796825</v>
      </c>
      <c r="D635">
        <v>25867359</v>
      </c>
      <c r="E635">
        <v>1</v>
      </c>
      <c r="F635">
        <v>1</v>
      </c>
      <c r="G635">
        <v>1</v>
      </c>
      <c r="H635">
        <v>1</v>
      </c>
      <c r="I635" t="s">
        <v>736</v>
      </c>
      <c r="J635" t="s">
        <v>4</v>
      </c>
      <c r="K635" t="s">
        <v>737</v>
      </c>
      <c r="L635">
        <v>1191</v>
      </c>
      <c r="N635">
        <v>1013</v>
      </c>
      <c r="O635" t="s">
        <v>497</v>
      </c>
      <c r="P635" t="s">
        <v>497</v>
      </c>
      <c r="Q635">
        <v>1</v>
      </c>
      <c r="X635">
        <v>5.29</v>
      </c>
      <c r="Y635">
        <v>0</v>
      </c>
      <c r="Z635">
        <v>0</v>
      </c>
      <c r="AA635">
        <v>0</v>
      </c>
      <c r="AB635">
        <v>10.210000000000001</v>
      </c>
      <c r="AC635">
        <v>0</v>
      </c>
      <c r="AD635">
        <v>1</v>
      </c>
      <c r="AE635">
        <v>1</v>
      </c>
      <c r="AF635" t="s">
        <v>399</v>
      </c>
      <c r="AG635">
        <v>4.2320000000000002</v>
      </c>
      <c r="AH635">
        <v>2</v>
      </c>
      <c r="AI635">
        <v>27797448</v>
      </c>
      <c r="AJ635">
        <v>665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ROW(Source!A365)</f>
        <v>365</v>
      </c>
      <c r="B636">
        <v>27797449</v>
      </c>
      <c r="C636">
        <v>27796825</v>
      </c>
      <c r="D636">
        <v>25863379</v>
      </c>
      <c r="E636">
        <v>1</v>
      </c>
      <c r="F636">
        <v>1</v>
      </c>
      <c r="G636">
        <v>1</v>
      </c>
      <c r="H636">
        <v>1</v>
      </c>
      <c r="I636" t="s">
        <v>738</v>
      </c>
      <c r="J636" t="s">
        <v>4</v>
      </c>
      <c r="K636" t="s">
        <v>739</v>
      </c>
      <c r="L636">
        <v>1191</v>
      </c>
      <c r="N636">
        <v>1013</v>
      </c>
      <c r="O636" t="s">
        <v>497</v>
      </c>
      <c r="P636" t="s">
        <v>497</v>
      </c>
      <c r="Q636">
        <v>1</v>
      </c>
      <c r="X636">
        <v>1.32</v>
      </c>
      <c r="Y636">
        <v>0</v>
      </c>
      <c r="Z636">
        <v>0</v>
      </c>
      <c r="AA636">
        <v>0</v>
      </c>
      <c r="AB636">
        <v>16.93</v>
      </c>
      <c r="AC636">
        <v>0</v>
      </c>
      <c r="AD636">
        <v>1</v>
      </c>
      <c r="AE636">
        <v>1</v>
      </c>
      <c r="AF636" t="s">
        <v>399</v>
      </c>
      <c r="AG636">
        <v>1.056</v>
      </c>
      <c r="AH636">
        <v>2</v>
      </c>
      <c r="AI636">
        <v>27797449</v>
      </c>
      <c r="AJ636">
        <v>666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ROW(Source!A365)</f>
        <v>365</v>
      </c>
      <c r="B637">
        <v>27797450</v>
      </c>
      <c r="C637">
        <v>27796825</v>
      </c>
      <c r="D637">
        <v>25703742</v>
      </c>
      <c r="E637">
        <v>1</v>
      </c>
      <c r="F637">
        <v>1</v>
      </c>
      <c r="G637">
        <v>1</v>
      </c>
      <c r="H637">
        <v>1</v>
      </c>
      <c r="I637" t="s">
        <v>740</v>
      </c>
      <c r="J637" t="s">
        <v>4</v>
      </c>
      <c r="K637" t="s">
        <v>741</v>
      </c>
      <c r="L637">
        <v>1191</v>
      </c>
      <c r="N637">
        <v>1013</v>
      </c>
      <c r="O637" t="s">
        <v>497</v>
      </c>
      <c r="P637" t="s">
        <v>497</v>
      </c>
      <c r="Q637">
        <v>1</v>
      </c>
      <c r="X637">
        <v>3.31</v>
      </c>
      <c r="Y637">
        <v>0</v>
      </c>
      <c r="Z637">
        <v>0</v>
      </c>
      <c r="AA637">
        <v>0</v>
      </c>
      <c r="AB637">
        <v>15.49</v>
      </c>
      <c r="AC637">
        <v>0</v>
      </c>
      <c r="AD637">
        <v>1</v>
      </c>
      <c r="AE637">
        <v>1</v>
      </c>
      <c r="AF637" t="s">
        <v>399</v>
      </c>
      <c r="AG637">
        <v>2.6480000000000001</v>
      </c>
      <c r="AH637">
        <v>2</v>
      </c>
      <c r="AI637">
        <v>27797450</v>
      </c>
      <c r="AJ637">
        <v>667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ROW(Source!A365)</f>
        <v>365</v>
      </c>
      <c r="B638">
        <v>27797451</v>
      </c>
      <c r="C638">
        <v>27796825</v>
      </c>
      <c r="D638">
        <v>25706519</v>
      </c>
      <c r="E638">
        <v>1</v>
      </c>
      <c r="F638">
        <v>1</v>
      </c>
      <c r="G638">
        <v>1</v>
      </c>
      <c r="H638">
        <v>1</v>
      </c>
      <c r="I638" t="s">
        <v>742</v>
      </c>
      <c r="J638" t="s">
        <v>4</v>
      </c>
      <c r="K638" t="s">
        <v>743</v>
      </c>
      <c r="L638">
        <v>1191</v>
      </c>
      <c r="N638">
        <v>1013</v>
      </c>
      <c r="O638" t="s">
        <v>497</v>
      </c>
      <c r="P638" t="s">
        <v>497</v>
      </c>
      <c r="Q638">
        <v>1</v>
      </c>
      <c r="X638">
        <v>3.31</v>
      </c>
      <c r="Y638">
        <v>0</v>
      </c>
      <c r="Z638">
        <v>0</v>
      </c>
      <c r="AA638">
        <v>0</v>
      </c>
      <c r="AB638">
        <v>14.09</v>
      </c>
      <c r="AC638">
        <v>0</v>
      </c>
      <c r="AD638">
        <v>1</v>
      </c>
      <c r="AE638">
        <v>1</v>
      </c>
      <c r="AF638" t="s">
        <v>399</v>
      </c>
      <c r="AG638">
        <v>2.6480000000000001</v>
      </c>
      <c r="AH638">
        <v>2</v>
      </c>
      <c r="AI638">
        <v>27797451</v>
      </c>
      <c r="AJ638">
        <v>668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ROW(Source!A366)</f>
        <v>366</v>
      </c>
      <c r="B639">
        <v>27797452</v>
      </c>
      <c r="C639">
        <v>27796826</v>
      </c>
      <c r="D639">
        <v>25868293</v>
      </c>
      <c r="E639">
        <v>1</v>
      </c>
      <c r="F639">
        <v>1</v>
      </c>
      <c r="G639">
        <v>1</v>
      </c>
      <c r="H639">
        <v>1</v>
      </c>
      <c r="I639" t="s">
        <v>744</v>
      </c>
      <c r="J639" t="s">
        <v>4</v>
      </c>
      <c r="K639" t="s">
        <v>745</v>
      </c>
      <c r="L639">
        <v>1191</v>
      </c>
      <c r="N639">
        <v>1013</v>
      </c>
      <c r="O639" t="s">
        <v>497</v>
      </c>
      <c r="P639" t="s">
        <v>497</v>
      </c>
      <c r="Q639">
        <v>1</v>
      </c>
      <c r="X639">
        <v>13.82</v>
      </c>
      <c r="Y639">
        <v>0</v>
      </c>
      <c r="Z639">
        <v>0</v>
      </c>
      <c r="AA639">
        <v>0</v>
      </c>
      <c r="AB639">
        <v>12.92</v>
      </c>
      <c r="AC639">
        <v>0</v>
      </c>
      <c r="AD639">
        <v>1</v>
      </c>
      <c r="AE639">
        <v>1</v>
      </c>
      <c r="AF639" t="s">
        <v>399</v>
      </c>
      <c r="AG639">
        <v>11.056000000000001</v>
      </c>
      <c r="AH639">
        <v>2</v>
      </c>
      <c r="AI639">
        <v>27797452</v>
      </c>
      <c r="AJ639">
        <v>669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ROW(Source!A366)</f>
        <v>366</v>
      </c>
      <c r="B640">
        <v>27797453</v>
      </c>
      <c r="C640">
        <v>27796826</v>
      </c>
      <c r="D640">
        <v>25867359</v>
      </c>
      <c r="E640">
        <v>1</v>
      </c>
      <c r="F640">
        <v>1</v>
      </c>
      <c r="G640">
        <v>1</v>
      </c>
      <c r="H640">
        <v>1</v>
      </c>
      <c r="I640" t="s">
        <v>736</v>
      </c>
      <c r="J640" t="s">
        <v>4</v>
      </c>
      <c r="K640" t="s">
        <v>737</v>
      </c>
      <c r="L640">
        <v>1191</v>
      </c>
      <c r="N640">
        <v>1013</v>
      </c>
      <c r="O640" t="s">
        <v>497</v>
      </c>
      <c r="P640" t="s">
        <v>497</v>
      </c>
      <c r="Q640">
        <v>1</v>
      </c>
      <c r="X640">
        <v>9.2200000000000006</v>
      </c>
      <c r="Y640">
        <v>0</v>
      </c>
      <c r="Z640">
        <v>0</v>
      </c>
      <c r="AA640">
        <v>0</v>
      </c>
      <c r="AB640">
        <v>10.210000000000001</v>
      </c>
      <c r="AC640">
        <v>0</v>
      </c>
      <c r="AD640">
        <v>1</v>
      </c>
      <c r="AE640">
        <v>1</v>
      </c>
      <c r="AF640" t="s">
        <v>399</v>
      </c>
      <c r="AG640">
        <v>7.3760000000000012</v>
      </c>
      <c r="AH640">
        <v>2</v>
      </c>
      <c r="AI640">
        <v>27797453</v>
      </c>
      <c r="AJ640">
        <v>670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ROW(Source!A366)</f>
        <v>366</v>
      </c>
      <c r="B641">
        <v>27797454</v>
      </c>
      <c r="C641">
        <v>27796826</v>
      </c>
      <c r="D641">
        <v>25863379</v>
      </c>
      <c r="E641">
        <v>1</v>
      </c>
      <c r="F641">
        <v>1</v>
      </c>
      <c r="G641">
        <v>1</v>
      </c>
      <c r="H641">
        <v>1</v>
      </c>
      <c r="I641" t="s">
        <v>738</v>
      </c>
      <c r="J641" t="s">
        <v>4</v>
      </c>
      <c r="K641" t="s">
        <v>739</v>
      </c>
      <c r="L641">
        <v>1191</v>
      </c>
      <c r="N641">
        <v>1013</v>
      </c>
      <c r="O641" t="s">
        <v>497</v>
      </c>
      <c r="P641" t="s">
        <v>497</v>
      </c>
      <c r="Q641">
        <v>1</v>
      </c>
      <c r="X641">
        <v>4.6100000000000003</v>
      </c>
      <c r="Y641">
        <v>0</v>
      </c>
      <c r="Z641">
        <v>0</v>
      </c>
      <c r="AA641">
        <v>0</v>
      </c>
      <c r="AB641">
        <v>16.93</v>
      </c>
      <c r="AC641">
        <v>0</v>
      </c>
      <c r="AD641">
        <v>1</v>
      </c>
      <c r="AE641">
        <v>1</v>
      </c>
      <c r="AF641" t="s">
        <v>399</v>
      </c>
      <c r="AG641">
        <v>3.6880000000000006</v>
      </c>
      <c r="AH641">
        <v>2</v>
      </c>
      <c r="AI641">
        <v>27797454</v>
      </c>
      <c r="AJ641">
        <v>671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ROW(Source!A366)</f>
        <v>366</v>
      </c>
      <c r="B642">
        <v>27797455</v>
      </c>
      <c r="C642">
        <v>27796826</v>
      </c>
      <c r="D642">
        <v>25703742</v>
      </c>
      <c r="E642">
        <v>1</v>
      </c>
      <c r="F642">
        <v>1</v>
      </c>
      <c r="G642">
        <v>1</v>
      </c>
      <c r="H642">
        <v>1</v>
      </c>
      <c r="I642" t="s">
        <v>740</v>
      </c>
      <c r="J642" t="s">
        <v>4</v>
      </c>
      <c r="K642" t="s">
        <v>741</v>
      </c>
      <c r="L642">
        <v>1191</v>
      </c>
      <c r="N642">
        <v>1013</v>
      </c>
      <c r="O642" t="s">
        <v>497</v>
      </c>
      <c r="P642" t="s">
        <v>497</v>
      </c>
      <c r="Q642">
        <v>1</v>
      </c>
      <c r="X642">
        <v>9.2200000000000006</v>
      </c>
      <c r="Y642">
        <v>0</v>
      </c>
      <c r="Z642">
        <v>0</v>
      </c>
      <c r="AA642">
        <v>0</v>
      </c>
      <c r="AB642">
        <v>15.49</v>
      </c>
      <c r="AC642">
        <v>0</v>
      </c>
      <c r="AD642">
        <v>1</v>
      </c>
      <c r="AE642">
        <v>1</v>
      </c>
      <c r="AF642" t="s">
        <v>399</v>
      </c>
      <c r="AG642">
        <v>7.3760000000000012</v>
      </c>
      <c r="AH642">
        <v>2</v>
      </c>
      <c r="AI642">
        <v>27797455</v>
      </c>
      <c r="AJ642">
        <v>672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ROW(Source!A366)</f>
        <v>366</v>
      </c>
      <c r="B643">
        <v>27797456</v>
      </c>
      <c r="C643">
        <v>27796826</v>
      </c>
      <c r="D643">
        <v>25706519</v>
      </c>
      <c r="E643">
        <v>1</v>
      </c>
      <c r="F643">
        <v>1</v>
      </c>
      <c r="G643">
        <v>1</v>
      </c>
      <c r="H643">
        <v>1</v>
      </c>
      <c r="I643" t="s">
        <v>742</v>
      </c>
      <c r="J643" t="s">
        <v>4</v>
      </c>
      <c r="K643" t="s">
        <v>743</v>
      </c>
      <c r="L643">
        <v>1191</v>
      </c>
      <c r="N643">
        <v>1013</v>
      </c>
      <c r="O643" t="s">
        <v>497</v>
      </c>
      <c r="P643" t="s">
        <v>497</v>
      </c>
      <c r="Q643">
        <v>1</v>
      </c>
      <c r="X643">
        <v>9.2200000000000006</v>
      </c>
      <c r="Y643">
        <v>0</v>
      </c>
      <c r="Z643">
        <v>0</v>
      </c>
      <c r="AA643">
        <v>0</v>
      </c>
      <c r="AB643">
        <v>14.09</v>
      </c>
      <c r="AC643">
        <v>0</v>
      </c>
      <c r="AD643">
        <v>1</v>
      </c>
      <c r="AE643">
        <v>1</v>
      </c>
      <c r="AF643" t="s">
        <v>399</v>
      </c>
      <c r="AG643">
        <v>7.3760000000000012</v>
      </c>
      <c r="AH643">
        <v>2</v>
      </c>
      <c r="AI643">
        <v>27797456</v>
      </c>
      <c r="AJ643">
        <v>673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ROW(Source!A367)</f>
        <v>367</v>
      </c>
      <c r="B644">
        <v>27797452</v>
      </c>
      <c r="C644">
        <v>27796826</v>
      </c>
      <c r="D644">
        <v>25868293</v>
      </c>
      <c r="E644">
        <v>1</v>
      </c>
      <c r="F644">
        <v>1</v>
      </c>
      <c r="G644">
        <v>1</v>
      </c>
      <c r="H644">
        <v>1</v>
      </c>
      <c r="I644" t="s">
        <v>744</v>
      </c>
      <c r="J644" t="s">
        <v>4</v>
      </c>
      <c r="K644" t="s">
        <v>745</v>
      </c>
      <c r="L644">
        <v>1191</v>
      </c>
      <c r="N644">
        <v>1013</v>
      </c>
      <c r="O644" t="s">
        <v>497</v>
      </c>
      <c r="P644" t="s">
        <v>497</v>
      </c>
      <c r="Q644">
        <v>1</v>
      </c>
      <c r="X644">
        <v>13.82</v>
      </c>
      <c r="Y644">
        <v>0</v>
      </c>
      <c r="Z644">
        <v>0</v>
      </c>
      <c r="AA644">
        <v>0</v>
      </c>
      <c r="AB644">
        <v>12.92</v>
      </c>
      <c r="AC644">
        <v>0</v>
      </c>
      <c r="AD644">
        <v>1</v>
      </c>
      <c r="AE644">
        <v>1</v>
      </c>
      <c r="AF644" t="s">
        <v>399</v>
      </c>
      <c r="AG644">
        <v>11.056000000000001</v>
      </c>
      <c r="AH644">
        <v>2</v>
      </c>
      <c r="AI644">
        <v>27797452</v>
      </c>
      <c r="AJ644">
        <v>674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ROW(Source!A367)</f>
        <v>367</v>
      </c>
      <c r="B645">
        <v>27797453</v>
      </c>
      <c r="C645">
        <v>27796826</v>
      </c>
      <c r="D645">
        <v>25867359</v>
      </c>
      <c r="E645">
        <v>1</v>
      </c>
      <c r="F645">
        <v>1</v>
      </c>
      <c r="G645">
        <v>1</v>
      </c>
      <c r="H645">
        <v>1</v>
      </c>
      <c r="I645" t="s">
        <v>736</v>
      </c>
      <c r="J645" t="s">
        <v>4</v>
      </c>
      <c r="K645" t="s">
        <v>737</v>
      </c>
      <c r="L645">
        <v>1191</v>
      </c>
      <c r="N645">
        <v>1013</v>
      </c>
      <c r="O645" t="s">
        <v>497</v>
      </c>
      <c r="P645" t="s">
        <v>497</v>
      </c>
      <c r="Q645">
        <v>1</v>
      </c>
      <c r="X645">
        <v>9.2200000000000006</v>
      </c>
      <c r="Y645">
        <v>0</v>
      </c>
      <c r="Z645">
        <v>0</v>
      </c>
      <c r="AA645">
        <v>0</v>
      </c>
      <c r="AB645">
        <v>10.210000000000001</v>
      </c>
      <c r="AC645">
        <v>0</v>
      </c>
      <c r="AD645">
        <v>1</v>
      </c>
      <c r="AE645">
        <v>1</v>
      </c>
      <c r="AF645" t="s">
        <v>399</v>
      </c>
      <c r="AG645">
        <v>7.3760000000000012</v>
      </c>
      <c r="AH645">
        <v>2</v>
      </c>
      <c r="AI645">
        <v>27797453</v>
      </c>
      <c r="AJ645">
        <v>675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ROW(Source!A367)</f>
        <v>367</v>
      </c>
      <c r="B646">
        <v>27797454</v>
      </c>
      <c r="C646">
        <v>27796826</v>
      </c>
      <c r="D646">
        <v>25863379</v>
      </c>
      <c r="E646">
        <v>1</v>
      </c>
      <c r="F646">
        <v>1</v>
      </c>
      <c r="G646">
        <v>1</v>
      </c>
      <c r="H646">
        <v>1</v>
      </c>
      <c r="I646" t="s">
        <v>738</v>
      </c>
      <c r="J646" t="s">
        <v>4</v>
      </c>
      <c r="K646" t="s">
        <v>739</v>
      </c>
      <c r="L646">
        <v>1191</v>
      </c>
      <c r="N646">
        <v>1013</v>
      </c>
      <c r="O646" t="s">
        <v>497</v>
      </c>
      <c r="P646" t="s">
        <v>497</v>
      </c>
      <c r="Q646">
        <v>1</v>
      </c>
      <c r="X646">
        <v>4.6100000000000003</v>
      </c>
      <c r="Y646">
        <v>0</v>
      </c>
      <c r="Z646">
        <v>0</v>
      </c>
      <c r="AA646">
        <v>0</v>
      </c>
      <c r="AB646">
        <v>16.93</v>
      </c>
      <c r="AC646">
        <v>0</v>
      </c>
      <c r="AD646">
        <v>1</v>
      </c>
      <c r="AE646">
        <v>1</v>
      </c>
      <c r="AF646" t="s">
        <v>399</v>
      </c>
      <c r="AG646">
        <v>3.6880000000000006</v>
      </c>
      <c r="AH646">
        <v>2</v>
      </c>
      <c r="AI646">
        <v>27797454</v>
      </c>
      <c r="AJ646">
        <v>676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ROW(Source!A367)</f>
        <v>367</v>
      </c>
      <c r="B647">
        <v>27797455</v>
      </c>
      <c r="C647">
        <v>27796826</v>
      </c>
      <c r="D647">
        <v>25703742</v>
      </c>
      <c r="E647">
        <v>1</v>
      </c>
      <c r="F647">
        <v>1</v>
      </c>
      <c r="G647">
        <v>1</v>
      </c>
      <c r="H647">
        <v>1</v>
      </c>
      <c r="I647" t="s">
        <v>740</v>
      </c>
      <c r="J647" t="s">
        <v>4</v>
      </c>
      <c r="K647" t="s">
        <v>741</v>
      </c>
      <c r="L647">
        <v>1191</v>
      </c>
      <c r="N647">
        <v>1013</v>
      </c>
      <c r="O647" t="s">
        <v>497</v>
      </c>
      <c r="P647" t="s">
        <v>497</v>
      </c>
      <c r="Q647">
        <v>1</v>
      </c>
      <c r="X647">
        <v>9.2200000000000006</v>
      </c>
      <c r="Y647">
        <v>0</v>
      </c>
      <c r="Z647">
        <v>0</v>
      </c>
      <c r="AA647">
        <v>0</v>
      </c>
      <c r="AB647">
        <v>15.49</v>
      </c>
      <c r="AC647">
        <v>0</v>
      </c>
      <c r="AD647">
        <v>1</v>
      </c>
      <c r="AE647">
        <v>1</v>
      </c>
      <c r="AF647" t="s">
        <v>399</v>
      </c>
      <c r="AG647">
        <v>7.3760000000000012</v>
      </c>
      <c r="AH647">
        <v>2</v>
      </c>
      <c r="AI647">
        <v>27797455</v>
      </c>
      <c r="AJ647">
        <v>677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ROW(Source!A367)</f>
        <v>367</v>
      </c>
      <c r="B648">
        <v>27797456</v>
      </c>
      <c r="C648">
        <v>27796826</v>
      </c>
      <c r="D648">
        <v>25706519</v>
      </c>
      <c r="E648">
        <v>1</v>
      </c>
      <c r="F648">
        <v>1</v>
      </c>
      <c r="G648">
        <v>1</v>
      </c>
      <c r="H648">
        <v>1</v>
      </c>
      <c r="I648" t="s">
        <v>742</v>
      </c>
      <c r="J648" t="s">
        <v>4</v>
      </c>
      <c r="K648" t="s">
        <v>743</v>
      </c>
      <c r="L648">
        <v>1191</v>
      </c>
      <c r="N648">
        <v>1013</v>
      </c>
      <c r="O648" t="s">
        <v>497</v>
      </c>
      <c r="P648" t="s">
        <v>497</v>
      </c>
      <c r="Q648">
        <v>1</v>
      </c>
      <c r="X648">
        <v>9.2200000000000006</v>
      </c>
      <c r="Y648">
        <v>0</v>
      </c>
      <c r="Z648">
        <v>0</v>
      </c>
      <c r="AA648">
        <v>0</v>
      </c>
      <c r="AB648">
        <v>14.09</v>
      </c>
      <c r="AC648">
        <v>0</v>
      </c>
      <c r="AD648">
        <v>1</v>
      </c>
      <c r="AE648">
        <v>1</v>
      </c>
      <c r="AF648" t="s">
        <v>399</v>
      </c>
      <c r="AG648">
        <v>7.3760000000000012</v>
      </c>
      <c r="AH648">
        <v>2</v>
      </c>
      <c r="AI648">
        <v>27797456</v>
      </c>
      <c r="AJ648">
        <v>678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Гости УМП</cp:lastModifiedBy>
  <cp:lastPrinted>2018-05-31T09:17:08Z</cp:lastPrinted>
  <dcterms:created xsi:type="dcterms:W3CDTF">2018-05-22T09:08:19Z</dcterms:created>
  <dcterms:modified xsi:type="dcterms:W3CDTF">2018-05-31T09:19:18Z</dcterms:modified>
</cp:coreProperties>
</file>