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35" windowWidth="11340" windowHeight="9285"/>
  </bookViews>
  <sheets>
    <sheet name="21600" sheetId="4" r:id="rId1"/>
    <sheet name="Лист1" sheetId="6" r:id="rId2"/>
  </sheets>
  <calcPr calcId="114210"/>
</workbook>
</file>

<file path=xl/calcChain.xml><?xml version="1.0" encoding="utf-8"?>
<calcChain xmlns="http://schemas.openxmlformats.org/spreadsheetml/2006/main">
  <c r="E46" i="4"/>
  <c r="F46"/>
  <c r="G46"/>
  <c r="H46"/>
  <c r="D46"/>
  <c r="F48"/>
  <c r="F49"/>
  <c r="H45"/>
  <c r="E16"/>
  <c r="E22"/>
  <c r="F16"/>
  <c r="F22"/>
  <c r="G16"/>
  <c r="G22"/>
  <c r="H10"/>
  <c r="H12"/>
  <c r="H14"/>
  <c r="H17"/>
  <c r="H18"/>
  <c r="H19"/>
  <c r="H20"/>
  <c r="H16"/>
  <c r="H23"/>
  <c r="H24"/>
  <c r="H25"/>
  <c r="H22"/>
  <c r="H27"/>
  <c r="H29"/>
  <c r="H31"/>
  <c r="H33"/>
  <c r="H35"/>
  <c r="H37"/>
  <c r="H39"/>
  <c r="H41"/>
  <c r="H43"/>
  <c r="D16"/>
  <c r="D22"/>
  <c r="G48"/>
  <c r="G49"/>
  <c r="E48"/>
  <c r="E49"/>
  <c r="D48"/>
  <c r="D49"/>
  <c r="H49"/>
  <c r="H50"/>
  <c r="C7" i="6"/>
  <c r="C10"/>
  <c r="E50" i="4"/>
  <c r="F50"/>
  <c r="H48"/>
  <c r="G50"/>
  <c r="D50"/>
</calcChain>
</file>

<file path=xl/sharedStrings.xml><?xml version="1.0" encoding="utf-8"?>
<sst xmlns="http://schemas.openxmlformats.org/spreadsheetml/2006/main" count="87" uniqueCount="73">
  <si>
    <t>г. Лесной ФГУП "Комбинат "Электрохимприбор"</t>
  </si>
  <si>
    <t>1</t>
  </si>
  <si>
    <t>2</t>
  </si>
  <si>
    <t>СВОДКА ЗАТРАТ</t>
  </si>
  <si>
    <t>№ п/п</t>
  </si>
  <si>
    <t>Номера сметных расчетов и смет</t>
  </si>
  <si>
    <t>Наименование объектов, работ и затрат</t>
  </si>
  <si>
    <t>строительных работ</t>
  </si>
  <si>
    <t>монтажных работ</t>
  </si>
  <si>
    <t>оборудования, мебели и инвентаря</t>
  </si>
  <si>
    <t>прочих затрат</t>
  </si>
  <si>
    <t>Итого в базисных ценах 2000г.</t>
  </si>
  <si>
    <t>Камера учета</t>
  </si>
  <si>
    <t>ВСЕГО</t>
  </si>
  <si>
    <t>Сметная стоимость в руб. фактически</t>
  </si>
  <si>
    <t>Заказчик</t>
  </si>
  <si>
    <t>Подрядчик</t>
  </si>
  <si>
    <t>с НДС</t>
  </si>
  <si>
    <t>Хлораторная</t>
  </si>
  <si>
    <t>Общая сумма работ с НДС</t>
  </si>
  <si>
    <t>на хлораторные НФС</t>
  </si>
  <si>
    <t>Наружное электроснабжение от камеры расходомеров до хлораторной НФС</t>
  </si>
  <si>
    <t>Внутренняя отделка</t>
  </si>
  <si>
    <t>Приточная вентиляция: разборка и сборка приточных камер</t>
  </si>
  <si>
    <t>Устройство внутренних трубопроводов гипохлорита натрия</t>
  </si>
  <si>
    <t>ПНР АТХ - "под нагрузкой" 20%</t>
  </si>
  <si>
    <t xml:space="preserve">ПНР АТХ - "вхолостую" 80% </t>
  </si>
  <si>
    <t xml:space="preserve">ПНР ТХ - "вхолостую" 80% </t>
  </si>
  <si>
    <t>_________________________</t>
  </si>
  <si>
    <t>__________________________</t>
  </si>
  <si>
    <t xml:space="preserve"> </t>
  </si>
  <si>
    <t>производительностью 21600 м3/сут (с коэф.понижения К=0,95)</t>
  </si>
  <si>
    <t>Общая сметная стоимость,руб.</t>
  </si>
  <si>
    <t xml:space="preserve">ПНР ТХ  - "под нагрузкой" </t>
  </si>
  <si>
    <t>п.1,3,4     90%</t>
  </si>
  <si>
    <t>п.2     75%</t>
  </si>
  <si>
    <t>п.5    100%</t>
  </si>
  <si>
    <t>п.6-12   20%</t>
  </si>
  <si>
    <t>п.1,3,4     10%</t>
  </si>
  <si>
    <t>п.2     25%</t>
  </si>
  <si>
    <t>п.6-12   80%</t>
  </si>
  <si>
    <t>ПНР по эл.оборудованию  и эл.сетям        80% -вхолостую</t>
  </si>
  <si>
    <t>ПНР по эл.оборудованию  и эл.сетям        20% - под нагрузкой</t>
  </si>
  <si>
    <t>Справочно в ценах 2013г с НДС</t>
  </si>
  <si>
    <t xml:space="preserve">ПНР - 75% вхолостую вентиляционной системы </t>
  </si>
  <si>
    <t xml:space="preserve">ПНР - 25% под нагрузкой вентиляционной системы </t>
  </si>
  <si>
    <t>3</t>
  </si>
  <si>
    <t>4</t>
  </si>
  <si>
    <t>5</t>
  </si>
  <si>
    <t>6</t>
  </si>
  <si>
    <t>7</t>
  </si>
  <si>
    <t>8</t>
  </si>
  <si>
    <t>+</t>
  </si>
  <si>
    <t>на хлораторную НФС (производительностью 52 000 м3/сут)</t>
  </si>
  <si>
    <t>12-109/13</t>
  </si>
  <si>
    <t>13-05</t>
  </si>
  <si>
    <t>12-117</t>
  </si>
  <si>
    <t>9-3/2-2</t>
  </si>
  <si>
    <t>9-3/2-1</t>
  </si>
  <si>
    <t>9-3/1-2</t>
  </si>
  <si>
    <t>9-3/1-1</t>
  </si>
  <si>
    <t>13-11</t>
  </si>
  <si>
    <t>13-22</t>
  </si>
  <si>
    <t>13-25</t>
  </si>
  <si>
    <t>13-47/1</t>
  </si>
  <si>
    <t>13-47/2</t>
  </si>
  <si>
    <t>13-44/1</t>
  </si>
  <si>
    <t>13-44/2</t>
  </si>
  <si>
    <t>Чистовая отделка помещений (входная группа, компрессорная, туалет, лестница, комната оператора, кухня, коридор)</t>
  </si>
  <si>
    <t>Приточная вентиляция</t>
  </si>
  <si>
    <t>1-3-1</t>
  </si>
  <si>
    <t>СВОДКА ЗАТРАТ №3</t>
  </si>
  <si>
    <t xml:space="preserve">Справочно в ценах 2013г (СМР=5,56; Оборудование=4,19; ПНР=9,32) </t>
  </si>
</sst>
</file>

<file path=xl/styles.xml><?xml version="1.0" encoding="utf-8"?>
<styleSheet xmlns="http://schemas.openxmlformats.org/spreadsheetml/2006/main">
  <numFmts count="1">
    <numFmt numFmtId="44" formatCode="_-* #,##0.00&quot;р.&quot;_-;\-* #,##0.00&quot;р.&quot;_-;_-* &quot;-&quot;??&quot;р.&quot;_-;_-@_-"/>
  </numFmts>
  <fonts count="11">
    <font>
      <sz val="10"/>
      <name val="Arial Cyr"/>
      <charset val="204"/>
    </font>
    <font>
      <sz val="10"/>
      <name val="Arial Cyr"/>
      <charset val="204"/>
    </font>
    <font>
      <sz val="10"/>
      <name val="Helv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1"/>
      <color indexed="9"/>
      <name val="Times New Roman"/>
      <family val="1"/>
      <charset val="204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sz val="8"/>
      <name val="Arial Cyr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47">
    <xf numFmtId="0" fontId="0" fillId="0" borderId="0" xfId="0"/>
    <xf numFmtId="0" fontId="1" fillId="0" borderId="0" xfId="1" applyFont="1" applyFill="1" applyAlignment="1">
      <alignment horizontal="center" vertical="center"/>
    </xf>
    <xf numFmtId="0" fontId="1" fillId="0" borderId="0" xfId="1" applyFont="1" applyFill="1" applyBorder="1" applyAlignment="1">
      <alignment horizontal="center" vertical="center"/>
    </xf>
    <xf numFmtId="0" fontId="5" fillId="0" borderId="0" xfId="1" applyNumberFormat="1" applyFont="1" applyFill="1" applyBorder="1" applyAlignment="1">
      <alignment horizontal="center" vertical="center"/>
    </xf>
    <xf numFmtId="0" fontId="3" fillId="0" borderId="0" xfId="1" applyFont="1" applyFill="1"/>
    <xf numFmtId="0" fontId="8" fillId="0" borderId="0" xfId="0" applyFont="1" applyAlignment="1">
      <alignment horizontal="center"/>
    </xf>
    <xf numFmtId="0" fontId="8" fillId="0" borderId="1" xfId="0" applyFont="1" applyBorder="1" applyAlignment="1">
      <alignment vertical="center"/>
    </xf>
    <xf numFmtId="0" fontId="8" fillId="0" borderId="0" xfId="0" applyFont="1"/>
    <xf numFmtId="44" fontId="8" fillId="0" borderId="1" xfId="0" applyNumberFormat="1" applyFont="1" applyBorder="1" applyAlignment="1">
      <alignment vertical="center"/>
    </xf>
    <xf numFmtId="0" fontId="5" fillId="0" borderId="0" xfId="1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49" fontId="5" fillId="0" borderId="0" xfId="1" applyNumberFormat="1" applyFont="1" applyFill="1" applyBorder="1" applyAlignment="1">
      <alignment horizontal="center" vertical="center" wrapText="1"/>
    </xf>
    <xf numFmtId="49" fontId="6" fillId="0" borderId="0" xfId="1" applyNumberFormat="1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3" fillId="0" borderId="0" xfId="1" applyFont="1" applyFill="1" applyAlignment="1">
      <alignment horizontal="center" vertical="center"/>
    </xf>
    <xf numFmtId="3" fontId="7" fillId="0" borderId="0" xfId="1" applyNumberFormat="1" applyFont="1" applyFill="1" applyBorder="1" applyAlignment="1">
      <alignment horizontal="center" vertical="center"/>
    </xf>
    <xf numFmtId="3" fontId="6" fillId="0" borderId="0" xfId="1" applyNumberFormat="1" applyFont="1" applyFill="1" applyBorder="1" applyAlignment="1">
      <alignment horizontal="center" vertical="center" wrapText="1"/>
    </xf>
    <xf numFmtId="49" fontId="3" fillId="0" borderId="2" xfId="1" applyNumberFormat="1" applyFont="1" applyFill="1" applyBorder="1" applyAlignment="1">
      <alignment horizontal="center" vertical="center" wrapText="1"/>
    </xf>
    <xf numFmtId="49" fontId="3" fillId="0" borderId="3" xfId="1" applyNumberFormat="1" applyFont="1" applyFill="1" applyBorder="1" applyAlignment="1">
      <alignment horizontal="center" vertical="center"/>
    </xf>
    <xf numFmtId="0" fontId="3" fillId="0" borderId="3" xfId="1" applyNumberFormat="1" applyFont="1" applyFill="1" applyBorder="1" applyAlignment="1">
      <alignment horizontal="center" vertical="center"/>
    </xf>
    <xf numFmtId="3" fontId="3" fillId="0" borderId="3" xfId="1" applyNumberFormat="1" applyFont="1" applyFill="1" applyBorder="1" applyAlignment="1">
      <alignment horizontal="center" vertical="center"/>
    </xf>
    <xf numFmtId="49" fontId="3" fillId="0" borderId="3" xfId="1" applyNumberFormat="1" applyFont="1" applyFill="1" applyBorder="1" applyAlignment="1">
      <alignment horizontal="center" vertical="center" wrapText="1"/>
    </xf>
    <xf numFmtId="0" fontId="3" fillId="0" borderId="3" xfId="1" applyNumberFormat="1" applyFont="1" applyFill="1" applyBorder="1" applyAlignment="1">
      <alignment horizontal="center" vertical="center" wrapText="1"/>
    </xf>
    <xf numFmtId="0" fontId="5" fillId="0" borderId="3" xfId="1" applyNumberFormat="1" applyFont="1" applyFill="1" applyBorder="1" applyAlignment="1">
      <alignment horizontal="center" vertical="center"/>
    </xf>
    <xf numFmtId="49" fontId="4" fillId="0" borderId="3" xfId="1" applyNumberFormat="1" applyFont="1" applyFill="1" applyBorder="1" applyAlignment="1">
      <alignment horizontal="center" vertical="center"/>
    </xf>
    <xf numFmtId="3" fontId="4" fillId="0" borderId="3" xfId="1" applyNumberFormat="1" applyFont="1" applyFill="1" applyBorder="1" applyAlignment="1">
      <alignment horizontal="center" vertical="center"/>
    </xf>
    <xf numFmtId="3" fontId="4" fillId="0" borderId="3" xfId="1" applyNumberFormat="1" applyFont="1" applyFill="1" applyBorder="1" applyAlignment="1">
      <alignment horizontal="center" vertical="center" wrapText="1"/>
    </xf>
    <xf numFmtId="4" fontId="4" fillId="0" borderId="3" xfId="1" applyNumberFormat="1" applyFont="1" applyFill="1" applyBorder="1" applyAlignment="1">
      <alignment horizontal="center" vertical="center"/>
    </xf>
    <xf numFmtId="4" fontId="4" fillId="0" borderId="3" xfId="1" applyNumberFormat="1" applyFont="1" applyFill="1" applyBorder="1" applyAlignment="1">
      <alignment horizontal="center" vertical="center" wrapText="1"/>
    </xf>
    <xf numFmtId="0" fontId="3" fillId="0" borderId="4" xfId="1" applyNumberFormat="1" applyFont="1" applyFill="1" applyBorder="1" applyAlignment="1">
      <alignment horizontal="center" vertical="center"/>
    </xf>
    <xf numFmtId="49" fontId="3" fillId="0" borderId="4" xfId="1" applyNumberFormat="1" applyFont="1" applyFill="1" applyBorder="1" applyAlignment="1">
      <alignment horizontal="center" vertical="center" wrapText="1"/>
    </xf>
    <xf numFmtId="49" fontId="3" fillId="0" borderId="4" xfId="1" applyNumberFormat="1" applyFont="1" applyFill="1" applyBorder="1" applyAlignment="1">
      <alignment horizontal="center" vertical="center"/>
    </xf>
    <xf numFmtId="4" fontId="4" fillId="0" borderId="4" xfId="1" applyNumberFormat="1" applyFont="1" applyFill="1" applyBorder="1" applyAlignment="1">
      <alignment horizontal="center" vertical="center"/>
    </xf>
    <xf numFmtId="4" fontId="9" fillId="0" borderId="4" xfId="1" applyNumberFormat="1" applyFont="1" applyFill="1" applyBorder="1" applyAlignment="1">
      <alignment horizontal="center" vertical="center"/>
    </xf>
    <xf numFmtId="49" fontId="3" fillId="0" borderId="5" xfId="1" applyNumberFormat="1" applyFont="1" applyFill="1" applyBorder="1" applyAlignment="1">
      <alignment horizontal="center" vertical="center"/>
    </xf>
    <xf numFmtId="49" fontId="3" fillId="0" borderId="2" xfId="1" applyNumberFormat="1" applyFont="1" applyFill="1" applyBorder="1" applyAlignment="1">
      <alignment horizontal="center" vertical="center"/>
    </xf>
    <xf numFmtId="49" fontId="3" fillId="0" borderId="2" xfId="1" applyNumberFormat="1" applyFont="1" applyFill="1" applyBorder="1" applyAlignment="1">
      <alignment horizontal="center" vertical="center" wrapText="1"/>
    </xf>
    <xf numFmtId="0" fontId="5" fillId="0" borderId="0" xfId="1" applyFont="1" applyFill="1" applyAlignment="1">
      <alignment horizontal="center" vertical="center"/>
    </xf>
    <xf numFmtId="49" fontId="4" fillId="0" borderId="0" xfId="1" applyNumberFormat="1" applyFont="1" applyFill="1" applyAlignment="1">
      <alignment horizontal="center" vertical="center"/>
    </xf>
    <xf numFmtId="49" fontId="4" fillId="0" borderId="0" xfId="1" applyNumberFormat="1" applyFont="1" applyFill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8" fillId="0" borderId="6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44" fontId="8" fillId="0" borderId="6" xfId="0" applyNumberFormat="1" applyFont="1" applyBorder="1" applyAlignment="1">
      <alignment horizontal="center" vertical="center"/>
    </xf>
    <xf numFmtId="44" fontId="8" fillId="0" borderId="7" xfId="0" applyNumberFormat="1" applyFont="1" applyBorder="1" applyAlignment="1">
      <alignment horizontal="center" vertical="center"/>
    </xf>
    <xf numFmtId="44" fontId="8" fillId="0" borderId="8" xfId="0" applyNumberFormat="1" applyFont="1" applyBorder="1" applyAlignment="1">
      <alignment horizontal="center" vertical="center"/>
    </xf>
  </cellXfs>
  <cellStyles count="2">
    <cellStyle name="Обычный" xfId="0" builtinId="0"/>
    <cellStyle name="Обычный_Сводка затрат 153 с НМЦ для Катаева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59"/>
  <sheetViews>
    <sheetView tabSelected="1" zoomScale="75" workbookViewId="0">
      <selection activeCell="A2" sqref="A2:H2"/>
    </sheetView>
  </sheetViews>
  <sheetFormatPr defaultRowHeight="12.75"/>
  <cols>
    <col min="1" max="1" width="5" style="1" customWidth="1"/>
    <col min="2" max="2" width="14.85546875" style="1" customWidth="1"/>
    <col min="3" max="3" width="44.85546875" customWidth="1"/>
    <col min="4" max="4" width="15.28515625" customWidth="1"/>
    <col min="5" max="5" width="14.5703125" customWidth="1"/>
    <col min="6" max="6" width="16" customWidth="1"/>
    <col min="7" max="7" width="15.28515625" customWidth="1"/>
    <col min="8" max="8" width="19.85546875" customWidth="1"/>
  </cols>
  <sheetData>
    <row r="1" spans="1:10" ht="18.75" customHeight="1">
      <c r="A1" s="37" t="s">
        <v>0</v>
      </c>
      <c r="B1" s="37"/>
      <c r="C1" s="37"/>
      <c r="D1" s="37"/>
      <c r="E1" s="37"/>
      <c r="F1" s="37"/>
      <c r="G1" s="37"/>
      <c r="H1" s="37"/>
    </row>
    <row r="2" spans="1:10" ht="21" customHeight="1">
      <c r="A2" s="38" t="s">
        <v>71</v>
      </c>
      <c r="B2" s="38"/>
      <c r="C2" s="38"/>
      <c r="D2" s="38"/>
      <c r="E2" s="38"/>
      <c r="F2" s="38"/>
      <c r="G2" s="38"/>
      <c r="H2" s="38"/>
    </row>
    <row r="3" spans="1:10" ht="15.75" customHeight="1">
      <c r="A3" s="39"/>
      <c r="B3" s="39"/>
      <c r="C3" s="39"/>
      <c r="D3" s="39"/>
      <c r="E3" s="39"/>
      <c r="F3" s="39"/>
      <c r="G3" s="39"/>
      <c r="H3" s="39"/>
    </row>
    <row r="4" spans="1:10" ht="15.75" customHeight="1">
      <c r="A4" s="39" t="s">
        <v>53</v>
      </c>
      <c r="B4" s="39"/>
      <c r="C4" s="39"/>
      <c r="D4" s="39"/>
      <c r="E4" s="39"/>
      <c r="F4" s="39"/>
      <c r="G4" s="39"/>
      <c r="H4" s="39"/>
    </row>
    <row r="5" spans="1:10" ht="30" customHeight="1" thickBot="1">
      <c r="A5" s="9"/>
      <c r="B5" s="9"/>
      <c r="C5" s="10"/>
      <c r="D5" s="10"/>
      <c r="E5" s="10"/>
      <c r="F5" s="10"/>
      <c r="G5" s="10"/>
      <c r="H5" s="10"/>
    </row>
    <row r="6" spans="1:10" ht="15.75" customHeight="1" thickBot="1">
      <c r="A6" s="36" t="s">
        <v>4</v>
      </c>
      <c r="B6" s="36" t="s">
        <v>5</v>
      </c>
      <c r="C6" s="36" t="s">
        <v>6</v>
      </c>
      <c r="D6" s="36" t="s">
        <v>14</v>
      </c>
      <c r="E6" s="36"/>
      <c r="F6" s="36"/>
      <c r="G6" s="36"/>
      <c r="H6" s="36" t="s">
        <v>32</v>
      </c>
    </row>
    <row r="7" spans="1:10" ht="50.25" customHeight="1" thickBot="1">
      <c r="A7" s="36"/>
      <c r="B7" s="36"/>
      <c r="C7" s="36"/>
      <c r="D7" s="17" t="s">
        <v>7</v>
      </c>
      <c r="E7" s="17" t="s">
        <v>8</v>
      </c>
      <c r="F7" s="17" t="s">
        <v>9</v>
      </c>
      <c r="G7" s="17" t="s">
        <v>10</v>
      </c>
      <c r="H7" s="36"/>
    </row>
    <row r="8" spans="1:10" ht="16.5" thickBot="1">
      <c r="A8" s="35" t="s">
        <v>1</v>
      </c>
      <c r="B8" s="35" t="s">
        <v>2</v>
      </c>
      <c r="C8" s="35" t="s">
        <v>46</v>
      </c>
      <c r="D8" s="35" t="s">
        <v>47</v>
      </c>
      <c r="E8" s="35" t="s">
        <v>48</v>
      </c>
      <c r="F8" s="35" t="s">
        <v>49</v>
      </c>
      <c r="G8" s="35" t="s">
        <v>50</v>
      </c>
      <c r="H8" s="35" t="s">
        <v>51</v>
      </c>
    </row>
    <row r="9" spans="1:10" ht="6" customHeight="1">
      <c r="A9" s="34"/>
      <c r="B9" s="34"/>
      <c r="C9" s="34"/>
      <c r="D9" s="34"/>
      <c r="E9" s="34"/>
      <c r="F9" s="34"/>
      <c r="G9" s="34"/>
      <c r="H9" s="34"/>
    </row>
    <row r="10" spans="1:10" ht="18.95" customHeight="1">
      <c r="A10" s="19">
        <v>1</v>
      </c>
      <c r="B10" s="21" t="s">
        <v>54</v>
      </c>
      <c r="C10" s="18" t="s">
        <v>12</v>
      </c>
      <c r="D10" s="20">
        <v>160765</v>
      </c>
      <c r="E10" s="20">
        <v>2586</v>
      </c>
      <c r="F10" s="20">
        <v>0</v>
      </c>
      <c r="G10" s="20">
        <v>0</v>
      </c>
      <c r="H10" s="20">
        <f>SUM(D10+E10+F10+G10)</f>
        <v>163351</v>
      </c>
      <c r="J10" t="s">
        <v>52</v>
      </c>
    </row>
    <row r="11" spans="1:10" ht="6" customHeight="1">
      <c r="A11" s="19"/>
      <c r="B11" s="21"/>
      <c r="C11" s="18"/>
      <c r="D11" s="20"/>
      <c r="E11" s="20"/>
      <c r="F11" s="20"/>
      <c r="G11" s="20"/>
      <c r="H11" s="20"/>
    </row>
    <row r="12" spans="1:10" ht="35.1" customHeight="1">
      <c r="A12" s="19">
        <v>2</v>
      </c>
      <c r="B12" s="18" t="s">
        <v>55</v>
      </c>
      <c r="C12" s="21" t="s">
        <v>24</v>
      </c>
      <c r="D12" s="20">
        <v>64871</v>
      </c>
      <c r="E12" s="20">
        <v>0</v>
      </c>
      <c r="F12" s="20">
        <v>0</v>
      </c>
      <c r="G12" s="20">
        <v>0</v>
      </c>
      <c r="H12" s="20">
        <f>SUM(D12+E12+F12+G12)</f>
        <v>64871</v>
      </c>
      <c r="J12" t="s">
        <v>52</v>
      </c>
    </row>
    <row r="13" spans="1:10" ht="6" customHeight="1">
      <c r="A13" s="19"/>
      <c r="B13" s="18"/>
      <c r="C13" s="21"/>
      <c r="D13" s="20"/>
      <c r="E13" s="20"/>
      <c r="F13" s="20"/>
      <c r="G13" s="20"/>
      <c r="H13" s="20"/>
    </row>
    <row r="14" spans="1:10" ht="35.1" customHeight="1">
      <c r="A14" s="19">
        <v>3</v>
      </c>
      <c r="B14" s="18" t="s">
        <v>56</v>
      </c>
      <c r="C14" s="21" t="s">
        <v>21</v>
      </c>
      <c r="D14" s="20">
        <v>2253</v>
      </c>
      <c r="E14" s="20">
        <v>9485</v>
      </c>
      <c r="F14" s="20">
        <v>0</v>
      </c>
      <c r="G14" s="20">
        <v>0</v>
      </c>
      <c r="H14" s="20">
        <f>SUM(D14+E14+F14+G14)</f>
        <v>11738</v>
      </c>
      <c r="J14" t="s">
        <v>52</v>
      </c>
    </row>
    <row r="15" spans="1:10" ht="6" customHeight="1">
      <c r="A15" s="19"/>
      <c r="B15" s="18"/>
      <c r="C15" s="21"/>
      <c r="D15" s="20"/>
      <c r="E15" s="20"/>
      <c r="F15" s="20"/>
      <c r="G15" s="20"/>
      <c r="H15" s="20"/>
    </row>
    <row r="16" spans="1:10" ht="18.95" customHeight="1">
      <c r="A16" s="19">
        <v>4</v>
      </c>
      <c r="B16" s="21" t="s">
        <v>57</v>
      </c>
      <c r="C16" s="22" t="s">
        <v>33</v>
      </c>
      <c r="D16" s="20">
        <f>D17+D18+D19+D20</f>
        <v>0</v>
      </c>
      <c r="E16" s="20">
        <f>E17+E18+E19+E20</f>
        <v>0</v>
      </c>
      <c r="F16" s="20">
        <f>F17+F18+F19+F20</f>
        <v>0</v>
      </c>
      <c r="G16" s="20">
        <f>G17+G18+G19+G20</f>
        <v>79228</v>
      </c>
      <c r="H16" s="20">
        <f>H17+H18+H19+H20</f>
        <v>79228</v>
      </c>
      <c r="J16" t="s">
        <v>52</v>
      </c>
    </row>
    <row r="17" spans="1:10" ht="18.95" customHeight="1">
      <c r="A17" s="19"/>
      <c r="B17" s="21"/>
      <c r="C17" s="22" t="s">
        <v>34</v>
      </c>
      <c r="D17" s="20">
        <v>0</v>
      </c>
      <c r="E17" s="20">
        <v>0</v>
      </c>
      <c r="F17" s="20">
        <v>0</v>
      </c>
      <c r="G17" s="20">
        <v>45829</v>
      </c>
      <c r="H17" s="20">
        <f>SUM(D17+E17+F17+G17)</f>
        <v>45829</v>
      </c>
    </row>
    <row r="18" spans="1:10" ht="18.95" customHeight="1">
      <c r="A18" s="19"/>
      <c r="B18" s="21"/>
      <c r="C18" s="22" t="s">
        <v>35</v>
      </c>
      <c r="D18" s="20">
        <v>0</v>
      </c>
      <c r="E18" s="20">
        <v>0</v>
      </c>
      <c r="F18" s="20">
        <v>0</v>
      </c>
      <c r="G18" s="20">
        <v>4430</v>
      </c>
      <c r="H18" s="20">
        <f>SUM(D18+E18+F18+G18)</f>
        <v>4430</v>
      </c>
    </row>
    <row r="19" spans="1:10" ht="18.95" customHeight="1">
      <c r="A19" s="19"/>
      <c r="B19" s="21"/>
      <c r="C19" s="22" t="s">
        <v>36</v>
      </c>
      <c r="D19" s="20">
        <v>0</v>
      </c>
      <c r="E19" s="20">
        <v>0</v>
      </c>
      <c r="F19" s="20">
        <v>0</v>
      </c>
      <c r="G19" s="20">
        <v>4204</v>
      </c>
      <c r="H19" s="20">
        <f>SUM(D19+E19+F19+G19)</f>
        <v>4204</v>
      </c>
    </row>
    <row r="20" spans="1:10" ht="18.95" customHeight="1">
      <c r="A20" s="19"/>
      <c r="B20" s="21"/>
      <c r="C20" s="22" t="s">
        <v>37</v>
      </c>
      <c r="D20" s="20">
        <v>0</v>
      </c>
      <c r="E20" s="20">
        <v>0</v>
      </c>
      <c r="F20" s="20">
        <v>0</v>
      </c>
      <c r="G20" s="20">
        <v>24765</v>
      </c>
      <c r="H20" s="20">
        <f>SUM(D20+E20+F20+G20)</f>
        <v>24765</v>
      </c>
    </row>
    <row r="21" spans="1:10" ht="6" customHeight="1">
      <c r="A21" s="19"/>
      <c r="B21" s="21"/>
      <c r="C21" s="22"/>
      <c r="D21" s="20"/>
      <c r="E21" s="20"/>
      <c r="F21" s="20"/>
      <c r="G21" s="20"/>
      <c r="H21" s="20"/>
    </row>
    <row r="22" spans="1:10" ht="18.95" customHeight="1">
      <c r="A22" s="19">
        <v>5</v>
      </c>
      <c r="B22" s="21" t="s">
        <v>58</v>
      </c>
      <c r="C22" s="22" t="s">
        <v>27</v>
      </c>
      <c r="D22" s="20">
        <f>D23+D24+D25</f>
        <v>0</v>
      </c>
      <c r="E22" s="20">
        <f>E23+E24+E25</f>
        <v>0</v>
      </c>
      <c r="F22" s="20">
        <f>F23+F24+F25</f>
        <v>0</v>
      </c>
      <c r="G22" s="20">
        <f>G23+G24+G25</f>
        <v>105629</v>
      </c>
      <c r="H22" s="20">
        <f>H23+H24+H25</f>
        <v>105629</v>
      </c>
      <c r="J22" t="s">
        <v>52</v>
      </c>
    </row>
    <row r="23" spans="1:10" ht="18.95" customHeight="1">
      <c r="A23" s="19"/>
      <c r="B23" s="21"/>
      <c r="C23" s="22" t="s">
        <v>38</v>
      </c>
      <c r="D23" s="20">
        <v>0</v>
      </c>
      <c r="E23" s="20">
        <v>0</v>
      </c>
      <c r="F23" s="20">
        <v>0</v>
      </c>
      <c r="G23" s="20">
        <v>5092</v>
      </c>
      <c r="H23" s="20">
        <f>SUM(D23+E23+F23+G23)</f>
        <v>5092</v>
      </c>
    </row>
    <row r="24" spans="1:10" ht="18.95" customHeight="1">
      <c r="A24" s="19"/>
      <c r="B24" s="21"/>
      <c r="C24" s="22" t="s">
        <v>39</v>
      </c>
      <c r="D24" s="20">
        <v>0</v>
      </c>
      <c r="E24" s="20">
        <v>0</v>
      </c>
      <c r="F24" s="20">
        <v>0</v>
      </c>
      <c r="G24" s="20">
        <v>1477</v>
      </c>
      <c r="H24" s="20">
        <f>SUM(D24+E24+F24+G24)</f>
        <v>1477</v>
      </c>
    </row>
    <row r="25" spans="1:10" ht="18.95" customHeight="1">
      <c r="A25" s="19"/>
      <c r="B25" s="21"/>
      <c r="C25" s="22" t="s">
        <v>40</v>
      </c>
      <c r="D25" s="20">
        <v>0</v>
      </c>
      <c r="E25" s="20">
        <v>0</v>
      </c>
      <c r="F25" s="20">
        <v>0</v>
      </c>
      <c r="G25" s="20">
        <v>99060</v>
      </c>
      <c r="H25" s="20">
        <f>SUM(D25+E25+F25+G25)</f>
        <v>99060</v>
      </c>
    </row>
    <row r="26" spans="1:10" ht="6" customHeight="1">
      <c r="A26" s="19"/>
      <c r="B26" s="21"/>
      <c r="C26" s="22"/>
      <c r="D26" s="20"/>
      <c r="E26" s="20"/>
      <c r="F26" s="20"/>
      <c r="G26" s="20"/>
      <c r="H26" s="20"/>
    </row>
    <row r="27" spans="1:10" ht="18.95" customHeight="1">
      <c r="A27" s="19">
        <v>6</v>
      </c>
      <c r="B27" s="21" t="s">
        <v>59</v>
      </c>
      <c r="C27" s="22" t="s">
        <v>25</v>
      </c>
      <c r="D27" s="20">
        <v>0</v>
      </c>
      <c r="E27" s="20">
        <v>0</v>
      </c>
      <c r="F27" s="20">
        <v>0</v>
      </c>
      <c r="G27" s="20">
        <v>25011</v>
      </c>
      <c r="H27" s="20">
        <f>SUM(D27+E27+F27+G27)</f>
        <v>25011</v>
      </c>
      <c r="J27" t="s">
        <v>52</v>
      </c>
    </row>
    <row r="28" spans="1:10" ht="6" customHeight="1">
      <c r="A28" s="19"/>
      <c r="B28" s="21"/>
      <c r="C28" s="22"/>
      <c r="D28" s="20"/>
      <c r="E28" s="20"/>
      <c r="F28" s="20"/>
      <c r="G28" s="20"/>
      <c r="H28" s="20"/>
    </row>
    <row r="29" spans="1:10" ht="18.95" customHeight="1">
      <c r="A29" s="19">
        <v>7</v>
      </c>
      <c r="B29" s="21" t="s">
        <v>60</v>
      </c>
      <c r="C29" s="22" t="s">
        <v>26</v>
      </c>
      <c r="D29" s="20">
        <v>0</v>
      </c>
      <c r="E29" s="20">
        <v>0</v>
      </c>
      <c r="F29" s="20">
        <v>0</v>
      </c>
      <c r="G29" s="20">
        <v>100043</v>
      </c>
      <c r="H29" s="20">
        <f t="shared" ref="H29:H43" si="0">SUM(D29+E29+F29+G29)</f>
        <v>100043</v>
      </c>
      <c r="J29" t="s">
        <v>52</v>
      </c>
    </row>
    <row r="30" spans="1:10" ht="6" customHeight="1">
      <c r="A30" s="19"/>
      <c r="B30" s="21"/>
      <c r="C30" s="22"/>
      <c r="D30" s="20"/>
      <c r="E30" s="20"/>
      <c r="F30" s="20"/>
      <c r="G30" s="20"/>
      <c r="H30" s="20"/>
    </row>
    <row r="31" spans="1:10" ht="18.95" customHeight="1">
      <c r="A31" s="19">
        <v>8</v>
      </c>
      <c r="B31" s="21" t="s">
        <v>61</v>
      </c>
      <c r="C31" s="22" t="s">
        <v>22</v>
      </c>
      <c r="D31" s="20">
        <v>68714</v>
      </c>
      <c r="E31" s="20">
        <v>108</v>
      </c>
      <c r="F31" s="20">
        <v>0</v>
      </c>
      <c r="G31" s="20">
        <v>0</v>
      </c>
      <c r="H31" s="20">
        <f t="shared" si="0"/>
        <v>68822</v>
      </c>
      <c r="J31" t="s">
        <v>52</v>
      </c>
    </row>
    <row r="32" spans="1:10" ht="6" customHeight="1">
      <c r="A32" s="19"/>
      <c r="B32" s="21"/>
      <c r="C32" s="22"/>
      <c r="D32" s="20"/>
      <c r="E32" s="20"/>
      <c r="F32" s="20"/>
      <c r="G32" s="20"/>
      <c r="H32" s="20"/>
    </row>
    <row r="33" spans="1:10" ht="35.1" customHeight="1">
      <c r="A33" s="23">
        <v>9</v>
      </c>
      <c r="B33" s="21" t="s">
        <v>63</v>
      </c>
      <c r="C33" s="22" t="s">
        <v>23</v>
      </c>
      <c r="D33" s="20">
        <v>3333</v>
      </c>
      <c r="E33" s="20">
        <v>0</v>
      </c>
      <c r="F33" s="20">
        <v>0</v>
      </c>
      <c r="G33" s="20">
        <v>0</v>
      </c>
      <c r="H33" s="20">
        <f t="shared" si="0"/>
        <v>3333</v>
      </c>
      <c r="J33" t="s">
        <v>52</v>
      </c>
    </row>
    <row r="34" spans="1:10" ht="6" customHeight="1">
      <c r="A34" s="23"/>
      <c r="B34" s="21"/>
      <c r="C34" s="22"/>
      <c r="D34" s="20"/>
      <c r="E34" s="20"/>
      <c r="F34" s="20"/>
      <c r="G34" s="20"/>
      <c r="H34" s="20"/>
    </row>
    <row r="35" spans="1:10" ht="50.25" customHeight="1">
      <c r="A35" s="23">
        <v>10</v>
      </c>
      <c r="B35" s="21" t="s">
        <v>62</v>
      </c>
      <c r="C35" s="22" t="s">
        <v>68</v>
      </c>
      <c r="D35" s="20">
        <v>36440</v>
      </c>
      <c r="E35" s="20">
        <v>0</v>
      </c>
      <c r="F35" s="20">
        <v>0</v>
      </c>
      <c r="G35" s="20">
        <v>0</v>
      </c>
      <c r="H35" s="20">
        <f t="shared" si="0"/>
        <v>36440</v>
      </c>
      <c r="J35" t="s">
        <v>52</v>
      </c>
    </row>
    <row r="36" spans="1:10" ht="6" customHeight="1">
      <c r="A36" s="23"/>
      <c r="B36" s="21"/>
      <c r="C36" s="22"/>
      <c r="D36" s="20"/>
      <c r="E36" s="20"/>
      <c r="F36" s="20"/>
      <c r="G36" s="20"/>
      <c r="H36" s="20"/>
    </row>
    <row r="37" spans="1:10" ht="35.1" customHeight="1">
      <c r="A37" s="19">
        <v>11</v>
      </c>
      <c r="B37" s="21" t="s">
        <v>64</v>
      </c>
      <c r="C37" s="22" t="s">
        <v>44</v>
      </c>
      <c r="D37" s="20">
        <v>0</v>
      </c>
      <c r="E37" s="20">
        <v>0</v>
      </c>
      <c r="F37" s="20">
        <v>0</v>
      </c>
      <c r="G37" s="20">
        <v>3695</v>
      </c>
      <c r="H37" s="20">
        <f t="shared" si="0"/>
        <v>3695</v>
      </c>
      <c r="J37" t="s">
        <v>52</v>
      </c>
    </row>
    <row r="38" spans="1:10" ht="6" customHeight="1">
      <c r="A38" s="19"/>
      <c r="B38" s="21"/>
      <c r="C38" s="22"/>
      <c r="D38" s="20"/>
      <c r="E38" s="20"/>
      <c r="F38" s="20"/>
      <c r="G38" s="20"/>
      <c r="H38" s="20"/>
    </row>
    <row r="39" spans="1:10" ht="35.1" customHeight="1">
      <c r="A39" s="19">
        <v>12</v>
      </c>
      <c r="B39" s="21" t="s">
        <v>65</v>
      </c>
      <c r="C39" s="22" t="s">
        <v>45</v>
      </c>
      <c r="D39" s="20">
        <v>0</v>
      </c>
      <c r="E39" s="20">
        <v>0</v>
      </c>
      <c r="F39" s="20">
        <v>0</v>
      </c>
      <c r="G39" s="20">
        <v>1231</v>
      </c>
      <c r="H39" s="20">
        <f t="shared" si="0"/>
        <v>1231</v>
      </c>
      <c r="J39" t="s">
        <v>52</v>
      </c>
    </row>
    <row r="40" spans="1:10" ht="6" customHeight="1">
      <c r="A40" s="19"/>
      <c r="B40" s="21"/>
      <c r="C40" s="22"/>
      <c r="D40" s="20"/>
      <c r="E40" s="20"/>
      <c r="F40" s="20"/>
      <c r="G40" s="20"/>
      <c r="H40" s="20"/>
    </row>
    <row r="41" spans="1:10" ht="35.1" customHeight="1">
      <c r="A41" s="19">
        <v>13</v>
      </c>
      <c r="B41" s="21" t="s">
        <v>66</v>
      </c>
      <c r="C41" s="22" t="s">
        <v>41</v>
      </c>
      <c r="D41" s="20">
        <v>0</v>
      </c>
      <c r="E41" s="20">
        <v>0</v>
      </c>
      <c r="F41" s="20">
        <v>0</v>
      </c>
      <c r="G41" s="20">
        <v>71238</v>
      </c>
      <c r="H41" s="20">
        <f t="shared" si="0"/>
        <v>71238</v>
      </c>
      <c r="J41" t="s">
        <v>52</v>
      </c>
    </row>
    <row r="42" spans="1:10" ht="6" customHeight="1">
      <c r="A42" s="19"/>
      <c r="B42" s="21"/>
      <c r="C42" s="22"/>
      <c r="D42" s="20"/>
      <c r="E42" s="20"/>
      <c r="F42" s="20"/>
      <c r="G42" s="20"/>
      <c r="H42" s="20"/>
    </row>
    <row r="43" spans="1:10" ht="35.1" customHeight="1">
      <c r="A43" s="19">
        <v>14</v>
      </c>
      <c r="B43" s="21" t="s">
        <v>67</v>
      </c>
      <c r="C43" s="22" t="s">
        <v>42</v>
      </c>
      <c r="D43" s="20">
        <v>0</v>
      </c>
      <c r="E43" s="20">
        <v>0</v>
      </c>
      <c r="F43" s="20">
        <v>0</v>
      </c>
      <c r="G43" s="20">
        <v>17810</v>
      </c>
      <c r="H43" s="20">
        <f t="shared" si="0"/>
        <v>17810</v>
      </c>
      <c r="J43" t="s">
        <v>52</v>
      </c>
    </row>
    <row r="44" spans="1:10" ht="6.95" customHeight="1">
      <c r="A44" s="19"/>
      <c r="B44" s="21"/>
      <c r="C44" s="22"/>
      <c r="D44" s="20"/>
      <c r="E44" s="20"/>
      <c r="F44" s="20"/>
      <c r="G44" s="20"/>
      <c r="H44" s="20"/>
    </row>
    <row r="45" spans="1:10" ht="18.95" customHeight="1">
      <c r="A45" s="23">
        <v>15</v>
      </c>
      <c r="B45" s="21" t="s">
        <v>70</v>
      </c>
      <c r="C45" s="22" t="s">
        <v>69</v>
      </c>
      <c r="D45" s="20">
        <v>0</v>
      </c>
      <c r="E45" s="20">
        <v>0</v>
      </c>
      <c r="F45" s="20">
        <v>110972</v>
      </c>
      <c r="G45" s="20">
        <v>0</v>
      </c>
      <c r="H45" s="20">
        <f>SUM(D45+E45+F45+G45)</f>
        <v>110972</v>
      </c>
    </row>
    <row r="46" spans="1:10" ht="24.95" customHeight="1">
      <c r="A46" s="19"/>
      <c r="B46" s="21"/>
      <c r="C46" s="24" t="s">
        <v>11</v>
      </c>
      <c r="D46" s="25">
        <f>SUM(D10+D12+D14+D16+D22+D27+D29+D31+D33+D35+D37+D39+D41+D43+D45)</f>
        <v>336376</v>
      </c>
      <c r="E46" s="25">
        <f>SUM(E10+E12+E14+E16+E22+E27+E29+E31+E33+E35+E37+E39+E41+E43+E45)</f>
        <v>12179</v>
      </c>
      <c r="F46" s="25">
        <f>SUM(F10+F12+F14+F16+F22+F27+F29+F31+F33+F35+F37+F39+F41+F43+F45)</f>
        <v>110972</v>
      </c>
      <c r="G46" s="25">
        <f>SUM(G10+G12+G14+G16+G22+G27+G29+G31+G33+G35+G37+G39+G41+G43+G45)</f>
        <v>403885</v>
      </c>
      <c r="H46" s="25">
        <f>SUM(H10+H12+H14+H16+H22+H27+H29+H31+H33+H35+H37+H39+H41+H43+H45)</f>
        <v>863412</v>
      </c>
    </row>
    <row r="47" spans="1:10" ht="15" customHeight="1">
      <c r="A47" s="19"/>
      <c r="B47" s="21"/>
      <c r="C47" s="24"/>
      <c r="D47" s="25"/>
      <c r="E47" s="25"/>
      <c r="F47" s="25"/>
      <c r="G47" s="25"/>
      <c r="H47" s="26"/>
    </row>
    <row r="48" spans="1:10" ht="24.95" customHeight="1">
      <c r="A48" s="19"/>
      <c r="B48" s="21"/>
      <c r="C48" s="24" t="s">
        <v>13</v>
      </c>
      <c r="D48" s="27">
        <f>D46+D47</f>
        <v>336376</v>
      </c>
      <c r="E48" s="27">
        <f>E46+E47</f>
        <v>12179</v>
      </c>
      <c r="F48" s="27">
        <f>F46</f>
        <v>110972</v>
      </c>
      <c r="G48" s="27">
        <f>G46</f>
        <v>403885</v>
      </c>
      <c r="H48" s="28">
        <f>D48+E48+F48+G48</f>
        <v>863412</v>
      </c>
    </row>
    <row r="49" spans="1:8" ht="35.1" customHeight="1">
      <c r="A49" s="19"/>
      <c r="B49" s="21"/>
      <c r="C49" s="21" t="s">
        <v>72</v>
      </c>
      <c r="D49" s="27">
        <f>D48*5.56</f>
        <v>1870250.5599999998</v>
      </c>
      <c r="E49" s="27">
        <f>E48*5.56</f>
        <v>67715.239999999991</v>
      </c>
      <c r="F49" s="27">
        <f>F48*4.19</f>
        <v>464972.68000000005</v>
      </c>
      <c r="G49" s="27">
        <f>G48*9.32</f>
        <v>3764208.2</v>
      </c>
      <c r="H49" s="28">
        <f>D49+E49+F49+G49</f>
        <v>6167146.6799999997</v>
      </c>
    </row>
    <row r="50" spans="1:8" ht="24.95" customHeight="1" thickBot="1">
      <c r="A50" s="29"/>
      <c r="B50" s="30"/>
      <c r="C50" s="31" t="s">
        <v>43</v>
      </c>
      <c r="D50" s="32">
        <f>D49*1.18</f>
        <v>2206895.6607999997</v>
      </c>
      <c r="E50" s="32">
        <f>E49*1.18</f>
        <v>79903.983199999988</v>
      </c>
      <c r="F50" s="32">
        <f>F49*1.18</f>
        <v>548667.76240000001</v>
      </c>
      <c r="G50" s="32">
        <f>(G49*1.18)</f>
        <v>4441765.676</v>
      </c>
      <c r="H50" s="33">
        <f>(H49*1.18)</f>
        <v>7277233.0823999997</v>
      </c>
    </row>
    <row r="51" spans="1:8" ht="70.5" customHeight="1">
      <c r="A51" s="3"/>
      <c r="B51" s="11"/>
      <c r="C51" s="12"/>
      <c r="D51" s="15"/>
      <c r="E51" s="15"/>
      <c r="F51" s="15"/>
      <c r="G51" s="15"/>
      <c r="H51" s="16"/>
    </row>
    <row r="52" spans="1:8" ht="8.1" customHeight="1">
      <c r="A52" s="2"/>
      <c r="B52" s="2"/>
      <c r="C52" s="13"/>
      <c r="D52" s="13"/>
      <c r="E52" s="13"/>
      <c r="F52" s="13"/>
      <c r="G52" s="13"/>
      <c r="H52" s="13"/>
    </row>
    <row r="53" spans="1:8" ht="15.75" hidden="1">
      <c r="B53" s="14" t="s">
        <v>15</v>
      </c>
      <c r="C53" s="10"/>
      <c r="D53" s="10"/>
      <c r="E53" s="10"/>
      <c r="F53" s="14" t="s">
        <v>16</v>
      </c>
      <c r="G53" s="10"/>
      <c r="H53" s="10"/>
    </row>
    <row r="54" spans="1:8" ht="15.75" hidden="1">
      <c r="B54" s="14"/>
      <c r="C54" s="10"/>
      <c r="D54" s="10"/>
      <c r="E54" s="10"/>
      <c r="F54" s="14"/>
      <c r="G54" s="10"/>
      <c r="H54" s="10"/>
    </row>
    <row r="55" spans="1:8" ht="15.75" hidden="1">
      <c r="B55" s="14"/>
      <c r="C55" s="10"/>
      <c r="D55" s="10"/>
      <c r="E55" s="10"/>
      <c r="F55" s="14"/>
      <c r="G55" s="10"/>
      <c r="H55" s="10"/>
    </row>
    <row r="56" spans="1:8" ht="15.75" hidden="1">
      <c r="B56" s="14" t="s">
        <v>28</v>
      </c>
      <c r="C56" s="10"/>
      <c r="D56" s="10"/>
      <c r="E56" s="10"/>
      <c r="F56" s="14" t="s">
        <v>29</v>
      </c>
      <c r="G56" s="10"/>
      <c r="H56" s="10"/>
    </row>
    <row r="57" spans="1:8" ht="15.75" hidden="1">
      <c r="B57" s="14"/>
      <c r="C57" s="10"/>
      <c r="D57" s="10"/>
      <c r="E57" s="10"/>
      <c r="F57" s="14"/>
      <c r="G57" s="10"/>
      <c r="H57" s="10"/>
    </row>
    <row r="58" spans="1:8" ht="15.75">
      <c r="C58" s="4"/>
    </row>
    <row r="59" spans="1:8" ht="15.75">
      <c r="C59" s="4"/>
    </row>
  </sheetData>
  <mergeCells count="9">
    <mergeCell ref="H6:H7"/>
    <mergeCell ref="A1:H1"/>
    <mergeCell ref="A2:H2"/>
    <mergeCell ref="A3:H3"/>
    <mergeCell ref="A4:H4"/>
    <mergeCell ref="A6:A7"/>
    <mergeCell ref="B6:B7"/>
    <mergeCell ref="C6:C7"/>
    <mergeCell ref="D6:G6"/>
  </mergeCells>
  <phoneticPr fontId="10" type="noConversion"/>
  <pageMargins left="0.59055118110236227" right="0" top="0.98425196850393704" bottom="0.59055118110236227" header="0" footer="0"/>
  <pageSetup paperSize="9" scale="65" orientation="portrait" horizontalDpi="1200" r:id="rId1"/>
  <ignoredErrors>
    <ignoredError sqref="A8:B8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B2:D12"/>
  <sheetViews>
    <sheetView workbookViewId="0">
      <selection activeCell="B10" sqref="B10"/>
    </sheetView>
  </sheetViews>
  <sheetFormatPr defaultRowHeight="12.75"/>
  <cols>
    <col min="2" max="2" width="30.85546875" customWidth="1"/>
    <col min="3" max="3" width="35" customWidth="1"/>
  </cols>
  <sheetData>
    <row r="2" spans="2:4" ht="18.75">
      <c r="B2" s="40" t="s">
        <v>0</v>
      </c>
      <c r="C2" s="40"/>
      <c r="D2" s="40"/>
    </row>
    <row r="3" spans="2:4" ht="18.75">
      <c r="B3" s="40" t="s">
        <v>3</v>
      </c>
      <c r="C3" s="40"/>
      <c r="D3" s="40"/>
    </row>
    <row r="4" spans="2:4" ht="18.75">
      <c r="B4" s="40" t="s">
        <v>20</v>
      </c>
      <c r="C4" s="40"/>
      <c r="D4" s="40"/>
    </row>
    <row r="5" spans="2:4" ht="18.75">
      <c r="B5" s="5"/>
      <c r="C5" s="5"/>
      <c r="D5" s="5"/>
    </row>
    <row r="6" spans="2:4" ht="43.5" customHeight="1">
      <c r="B6" s="6" t="s">
        <v>18</v>
      </c>
      <c r="C6" s="6" t="s">
        <v>19</v>
      </c>
      <c r="D6" s="7"/>
    </row>
    <row r="7" spans="2:4" ht="18.75">
      <c r="B7" s="41" t="s">
        <v>31</v>
      </c>
      <c r="C7" s="44">
        <f ca="1">'21600'!H50</f>
        <v>7277233.0823999997</v>
      </c>
      <c r="D7" s="7"/>
    </row>
    <row r="8" spans="2:4" ht="18.75">
      <c r="B8" s="42"/>
      <c r="C8" s="45"/>
      <c r="D8" s="7"/>
    </row>
    <row r="9" spans="2:4" ht="18.75">
      <c r="B9" s="43"/>
      <c r="C9" s="46"/>
      <c r="D9" s="7"/>
    </row>
    <row r="10" spans="2:4" ht="51" customHeight="1">
      <c r="B10" s="6" t="s">
        <v>17</v>
      </c>
      <c r="C10" s="8">
        <f>C7</f>
        <v>7277233.0823999997</v>
      </c>
      <c r="D10" s="7"/>
    </row>
    <row r="11" spans="2:4" ht="18.75">
      <c r="B11" s="7"/>
      <c r="C11" s="7"/>
      <c r="D11" s="7"/>
    </row>
    <row r="12" spans="2:4" ht="18.75">
      <c r="B12" s="7"/>
      <c r="C12" s="7" t="s">
        <v>30</v>
      </c>
      <c r="D12" s="7"/>
    </row>
  </sheetData>
  <mergeCells count="5">
    <mergeCell ref="B2:D2"/>
    <mergeCell ref="B3:D3"/>
    <mergeCell ref="B4:D4"/>
    <mergeCell ref="B7:B9"/>
    <mergeCell ref="C7:C9"/>
  </mergeCells>
  <phoneticPr fontId="10" type="noConversion"/>
  <pageMargins left="0.7" right="0.7" top="0.75" bottom="0.75" header="0.3" footer="0.3"/>
  <pageSetup paperSize="9" orientation="portrait" horizontalDpi="120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21600</vt:lpstr>
      <vt:lpstr>Лист1</vt:lpstr>
    </vt:vector>
  </TitlesOfParts>
  <Company>Grand Ltd.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072-Tatyanina</dc:creator>
  <cp:lastModifiedBy>008-Spirina</cp:lastModifiedBy>
  <cp:lastPrinted>2013-07-09T08:18:31Z</cp:lastPrinted>
  <dcterms:created xsi:type="dcterms:W3CDTF">2002-02-11T05:58:42Z</dcterms:created>
  <dcterms:modified xsi:type="dcterms:W3CDTF">2013-07-09T08:18:34Z</dcterms:modified>
</cp:coreProperties>
</file>