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6"/>
  </bookViews>
  <sheets>
    <sheet name="23938" sheetId="48" r:id="rId1"/>
    <sheet name="24221" sheetId="49" r:id="rId2"/>
    <sheet name="24289" sheetId="54" r:id="rId3"/>
    <sheet name="24671" sheetId="51" r:id="rId4"/>
    <sheet name="24780" sheetId="52" r:id="rId5"/>
    <sheet name="24798" sheetId="53" r:id="rId6"/>
    <sheet name="НМЦ" sheetId="7" r:id="rId7"/>
    <sheet name="Сводка затрат" sheetId="25" r:id="rId8"/>
  </sheets>
  <externalReferences>
    <externalReference r:id="rId9"/>
  </externalReferences>
  <definedNames>
    <definedName name="Constr" localSheetId="0">'23938'!$A$1</definedName>
    <definedName name="Constr" localSheetId="1">'24221'!$A$7</definedName>
    <definedName name="Constr" localSheetId="2">'24289'!$A$7</definedName>
    <definedName name="Constr" localSheetId="3">'24671'!$A$1</definedName>
    <definedName name="Constr" localSheetId="4">'24780'!$A$1</definedName>
    <definedName name="Constr" localSheetId="5">'24798'!$A$1</definedName>
    <definedName name="FOT" localSheetId="0">'23938'!$D$17</definedName>
    <definedName name="FOT" localSheetId="1">'24221'!$D$15</definedName>
    <definedName name="FOT" localSheetId="2">'24289'!$D$17</definedName>
    <definedName name="FOT" localSheetId="3">'24671'!$D$18</definedName>
    <definedName name="FOT" localSheetId="4">'24780'!$D$18</definedName>
    <definedName name="FOT" localSheetId="5">'24798'!$D$18</definedName>
    <definedName name="Ind" localSheetId="0">'23938'!#REF!</definedName>
    <definedName name="Ind" localSheetId="1">'24221'!$H$9</definedName>
    <definedName name="Ind" localSheetId="2">'24289'!$H$9</definedName>
    <definedName name="Ind" localSheetId="3">'24671'!$G$9</definedName>
    <definedName name="Ind" localSheetId="4">'24780'!$G$9</definedName>
    <definedName name="Ind" localSheetId="5">'24798'!$G$9</definedName>
    <definedName name="Obj" localSheetId="0">'23938'!$D$10</definedName>
    <definedName name="Obj" localSheetId="1">'24221'!#REF!</definedName>
    <definedName name="Obj" localSheetId="2">'24289'!#REF!</definedName>
    <definedName name="Obj" localSheetId="3">'24671'!#REF!</definedName>
    <definedName name="Obj" localSheetId="4">'24780'!#REF!</definedName>
    <definedName name="Obj" localSheetId="5">'24798'!#REF!</definedName>
    <definedName name="Obosn" localSheetId="0">'23938'!$D$13</definedName>
    <definedName name="Obosn" localSheetId="1">'24221'!$D$13</definedName>
    <definedName name="Obosn" localSheetId="2">'24289'!$D$13</definedName>
    <definedName name="Obosn" localSheetId="3">'24671'!$D$13</definedName>
    <definedName name="Obosn" localSheetId="4">'24780'!$D$13</definedName>
    <definedName name="Obosn" localSheetId="5">'24798'!$D$13</definedName>
    <definedName name="SmPr" localSheetId="0">'23938'!$D$14</definedName>
    <definedName name="SmPr" localSheetId="1">'24221'!$D$14</definedName>
    <definedName name="SmPr" localSheetId="2">'24289'!$D$14</definedName>
    <definedName name="SmPr" localSheetId="3">'24671'!$D$14</definedName>
    <definedName name="SmPr" localSheetId="4">'24780'!$D$14</definedName>
    <definedName name="SmPr" localSheetId="5">'24798'!$D$14</definedName>
    <definedName name="аааааппппппрррппппппп" localSheetId="7">#REF!</definedName>
    <definedName name="аааааппппппрррппппппп">#REF!</definedName>
    <definedName name="аараооооооооооооо" localSheetId="7">#REF!</definedName>
    <definedName name="аараооооооооооооо">#REF!</definedName>
    <definedName name="автом" localSheetId="7">#REF!</definedName>
    <definedName name="автом">#REF!</definedName>
    <definedName name="алшрльоплварл" localSheetId="7">#REF!</definedName>
    <definedName name="алшрльоплварл">#REF!</definedName>
    <definedName name="аолвлддддддддддддддддввввввввв" localSheetId="7">#REF!</definedName>
    <definedName name="аолвлддддддддддддддддввввввввв">#REF!</definedName>
    <definedName name="апарв" localSheetId="7">#REF!</definedName>
    <definedName name="апарв">#REF!</definedName>
    <definedName name="апрлдджаоырыфрпопрлпрлпрлп" localSheetId="7">#REF!</definedName>
    <definedName name="апрлдджаоырыфрпопрлпрлпрлп">#REF!</definedName>
    <definedName name="арлггаджаш" localSheetId="7">#REF!</definedName>
    <definedName name="арлггаджаш">#REF!</definedName>
    <definedName name="ароррбллтблпроорапииас" localSheetId="7">#REF!</definedName>
    <definedName name="ароррбллтблпроорапииас">#REF!</definedName>
    <definedName name="арррррблллпдрлдддддддддд" localSheetId="7">#REF!</definedName>
    <definedName name="арррррблллпдрлдддддддддд">#REF!</definedName>
    <definedName name="варпаааааааааа" localSheetId="7">#REF!</definedName>
    <definedName name="варпаааааааааа">#REF!</definedName>
    <definedName name="ввпьььььлднд" localSheetId="7">#REF!</definedName>
    <definedName name="ввпьььььлднд">#REF!</definedName>
    <definedName name="вед" localSheetId="7">#REF!</definedName>
    <definedName name="вед">#REF!</definedName>
    <definedName name="вертикальная" localSheetId="7">#REF!</definedName>
    <definedName name="вертикальная">#REF!</definedName>
    <definedName name="вертикплан" localSheetId="7">#REF!</definedName>
    <definedName name="вертикплан">#REF!</definedName>
    <definedName name="волен" localSheetId="7">#REF!</definedName>
    <definedName name="волен">#REF!</definedName>
    <definedName name="вп" localSheetId="7">#REF!</definedName>
    <definedName name="вп">#REF!</definedName>
    <definedName name="впырпфдыпл" localSheetId="7">#REF!</definedName>
    <definedName name="впырпфдыпл">#REF!</definedName>
    <definedName name="впьглорьтитттттттттт" localSheetId="7">#REF!</definedName>
    <definedName name="впьглорьтитттттттттт">#REF!</definedName>
    <definedName name="всввввввввввввввввввввввввв" localSheetId="7">#REF!</definedName>
    <definedName name="всввввввввввввввввввввввввв">#REF!</definedName>
    <definedName name="выб" localSheetId="7">#REF!</definedName>
    <definedName name="выб">#REF!</definedName>
    <definedName name="выпуск" localSheetId="7">#REF!</definedName>
    <definedName name="выпуск">#REF!</definedName>
    <definedName name="выьлепвввввпмп" localSheetId="7">#REF!</definedName>
    <definedName name="выьлепвввввпмп">#REF!</definedName>
    <definedName name="еваопродолжэрщэрзшщщх" localSheetId="7">#REF!</definedName>
    <definedName name="еваопродолжэрщэрзшщщх">#REF!</definedName>
    <definedName name="_xlnm.Print_Titles" localSheetId="0">'23938'!$24:$24</definedName>
    <definedName name="_xlnm.Print_Titles" localSheetId="1">'24221'!$22:$22</definedName>
    <definedName name="_xlnm.Print_Titles" localSheetId="2">'24289'!$24:$24</definedName>
    <definedName name="_xlnm.Print_Titles" localSheetId="3">'24671'!$26:$26</definedName>
    <definedName name="_xlnm.Print_Titles" localSheetId="4">'24780'!$26:$26</definedName>
    <definedName name="_xlnm.Print_Titles" localSheetId="5">'24798'!$26:$26</definedName>
    <definedName name="_xlnm.Print_Titles" localSheetId="6">НМЦ!$13:$13</definedName>
    <definedName name="_xlnm.Print_Titles" localSheetId="7">'Сводка затрат'!$12:$12</definedName>
    <definedName name="измен" localSheetId="7">#REF!</definedName>
    <definedName name="измен">#REF!</definedName>
    <definedName name="итого" localSheetId="6">#REF!</definedName>
    <definedName name="итого" localSheetId="7">#REF!</definedName>
    <definedName name="итого">#REF!</definedName>
    <definedName name="итого_сантех" localSheetId="6">#REF!</definedName>
    <definedName name="итого_сантех" localSheetId="7">#REF!</definedName>
    <definedName name="итого_сантех">#REF!</definedName>
    <definedName name="итого_стр" localSheetId="7">#REF!</definedName>
    <definedName name="итого_стр">#REF!</definedName>
    <definedName name="итого_строит" localSheetId="6">НМЦ!#REF!</definedName>
    <definedName name="итого_строит" localSheetId="7">'Сводка затрат'!#REF!</definedName>
    <definedName name="итого_строит">#REF!</definedName>
    <definedName name="итого_технол" localSheetId="6">#REF!</definedName>
    <definedName name="итого_технол" localSheetId="7">#REF!</definedName>
    <definedName name="итого_технол">#REF!</definedName>
    <definedName name="итого_электр" localSheetId="6">#REF!</definedName>
    <definedName name="итого_электр" localSheetId="7">#REF!</definedName>
    <definedName name="итого_электр">#REF!</definedName>
    <definedName name="квота" localSheetId="7">#REF!</definedName>
    <definedName name="квота">#REF!</definedName>
    <definedName name="кккккккккк" localSheetId="7">#REF!</definedName>
    <definedName name="кккккккккк">#REF!</definedName>
    <definedName name="корек" localSheetId="7">#REF!</definedName>
    <definedName name="корек">#REF!</definedName>
    <definedName name="корект" localSheetId="7">#REF!</definedName>
    <definedName name="корект">#REF!</definedName>
    <definedName name="корректир" localSheetId="7">#REF!</definedName>
    <definedName name="корректир">#REF!</definedName>
    <definedName name="лен" localSheetId="6">#REF!</definedName>
    <definedName name="лен" localSheetId="7">#REF!</definedName>
    <definedName name="лен">#REF!</definedName>
    <definedName name="лот" localSheetId="6">#REF!</definedName>
    <definedName name="лот" localSheetId="7">#REF!</definedName>
    <definedName name="лот">#REF!</definedName>
    <definedName name="мамиааааааааааааааааааааааааааааа" localSheetId="7">#REF!</definedName>
    <definedName name="мамиааааааааааааааааааааааааааааа">#REF!</definedName>
    <definedName name="ммпоослччччччччччрччапппппппппр" localSheetId="7">#REF!</definedName>
    <definedName name="ммпоослччччччччччрччапппппппппр">#REF!</definedName>
    <definedName name="мрол" localSheetId="7">#REF!</definedName>
    <definedName name="мрол">#REF!</definedName>
    <definedName name="оз" localSheetId="7">#REF!</definedName>
    <definedName name="оз">#REF!</definedName>
    <definedName name="озелен" localSheetId="7">#REF!</definedName>
    <definedName name="озелен">#REF!</definedName>
    <definedName name="озеленение" localSheetId="7">#REF!</definedName>
    <definedName name="озеленение">#REF!</definedName>
    <definedName name="озеленение2" localSheetId="7">#REF!</definedName>
    <definedName name="озеленение2">#REF!</definedName>
    <definedName name="ОСР" localSheetId="7">#REF!</definedName>
    <definedName name="ОСР">#REF!</definedName>
    <definedName name="ОСР110" localSheetId="7">#REF!</definedName>
    <definedName name="ОСР110">#REF!</definedName>
    <definedName name="ОСР111" localSheetId="7">#REF!</definedName>
    <definedName name="ОСР111">#REF!</definedName>
    <definedName name="план" localSheetId="7">#REF!</definedName>
    <definedName name="план">#REF!</definedName>
    <definedName name="планировка" localSheetId="7">#REF!</definedName>
    <definedName name="планировка">#REF!</definedName>
    <definedName name="плдщхэж.юрббдлююбо" localSheetId="7">#REF!</definedName>
    <definedName name="плдщхэж.юрббдлююбо">#REF!</definedName>
    <definedName name="площадки" localSheetId="7">#REF!</definedName>
    <definedName name="площадки">#REF!</definedName>
    <definedName name="пос" localSheetId="6">#REF!</definedName>
    <definedName name="пос" localSheetId="7">#REF!</definedName>
    <definedName name="пос">#REF!</definedName>
    <definedName name="прав" localSheetId="7">#REF!</definedName>
    <definedName name="прав">#REF!</definedName>
    <definedName name="прлппппппппппппппрррррррр" localSheetId="7">#REF!</definedName>
    <definedName name="прлппппппппппппппрррррррр">#REF!</definedName>
    <definedName name="провбп" localSheetId="7">#REF!</definedName>
    <definedName name="провбп">#REF!</definedName>
    <definedName name="проект" localSheetId="7">#REF!</definedName>
    <definedName name="проект">#REF!</definedName>
    <definedName name="пропппп" localSheetId="7">#REF!</definedName>
    <definedName name="пропппп">#REF!</definedName>
    <definedName name="рпоолллллбрюююююююююююю" localSheetId="7">#REF!</definedName>
    <definedName name="рпоолллллбрюююююююююююю">#REF!</definedName>
    <definedName name="сааповвыыыыыеееееггггггггг" localSheetId="7">#REF!</definedName>
    <definedName name="сааповвыыыыыеееееггггггггг">#REF!</definedName>
    <definedName name="сапопрлрлппппр" localSheetId="7">#REF!</definedName>
    <definedName name="сапопрлрлппппр">#REF!</definedName>
    <definedName name="саррпрпппппппппппппппррррррр" localSheetId="7">#REF!</definedName>
    <definedName name="саррпрпппппппппппппппррррррр">#REF!</definedName>
    <definedName name="свод" localSheetId="7">#REF!</definedName>
    <definedName name="свод">#REF!</definedName>
    <definedName name="Свсмр" localSheetId="7">'[1] пристр428'!#REF!</definedName>
    <definedName name="Свсмр">'[1] пристр428'!#REF!</definedName>
    <definedName name="склад" localSheetId="6">#REF!</definedName>
    <definedName name="склад" localSheetId="7">#REF!</definedName>
    <definedName name="склад">#REF!</definedName>
    <definedName name="сср4" localSheetId="6">#REF!</definedName>
    <definedName name="сср4" localSheetId="7">#REF!</definedName>
    <definedName name="сср4">#REF!</definedName>
    <definedName name="ссроб" localSheetId="6">#REF!</definedName>
    <definedName name="ссроб" localSheetId="7">#REF!</definedName>
    <definedName name="ссроб">#REF!</definedName>
    <definedName name="сссссссссссссрооооооооаапнааааеоаааааааа" localSheetId="7">#REF!</definedName>
    <definedName name="сссссссссссссрооооооооаапнааааеоаааааааа">#REF!</definedName>
    <definedName name="счет" localSheetId="7">'[1] пристр428'!#REF!</definedName>
    <definedName name="счет">'[1] пристр428'!#REF!</definedName>
    <definedName name="тдер" localSheetId="7">#REF!</definedName>
    <definedName name="тдер">#REF!</definedName>
    <definedName name="ТК" localSheetId="7">#REF!</definedName>
    <definedName name="ТК">#REF!</definedName>
    <definedName name="тоолллллопппплопооллоопло" localSheetId="7">#REF!</definedName>
    <definedName name="тоолллллопппплопооллоопло">#REF!</definedName>
    <definedName name="топливро" localSheetId="7">#REF!</definedName>
    <definedName name="топливро">#REF!</definedName>
    <definedName name="трапные" localSheetId="7">#REF!</definedName>
    <definedName name="трапные">#REF!</definedName>
    <definedName name="уке" localSheetId="7">#REF!</definedName>
    <definedName name="уке">#REF!</definedName>
    <definedName name="фякуряыувравяв" localSheetId="7">#REF!</definedName>
    <definedName name="фякуряыувравяв">#REF!</definedName>
    <definedName name="фяыввввввв" localSheetId="7">#REF!</definedName>
    <definedName name="фяыввввввв">#REF!</definedName>
    <definedName name="хййййййййййжывввввввв" localSheetId="7">#REF!</definedName>
    <definedName name="хййййййййййжывввввввв">#REF!</definedName>
    <definedName name="чвподю" localSheetId="7">#REF!</definedName>
    <definedName name="чвподю">#REF!</definedName>
    <definedName name="чрпрл" localSheetId="7">#REF!</definedName>
    <definedName name="чрпрл">#REF!</definedName>
    <definedName name="чситтттттттсссссссссччччч" localSheetId="7">#REF!</definedName>
    <definedName name="чситтттттттсссссссссччччч">#REF!</definedName>
    <definedName name="ываочяьбббббббббббббб" localSheetId="7">#REF!</definedName>
    <definedName name="ываочяьбббббббббббббб">#REF!</definedName>
    <definedName name="ЫВРРАЫРАывоопоапо" localSheetId="7">#REF!</definedName>
    <definedName name="ЫВРРАЫРАывоопоапо">#REF!</definedName>
    <definedName name="ывынреыкшлнжхэтшлэ" localSheetId="7">#REF!</definedName>
    <definedName name="ывынреыкшлнжхэтшлэ">#REF!</definedName>
    <definedName name="ыоарллвапрлывпорапар" localSheetId="7">#REF!</definedName>
    <definedName name="ыоарллвапрлывпорапар">#REF!</definedName>
    <definedName name="ычвпппппппппп" localSheetId="7">#REF!</definedName>
    <definedName name="ычвпппппппппп">#REF!</definedName>
    <definedName name="яыдвлпрмичврип" localSheetId="7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F15" i="25" l="1"/>
  <c r="E15" i="25"/>
  <c r="P15" i="54"/>
  <c r="P14" i="54" s="1"/>
  <c r="P16" i="54"/>
  <c r="P17" i="54"/>
  <c r="J61" i="54"/>
  <c r="J64" i="54"/>
  <c r="J69" i="54"/>
  <c r="K14" i="25" l="1"/>
  <c r="L14" i="25"/>
  <c r="L15" i="25"/>
  <c r="L13" i="25"/>
  <c r="G18" i="25"/>
  <c r="L18" i="25" s="1"/>
  <c r="F18" i="25"/>
  <c r="K18" i="25" s="1"/>
  <c r="E18" i="25"/>
  <c r="J18" i="25" s="1"/>
  <c r="M18" i="25" s="1"/>
  <c r="G17" i="25"/>
  <c r="L17" i="25" s="1"/>
  <c r="F17" i="25"/>
  <c r="K17" i="25" s="1"/>
  <c r="E17" i="25"/>
  <c r="C18" i="7" s="1"/>
  <c r="G16" i="25"/>
  <c r="L16" i="25" s="1"/>
  <c r="F16" i="25"/>
  <c r="K16" i="25" s="1"/>
  <c r="E16" i="25"/>
  <c r="J16" i="25" s="1"/>
  <c r="M16" i="25" s="1"/>
  <c r="H18" i="25" l="1"/>
  <c r="C19" i="7"/>
  <c r="L19" i="25"/>
  <c r="J17" i="25"/>
  <c r="M17" i="25" s="1"/>
  <c r="C17" i="7"/>
  <c r="K15" i="25"/>
  <c r="F13" i="25"/>
  <c r="K13" i="25" s="1"/>
  <c r="E13" i="25"/>
  <c r="P15" i="53"/>
  <c r="P16" i="53"/>
  <c r="P17" i="53"/>
  <c r="P18" i="53"/>
  <c r="K20" i="53"/>
  <c r="P20" i="53" s="1"/>
  <c r="K116" i="53"/>
  <c r="K121" i="53"/>
  <c r="K19" i="25" l="1"/>
  <c r="J15" i="25"/>
  <c r="M15" i="25" s="1"/>
  <c r="C16" i="7"/>
  <c r="J13" i="25"/>
  <c r="C14" i="7"/>
  <c r="P14" i="53"/>
  <c r="P15" i="52"/>
  <c r="P16" i="52"/>
  <c r="P17" i="52"/>
  <c r="P18" i="52"/>
  <c r="K20" i="52"/>
  <c r="P20" i="52" s="1"/>
  <c r="K114" i="52"/>
  <c r="K119" i="52" s="1"/>
  <c r="M13" i="25" l="1"/>
  <c r="P14" i="52"/>
  <c r="P15" i="51"/>
  <c r="P16" i="51"/>
  <c r="P17" i="51"/>
  <c r="P18" i="51"/>
  <c r="K20" i="51"/>
  <c r="P20" i="51" s="1"/>
  <c r="K129" i="51"/>
  <c r="K134" i="51" s="1"/>
  <c r="P14" i="51" l="1"/>
  <c r="P14" i="49" l="1"/>
  <c r="P15" i="49"/>
  <c r="J56" i="49"/>
  <c r="J60" i="49" s="1"/>
  <c r="E14" i="25" s="1"/>
  <c r="C15" i="7" l="1"/>
  <c r="J14" i="25"/>
  <c r="P15" i="48"/>
  <c r="P16" i="48"/>
  <c r="P14" i="48" s="1"/>
  <c r="P17" i="48"/>
  <c r="K62" i="48"/>
  <c r="K67" i="48" s="1"/>
  <c r="M14" i="25" l="1"/>
  <c r="M19" i="25" s="1"/>
  <c r="J19" i="25"/>
  <c r="F19" i="25" l="1"/>
  <c r="F20" i="25" s="1"/>
  <c r="E19" i="25"/>
  <c r="G19" i="25"/>
  <c r="D19" i="25"/>
  <c r="B19" i="7"/>
  <c r="H17" i="25"/>
  <c r="B18" i="7" s="1"/>
  <c r="H19" i="25" l="1"/>
  <c r="C20" i="7"/>
  <c r="E20" i="25"/>
  <c r="D20" i="25" l="1"/>
  <c r="H15" i="25" l="1"/>
  <c r="B16" i="7" s="1"/>
  <c r="H16" i="25"/>
  <c r="B17" i="7" s="1"/>
  <c r="H13" i="25"/>
  <c r="B14" i="7" s="1"/>
  <c r="H14" i="25" l="1"/>
  <c r="B15" i="7" s="1"/>
  <c r="B20" i="7" s="1"/>
  <c r="G20" i="25" l="1"/>
  <c r="G21" i="25" s="1"/>
  <c r="G22" i="25" s="1"/>
  <c r="F21" i="25"/>
  <c r="F22" i="25" s="1"/>
  <c r="C22" i="7" l="1"/>
  <c r="C24" i="7" s="1"/>
  <c r="H20" i="25"/>
  <c r="E21" i="25"/>
  <c r="E22" i="25" s="1"/>
  <c r="D21" i="25" l="1"/>
  <c r="H21" i="25" s="1"/>
  <c r="D22" i="25" l="1"/>
  <c r="H22" i="25" s="1"/>
</calcChain>
</file>

<file path=xl/sharedStrings.xml><?xml version="1.0" encoding="utf-8"?>
<sst xmlns="http://schemas.openxmlformats.org/spreadsheetml/2006/main" count="1328" uniqueCount="510">
  <si>
    <t>Всего в ценах 2012 с НДС</t>
  </si>
  <si>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</si>
  <si>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</si>
  <si>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</si>
  <si>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</si>
  <si>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</si>
  <si>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</si>
  <si>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</si>
  <si>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</si>
  <si>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</si>
  <si>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</si>
  <si>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</si>
  <si>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</si>
  <si>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</si>
  <si>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</si>
  <si>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</si>
  <si>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</si>
  <si>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</si>
  <si>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</si>
  <si>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 xml:space="preserve">      Оборудование</t>
  </si>
  <si>
    <t xml:space="preserve">      оборудования _______________________________________________________________________________________________</t>
  </si>
  <si>
    <t>(наименование стройки)</t>
  </si>
  <si>
    <t xml:space="preserve">на </t>
  </si>
  <si>
    <t>№ пп</t>
  </si>
  <si>
    <t>Ед. изм.</t>
  </si>
  <si>
    <t>Кол.</t>
  </si>
  <si>
    <t>Всего</t>
  </si>
  <si>
    <t>СОГЛАСОВАНО:</t>
  </si>
  <si>
    <t>УТВЕРЖДАЮ:</t>
  </si>
  <si>
    <t>1 шт.</t>
  </si>
  <si>
    <t>шт.</t>
  </si>
  <si>
    <t>1000 м</t>
  </si>
  <si>
    <t>100 шт.</t>
  </si>
  <si>
    <t>шт</t>
  </si>
  <si>
    <t>100 м</t>
  </si>
  <si>
    <t>м</t>
  </si>
  <si>
    <t>Итого прямые затраты по смете в ценах 2001г.</t>
  </si>
  <si>
    <t>Итого прямые затраты по смете с учетом коэффициентов к итогам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</si>
  <si>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</si>
  <si>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</si>
  <si>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</si>
  <si>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</si>
  <si>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</si>
  <si>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</si>
  <si>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</si>
  <si>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</si>
  <si>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</si>
  <si>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</si>
  <si>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</si>
  <si>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</si>
  <si>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</si>
  <si>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</si>
  <si>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</si>
  <si>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</si>
  <si>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</si>
  <si>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</si>
  <si>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</si>
  <si>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</si>
  <si>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</si>
  <si>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</si>
  <si>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</si>
  <si>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</si>
  <si>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</si>
  <si>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</si>
  <si>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</si>
  <si>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</si>
  <si>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</si>
  <si>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</si>
  <si>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</si>
  <si>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</si>
  <si>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</si>
  <si>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</si>
  <si>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</si>
  <si>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</si>
  <si>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Приложение №__ к договору от "__"______2013 №_______</t>
  </si>
  <si>
    <t>прочих затрат</t>
  </si>
  <si>
    <t>100 м кабеля</t>
  </si>
  <si>
    <t>км</t>
  </si>
  <si>
    <t>Сметная стоимость монтажных работ _______________________________________________________________________________________________</t>
  </si>
  <si>
    <t>Согласовано</t>
  </si>
  <si>
    <t>отдел 028</t>
  </si>
  <si>
    <t>Выполнение работ по монтажу автоматической пожарной сигнализации и системы оповещения и управления эвакуации людей при пожаре на объектах ФГУП «Комбинат «Электрохимприбор»</t>
  </si>
  <si>
    <t xml:space="preserve">  Итого Оборудование</t>
  </si>
  <si>
    <t xml:space="preserve">  Итого Монтажные работы</t>
  </si>
  <si>
    <t xml:space="preserve">   65% ФОТ (от 5250)  (Поз. 3-8, 12, 14-15)</t>
  </si>
  <si>
    <t xml:space="preserve">   60% ФОТ (от 143)  (Поз. 10)</t>
  </si>
  <si>
    <t xml:space="preserve">  В том числе, справочно:</t>
  </si>
  <si>
    <t xml:space="preserve">   95% ФОТ (от 5250)  (Поз. 3-8, 12, 14-15)</t>
  </si>
  <si>
    <t xml:space="preserve">   80% ФОТ (от 143)  (Поз. 10)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</si>
  <si>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3-8, 12, 14-15, 10)</t>
  </si>
  <si>
    <t xml:space="preserve">   Заготовительно-складские расходы на оборудование - согласно п.4.64 из МДС 81-35.2004 ПЗ=1,012 (ОЗП=1,012; ЭМ=1,012; МАТ=1,012)  (Поз. 9)</t>
  </si>
  <si>
    <t xml:space="preserve">   Транспортные расходы на оборудование - согласно п.4.60 из МДС 81-35.2004 ПЗ=1,03 (ОЗП=1,03; ЭМ=1,03; МАТ=1,03)  (Поз. 9)</t>
  </si>
  <si>
    <t xml:space="preserve">   Районный к-т 4,3%  (Поз. 3-8, 12, 14-15, 10)</t>
  </si>
  <si>
    <t>1 проход кабеля</t>
  </si>
  <si>
    <t>Герметизация проходов при вводе кабелей во взрывоопасные помещения уплотнительной массой</t>
  </si>
  <si>
    <t>ТЕРм08-02-155-01</t>
  </si>
  <si>
    <t>Труба стальная по установленным конструкциям, в готовых бороздах, по основанию пола, диаметр до 25 мм</t>
  </si>
  <si>
    <t>ТЕРм08-02-407-06</t>
  </si>
  <si>
    <t>Трубы стальные сварные водогазопроводные с резьбой черные легкие (неоцинкованные) диаметр условного прохода 20 мм, толщина стенки 2,5 мм</t>
  </si>
  <si>
    <t>ТСЦ-103-0002</t>
  </si>
  <si>
    <t>Монтаж: труба стальная (гильза)</t>
  </si>
  <si>
    <t>Трубы стальные сварные водогазопроводные с резьбой черные легкие (неоцинкованные) диаметр условного прохода 15 мм, толщина стенки 2,5 мм</t>
  </si>
  <si>
    <t>ТСЦ-103-0001</t>
  </si>
  <si>
    <t>Монтаж: устройство сигнально-пусковое УСПП "Диабаз-БМ"</t>
  </si>
  <si>
    <t>ТЕРм10-08-001-01 прим.</t>
  </si>
  <si>
    <t>Устройство сигнально-пусковое УСПП "Диабаз-БМ"  НС 199.000.04 (Ц:565805,98:1,18:4,19) счет № 02-9050-42 от 11.12.2012г.</t>
  </si>
  <si>
    <t>Цена поставщика</t>
  </si>
  <si>
    <t>Подготовка электрической машины переменного тока с короткозамкнутым ротором, со щитовыми подшипниками, поступающей в собранном виде, к испытанию, сдаче под наладку и пуску, присоединение к электрической сети, масса до 0,15 т</t>
  </si>
  <si>
    <t>ТЕРм08-03-481-20</t>
  </si>
  <si>
    <t>Присоединение к зажимам жил проводов или кабелей сечением до 2,5 мм2</t>
  </si>
  <si>
    <t>ТЕРм08-02-144-01</t>
  </si>
  <si>
    <t>Заделка концевая сухая для контрольного кабеля сечением одной жилы до 2,5 мм2, количество жил до 4</t>
  </si>
  <si>
    <t>ТЕРм08-02-158-04</t>
  </si>
  <si>
    <t>Труба стальная по установленным конструкциям, по стенам с креплением скобами, диаметр до 25 мм</t>
  </si>
  <si>
    <t>ТЕРм08-02-407-01</t>
  </si>
  <si>
    <t>Кабель до 35 кВ с креплением накладными скобами, масса 1 м кабеля до 0,5 кг</t>
  </si>
  <si>
    <t>ТЕРм08-02-146-01</t>
  </si>
  <si>
    <t>Кабель до 35 кВ в проложенных трубах, блоках и коробах, масса 1 м кабеля до 1 кг</t>
  </si>
  <si>
    <t>ТЕРм08-02-148-01</t>
  </si>
  <si>
    <t>Кабели контрольные с медными жилами с поливинилхлоридной изоляцией и оболочкой марки КВВГ, с числом жил - 4 и сечением 1 мм2</t>
  </si>
  <si>
    <t>ТСЦ-501-0796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</si>
  <si>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</si>
  <si>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ФССЦ-501-8443</t>
  </si>
  <si>
    <t xml:space="preserve">                           Раздел 1. Монтажные работы</t>
  </si>
  <si>
    <t>З/пМех</t>
  </si>
  <si>
    <t>Эк.Маш</t>
  </si>
  <si>
    <t>Осн.З/п</t>
  </si>
  <si>
    <t>В том числе</t>
  </si>
  <si>
    <t>Обору-дование</t>
  </si>
  <si>
    <t>Общая масса обору-дования, т</t>
  </si>
  <si>
    <t>Т/з осн.
раб.
Всего</t>
  </si>
  <si>
    <t>Т/з осн.
раб.на ед.</t>
  </si>
  <si>
    <t>Общая стоимость, руб.</t>
  </si>
  <si>
    <t>Стоимость единицы, руб.</t>
  </si>
  <si>
    <t>Наименование</t>
  </si>
  <si>
    <t>Обоснова-ние</t>
  </si>
  <si>
    <t xml:space="preserve">Составлен(а) в базовых ценах 2001г. в редакции 2009г. </t>
  </si>
  <si>
    <t>_______________________________________________________________________________________________274,74</t>
  </si>
  <si>
    <t>с К=5,56</t>
  </si>
  <si>
    <t>тыс. руб.</t>
  </si>
  <si>
    <t>___________________________5,393</t>
  </si>
  <si>
    <t>Средства на оплату труда _______________________________________________________________________________________________</t>
  </si>
  <si>
    <t>с К=4,19</t>
  </si>
  <si>
    <t>_______________________________________________________________________________________________119,285</t>
  </si>
  <si>
    <t>_______________________________________________________________________________________________41,621</t>
  </si>
  <si>
    <t xml:space="preserve">ВСЕГО: </t>
  </si>
  <si>
    <t>___________________________160,906</t>
  </si>
  <si>
    <t>Справочно, в тыс.руб. :</t>
  </si>
  <si>
    <t>Основание: проект № 23926-11-ЭМ "И"  Тема КПМ Т6243.220</t>
  </si>
  <si>
    <t>(наименование работ и затрат, наименование объекта)</t>
  </si>
  <si>
    <t xml:space="preserve">Раздел: электроснабжение огнезадерживающих клапанов. </t>
  </si>
  <si>
    <r>
      <t xml:space="preserve">монтаж СОУЭ, системы отключения вентиляции при пожаре. Здание 292. </t>
    </r>
    <r>
      <rPr>
        <b/>
        <i/>
        <sz val="10"/>
        <rFont val="Arial"/>
        <family val="2"/>
        <charset val="204"/>
      </rPr>
      <t>Инв. № 7612877</t>
    </r>
  </si>
  <si>
    <t>(пересчет сметы № 23938)</t>
  </si>
  <si>
    <t>ЛОКАЛЬНЫЙ СМЕТНЫЙ РАСЧЕТ № 23938-П13</t>
  </si>
  <si>
    <t>"______ " __________2013 г.</t>
  </si>
  <si>
    <t>" _____ " ________________ 2013 г.</t>
  </si>
  <si>
    <t>_________________</t>
  </si>
  <si>
    <t>Е.В.Гордеев</t>
  </si>
  <si>
    <t>Зам. генерального директора</t>
  </si>
  <si>
    <t xml:space="preserve">   65% ФОТ (от 20280)  (Поз. 2, 4, 6-12)</t>
  </si>
  <si>
    <t xml:space="preserve">   95% ФОТ (от 20280)  (Поз. 2, 4, 6-12)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</si>
  <si>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6-12)</t>
  </si>
  <si>
    <t xml:space="preserve">   Заготовительно-складские расходы на материалы - согласно п.4.64 из МДС 81-35.2004 МАТ=1,02  (Поз. 13-16)</t>
  </si>
  <si>
    <t xml:space="preserve">   Районный к-т 4,3%  (Поз. 2, 4, 6-12)</t>
  </si>
  <si>
    <t>Кабели марок КУПР с неэкранированными жилами: сечение жилы 1,0 мм2, 14 жил (Цена:80530руб:1,18:4,38)</t>
  </si>
  <si>
    <t>Кабели марок КУПР с неэкранированными жилами: сечение жилы 1,0 мм2, 7 жил (Цена:47590руб:1,18:4,38)</t>
  </si>
  <si>
    <t>Кабели марок КУПР с неэкранированными жилами: сечение жилы 1,0 мм2, 4 жил (Цена:37490руб:1,18:4,38)</t>
  </si>
  <si>
    <t>Кабель судовой марки КНР с медными жилами: сечение жилы 1,0 мм2, 2 жилы (Цена:50800руб:1,18:4,38)</t>
  </si>
  <si>
    <t>Заделка концевая сухая для контрольного кабеля сечением одной жилы до 2,5 мм2, количество жил до 14</t>
  </si>
  <si>
    <t>ТЕРм08-02-158-07</t>
  </si>
  <si>
    <t>Заделка концевая сухая для контрольного кабеля сечением одной жилы до 2,5 мм2, количество жил до 10</t>
  </si>
  <si>
    <t>ТЕРм08-02-158-06</t>
  </si>
  <si>
    <r>
      <t>Кабель до 35 кВ с креплением накладными скобами, масса 1 м кабеля до 1 кг</t>
    </r>
    <r>
      <rPr>
        <i/>
        <sz val="7"/>
        <rFont val="Arial"/>
        <family val="2"/>
        <charset val="204"/>
      </rPr>
      <t xml:space="preserve">
КОЭФ. К ПОЗИЦИИ:
0.6 При производстве работ на высоте свыше расстояний, указанных в вводных указаниях к разделам: св.2 до 8м ОЗП=1,05; ТЗ=1,05</t>
    </r>
  </si>
  <si>
    <t>ТЕРм08-02-146-02</t>
  </si>
  <si>
    <t>Коробка (ящик) с зажимами для кабелей и проводов сечением до 6 мм2, устанавливаемая на конструкции на стене или колонне, количество зажимов до 20</t>
  </si>
  <si>
    <t>ТЕРм08-03-545-02</t>
  </si>
  <si>
    <r>
      <t>Разветвительная коробка У-615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</si>
  <si>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ФССЦ-503-0534</t>
  </si>
  <si>
    <t>Коробка (ящик) с зажимами для кабелей и проводов сечением до 6 мм2, устанавливаемая на конструкции на стене или колонне, количество зажимов до 10</t>
  </si>
  <si>
    <t>ТЕРм08-03-545-01</t>
  </si>
  <si>
    <r>
      <t>Разветвительная коробка У-614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</si>
  <si>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ФССЦ-503-0533</t>
  </si>
  <si>
    <t>Т/з мех.
Всего</t>
  </si>
  <si>
    <t>Т/з мех. на ед.</t>
  </si>
  <si>
    <t>Обоснование</t>
  </si>
  <si>
    <t>_______________________________________________________________________________________________960,78</t>
  </si>
  <si>
    <t>___________________________20,280</t>
  </si>
  <si>
    <t>Средства  на оплату труда _______________________________________________________________________________________________</t>
  </si>
  <si>
    <t>___________________________187,278</t>
  </si>
  <si>
    <t>Основание: проект № 22262-04-АЭЛ  "И" Тема КПМ Т6243.220</t>
  </si>
  <si>
    <t>Раздел: управление пожарной автоматикой</t>
  </si>
  <si>
    <t>(пересчет сметы № 24221)</t>
  </si>
  <si>
    <t>ЛОКАЛЬНЫЙ СМЕТНЫЙ РАСЧЕТ № 24221-П13</t>
  </si>
  <si>
    <t xml:space="preserve">    Справочно, в ценах 2001г.:</t>
  </si>
  <si>
    <t xml:space="preserve">   65% ФОТ (от 99)  (Поз. 5-8, 10-13)</t>
  </si>
  <si>
    <t xml:space="preserve">   60% ФОТ (от 1358)  (Поз. 2, 9, 14, 16-19)</t>
  </si>
  <si>
    <t xml:space="preserve">   95% ФОТ (от 99)  (Поз. 5-8, 10-13)</t>
  </si>
  <si>
    <t xml:space="preserve">   80% ФОТ (от 1358)  (Поз. 2, 9, 14, 16-19)</t>
  </si>
  <si>
    <t xml:space="preserve">   2. Производство монтажных работ в сущ.зданиях в стесн. условиях с наличием в зоне производства работ действующего тех. оборудования ОЗП=1,35; ЭМ=1,35; ЗПМ=1,35; ТЗ=1,35; ТЗМ=1,35  (Поз. 2, 9, 14, 16-19, 5-8, 10-13)</t>
  </si>
  <si>
    <t xml:space="preserve">   Районный к-т 4,3%  (Поз. 2, 9, 14, 16-19, 5-8, 10-13)</t>
  </si>
  <si>
    <t>Электрические проводки в щитах и пультах шкафных и панельных</t>
  </si>
  <si>
    <t>ТЕРм11-06-002-01</t>
  </si>
  <si>
    <t>Кабели силовые переносные с гибкими медными жилами в резиновой оболочке марки КГ, с числом жил - 3 и сечением 1 мм2</t>
  </si>
  <si>
    <t>ТСЦ-501-0625</t>
  </si>
  <si>
    <t>Провода монтажные с волокнистой или пленочной и поливинилхлоридной изоляцией марки МГШВ экранированные с двумя жилами из медной луженной проволоки сечением 0,50 мм</t>
  </si>
  <si>
    <t>ТСЦ-502-0578</t>
  </si>
  <si>
    <t>Реле, ключ, кнопка и др. с подготовкой места установки</t>
  </si>
  <si>
    <t>ТЕРм10-01-039-06</t>
  </si>
  <si>
    <t>Блок (реле Finder; модуль  Finder; модуль индикации  Finder)</t>
  </si>
  <si>
    <t>ТСЦ-509-0587 прим.</t>
  </si>
  <si>
    <t>1 м</t>
  </si>
  <si>
    <t>Монтаж DIN-рейки</t>
  </si>
  <si>
    <t>ТЕРм10-01-039-02 прим.</t>
  </si>
  <si>
    <t>Профиль монтажный (DIN-рейка)</t>
  </si>
  <si>
    <t>ТСЦ-509-0064</t>
  </si>
  <si>
    <t>Плакат по ТБ</t>
  </si>
  <si>
    <t>ТСЦ-509-0158</t>
  </si>
  <si>
    <t>Монтаж вилки</t>
  </si>
  <si>
    <t>ТЕРм08-03-545-05 прим.</t>
  </si>
  <si>
    <t>Вилка</t>
  </si>
  <si>
    <t>ТСЦ-509-0210</t>
  </si>
  <si>
    <t>Монтаж: оконечный стопор</t>
  </si>
  <si>
    <t>ТЕРм11-01-001-01 прим.</t>
  </si>
  <si>
    <t>комп-кт</t>
  </si>
  <si>
    <t>Оконечный стопор</t>
  </si>
  <si>
    <t>ТСЦ-509-0245 прим.</t>
  </si>
  <si>
    <t>уп</t>
  </si>
  <si>
    <t>Клемма</t>
  </si>
  <si>
    <t>ТСЦ-509-0224 прим.</t>
  </si>
  <si>
    <t>компл.</t>
  </si>
  <si>
    <t>Кронштейн</t>
  </si>
  <si>
    <t>ТСЦ-509-1032</t>
  </si>
  <si>
    <t>Монтаж: шкаф (пульт) управления навесной, высота, ширина и глубина до 600х600х350 мм</t>
  </si>
  <si>
    <t>ТЕРм08-03-573-04</t>
  </si>
  <si>
    <r>
      <t>Бокс металлический размером 600х300х155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</si>
  <si>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ФССЦ-503-0438 прим.</t>
  </si>
  <si>
    <r>
      <t>Батарея аккумуляторная АКБ-12 12В/12 А/ч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</si>
  <si>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ФССЦ-509-1811</t>
  </si>
  <si>
    <t>Монтаж: резервированный источник питания</t>
  </si>
  <si>
    <t>ТЕРм10-02-016-06 прим.</t>
  </si>
  <si>
    <r>
      <t>Источник бесперебойного питания СКАТ-1200, без аккумулятора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</si>
  <si>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ФССЦ-509-1778</t>
  </si>
  <si>
    <t>_______________________________________________________________________________________________108,59</t>
  </si>
  <si>
    <t>___________________________1,457</t>
  </si>
  <si>
    <t>Основание: проект № ЖАЕ 10120 Тема КПМ Т6243.220</t>
  </si>
  <si>
    <t>(пересчет сметы № 24289)</t>
  </si>
  <si>
    <t>ЛОКАЛЬНЫЙ СМЕТНЫЙ РАСЧЕТ № 24289-П13</t>
  </si>
  <si>
    <t xml:space="preserve">  Итого Прочие затраты</t>
  </si>
  <si>
    <t xml:space="preserve">   65% ФОТ (от 8086)  (Поз. 21, 23, 25, 27, 53, 39-40, 50, 52, 55, 44)</t>
  </si>
  <si>
    <t xml:space="preserve">   60% ФОТ (от 10403)  (Поз. 2, 4, 10, 12, 14, 17, 19, 29, 31, 43)</t>
  </si>
  <si>
    <t xml:space="preserve">   40% ФОТ (от 4018)  (Поз. 67-70)</t>
  </si>
  <si>
    <t xml:space="preserve">   100% ФОТ (от 36)  (Поз. 44)</t>
  </si>
  <si>
    <t xml:space="preserve">   95% ФОТ (от 5604)  (Поз. 39-40, 50, 52, 55)</t>
  </si>
  <si>
    <t xml:space="preserve">   92% ФОТ (от 2446)  (Поз. 21, 23, 25, 27, 53)</t>
  </si>
  <si>
    <t xml:space="preserve">   80% ФОТ (от 10403)  (Поз. 2, 4, 10, 12, 14, 17, 19, 29, 31, 43)</t>
  </si>
  <si>
    <t xml:space="preserve">   65% ФОТ (от 4018)  (Поз. 67-70)</t>
  </si>
  <si>
    <t xml:space="preserve">   Пусконаладочные работы (в холостую 80%) ПЗ=0,8 (ОЗП=0,8; ЭМ=0,8; ЗПМ=0,8; МАТ=0,8; ТЗ=0,8; ТЗМ=0,8)  (Поз. 67-70)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</si>
  <si>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67-70)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</si>
  <si>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10, 12, 14, 17, 19, 29, 31, 43, 21, 23, 25, 27, 53, 39-40, 50, 52, 55, 44)</t>
  </si>
  <si>
    <t xml:space="preserve">   Заготовительно-складские расходы на оборудование - согласно п.4.64 из МДС 81-35.2004 ПЗ=1,012 (ОЗП=1,012; ЭМ=1,012; МАТ=1,012)  (Поз. 1, 6-9, 28, 30, 3, 13)</t>
  </si>
  <si>
    <t xml:space="preserve">   Транспортные расходы на оборудование - согласно п.4.60 из МДС 81-35.2004 ПЗ=1,03 (ОЗП=1,03; ЭМ=1,03; МАТ=1,03)  (Поз. 1, 6-9, 28, 30, 3, 13)</t>
  </si>
  <si>
    <t xml:space="preserve">   Районный к-т 4,3%  (Поз. 2, 4, 10, 12, 14, 17, 19, 29, 31, 43, 21, 23, 25, 27, 53, 39-40, 50, 52, 55, 44, 67-70)</t>
  </si>
  <si>
    <t>Функциональная группа управления релейно-контакторная с общим числом внешних блокировочных связей до 20</t>
  </si>
  <si>
    <t>ТЕРп01-09-010-04</t>
  </si>
  <si>
    <t xml:space="preserve">                           Пусконаладочные работы автоматического отключения вентиляции при пожаре</t>
  </si>
  <si>
    <t>1 система</t>
  </si>
  <si>
    <t>Автоматизированная система управления II категории технической сложности с количеством каналов (Кобщ) 2</t>
  </si>
  <si>
    <t>ТЕРп02-01-002-01</t>
  </si>
  <si>
    <t>1 схема</t>
  </si>
  <si>
    <t>Схема контроля изоляции электрической сети с помощью электроизмерительных приборов</t>
  </si>
  <si>
    <t>ТЕРп01-10-010-01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</si>
  <si>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</si>
  <si>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</si>
  <si>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ТЕРп01-10-001-01</t>
  </si>
  <si>
    <t xml:space="preserve">                           Пусконаладочные работы пожарной сигнализации и СОУЭ</t>
  </si>
  <si>
    <t xml:space="preserve">                           Раздел 2. Пусконаладочные работы (в холостую 80%)</t>
  </si>
  <si>
    <t>Т-образный угол КМТ 25х16   "ЭЛЕКОР" CKK10D-T-025-016-K01 (Ц:10,30руб:1,18:5,56)</t>
  </si>
  <si>
    <t>Соединитель на стык КМС 25х16   "ЭЛЕКОР" CKK10D-S-025-016-K01 (Ц:9,44руб:1,18:5.56)</t>
  </si>
  <si>
    <t>Внешний угол КМН 25х16   "ЭЛЕКОР" CKK10D-N-025-016-K01 (Ц:10,30руб:1,18:5.56)</t>
  </si>
  <si>
    <t>Внутренний угол КМВ 25х16   "ЭЛЕКОР" CKK10D-V-025-016-K01 (Ц:10,30руб:1,18:5.56)</t>
  </si>
  <si>
    <t>Кабель-канал  25х16 "ЭЛЕКОР" CKK10-025-016-1-K01 (Ц:25,40руб:1,18:5.56)</t>
  </si>
  <si>
    <t>Внешний угол КМН 40х25   "ЭЛЕКОР" CKK10D-N-040-025-K01 (Ц:17,70руб:1,18:5,56)</t>
  </si>
  <si>
    <t>Внутренний угол КМВ 40х25   "ЭЛЕКОР" CKK10D-V-040-025-K01 (Ц:17,70руб:1,18:5,56)</t>
  </si>
  <si>
    <t>Т-образный угол КМТ 40х25   "ЭЛЕКОР" CKK10D-T-040-025-K01 (Ц:17,70руб:1,18:5,56)</t>
  </si>
  <si>
    <t>Поворот 90 гр. КМП 40х25  "ЭЛЕКОР" CKK10D-P-040-025-K01 (Ц:17,70руб:1,18:5,56)</t>
  </si>
  <si>
    <t>Соединитель на стык КМС 40х25   "ЭЛЕКОР" CKK10D-S-040-025-K01 (Ц:14,91руб:1,18:5,56)</t>
  </si>
  <si>
    <t>Кабель-канал  40х25 "ЭЛЕКОР"  CKK10-040-025-1-K01-018 (Ц:43,43руб:1,18:5,56)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</si>
  <si>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</si>
  <si>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ФЕРм08-02-390-01</t>
  </si>
  <si>
    <t>Клеммная колодка 43412NY DKC (Цена:47,65руб :1,18:5,56)</t>
  </si>
  <si>
    <t>Дополнительная установка на пультах и панелях колодки клеммной на 20 клемм</t>
  </si>
  <si>
    <t>ТЕРм10-04-030-04</t>
  </si>
  <si>
    <t>Шкаф (пульт) управления навесной, высота, ширина и глубина до 600х600х350 мм</t>
  </si>
  <si>
    <t>Бокс КМПн 1/2 (25,51руб:1,18:5,56)</t>
  </si>
  <si>
    <t>Автомат одно-, двух-, трехполюсный, устанавливаемый на конструкции, на ток до 25 А</t>
  </si>
  <si>
    <t>ТЕРм08-03-526-01</t>
  </si>
  <si>
    <t>Выключатели автоматические ВА47-29</t>
  </si>
  <si>
    <t>ТСЦ-509-0324 прим.</t>
  </si>
  <si>
    <t>Комплект стоек длиной 50 мм (12 шт) АА 8050 (Ц:839,23руб :1,18:5,56)</t>
  </si>
  <si>
    <t>копл-кт</t>
  </si>
  <si>
    <t>Петли для крепления шкафа АА 1206 (Ц:351,13руб :1,18:5,56)</t>
  </si>
  <si>
    <t>Плата монтажная PF 8060 (Ц:2817,94руб :1,18:5,56)</t>
  </si>
  <si>
    <t>Шкаф автоматики со стеклянной дверцей 800х600х250 SR 8625V (Ц:9262,94руб :1,18:5,56)</t>
  </si>
  <si>
    <t>Шкаф настенный для приборов, размер 800х600х250мм</t>
  </si>
  <si>
    <t>ТЕРм10-06-037-05</t>
  </si>
  <si>
    <t>Монтаж: резисторы, диоды</t>
  </si>
  <si>
    <t>ТЕРм11-03-001-01</t>
  </si>
  <si>
    <t>Резисторы, диоды</t>
  </si>
  <si>
    <t>ТСЦ-509-0584</t>
  </si>
  <si>
    <t>Коробка распределительная DKC 150х110x70 IP55 54000  (Ц:151руб:1,18:5,56)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</si>
  <si>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</si>
  <si>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ТЕРм08-02-402-01</t>
  </si>
  <si>
    <t>Провод (кабель) в коробах, сечением до 6 мм2</t>
  </si>
  <si>
    <t>ТЕРм08-02-399-01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</si>
  <si>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</si>
  <si>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ТСЦ-501-8190</t>
  </si>
  <si>
    <t>Кабель КПСнг(А)-FRLS 1х2х1,5  (Ц:52921руб :1,18:5,56)</t>
  </si>
  <si>
    <t>Кабель КПСнг(А)-FRLS 1х2х1,0  (Ц:39620руб :1,18:5,56)</t>
  </si>
  <si>
    <t>Кабель КПСнг(А)-FRLS 1х4х0,5  (Ц:45877руб :1,18:5,56)</t>
  </si>
  <si>
    <t>Кабель КПСнг(А)-FRLS 1х2х0,5  (Ц:24301руб :1,18:5,56)</t>
  </si>
  <si>
    <t>1000м</t>
  </si>
  <si>
    <t>Кабель для информационных сетей UT 105нг(А)-FRLS FE180 1х2х0,52мм (Ц:17500руб :1,18:5,56)</t>
  </si>
  <si>
    <t>АКБ 12в 26 А/ч  (Ц:2952,40руб:1,18:5.56)</t>
  </si>
  <si>
    <t>Монтаж: блок защиты от скачков напряжения "АЛЬБАТРОС-500"</t>
  </si>
  <si>
    <t>ТЕРм10-08-003-03</t>
  </si>
  <si>
    <t>Блок защиты от скачков напряжения "Альбатрос-500" (Ц:528руб:1,18:4,19)</t>
  </si>
  <si>
    <t>Монтаж: размыкатель линии РЛ-1</t>
  </si>
  <si>
    <t>ТЕРм10-08-003-05 прим.</t>
  </si>
  <si>
    <t>Размыкатель линии "РЛ-1" (Ц:192руб :1,18:4,19)</t>
  </si>
  <si>
    <t>Монтаж: оповещатель комбинированный</t>
  </si>
  <si>
    <t>ТЕРм10-04-066-06</t>
  </si>
  <si>
    <t>Оповещатель комбинированный "Маяк-24КП" (Ц:330руб :1,18:5,56)</t>
  </si>
  <si>
    <t>Монтаж: оповещатель звуковой</t>
  </si>
  <si>
    <t>ТЕРм10-04-066-05</t>
  </si>
  <si>
    <t>Оповещатель звуковой "Маяк-24-3М" (Ц:150руб :1,18:5,56)</t>
  </si>
  <si>
    <t>Монтаж: оповещатель световой</t>
  </si>
  <si>
    <t>Светоуказатель Выход "Люкс-24" (Ц:165руб :1,18:5,56)</t>
  </si>
  <si>
    <t>Монтаж: извещатель пожарный ручной</t>
  </si>
  <si>
    <t>Извещатель пожарный ручной "ИПР-3СУ"  (Ц:171,93руб :1,18:5,56)</t>
  </si>
  <si>
    <t>Конструкция для установки извещателя:  крепежно-юстировочное устройство К-03</t>
  </si>
  <si>
    <t>ТЕРм10-08-002-06</t>
  </si>
  <si>
    <t>Крепежно-юстировочное устройство к извещателю Спектрон К-03  (Ц:100руб:1,18:5.56)</t>
  </si>
  <si>
    <t>Прокладка оптоволоконного кабеля  в металлорукаве для "ПУЛЬСАР 3-015"</t>
  </si>
  <si>
    <t>ТЕРм10-01-055-02</t>
  </si>
  <si>
    <t>Муфта герметизирующая для извещателя пламени (Ц:900руб :1,18:5,56)</t>
  </si>
  <si>
    <t>Кабель оптоволоконный в металлорукаве для извещателя пламени пожарный "Пульсар 3-015 (Ц:944руб :1,18:5,56)</t>
  </si>
  <si>
    <t>1 компл.</t>
  </si>
  <si>
    <t>Монтаж извещателей пламени "Пульсар 3-015"</t>
  </si>
  <si>
    <t>ТЕРм10-08-003-07</t>
  </si>
  <si>
    <t>Извещатель пламени т.Пульсар 3-015 НК (Ц:16697руб :1,18:4,19)</t>
  </si>
  <si>
    <t>Извещатель ПС автоматический дымовой, фотоэлектрический, радиоизотопный, световой в нормальном исполнении</t>
  </si>
  <si>
    <t>ТЕРм10-08-002-02</t>
  </si>
  <si>
    <t>Дымовой извещатель "ИП-212-92" (Ц:595руб :1,18:5,56)</t>
  </si>
  <si>
    <t>Монтаж: метка адресная  "Юнитроник"  "МА-УОП"; "МА-4У"; "МА-У"; "МА-7ТСН"</t>
  </si>
  <si>
    <t>Метка адресная управляющая "МА-УОП" (Ц:1150руб :1,18:4,19)</t>
  </si>
  <si>
    <t>Метка адресная управляющая "МА-У" (Ц:1750руб :1,18:4,19)</t>
  </si>
  <si>
    <t>Метка адресная управляющая "МА-4У" (Ц:3520руб :1,18:4,19)</t>
  </si>
  <si>
    <t>Метка пожарная адресная МА-7ТСН (Ц:590руб :1,18:4,19)</t>
  </si>
  <si>
    <t>АКБ 12в 4,5 А/ч  (Ц:429,77руб:1,18:5.56)</t>
  </si>
  <si>
    <t>Монтаж: преобразователь или блок питания</t>
  </si>
  <si>
    <t>ТЕРм10-02-016-06</t>
  </si>
  <si>
    <t>Источник питания СКАТ2400И7  (Ц:4752руб:1,18:4,19)</t>
  </si>
  <si>
    <t>Приборы ПС приемно-контрольные, пусковые, концентратор блок базовый на 10 лучей  "Юнитроник-496"</t>
  </si>
  <si>
    <t>ТЕРм10-08-001-01</t>
  </si>
  <si>
    <t>ППКОПУ 03041-4-1 "Юнитроник-496" (Ц:14240руб :1,18:4,19)</t>
  </si>
  <si>
    <t>тыс.руб.</t>
  </si>
  <si>
    <t>Материалы ______________________________________</t>
  </si>
  <si>
    <t>_______________________________________________________________________________________________1483,93</t>
  </si>
  <si>
    <t>___________________________22,507</t>
  </si>
  <si>
    <t>_______________________________________________________________________________________________91,604</t>
  </si>
  <si>
    <t>с К=9,32</t>
  </si>
  <si>
    <t>_______________________________________________________________________________________________8,237</t>
  </si>
  <si>
    <t xml:space="preserve">      прочих (ПНР "в холостую") _______________________________________________________________________________________________</t>
  </si>
  <si>
    <t>_______________________________________________________________________________________________94,058</t>
  </si>
  <si>
    <t>___________________________193,899</t>
  </si>
  <si>
    <t>Основание: проект № 24447-12-ПТ  Тема КПМ Т6267.121Н</t>
  </si>
  <si>
    <t>(локальная смета)</t>
  </si>
  <si>
    <t>ЛОКАЛЬНЫЙ СМЕТНЫЙ РАСЧЕТ № 24671</t>
  </si>
  <si>
    <t>"______ " __________2012 г.</t>
  </si>
  <si>
    <t>" _____ " ________________ 2012 г.</t>
  </si>
  <si>
    <t xml:space="preserve">   65% ФОТ (от 5824)  (Поз. 13, 15, 18, 35, 37, 47, 25, 31-32, 40, 42)</t>
  </si>
  <si>
    <t xml:space="preserve">   60% ФОТ (от 2471)  (Поз. 2, 5, 9, 11, 20, 22, 24)</t>
  </si>
  <si>
    <t xml:space="preserve">   40% ФОТ (от 2166)  (Поз. 51-54)</t>
  </si>
  <si>
    <t xml:space="preserve">   100% ФОТ (от 36)  (Поз. 42)</t>
  </si>
  <si>
    <t xml:space="preserve">   95% ФОТ (от 2162)  (Поз. 25, 31-32, 40)</t>
  </si>
  <si>
    <t xml:space="preserve">   92% ФОТ (от 3626)  (Поз. 13, 15, 18, 35, 37, 47)</t>
  </si>
  <si>
    <t xml:space="preserve">   80% ФОТ (от 2471)  (Поз. 2, 5, 9, 11, 20, 22, 24)</t>
  </si>
  <si>
    <t xml:space="preserve">   65% ФОТ (от 2166)  (Поз. 51-54)</t>
  </si>
  <si>
    <t xml:space="preserve">   Пусконаладочные работы (в холостую 80%) ПЗ=0,8 (ОЗП=0,8; ЭМ=0,8; ЗПМ=0,8; МАТ=0,8; ТЗ=0,8; ТЗМ=0,8)  (Поз. 51-54)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</si>
  <si>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51-54)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</si>
  <si>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5, 9, 11, 20, 22, 24, 13, 15, 18, 35, 37, 47, 25, 31-32, 40, 42)</t>
  </si>
  <si>
    <t xml:space="preserve">   Заготовительно-складские расходы на оборудование - согласно п.4.64 из МДС 81-35.2004 ПЗ=1,012 (ОЗП=1,012; ЭМ=1,012; МАТ=1,012)  (Поз. 1, 6-8, 19, 21, 4)</t>
  </si>
  <si>
    <t xml:space="preserve">   Транспортные расходы на оборудование - согласно п.4.60 из МДС 81-35.2004 ПЗ=1,03 (ОЗП=1,03; ЭМ=1,03; МАТ=1,03)  (Поз. 1, 6-8, 19, 21, 4)</t>
  </si>
  <si>
    <t xml:space="preserve">   Заготовительно-складские расходы на материалы - согласно п.4.64 из МДС 81-35.2004 МАТ=1,02  (Поз. 3, 10, 14, 27-30, 43, 12, 16-17, 41, 44-46, 49-50)</t>
  </si>
  <si>
    <t xml:space="preserve">   Районный к-т 4,3%  (Поз. 2, 5, 9, 11, 20, 22, 24, 13, 15, 18, 35, 37, 47, 25, 31-32, 40, 42, 51-54)</t>
  </si>
  <si>
    <t>АКБ 12в 7,0 А/ч  (Ц:551,65руб:1,18:5.56)</t>
  </si>
  <si>
    <t>Разветвительная коробка</t>
  </si>
  <si>
    <t>ТСЦ-503-0461</t>
  </si>
  <si>
    <t>Коробка кабельная соединительная или разветвительная</t>
  </si>
  <si>
    <t>ТЕРм10-04-066-04</t>
  </si>
  <si>
    <t>Панель модульная PF 7050 (Ц:2180,56руб :1,18:5,56)</t>
  </si>
  <si>
    <t>Шкаф автоматики со стеклянной дверцей 700х500х250 SR 7525V (Ц:7093,40руб :1,18:5,56)</t>
  </si>
  <si>
    <t>Ящик для трубных проводок протяжной или коробка, размер до 500х500 мм</t>
  </si>
  <si>
    <t>ТЕРм10-06-037-09</t>
  </si>
  <si>
    <t>Бокс КМПн 1/2 для 1-2-х авт.выкл. наружн. уст. ИЭК MKP31-N-02-30-252 (Ц:25,51руб :1,18:5,56)</t>
  </si>
  <si>
    <t>ТСЦ-509-0323</t>
  </si>
  <si>
    <t>Клеммная колодка</t>
  </si>
  <si>
    <t>ТСЦ-509-0100 прим.</t>
  </si>
  <si>
    <t>Монтаж: коробка ответвительная с кабельными вводами DKC</t>
  </si>
  <si>
    <r>
      <t>Кабель-канал (короб) "Электропласт" 25x16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</si>
  <si>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ФССЦ-509-1831</t>
  </si>
  <si>
    <r>
      <t>Кабель-канал (короб) "Электропласт" 40x25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</si>
  <si>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ФССЦ-509-1834</t>
  </si>
  <si>
    <t>Кабель КПСнг(А)-FRLS 1х2х1,5  (Ц:65373руб :1,18:5,56)</t>
  </si>
  <si>
    <t>Кабель КПСнг(А)-FRLS 1х2х1,0  (Ц:48942руб :1,18:5,56)</t>
  </si>
  <si>
    <t>Кабель КПСнг(А)-FRLS 1х2х0,5  (Ц:30018руб :1,18:5,56)</t>
  </si>
  <si>
    <t>Кабель для информационных сетей UT 105нг(А)-FRLS FE180 1х2х0,5мм (Ц:17500руб :1,18:5,56)</t>
  </si>
  <si>
    <t>Кабель двух-четырехжильный сечением жилы до 16 мм2 с креплением накладными скобами, полосками с установкой ответвительных коробок</t>
  </si>
  <si>
    <t>ТЕРм08-02-401-01</t>
  </si>
  <si>
    <t>Оповещатель "Маяк-24-3М" (Ц:293,64руб :1,18:5,56)</t>
  </si>
  <si>
    <t>Оповещатель звуковой "Антишок" (Ц:520,20руб :1,18:5,56)</t>
  </si>
  <si>
    <t>Монтаж: метка адресная  "Юнитроник"</t>
  </si>
  <si>
    <t>Источник питания СКАТ2400М  (Ц:3175руб:1,18:4,19)</t>
  </si>
  <si>
    <t>АКБ 12в 7,0 А/ч  (Ц:399руб :1,18:5,56)</t>
  </si>
  <si>
    <t>_______________________________________________________________________________________________709,72</t>
  </si>
  <si>
    <t>___________________________10,461</t>
  </si>
  <si>
    <t>_______________________________________________________________________________________________5,378</t>
  </si>
  <si>
    <t>_______________________________________________________________________________________________4,440</t>
  </si>
  <si>
    <t>_______________________________________________________________________________________________37,979</t>
  </si>
  <si>
    <t>___________________________47,797</t>
  </si>
  <si>
    <t>Основание: проект № 24530-13-ПС  Тема КПМ Т6177.005</t>
  </si>
  <si>
    <r>
      <t>Площадка 1. Цех 005. Здание 141.</t>
    </r>
    <r>
      <rPr>
        <b/>
        <i/>
        <sz val="10"/>
        <rFont val="Arial"/>
        <family val="2"/>
        <charset val="204"/>
      </rPr>
      <t xml:space="preserve"> Инв.№ 5700278</t>
    </r>
  </si>
  <si>
    <t>ЛОКАЛЬНЫЙ СМЕТНЫЙ РАСЧЕТ № 24780</t>
  </si>
  <si>
    <t xml:space="preserve">   65% ФОТ (от 2242)  (Поз. 17, 25, 27, 41, 31, 34, 38, 48, 43)</t>
  </si>
  <si>
    <t xml:space="preserve">   60% ФОТ (от 2765)  (Поз. 2, 4, 6, 8, 10, 13, 15, 19, 21, 23, 29, 40, 51)</t>
  </si>
  <si>
    <t xml:space="preserve">   40% ФОТ (от 1787)  (Поз. 56-58)</t>
  </si>
  <si>
    <t xml:space="preserve">   100% ФОТ (от 39)  (Поз. 43)</t>
  </si>
  <si>
    <t xml:space="preserve">   95% ФОТ (от 1413)  (Поз. 31, 34, 38, 48)</t>
  </si>
  <si>
    <t xml:space="preserve">   92% ФОТ (от 790)  (Поз. 17, 25, 27, 41)</t>
  </si>
  <si>
    <t xml:space="preserve">   80% ФОТ (от 2765)  (Поз. 2, 4, 6, 8, 10, 13, 15, 19, 21, 23, 29, 40, 51)</t>
  </si>
  <si>
    <t xml:space="preserve">   65% ФОТ (от 1787)  (Поз. 56-58)</t>
  </si>
  <si>
    <t xml:space="preserve">   Пусконаладочные работы (в холостую 80%) ПЗ=0,8 (ОЗП=0,8; ЭМ=0,8; ЗПМ=0,8; МАТ=0,8; ТЗ=0,8; ТЗМ=0,8)  (Поз. 56-58)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</si>
  <si>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56-58)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</si>
  <si>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6, 8, 10, 13, 15, 19, 21, 23, 29, 40, 51, 17, 25, 27, 41, 31, 34, 38, 48, 43)</t>
  </si>
  <si>
    <t xml:space="preserve">   Заготовительно-складские расходы на оборудование - согласно п.4.64 из МДС 81-35.2004 ПЗ=1,012 (ОЗП=1,012; ЭМ=1,012; МАТ=1,012)  (Поз. 1, 3, 5, 7, 9, 18, 20, 28)</t>
  </si>
  <si>
    <t xml:space="preserve">   Транспортные расходы на оборудование - согласно п.4.60 из МДС 81-35.2004 ПЗ=1,03 (ОЗП=1,03; ЭМ=1,03; МАТ=1,03)  (Поз. 1, 3, 5, 7, 9, 18, 20, 28)</t>
  </si>
  <si>
    <t xml:space="preserve">   Заготовительно-складские расходы на материалы - согласно п.4.64 из МДС 81-35.2004 МАТ=1,02  (Поз. 11, 22, 24, 45-47, 52-55, 12, 14, 16, 26, 35-37, 39, 44)</t>
  </si>
  <si>
    <t xml:space="preserve">   Районный к-т 4,3%  (Поз. 2, 4, 6, 8, 10, 13, 15, 19, 21, 23, 29, 40, 51, 17, 25, 27, 41, 31, 34, 38, 48, 43, 56-58)</t>
  </si>
  <si>
    <t>Изолятор DIN желтый YIS21 (Ц:8,75руб :1,18:5,56)</t>
  </si>
  <si>
    <t>Шина "N"нулевая 6х9мм 14/2 (14групп/крепеж по краям) ИЭК YNN11-14-100 (Ц:64,96руб :1,18:5,56)</t>
  </si>
  <si>
    <t>DIN-рейка  (40см) оцинкованная (Ц:40,40руб :1,18:5,56)</t>
  </si>
  <si>
    <t>Шина нул в корп изол на DIN-рейку ШНИ-6х9-12-К-З ИЭК YNN10-69-12KD-K06 (Ц:59,37руб :1,18:5,56)</t>
  </si>
  <si>
    <r>
      <t>Кабель-канал (короб) "Электропласт" 15x17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</si>
  <si>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ФССЦ-509-1831 прим.</t>
  </si>
  <si>
    <t>Комплект стоек длиной 25 мм (12 шт) АА 8025 (Ц:554,68руб :1,18:5,56)</t>
  </si>
  <si>
    <t>Шкаф автоматики со стеклянной дверцей 700х500х200 SR 7520V (Ц:6838,11руб :1,18:5,56)</t>
  </si>
  <si>
    <t>Шкаф для трубных проводок настенный, размер до 700х1000 мм</t>
  </si>
  <si>
    <t>ТЕРм10-06-037-06</t>
  </si>
  <si>
    <t>Коробка ответвительная на стене</t>
  </si>
  <si>
    <t>ТЕРм10-08-019-01</t>
  </si>
  <si>
    <t>Разветвительная коробка УК-2</t>
  </si>
  <si>
    <t>ТСЦ-503-0460</t>
  </si>
  <si>
    <t>КИПЭВнг(А)-LS 1х2х0,6  (Ц:54600руб :1,18:5,56)</t>
  </si>
  <si>
    <t>КПСЭнг(А)-FRLS 2х2х0,5  (Ц:61843руб :1,18:5,56)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</si>
  <si>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1,5 мм2</t>
  </si>
  <si>
    <t>ТСЦ-501-8183</t>
  </si>
  <si>
    <t>Светоуказатель Выход "Люкс-24" (Ц:175руб :1,18:5,56)</t>
  </si>
  <si>
    <t>Кабель оптоволоконный в металлорукаве для извещателя пламени пожарный "Пульсар 3-015 (Ц:859руб :1,18:5,56)</t>
  </si>
  <si>
    <t>Извещатель пламени т.Пульсар 3-015НК  (Ц:16520руб :1,18:4,19)(Ц:479,71руб:1,18:4,19)</t>
  </si>
  <si>
    <t>Монтаж: адресный расширитель</t>
  </si>
  <si>
    <t>ТЕРм10-08-001-13</t>
  </si>
  <si>
    <t>Адресный расширитель на 2 шл. С2000-АР2  (Ц:479,71руб:1,18:4,19)</t>
  </si>
  <si>
    <t>Извещатель ручной "ИПР 513-ЗАМ" исп. 01 (Ц:600руб 1,18:5,56)</t>
  </si>
  <si>
    <t>Извещатель пожарный тепловой адресно-аналоговый С2000-ИП-02-02 (Ц:723,25руб :1,18:5,56)</t>
  </si>
  <si>
    <t>Дымовой адресно-аналоговый извещатель "ИП 212-34А"  (ДИП-34А-) (Ц:770руб :1,18:5,56)</t>
  </si>
  <si>
    <t>АКБ 12в 12,0 А/ч  (Ц:1403,60руб:1,18:5.56)</t>
  </si>
  <si>
    <t>Монтаж преобразователя интерфейсов</t>
  </si>
  <si>
    <t>Преобразователь интерфейса RS-232 – RS-485 С2000-Ethernet  (Ц:3143.80руб:1,18:4,19)</t>
  </si>
  <si>
    <t>Монтаж: блок сигнально-пусковой С2000-СП2</t>
  </si>
  <si>
    <t>Адресный релейный блок на два реле С2000-СП2  (Ц:1084,16руб:1,18:4,19)</t>
  </si>
  <si>
    <t>Монтаж: контроллер С2000-КДЛ-2И</t>
  </si>
  <si>
    <t>Контроль по двухпроводной линии С2000-КДЛ-2И (Ц:2168,10руб:1,18:4,19)</t>
  </si>
  <si>
    <t>Монтаж: пульт контроля и управления С2000-М</t>
  </si>
  <si>
    <t>Пульт контроля и управления С2000-М (Ц:6504,30руб:1,18:4,19)</t>
  </si>
  <si>
    <t>_______________________________________________________________________________________________436,28</t>
  </si>
  <si>
    <t>___________________________6,794</t>
  </si>
  <si>
    <t>_______________________________________________________________________________________________15,069</t>
  </si>
  <si>
    <t>_______________________________________________________________________________________________3,664</t>
  </si>
  <si>
    <t>_______________________________________________________________________________________________36,851</t>
  </si>
  <si>
    <t>___________________________55,584</t>
  </si>
  <si>
    <t>Основание: проект № 24531-13-ПС  Тема КПМ Т6265.015</t>
  </si>
  <si>
    <t xml:space="preserve">Площадка 6.  Здание 714. </t>
  </si>
  <si>
    <t>ЛОКАЛЬНЫЙ СМЕТНЫЙ РАСЧЕТ № 24798</t>
  </si>
  <si>
    <t>23938</t>
  </si>
  <si>
    <t>24221</t>
  </si>
  <si>
    <t>24289</t>
  </si>
  <si>
    <t>24671</t>
  </si>
  <si>
    <t>24780</t>
  </si>
  <si>
    <t>24798</t>
  </si>
  <si>
    <t xml:space="preserve">монтаж СОУЭ, системы отключения вентиляции при пожаре. Здание 292. Инв. № 7612877. Раздел: электроснабжение огнезадерживающих клапанов. </t>
  </si>
  <si>
    <t>монтаж автоматической установки пожарной сигнализации и СОУЭ. Отключение вентсистем</t>
  </si>
  <si>
    <t>монтаж автоматической установки пожарной сигнализации и СОУЭ. Отключение вентиляции</t>
  </si>
  <si>
    <t>монтаж автоматической установки пожарной сигнализации и СОУЭ. Отключение вентиляции. Площадка 1. Цех 005. Здание 141. Инв.№ 5700278</t>
  </si>
  <si>
    <t xml:space="preserve">монтаж автоматической установки пожарной сигнализации и СОУЭ. </t>
  </si>
  <si>
    <t xml:space="preserve">монтаж автоматической установки пожарной сигнализации и СОУЭ. Площадка 6.  Здание 714. </t>
  </si>
  <si>
    <t>монтаж СОУЭ, системы отключения вентиляции при пожаре. Здание 292. Инв. № 7612877. Раздел: управление пожарной автоматикой</t>
  </si>
  <si>
    <t>Всего в ценах 2013 (Ксмр=5,56, Коб.=4,19, Кпрочие = 9,32)</t>
  </si>
  <si>
    <t>В.В. Моляков</t>
  </si>
  <si>
    <r>
      <t xml:space="preserve">Площадка 1. Здание 301 </t>
    </r>
    <r>
      <rPr>
        <b/>
        <i/>
        <sz val="10"/>
        <rFont val="Arial"/>
        <family val="2"/>
        <charset val="204"/>
      </rPr>
      <t>инв. №5731020</t>
    </r>
  </si>
  <si>
    <t>монтаж автоматической установки пожарной сигнализации и СОУЭ. Отключение вентсистем. Площадка 1. Здание 301 инв. №5731020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</si>
</sst>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0"/>
    <numFmt numFmtId="165" formatCode="0.000"/>
  </numFmts>
  <fonts count="49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i/>
      <sz val="11"/>
      <name val="Times New Roman"/>
      <family val="1"/>
      <charset val="204"/>
    </font>
    <font>
      <sz val="7"/>
      <name val="Times New Roman"/>
      <family val="1"/>
      <charset val="204"/>
    </font>
    <font>
      <i/>
      <sz val="7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Times New Roman"/>
      <family val="1"/>
      <charset val="204"/>
    </font>
    <font>
      <b/>
      <i/>
      <sz val="10"/>
      <name val="Arial Cyr"/>
      <charset val="204"/>
    </font>
    <font>
      <b/>
      <i/>
      <sz val="9"/>
      <name val="Arial"/>
      <family val="2"/>
      <charset val="204"/>
    </font>
    <font>
      <b/>
      <sz val="1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1" applyNumberFormat="0" applyAlignment="0" applyProtection="0"/>
    <xf numFmtId="0" fontId="15" fillId="7" borderId="1" applyNumberFormat="0" applyAlignment="0" applyProtection="0"/>
    <xf numFmtId="0" fontId="16" fillId="20" borderId="2" applyNumberFormat="0" applyAlignment="0" applyProtection="0"/>
    <xf numFmtId="0" fontId="16" fillId="20" borderId="2" applyNumberFormat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21" borderId="7" applyNumberFormat="0" applyAlignment="0" applyProtection="0"/>
    <xf numFmtId="0" fontId="22" fillId="21" borderId="7" applyNumberFormat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1" fillId="0" borderId="0" applyAlignment="0"/>
    <xf numFmtId="0" fontId="30" fillId="0" borderId="0"/>
    <xf numFmtId="0" fontId="30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30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</cellStyleXfs>
  <cellXfs count="198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7" fillId="0" borderId="12" xfId="0" applyFont="1" applyBorder="1" applyAlignment="1">
      <alignment horizontal="right" vertical="top"/>
    </xf>
    <xf numFmtId="0" fontId="9" fillId="0" borderId="12" xfId="0" applyFont="1" applyBorder="1" applyAlignment="1">
      <alignment horizontal="right" vertical="top" wrapText="1"/>
    </xf>
    <xf numFmtId="49" fontId="10" fillId="0" borderId="0" xfId="72" applyNumberFormat="1" applyFont="1" applyFill="1"/>
    <xf numFmtId="0" fontId="32" fillId="0" borderId="0" xfId="72" applyFont="1" applyFill="1" applyAlignment="1">
      <alignment horizontal="center" vertical="center"/>
    </xf>
    <xf numFmtId="49" fontId="10" fillId="0" borderId="0" xfId="72" applyNumberFormat="1" applyFont="1" applyFill="1" applyAlignment="1">
      <alignment horizontal="center" vertical="center"/>
    </xf>
    <xf numFmtId="0" fontId="33" fillId="0" borderId="0" xfId="72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/>
    </xf>
    <xf numFmtId="49" fontId="34" fillId="0" borderId="0" xfId="72" applyNumberFormat="1" applyFont="1" applyFill="1" applyAlignment="1">
      <alignment wrapText="1"/>
    </xf>
    <xf numFmtId="49" fontId="32" fillId="0" borderId="0" xfId="72" applyNumberFormat="1" applyFont="1" applyFill="1" applyAlignment="1">
      <alignment horizontal="center" vertical="center" wrapText="1"/>
    </xf>
    <xf numFmtId="0" fontId="31" fillId="0" borderId="0" xfId="72" applyFont="1" applyFill="1"/>
    <xf numFmtId="0" fontId="31" fillId="0" borderId="10" xfId="72" applyFont="1" applyFill="1" applyBorder="1"/>
    <xf numFmtId="0" fontId="31" fillId="0" borderId="0" xfId="72" applyFont="1" applyFill="1" applyAlignment="1">
      <alignment horizontal="center"/>
    </xf>
    <xf numFmtId="0" fontId="31" fillId="0" borderId="0" xfId="72" applyFont="1" applyFill="1" applyAlignment="1">
      <alignment horizontal="right"/>
    </xf>
    <xf numFmtId="49" fontId="31" fillId="0" borderId="0" xfId="72" applyNumberFormat="1" applyFont="1" applyFill="1"/>
    <xf numFmtId="49" fontId="10" fillId="0" borderId="0" xfId="72" applyNumberFormat="1" applyFont="1" applyFill="1" applyAlignment="1">
      <alignment horizontal="center"/>
    </xf>
    <xf numFmtId="49" fontId="31" fillId="0" borderId="12" xfId="72" applyNumberFormat="1" applyFont="1" applyFill="1" applyBorder="1" applyAlignment="1">
      <alignment horizontal="center"/>
    </xf>
    <xf numFmtId="49" fontId="31" fillId="0" borderId="13" xfId="72" applyNumberFormat="1" applyFont="1" applyFill="1" applyBorder="1" applyAlignment="1">
      <alignment horizontal="center"/>
    </xf>
    <xf numFmtId="4" fontId="31" fillId="0" borderId="14" xfId="72" applyNumberFormat="1" applyFont="1" applyFill="1" applyBorder="1" applyAlignment="1">
      <alignment horizontal="center" vertical="center"/>
    </xf>
    <xf numFmtId="4" fontId="31" fillId="0" borderId="15" xfId="72" applyNumberFormat="1" applyFont="1" applyFill="1" applyBorder="1" applyAlignment="1">
      <alignment horizontal="center" vertical="center"/>
    </xf>
    <xf numFmtId="0" fontId="10" fillId="0" borderId="0" xfId="72" applyFont="1" applyFill="1" applyAlignment="1">
      <alignment vertical="center"/>
    </xf>
    <xf numFmtId="4" fontId="35" fillId="0" borderId="14" xfId="72" applyNumberFormat="1" applyFont="1" applyFill="1" applyBorder="1" applyAlignment="1">
      <alignment horizontal="center" vertical="center"/>
    </xf>
    <xf numFmtId="4" fontId="35" fillId="0" borderId="15" xfId="72" applyNumberFormat="1" applyFont="1" applyFill="1" applyBorder="1" applyAlignment="1">
      <alignment horizontal="center" vertical="center"/>
    </xf>
    <xf numFmtId="49" fontId="35" fillId="0" borderId="16" xfId="72" applyNumberFormat="1" applyFont="1" applyFill="1" applyBorder="1" applyAlignment="1">
      <alignment horizontal="left" vertical="center"/>
    </xf>
    <xf numFmtId="49" fontId="31" fillId="0" borderId="0" xfId="72" applyNumberFormat="1" applyFont="1" applyFill="1" applyBorder="1" applyAlignment="1">
      <alignment horizontal="centerContinuous" vertical="center" wrapText="1"/>
    </xf>
    <xf numFmtId="164" fontId="35" fillId="0" borderId="14" xfId="72" applyNumberFormat="1" applyFont="1" applyFill="1" applyBorder="1" applyAlignment="1">
      <alignment horizontal="center" vertical="center"/>
    </xf>
    <xf numFmtId="49" fontId="32" fillId="0" borderId="17" xfId="72" applyNumberFormat="1" applyFont="1" applyFill="1" applyBorder="1" applyAlignment="1">
      <alignment horizontal="left" vertical="center"/>
    </xf>
    <xf numFmtId="164" fontId="35" fillId="0" borderId="18" xfId="72" applyNumberFormat="1" applyFont="1" applyFill="1" applyBorder="1" applyAlignment="1">
      <alignment horizontal="center" vertical="center"/>
    </xf>
    <xf numFmtId="4" fontId="35" fillId="0" borderId="19" xfId="72" applyNumberFormat="1" applyFont="1" applyFill="1" applyBorder="1" applyAlignment="1">
      <alignment horizontal="center" vertical="center"/>
    </xf>
    <xf numFmtId="49" fontId="35" fillId="0" borderId="0" xfId="72" applyNumberFormat="1" applyFont="1" applyFill="1" applyBorder="1" applyAlignment="1">
      <alignment horizontal="left" vertical="center"/>
    </xf>
    <xf numFmtId="164" fontId="35" fillId="0" borderId="0" xfId="72" applyNumberFormat="1" applyFont="1" applyFill="1" applyBorder="1" applyAlignment="1">
      <alignment horizontal="center" vertical="center"/>
    </xf>
    <xf numFmtId="0" fontId="31" fillId="0" borderId="0" xfId="72" applyFont="1" applyFill="1" applyAlignment="1">
      <alignment horizontal="center" vertical="center"/>
    </xf>
    <xf numFmtId="0" fontId="31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31" fillId="0" borderId="16" xfId="72" applyNumberFormat="1" applyFont="1" applyFill="1" applyBorder="1" applyAlignment="1">
      <alignment vertical="center" wrapText="1"/>
    </xf>
    <xf numFmtId="49" fontId="31" fillId="0" borderId="12" xfId="72" applyNumberFormat="1" applyFont="1" applyFill="1" applyBorder="1" applyAlignment="1">
      <alignment horizontal="center" vertical="center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Continuous" vertical="center" wrapText="1"/>
    </xf>
    <xf numFmtId="49" fontId="31" fillId="0" borderId="18" xfId="72" applyNumberFormat="1" applyFont="1" applyFill="1" applyBorder="1" applyAlignment="1">
      <alignment horizontal="centerContinuous" vertical="center" wrapText="1"/>
    </xf>
    <xf numFmtId="49" fontId="31" fillId="0" borderId="20" xfId="72" applyNumberFormat="1" applyFont="1" applyFill="1" applyBorder="1" applyAlignment="1">
      <alignment horizontal="center"/>
    </xf>
    <xf numFmtId="0" fontId="31" fillId="0" borderId="21" xfId="72" applyNumberFormat="1" applyFont="1" applyFill="1" applyBorder="1" applyAlignment="1">
      <alignment vertical="center" wrapText="1"/>
    </xf>
    <xf numFmtId="0" fontId="35" fillId="0" borderId="16" xfId="72" applyNumberFormat="1" applyFont="1" applyFill="1" applyBorder="1" applyAlignment="1">
      <alignment horizontal="left" vertical="center" wrapText="1"/>
    </xf>
    <xf numFmtId="49" fontId="34" fillId="0" borderId="16" xfId="72" applyNumberFormat="1" applyFont="1" applyFill="1" applyBorder="1" applyAlignment="1">
      <alignment horizontal="left" vertical="center" wrapText="1"/>
    </xf>
    <xf numFmtId="164" fontId="31" fillId="0" borderId="14" xfId="72" applyNumberFormat="1" applyFont="1" applyFill="1" applyBorder="1" applyAlignment="1">
      <alignment horizontal="center" vertical="center"/>
    </xf>
    <xf numFmtId="0" fontId="10" fillId="24" borderId="0" xfId="73" applyFont="1" applyFill="1"/>
    <xf numFmtId="49" fontId="10" fillId="24" borderId="0" xfId="73" applyNumberFormat="1" applyFont="1" applyFill="1"/>
    <xf numFmtId="49" fontId="34" fillId="24" borderId="0" xfId="73" applyNumberFormat="1" applyFont="1" applyFill="1" applyAlignment="1">
      <alignment wrapText="1"/>
    </xf>
    <xf numFmtId="0" fontId="31" fillId="24" borderId="10" xfId="73" applyFont="1" applyFill="1" applyBorder="1" applyAlignment="1">
      <alignment horizontal="left" vertical="center"/>
    </xf>
    <xf numFmtId="0" fontId="31" fillId="24" borderId="10" xfId="73" applyFont="1" applyFill="1" applyBorder="1"/>
    <xf numFmtId="0" fontId="31" fillId="24" borderId="10" xfId="73" applyFont="1" applyFill="1" applyBorder="1" applyAlignment="1">
      <alignment horizontal="right"/>
    </xf>
    <xf numFmtId="49" fontId="31" fillId="24" borderId="0" xfId="73" applyNumberFormat="1" applyFont="1" applyFill="1"/>
    <xf numFmtId="49" fontId="31" fillId="24" borderId="12" xfId="73" applyNumberFormat="1" applyFont="1" applyFill="1" applyBorder="1" applyAlignment="1">
      <alignment horizontal="center" vertical="center" wrapText="1"/>
    </xf>
    <xf numFmtId="49" fontId="10" fillId="24" borderId="0" xfId="73" applyNumberFormat="1" applyFont="1" applyFill="1" applyAlignment="1">
      <alignment horizontal="center"/>
    </xf>
    <xf numFmtId="49" fontId="31" fillId="24" borderId="12" xfId="73" applyNumberFormat="1" applyFont="1" applyFill="1" applyBorder="1" applyAlignment="1">
      <alignment horizontal="center" vertical="center"/>
    </xf>
    <xf numFmtId="49" fontId="31" fillId="24" borderId="12" xfId="73" applyNumberFormat="1" applyFont="1" applyFill="1" applyBorder="1" applyAlignment="1">
      <alignment horizontal="center"/>
    </xf>
    <xf numFmtId="0" fontId="31" fillId="24" borderId="12" xfId="73" applyNumberFormat="1" applyFont="1" applyFill="1" applyBorder="1" applyAlignment="1">
      <alignment horizontal="center" vertical="center"/>
    </xf>
    <xf numFmtId="49" fontId="36" fillId="24" borderId="12" xfId="73" applyNumberFormat="1" applyFont="1" applyFill="1" applyBorder="1" applyAlignment="1">
      <alignment horizontal="center" vertical="center" wrapText="1"/>
    </xf>
    <xf numFmtId="4" fontId="31" fillId="24" borderId="12" xfId="73" applyNumberFormat="1" applyFont="1" applyFill="1" applyBorder="1" applyAlignment="1">
      <alignment horizontal="center" vertical="center"/>
    </xf>
    <xf numFmtId="49" fontId="35" fillId="24" borderId="22" xfId="73" applyNumberFormat="1" applyFont="1" applyFill="1" applyBorder="1" applyAlignment="1">
      <alignment horizontal="left" vertical="center" wrapText="1"/>
    </xf>
    <xf numFmtId="4" fontId="35" fillId="24" borderId="12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vertical="center"/>
    </xf>
    <xf numFmtId="0" fontId="37" fillId="24" borderId="12" xfId="73" applyFont="1" applyFill="1" applyBorder="1" applyAlignment="1">
      <alignment horizontal="center" vertical="center"/>
    </xf>
    <xf numFmtId="0" fontId="35" fillId="24" borderId="12" xfId="73" applyFont="1" applyFill="1" applyBorder="1" applyAlignment="1">
      <alignment horizontal="left" vertical="center" wrapText="1"/>
    </xf>
    <xf numFmtId="0" fontId="12" fillId="24" borderId="0" xfId="73" applyFont="1" applyFill="1"/>
    <xf numFmtId="0" fontId="31" fillId="24" borderId="12" xfId="73" applyFont="1" applyFill="1" applyBorder="1" applyAlignment="1">
      <alignment horizontal="center" vertical="center"/>
    </xf>
    <xf numFmtId="0" fontId="31" fillId="24" borderId="0" xfId="73" applyFont="1" applyFill="1"/>
    <xf numFmtId="0" fontId="31" fillId="24" borderId="18" xfId="73" applyFont="1" applyFill="1" applyBorder="1" applyAlignment="1">
      <alignment horizontal="center" vertical="center"/>
    </xf>
    <xf numFmtId="0" fontId="35" fillId="24" borderId="10" xfId="73" applyFont="1" applyFill="1" applyBorder="1" applyAlignment="1">
      <alignment horizontal="left" vertical="center"/>
    </xf>
    <xf numFmtId="4" fontId="35" fillId="24" borderId="18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horizontal="center" vertical="center"/>
    </xf>
    <xf numFmtId="0" fontId="10" fillId="24" borderId="0" xfId="73" applyFont="1" applyFill="1" applyBorder="1" applyAlignment="1">
      <alignment horizontal="center" vertical="center"/>
    </xf>
    <xf numFmtId="0" fontId="35" fillId="24" borderId="0" xfId="73" applyFont="1" applyFill="1" applyAlignment="1">
      <alignment horizontal="center" vertical="center"/>
    </xf>
    <xf numFmtId="0" fontId="35" fillId="24" borderId="0" xfId="73" applyFont="1" applyFill="1"/>
    <xf numFmtId="0" fontId="31" fillId="24" borderId="0" xfId="73" applyFont="1" applyFill="1" applyAlignment="1">
      <alignment horizontal="center" vertical="center"/>
    </xf>
    <xf numFmtId="0" fontId="31" fillId="24" borderId="12" xfId="73" applyFont="1" applyFill="1" applyBorder="1" applyAlignment="1">
      <alignment horizontal="left" vertical="center"/>
    </xf>
    <xf numFmtId="49" fontId="31" fillId="24" borderId="12" xfId="73" applyNumberFormat="1" applyFont="1" applyFill="1" applyBorder="1" applyAlignment="1">
      <alignment horizontal="left" vertical="center" wrapText="1"/>
    </xf>
    <xf numFmtId="49" fontId="39" fillId="0" borderId="14" xfId="72" applyNumberFormat="1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right" vertical="top" wrapText="1"/>
    </xf>
    <xf numFmtId="0" fontId="5" fillId="0" borderId="1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49" fontId="8" fillId="0" borderId="12" xfId="0" applyNumberFormat="1" applyFont="1" applyBorder="1" applyAlignment="1">
      <alignment horizontal="left" vertical="top" wrapText="1"/>
    </xf>
    <xf numFmtId="0" fontId="1" fillId="0" borderId="10" xfId="72" applyFont="1" applyFill="1" applyBorder="1"/>
    <xf numFmtId="0" fontId="3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40" fillId="0" borderId="0" xfId="0" applyFont="1" applyAlignment="1">
      <alignment horizontal="right" vertical="top"/>
    </xf>
    <xf numFmtId="0" fontId="4" fillId="0" borderId="0" xfId="0" applyFont="1" applyAlignment="1">
      <alignment horizontal="left"/>
    </xf>
    <xf numFmtId="0" fontId="10" fillId="0" borderId="0" xfId="0" applyFont="1" applyAlignment="1">
      <alignment horizontal="right" vertical="top"/>
    </xf>
    <xf numFmtId="0" fontId="12" fillId="0" borderId="0" xfId="0" applyFont="1" applyAlignment="1">
      <alignment horizontal="center" vertical="top"/>
    </xf>
    <xf numFmtId="0" fontId="5" fillId="0" borderId="12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/>
    </xf>
    <xf numFmtId="0" fontId="42" fillId="0" borderId="0" xfId="0" applyFont="1" applyAlignment="1">
      <alignment horizontal="left"/>
    </xf>
    <xf numFmtId="0" fontId="8" fillId="0" borderId="0" xfId="0" applyFont="1" applyAlignment="1">
      <alignment horizontal="left" vertical="top" wrapText="1"/>
    </xf>
    <xf numFmtId="49" fontId="10" fillId="0" borderId="0" xfId="0" applyNumberFormat="1" applyFont="1" applyAlignment="1">
      <alignment horizontal="left" vertical="top"/>
    </xf>
    <xf numFmtId="0" fontId="10" fillId="0" borderId="0" xfId="0" applyFont="1" applyAlignment="1">
      <alignment horizontal="center" vertical="top"/>
    </xf>
    <xf numFmtId="165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11" fillId="0" borderId="0" xfId="0" applyFont="1" applyAlignment="1">
      <alignment vertical="top"/>
    </xf>
    <xf numFmtId="49" fontId="43" fillId="0" borderId="0" xfId="0" applyNumberFormat="1" applyFont="1" applyAlignment="1">
      <alignment horizontal="left" vertical="top"/>
    </xf>
    <xf numFmtId="0" fontId="43" fillId="0" borderId="0" xfId="0" applyFont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43" fillId="0" borderId="11" xfId="0" applyFont="1" applyBorder="1" applyAlignment="1">
      <alignment horizontal="center" vertical="top"/>
    </xf>
    <xf numFmtId="0" fontId="4" fillId="0" borderId="11" xfId="0" applyFont="1" applyBorder="1"/>
    <xf numFmtId="0" fontId="4" fillId="0" borderId="0" xfId="0" applyFont="1" applyAlignment="1">
      <alignment horizontal="right" vertical="top" wrapText="1"/>
    </xf>
    <xf numFmtId="0" fontId="4" fillId="0" borderId="10" xfId="0" applyFont="1" applyBorder="1" applyAlignment="1">
      <alignment horizontal="right" vertical="top"/>
    </xf>
    <xf numFmtId="0" fontId="4" fillId="0" borderId="10" xfId="0" applyFont="1" applyBorder="1"/>
    <xf numFmtId="0" fontId="44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43" fillId="0" borderId="0" xfId="0" applyFont="1" applyBorder="1" applyAlignment="1">
      <alignment horizontal="center" vertical="top"/>
    </xf>
    <xf numFmtId="0" fontId="4" fillId="0" borderId="0" xfId="0" applyFont="1" applyBorder="1" applyAlignment="1"/>
    <xf numFmtId="0" fontId="6" fillId="0" borderId="0" xfId="0" applyFont="1" applyAlignment="1">
      <alignment horizontal="right" vertical="top"/>
    </xf>
    <xf numFmtId="3" fontId="4" fillId="0" borderId="0" xfId="0" applyNumberFormat="1" applyFont="1" applyAlignment="1">
      <alignment horizontal="right" vertical="top"/>
    </xf>
    <xf numFmtId="3" fontId="4" fillId="0" borderId="10" xfId="0" applyNumberFormat="1" applyFont="1" applyBorder="1" applyAlignment="1">
      <alignment horizontal="right" vertical="top"/>
    </xf>
    <xf numFmtId="3" fontId="4" fillId="0" borderId="0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3" fillId="0" borderId="12" xfId="0" applyNumberFormat="1" applyFont="1" applyBorder="1" applyAlignment="1">
      <alignment horizontal="center" vertical="center"/>
    </xf>
    <xf numFmtId="3" fontId="7" fillId="0" borderId="12" xfId="0" applyNumberFormat="1" applyFont="1" applyBorder="1" applyAlignment="1">
      <alignment horizontal="right" vertical="top"/>
    </xf>
    <xf numFmtId="3" fontId="7" fillId="0" borderId="12" xfId="0" applyNumberFormat="1" applyFont="1" applyBorder="1" applyAlignment="1">
      <alignment horizontal="right" vertical="top" wrapText="1"/>
    </xf>
    <xf numFmtId="3" fontId="9" fillId="0" borderId="12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4" fillId="0" borderId="11" xfId="0" applyNumberFormat="1" applyFont="1" applyBorder="1" applyAlignment="1">
      <alignment horizontal="right" vertical="top"/>
    </xf>
    <xf numFmtId="0" fontId="45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horizontal="left" vertical="top" wrapText="1"/>
    </xf>
    <xf numFmtId="49" fontId="12" fillId="0" borderId="0" xfId="0" applyNumberFormat="1" applyFont="1" applyAlignment="1">
      <alignment horizontal="left" vertical="top"/>
    </xf>
    <xf numFmtId="0" fontId="1" fillId="0" borderId="0" xfId="0" applyFont="1"/>
    <xf numFmtId="0" fontId="48" fillId="0" borderId="0" xfId="0" applyFont="1" applyAlignment="1">
      <alignment horizontal="right" vertical="top"/>
    </xf>
    <xf numFmtId="0" fontId="4" fillId="0" borderId="0" xfId="0" applyFont="1" applyBorder="1" applyAlignment="1">
      <alignment horizontal="left" vertical="top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left" vertical="top"/>
    </xf>
    <xf numFmtId="3" fontId="4" fillId="0" borderId="0" xfId="0" applyNumberFormat="1" applyFont="1" applyAlignment="1">
      <alignment horizontal="right"/>
    </xf>
    <xf numFmtId="3" fontId="40" fillId="0" borderId="0" xfId="0" applyNumberFormat="1" applyFont="1" applyAlignment="1">
      <alignment horizontal="right" vertical="top"/>
    </xf>
    <xf numFmtId="0" fontId="4" fillId="0" borderId="22" xfId="0" applyFont="1" applyBorder="1" applyAlignment="1"/>
    <xf numFmtId="4" fontId="10" fillId="24" borderId="0" xfId="73" applyNumberFormat="1" applyFont="1" applyFill="1"/>
    <xf numFmtId="4" fontId="31" fillId="24" borderId="0" xfId="73" applyNumberFormat="1" applyFont="1" applyFill="1" applyAlignment="1">
      <alignment horizontal="center" vertical="center"/>
    </xf>
    <xf numFmtId="4" fontId="31" fillId="24" borderId="0" xfId="73" applyNumberFormat="1" applyFont="1" applyFill="1" applyAlignment="1">
      <alignment horizontal="center" vertical="center" wrapText="1"/>
    </xf>
    <xf numFmtId="4" fontId="35" fillId="24" borderId="0" xfId="73" applyNumberFormat="1" applyFont="1" applyFill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8" fillId="0" borderId="12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 textRotation="90" wrapText="1" readingOrder="1"/>
    </xf>
    <xf numFmtId="0" fontId="3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47" fillId="0" borderId="12" xfId="0" applyFont="1" applyBorder="1" applyAlignment="1">
      <alignment horizontal="left" vertical="top" wrapText="1"/>
    </xf>
    <xf numFmtId="0" fontId="46" fillId="0" borderId="12" xfId="0" applyFont="1" applyBorder="1" applyAlignment="1">
      <alignment vertical="top" wrapText="1"/>
    </xf>
    <xf numFmtId="49" fontId="31" fillId="0" borderId="21" xfId="72" applyNumberFormat="1" applyFont="1" applyFill="1" applyBorder="1" applyAlignment="1">
      <alignment horizontal="center" vertical="center" wrapText="1"/>
    </xf>
    <xf numFmtId="49" fontId="31" fillId="0" borderId="16" xfId="72" applyNumberFormat="1" applyFont="1" applyFill="1" applyBorder="1" applyAlignment="1">
      <alignment horizontal="center" vertical="center" wrapText="1"/>
    </xf>
    <xf numFmtId="49" fontId="31" fillId="0" borderId="17" xfId="72" applyNumberFormat="1" applyFont="1" applyFill="1" applyBorder="1" applyAlignment="1">
      <alignment horizontal="center" vertical="center" wrapText="1"/>
    </xf>
    <xf numFmtId="49" fontId="31" fillId="0" borderId="23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31" fillId="0" borderId="0" xfId="72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 wrapText="1"/>
    </xf>
    <xf numFmtId="0" fontId="10" fillId="24" borderId="0" xfId="73" applyFont="1" applyFill="1" applyAlignment="1">
      <alignment horizontal="right"/>
    </xf>
    <xf numFmtId="49" fontId="31" fillId="24" borderId="12" xfId="73" applyNumberFormat="1" applyFont="1" applyFill="1" applyBorder="1" applyAlignment="1">
      <alignment horizontal="center" vertical="center" wrapText="1"/>
    </xf>
    <xf numFmtId="49" fontId="32" fillId="24" borderId="0" xfId="73" applyNumberFormat="1" applyFont="1" applyFill="1" applyAlignment="1">
      <alignment horizontal="center" vertical="center" wrapText="1"/>
    </xf>
    <xf numFmtId="49" fontId="34" fillId="24" borderId="0" xfId="73" applyNumberFormat="1" applyFont="1" applyFill="1" applyAlignment="1">
      <alignment horizontal="left" vertical="top" wrapText="1"/>
    </xf>
    <xf numFmtId="0" fontId="10" fillId="24" borderId="0" xfId="73" applyFont="1" applyFill="1" applyAlignment="1">
      <alignment horizontal="center" vertical="center"/>
    </xf>
    <xf numFmtId="0" fontId="31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/>
    </xf>
    <xf numFmtId="49" fontId="32" fillId="24" borderId="0" xfId="73" applyNumberFormat="1" applyFont="1" applyFill="1" applyAlignment="1">
      <alignment horizontal="center" vertical="top"/>
    </xf>
    <xf numFmtId="49" fontId="31" fillId="24" borderId="12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68"/>
  <sheetViews>
    <sheetView showGridLines="0" topLeftCell="A43" zoomScaleNormal="100" zoomScaleSheetLayoutView="75" workbookViewId="0">
      <selection activeCell="C75" sqref="C75"/>
    </sheetView>
  </sheetViews>
  <sheetFormatPr defaultColWidth="9.140625" defaultRowHeight="12.75" outlineLevelRow="2" x14ac:dyDescent="0.2"/>
  <cols>
    <col min="1" max="1" width="3.28515625" style="11" customWidth="1"/>
    <col min="2" max="2" width="17" style="1" customWidth="1"/>
    <col min="3" max="3" width="34.28515625" style="8" customWidth="1"/>
    <col min="4" max="4" width="7.7109375" style="7" customWidth="1"/>
    <col min="5" max="5" width="8.7109375" style="96" customWidth="1"/>
    <col min="6" max="6" width="7.28515625" style="3" customWidth="1"/>
    <col min="7" max="10" width="6.7109375" style="3" customWidth="1"/>
    <col min="11" max="11" width="7.28515625" style="140" customWidth="1"/>
    <col min="12" max="15" width="6.7109375" style="3" customWidth="1"/>
    <col min="16" max="16" width="10.42578125" style="3" customWidth="1"/>
    <col min="17" max="17" width="5.7109375" style="4" customWidth="1"/>
    <col min="18" max="16384" width="9.140625" style="4"/>
  </cols>
  <sheetData>
    <row r="1" spans="1:18" outlineLevel="2" x14ac:dyDescent="0.2">
      <c r="A1" s="2" t="s">
        <v>27</v>
      </c>
      <c r="B1" s="108"/>
      <c r="C1" s="107"/>
      <c r="D1" s="129"/>
      <c r="E1" s="164" t="s">
        <v>53</v>
      </c>
      <c r="F1" s="164"/>
      <c r="G1" s="164"/>
      <c r="H1" s="164"/>
      <c r="I1" s="164"/>
      <c r="J1" s="104"/>
      <c r="K1" s="131"/>
      <c r="L1" s="104"/>
      <c r="M1" s="2" t="s">
        <v>28</v>
      </c>
      <c r="N1" s="104"/>
      <c r="O1" s="104"/>
      <c r="P1" s="104"/>
      <c r="Q1"/>
      <c r="R1"/>
    </row>
    <row r="2" spans="1:18" outlineLevel="1" x14ac:dyDescent="0.2">
      <c r="A2" s="5"/>
      <c r="B2" s="108"/>
      <c r="C2" s="107"/>
      <c r="D2" s="106"/>
      <c r="E2" s="106"/>
      <c r="F2" s="104"/>
      <c r="G2" s="128" t="s">
        <v>21</v>
      </c>
      <c r="H2" s="104"/>
      <c r="I2" s="104"/>
      <c r="J2" s="104"/>
      <c r="K2" s="131"/>
      <c r="L2" s="104"/>
      <c r="M2" s="5" t="s">
        <v>158</v>
      </c>
      <c r="N2" s="104"/>
      <c r="O2" s="104"/>
      <c r="P2" s="104"/>
      <c r="Q2"/>
      <c r="R2"/>
    </row>
    <row r="3" spans="1:18" outlineLevel="1" x14ac:dyDescent="0.2">
      <c r="A3" s="5"/>
      <c r="B3" s="108"/>
      <c r="C3" s="107"/>
      <c r="D3" s="106"/>
      <c r="E3" s="106"/>
      <c r="F3" s="104"/>
      <c r="G3" s="128"/>
      <c r="H3" s="104"/>
      <c r="I3" s="104"/>
      <c r="J3" s="104"/>
      <c r="K3" s="131"/>
      <c r="L3" s="5"/>
      <c r="M3" s="5" t="s">
        <v>157</v>
      </c>
      <c r="N3" s="104"/>
      <c r="O3" s="104"/>
      <c r="P3" s="104"/>
      <c r="Q3"/>
      <c r="R3"/>
    </row>
    <row r="4" spans="1:18" outlineLevel="1" x14ac:dyDescent="0.2">
      <c r="A4" s="5" t="s">
        <v>156</v>
      </c>
      <c r="B4" s="108"/>
      <c r="C4" s="107"/>
      <c r="D4" s="106"/>
      <c r="E4" s="106"/>
      <c r="F4" s="104"/>
      <c r="G4" s="104"/>
      <c r="H4" s="104"/>
      <c r="I4" s="104"/>
      <c r="J4" s="104"/>
      <c r="K4" s="131"/>
      <c r="L4" s="104"/>
      <c r="M4" s="5" t="s">
        <v>156</v>
      </c>
      <c r="N4" s="104"/>
      <c r="O4" s="104"/>
      <c r="P4" s="104"/>
      <c r="Q4"/>
      <c r="R4"/>
    </row>
    <row r="5" spans="1:18" outlineLevel="1" x14ac:dyDescent="0.2">
      <c r="A5" s="5" t="s">
        <v>155</v>
      </c>
      <c r="B5" s="108"/>
      <c r="C5" s="107"/>
      <c r="D5" s="106"/>
      <c r="E5" s="106"/>
      <c r="F5" s="104"/>
      <c r="G5" s="104"/>
      <c r="H5" s="104"/>
      <c r="I5" s="104"/>
      <c r="J5" s="104"/>
      <c r="K5" s="131"/>
      <c r="L5" s="104"/>
      <c r="M5" s="5" t="s">
        <v>154</v>
      </c>
      <c r="N5" s="104"/>
      <c r="O5" s="104"/>
      <c r="P5" s="104"/>
      <c r="Q5"/>
      <c r="R5"/>
    </row>
    <row r="6" spans="1:18" x14ac:dyDescent="0.2">
      <c r="A6" s="105"/>
      <c r="B6" s="108"/>
      <c r="C6" s="106"/>
      <c r="D6" s="4"/>
      <c r="E6" s="104"/>
      <c r="F6" s="104"/>
      <c r="G6" s="127" t="s">
        <v>153</v>
      </c>
      <c r="H6" s="127"/>
      <c r="I6" s="127"/>
      <c r="J6" s="104"/>
      <c r="K6" s="131"/>
      <c r="L6" s="104"/>
      <c r="M6" s="104"/>
      <c r="N6" s="104"/>
      <c r="O6" s="104"/>
      <c r="P6" s="104"/>
      <c r="R6"/>
    </row>
    <row r="7" spans="1:18" x14ac:dyDescent="0.2">
      <c r="A7" s="105"/>
      <c r="B7" s="108"/>
      <c r="C7" s="106"/>
      <c r="D7" s="4"/>
      <c r="E7" s="104"/>
      <c r="F7" s="104"/>
      <c r="G7" s="126" t="s">
        <v>152</v>
      </c>
      <c r="H7" s="105"/>
      <c r="I7" s="105"/>
      <c r="J7" s="104"/>
      <c r="K7" s="131"/>
      <c r="L7" s="104"/>
      <c r="M7" s="104"/>
      <c r="N7" s="104"/>
      <c r="O7" s="104"/>
      <c r="P7" s="104"/>
      <c r="R7"/>
    </row>
    <row r="8" spans="1:18" x14ac:dyDescent="0.2">
      <c r="A8" s="105"/>
      <c r="B8" s="108"/>
      <c r="C8" s="106"/>
      <c r="D8" s="4"/>
      <c r="E8" s="104"/>
      <c r="F8" s="104"/>
      <c r="G8" s="104"/>
      <c r="H8" s="104"/>
      <c r="I8" s="104"/>
      <c r="J8" s="104"/>
      <c r="K8" s="131"/>
      <c r="L8" s="104"/>
      <c r="M8" s="104"/>
      <c r="N8" s="104"/>
      <c r="O8" s="104"/>
      <c r="P8" s="104"/>
    </row>
    <row r="9" spans="1:18" x14ac:dyDescent="0.2">
      <c r="A9" s="105"/>
      <c r="B9" s="108"/>
      <c r="C9" s="123" t="s">
        <v>22</v>
      </c>
      <c r="D9" s="125" t="s">
        <v>151</v>
      </c>
      <c r="E9" s="124"/>
      <c r="F9" s="124"/>
      <c r="G9" s="124"/>
      <c r="H9" s="124"/>
      <c r="I9" s="124"/>
      <c r="J9" s="124"/>
      <c r="K9" s="132"/>
      <c r="L9" s="124"/>
      <c r="M9" s="124"/>
      <c r="N9" s="104"/>
      <c r="O9" s="104"/>
      <c r="P9" s="104"/>
    </row>
    <row r="10" spans="1:18" x14ac:dyDescent="0.2">
      <c r="A10" s="105"/>
      <c r="B10" s="108"/>
      <c r="C10" s="123"/>
      <c r="D10" s="98" t="s">
        <v>150</v>
      </c>
      <c r="E10" s="104"/>
      <c r="F10" s="104"/>
      <c r="G10" s="105"/>
      <c r="H10" s="104"/>
      <c r="I10" s="104"/>
      <c r="J10" s="104"/>
      <c r="K10" s="131"/>
      <c r="L10" s="104"/>
      <c r="M10" s="104"/>
      <c r="N10" s="104"/>
      <c r="O10" s="104"/>
      <c r="P10" s="104"/>
    </row>
    <row r="11" spans="1:18" x14ac:dyDescent="0.2">
      <c r="A11" s="105"/>
      <c r="B11" s="108"/>
      <c r="C11" s="106"/>
      <c r="D11" s="122"/>
      <c r="E11" s="120"/>
      <c r="F11" s="120"/>
      <c r="G11" s="121" t="s">
        <v>149</v>
      </c>
      <c r="H11" s="121"/>
      <c r="I11" s="121"/>
      <c r="J11" s="120"/>
      <c r="K11" s="133"/>
      <c r="L11" s="104"/>
      <c r="M11" s="104"/>
      <c r="N11" s="104"/>
      <c r="O11" s="104"/>
      <c r="P11" s="104"/>
    </row>
    <row r="12" spans="1:18" x14ac:dyDescent="0.2">
      <c r="A12" s="118"/>
      <c r="B12" s="117"/>
      <c r="C12" s="106"/>
      <c r="D12" s="4"/>
      <c r="E12" s="104"/>
      <c r="F12" s="104"/>
      <c r="G12" s="104"/>
      <c r="H12" s="104"/>
      <c r="I12" s="104"/>
      <c r="J12" s="104"/>
      <c r="K12" s="131"/>
      <c r="L12" s="104"/>
      <c r="M12" s="104"/>
      <c r="N12" s="104"/>
      <c r="O12" s="104"/>
      <c r="P12" s="104"/>
    </row>
    <row r="13" spans="1:18" x14ac:dyDescent="0.2">
      <c r="A13" s="105"/>
      <c r="B13" s="108"/>
      <c r="C13" s="106"/>
      <c r="D13" s="98" t="s">
        <v>148</v>
      </c>
      <c r="E13" s="104"/>
      <c r="F13" s="104"/>
      <c r="G13" s="104"/>
      <c r="H13" s="98"/>
      <c r="I13" s="98"/>
      <c r="J13" s="98"/>
      <c r="K13" s="131"/>
      <c r="L13" s="104"/>
      <c r="M13" s="104"/>
      <c r="N13" s="116" t="s">
        <v>147</v>
      </c>
      <c r="O13" s="114"/>
      <c r="P13" s="114"/>
      <c r="Q13" s="104"/>
    </row>
    <row r="14" spans="1:18" x14ac:dyDescent="0.2">
      <c r="A14" s="105"/>
      <c r="B14" s="108"/>
      <c r="C14" s="106"/>
      <c r="D14" s="98" t="s">
        <v>51</v>
      </c>
      <c r="E14" s="104"/>
      <c r="F14" s="104"/>
      <c r="G14" s="104"/>
      <c r="H14" s="98"/>
      <c r="I14" s="98"/>
      <c r="J14" s="161" t="s">
        <v>146</v>
      </c>
      <c r="K14" s="162"/>
      <c r="L14" s="5" t="s">
        <v>139</v>
      </c>
      <c r="M14" s="104"/>
      <c r="N14" s="115" t="s">
        <v>145</v>
      </c>
      <c r="O14" s="114"/>
      <c r="P14" s="113">
        <f>P15+P16</f>
        <v>731.2169100000001</v>
      </c>
    </row>
    <row r="15" spans="1:18" outlineLevel="1" x14ac:dyDescent="0.2">
      <c r="A15" s="105"/>
      <c r="B15" s="108"/>
      <c r="C15" s="106"/>
      <c r="D15" s="98" t="s">
        <v>52</v>
      </c>
      <c r="E15" s="104"/>
      <c r="F15" s="104"/>
      <c r="G15" s="104"/>
      <c r="H15" s="98"/>
      <c r="I15" s="98"/>
      <c r="J15" s="161" t="s">
        <v>144</v>
      </c>
      <c r="K15" s="162"/>
      <c r="L15" s="5" t="s">
        <v>139</v>
      </c>
      <c r="M15" s="104"/>
      <c r="N15" s="115" t="s">
        <v>138</v>
      </c>
      <c r="O15" s="114"/>
      <c r="P15" s="113">
        <f>41.621*5.56</f>
        <v>231.41275999999999</v>
      </c>
    </row>
    <row r="16" spans="1:18" outlineLevel="1" x14ac:dyDescent="0.2">
      <c r="A16" s="105"/>
      <c r="B16" s="108"/>
      <c r="C16" s="106"/>
      <c r="D16" s="98" t="s">
        <v>20</v>
      </c>
      <c r="E16" s="104"/>
      <c r="F16" s="104"/>
      <c r="G16" s="104"/>
      <c r="H16" s="98"/>
      <c r="I16" s="98"/>
      <c r="J16" s="161" t="s">
        <v>143</v>
      </c>
      <c r="K16" s="162"/>
      <c r="L16" s="5" t="s">
        <v>139</v>
      </c>
      <c r="M16" s="104"/>
      <c r="N16" s="115" t="s">
        <v>142</v>
      </c>
      <c r="O16" s="114"/>
      <c r="P16" s="113">
        <f>119.285*4.19</f>
        <v>499.80415000000005</v>
      </c>
    </row>
    <row r="17" spans="1:17" x14ac:dyDescent="0.2">
      <c r="A17" s="105"/>
      <c r="B17" s="108"/>
      <c r="C17" s="106"/>
      <c r="D17" s="98" t="s">
        <v>141</v>
      </c>
      <c r="E17" s="104"/>
      <c r="F17" s="104"/>
      <c r="G17" s="104"/>
      <c r="H17" s="98"/>
      <c r="I17" s="98"/>
      <c r="J17" s="161" t="s">
        <v>140</v>
      </c>
      <c r="K17" s="162"/>
      <c r="L17" s="5" t="s">
        <v>139</v>
      </c>
      <c r="M17" s="104"/>
      <c r="N17" s="115" t="s">
        <v>138</v>
      </c>
      <c r="O17" s="114"/>
      <c r="P17" s="113">
        <f>5.393*5.56</f>
        <v>29.985079999999996</v>
      </c>
    </row>
    <row r="18" spans="1:17" outlineLevel="1" x14ac:dyDescent="0.2">
      <c r="A18" s="105"/>
      <c r="B18" s="108"/>
      <c r="C18" s="106"/>
      <c r="D18" s="98" t="s">
        <v>49</v>
      </c>
      <c r="E18" s="104"/>
      <c r="F18" s="104"/>
      <c r="G18" s="104"/>
      <c r="H18" s="98"/>
      <c r="I18" s="98"/>
      <c r="J18" s="161" t="s">
        <v>137</v>
      </c>
      <c r="K18" s="162"/>
      <c r="L18" s="5" t="s">
        <v>50</v>
      </c>
      <c r="M18" s="104"/>
      <c r="N18" s="115"/>
      <c r="O18" s="114"/>
      <c r="P18" s="113"/>
    </row>
    <row r="19" spans="1:17" x14ac:dyDescent="0.2">
      <c r="A19" s="112"/>
      <c r="B19" s="111"/>
      <c r="C19" s="110"/>
      <c r="D19" s="109" t="s">
        <v>136</v>
      </c>
      <c r="E19" s="98"/>
      <c r="F19" s="98"/>
      <c r="G19" s="98"/>
      <c r="H19" s="98"/>
      <c r="I19" s="98"/>
      <c r="J19" s="98"/>
      <c r="K19" s="134"/>
      <c r="L19" s="98"/>
      <c r="M19" s="99"/>
      <c r="N19" s="99"/>
      <c r="O19" s="99"/>
      <c r="P19" s="99"/>
      <c r="Q19"/>
    </row>
    <row r="20" spans="1:17" x14ac:dyDescent="0.2">
      <c r="A20" s="105"/>
      <c r="B20" s="108"/>
      <c r="C20" s="107"/>
      <c r="D20" s="106"/>
      <c r="E20" s="105"/>
      <c r="F20" s="104"/>
      <c r="G20" s="104"/>
      <c r="H20" s="104"/>
      <c r="I20" s="104"/>
      <c r="J20" s="104"/>
      <c r="K20" s="131"/>
      <c r="L20" s="104"/>
      <c r="M20" s="104"/>
      <c r="N20" s="104"/>
      <c r="O20" s="104"/>
      <c r="P20" s="104"/>
    </row>
    <row r="21" spans="1:17" ht="19.5" customHeight="1" x14ac:dyDescent="0.2">
      <c r="A21" s="166" t="s">
        <v>23</v>
      </c>
      <c r="B21" s="167" t="s">
        <v>135</v>
      </c>
      <c r="C21" s="166" t="s">
        <v>134</v>
      </c>
      <c r="D21" s="166" t="s">
        <v>24</v>
      </c>
      <c r="E21" s="166" t="s">
        <v>25</v>
      </c>
      <c r="F21" s="166" t="s">
        <v>133</v>
      </c>
      <c r="G21" s="169"/>
      <c r="H21" s="169"/>
      <c r="I21" s="169"/>
      <c r="J21" s="166" t="s">
        <v>132</v>
      </c>
      <c r="K21" s="172"/>
      <c r="L21" s="172"/>
      <c r="M21" s="172"/>
      <c r="N21" s="172"/>
      <c r="O21" s="166" t="s">
        <v>131</v>
      </c>
      <c r="P21" s="166" t="s">
        <v>130</v>
      </c>
      <c r="Q21" s="165" t="s">
        <v>129</v>
      </c>
    </row>
    <row r="22" spans="1:17" ht="18.75" customHeight="1" x14ac:dyDescent="0.2">
      <c r="A22" s="169"/>
      <c r="B22" s="168"/>
      <c r="C22" s="171"/>
      <c r="D22" s="166"/>
      <c r="E22" s="166"/>
      <c r="F22" s="166" t="s">
        <v>26</v>
      </c>
      <c r="G22" s="166" t="s">
        <v>127</v>
      </c>
      <c r="H22" s="169"/>
      <c r="I22" s="169"/>
      <c r="J22" s="166" t="s">
        <v>128</v>
      </c>
      <c r="K22" s="173" t="s">
        <v>26</v>
      </c>
      <c r="L22" s="166" t="s">
        <v>127</v>
      </c>
      <c r="M22" s="169"/>
      <c r="N22" s="169"/>
      <c r="O22" s="166"/>
      <c r="P22" s="166"/>
      <c r="Q22" s="165"/>
    </row>
    <row r="23" spans="1:17" ht="22.5" customHeight="1" x14ac:dyDescent="0.2">
      <c r="A23" s="169"/>
      <c r="B23" s="168"/>
      <c r="C23" s="171"/>
      <c r="D23" s="166"/>
      <c r="E23" s="166"/>
      <c r="F23" s="169"/>
      <c r="G23" s="95" t="s">
        <v>126</v>
      </c>
      <c r="H23" s="95" t="s">
        <v>125</v>
      </c>
      <c r="I23" s="95" t="s">
        <v>124</v>
      </c>
      <c r="J23" s="171"/>
      <c r="K23" s="174"/>
      <c r="L23" s="95" t="s">
        <v>126</v>
      </c>
      <c r="M23" s="95" t="s">
        <v>125</v>
      </c>
      <c r="N23" s="95" t="s">
        <v>124</v>
      </c>
      <c r="O23" s="166"/>
      <c r="P23" s="166"/>
      <c r="Q23" s="165"/>
    </row>
    <row r="24" spans="1:17" x14ac:dyDescent="0.2">
      <c r="A24" s="6">
        <v>1</v>
      </c>
      <c r="B24" s="103">
        <v>2</v>
      </c>
      <c r="C24" s="95">
        <v>3</v>
      </c>
      <c r="D24" s="95">
        <v>4</v>
      </c>
      <c r="E24" s="91">
        <v>5</v>
      </c>
      <c r="F24" s="102">
        <v>6</v>
      </c>
      <c r="G24" s="102">
        <v>7</v>
      </c>
      <c r="H24" s="102">
        <v>8</v>
      </c>
      <c r="I24" s="102">
        <v>9</v>
      </c>
      <c r="J24" s="102">
        <v>10</v>
      </c>
      <c r="K24" s="135">
        <v>11</v>
      </c>
      <c r="L24" s="102">
        <v>12</v>
      </c>
      <c r="M24" s="102">
        <v>13</v>
      </c>
      <c r="N24" s="102">
        <v>14</v>
      </c>
      <c r="O24" s="102">
        <v>15</v>
      </c>
      <c r="P24" s="102">
        <v>16</v>
      </c>
      <c r="Q24" s="102">
        <v>17</v>
      </c>
    </row>
    <row r="25" spans="1:17" ht="19.899999999999999" customHeight="1" x14ac:dyDescent="0.2">
      <c r="A25" s="170" t="s">
        <v>123</v>
      </c>
      <c r="B25" s="160"/>
      <c r="C25" s="160"/>
      <c r="D25" s="160"/>
      <c r="E25" s="160"/>
      <c r="F25" s="160"/>
      <c r="G25" s="160"/>
      <c r="H25" s="160"/>
      <c r="I25" s="160"/>
      <c r="J25" s="160"/>
      <c r="K25" s="160"/>
      <c r="L25" s="160"/>
      <c r="M25" s="160"/>
      <c r="N25" s="160"/>
      <c r="O25" s="160"/>
      <c r="P25" s="160"/>
      <c r="Q25" s="160"/>
    </row>
    <row r="26" spans="1:17" ht="111" x14ac:dyDescent="0.2">
      <c r="A26" s="6">
        <v>1</v>
      </c>
      <c r="B26" s="92" t="s">
        <v>122</v>
      </c>
      <c r="C26" s="94" t="s">
        <v>121</v>
      </c>
      <c r="D26" s="91" t="s">
        <v>31</v>
      </c>
      <c r="E26" s="90">
        <v>0.61199999999999999</v>
      </c>
      <c r="F26" s="89">
        <v>5064.3500000000004</v>
      </c>
      <c r="G26" s="12"/>
      <c r="H26" s="12"/>
      <c r="I26" s="12"/>
      <c r="J26" s="12"/>
      <c r="K26" s="136">
        <v>3099</v>
      </c>
      <c r="L26" s="12"/>
      <c r="M26" s="12"/>
      <c r="N26" s="12"/>
      <c r="O26" s="12"/>
      <c r="P26" s="12"/>
      <c r="Q26" s="12"/>
    </row>
    <row r="27" spans="1:17" ht="48" x14ac:dyDescent="0.2">
      <c r="A27" s="6">
        <v>2</v>
      </c>
      <c r="B27" s="92" t="s">
        <v>120</v>
      </c>
      <c r="C27" s="94" t="s">
        <v>119</v>
      </c>
      <c r="D27" s="91" t="s">
        <v>31</v>
      </c>
      <c r="E27" s="90">
        <v>3.0599999999999999E-2</v>
      </c>
      <c r="F27" s="89">
        <v>6929</v>
      </c>
      <c r="G27" s="12"/>
      <c r="H27" s="12"/>
      <c r="I27" s="12"/>
      <c r="J27" s="12"/>
      <c r="K27" s="136">
        <v>212</v>
      </c>
      <c r="L27" s="12"/>
      <c r="M27" s="12"/>
      <c r="N27" s="12"/>
      <c r="O27" s="12"/>
      <c r="P27" s="12"/>
      <c r="Q27" s="12"/>
    </row>
    <row r="28" spans="1:17" ht="36" x14ac:dyDescent="0.2">
      <c r="A28" s="6">
        <v>3</v>
      </c>
      <c r="B28" s="92" t="s">
        <v>118</v>
      </c>
      <c r="C28" s="94" t="s">
        <v>117</v>
      </c>
      <c r="D28" s="91" t="s">
        <v>76</v>
      </c>
      <c r="E28" s="101">
        <v>0.5</v>
      </c>
      <c r="F28" s="89">
        <v>798.84</v>
      </c>
      <c r="G28" s="89">
        <v>168.02</v>
      </c>
      <c r="H28" s="89">
        <v>544.80999999999995</v>
      </c>
      <c r="I28" s="89">
        <v>57.87</v>
      </c>
      <c r="J28" s="12"/>
      <c r="K28" s="136">
        <v>399</v>
      </c>
      <c r="L28" s="12">
        <v>84</v>
      </c>
      <c r="M28" s="12">
        <v>272</v>
      </c>
      <c r="N28" s="12">
        <v>29</v>
      </c>
      <c r="O28" s="12">
        <v>12.4</v>
      </c>
      <c r="P28" s="12">
        <v>6.2</v>
      </c>
      <c r="Q28" s="12"/>
    </row>
    <row r="29" spans="1:17" ht="26.45" customHeight="1" x14ac:dyDescent="0.2">
      <c r="A29" s="6">
        <v>4</v>
      </c>
      <c r="B29" s="92" t="s">
        <v>116</v>
      </c>
      <c r="C29" s="94" t="s">
        <v>115</v>
      </c>
      <c r="D29" s="91" t="s">
        <v>76</v>
      </c>
      <c r="E29" s="90">
        <v>5.8</v>
      </c>
      <c r="F29" s="89">
        <v>2828.73</v>
      </c>
      <c r="G29" s="89">
        <v>199.19</v>
      </c>
      <c r="H29" s="89">
        <v>1292.95</v>
      </c>
      <c r="I29" s="89">
        <v>147.72</v>
      </c>
      <c r="J29" s="12"/>
      <c r="K29" s="136">
        <v>16407</v>
      </c>
      <c r="L29" s="12">
        <v>1155</v>
      </c>
      <c r="M29" s="12">
        <v>7499</v>
      </c>
      <c r="N29" s="12">
        <v>857</v>
      </c>
      <c r="O29" s="12">
        <v>14.7</v>
      </c>
      <c r="P29" s="12">
        <v>85.26</v>
      </c>
      <c r="Q29" s="12"/>
    </row>
    <row r="30" spans="1:17" ht="36" x14ac:dyDescent="0.2">
      <c r="A30" s="6">
        <v>5</v>
      </c>
      <c r="B30" s="92" t="s">
        <v>114</v>
      </c>
      <c r="C30" s="94" t="s">
        <v>113</v>
      </c>
      <c r="D30" s="91" t="s">
        <v>34</v>
      </c>
      <c r="E30" s="90">
        <v>0.5</v>
      </c>
      <c r="F30" s="89">
        <v>2527.1999999999998</v>
      </c>
      <c r="G30" s="89">
        <v>408.1</v>
      </c>
      <c r="H30" s="89">
        <v>897.93</v>
      </c>
      <c r="I30" s="89">
        <v>320.97000000000003</v>
      </c>
      <c r="J30" s="12"/>
      <c r="K30" s="136">
        <v>1264</v>
      </c>
      <c r="L30" s="12">
        <v>204</v>
      </c>
      <c r="M30" s="12">
        <v>449</v>
      </c>
      <c r="N30" s="12">
        <v>160</v>
      </c>
      <c r="O30" s="12">
        <v>30.8</v>
      </c>
      <c r="P30" s="12">
        <v>15.4</v>
      </c>
      <c r="Q30" s="12"/>
    </row>
    <row r="31" spans="1:17" ht="36" x14ac:dyDescent="0.2">
      <c r="A31" s="6">
        <v>6</v>
      </c>
      <c r="B31" s="92" t="s">
        <v>112</v>
      </c>
      <c r="C31" s="94" t="s">
        <v>111</v>
      </c>
      <c r="D31" s="91" t="s">
        <v>29</v>
      </c>
      <c r="E31" s="101">
        <v>42</v>
      </c>
      <c r="F31" s="89">
        <v>38.4</v>
      </c>
      <c r="G31" s="89">
        <v>3.52</v>
      </c>
      <c r="H31" s="89">
        <v>2.92</v>
      </c>
      <c r="I31" s="89">
        <v>0.18</v>
      </c>
      <c r="J31" s="12"/>
      <c r="K31" s="136">
        <v>1613</v>
      </c>
      <c r="L31" s="12">
        <v>148</v>
      </c>
      <c r="M31" s="12">
        <v>123</v>
      </c>
      <c r="N31" s="12">
        <v>8</v>
      </c>
      <c r="O31" s="12">
        <v>0.26</v>
      </c>
      <c r="P31" s="12">
        <v>10.92</v>
      </c>
      <c r="Q31" s="12"/>
    </row>
    <row r="32" spans="1:17" ht="36" x14ac:dyDescent="0.2">
      <c r="A32" s="6">
        <v>7</v>
      </c>
      <c r="B32" s="92" t="s">
        <v>110</v>
      </c>
      <c r="C32" s="94" t="s">
        <v>109</v>
      </c>
      <c r="D32" s="91" t="s">
        <v>32</v>
      </c>
      <c r="E32" s="90">
        <v>1.26</v>
      </c>
      <c r="F32" s="89">
        <v>165.85</v>
      </c>
      <c r="G32" s="89">
        <v>162.6</v>
      </c>
      <c r="H32" s="12"/>
      <c r="I32" s="12"/>
      <c r="J32" s="12"/>
      <c r="K32" s="136">
        <v>209</v>
      </c>
      <c r="L32" s="12">
        <v>205</v>
      </c>
      <c r="M32" s="12"/>
      <c r="N32" s="12"/>
      <c r="O32" s="12">
        <v>12</v>
      </c>
      <c r="P32" s="12">
        <v>15.12</v>
      </c>
      <c r="Q32" s="12"/>
    </row>
    <row r="33" spans="1:17" ht="84" x14ac:dyDescent="0.2">
      <c r="A33" s="6">
        <v>8</v>
      </c>
      <c r="B33" s="92" t="s">
        <v>108</v>
      </c>
      <c r="C33" s="94" t="s">
        <v>107</v>
      </c>
      <c r="D33" s="91" t="s">
        <v>29</v>
      </c>
      <c r="E33" s="101">
        <v>37</v>
      </c>
      <c r="F33" s="89">
        <v>94.2</v>
      </c>
      <c r="G33" s="89">
        <v>16.899999999999999</v>
      </c>
      <c r="H33" s="89">
        <v>0.99</v>
      </c>
      <c r="I33" s="12"/>
      <c r="J33" s="12"/>
      <c r="K33" s="136">
        <v>3485</v>
      </c>
      <c r="L33" s="12">
        <v>625</v>
      </c>
      <c r="M33" s="12">
        <v>37</v>
      </c>
      <c r="N33" s="12"/>
      <c r="O33" s="12">
        <v>1.21</v>
      </c>
      <c r="P33" s="12">
        <v>44.77</v>
      </c>
      <c r="Q33" s="12"/>
    </row>
    <row r="34" spans="1:17" ht="48" x14ac:dyDescent="0.2">
      <c r="A34" s="6">
        <v>9</v>
      </c>
      <c r="B34" s="92" t="s">
        <v>106</v>
      </c>
      <c r="C34" s="94" t="s">
        <v>105</v>
      </c>
      <c r="D34" s="91" t="s">
        <v>33</v>
      </c>
      <c r="E34" s="101">
        <v>1</v>
      </c>
      <c r="F34" s="12"/>
      <c r="G34" s="12"/>
      <c r="H34" s="12"/>
      <c r="I34" s="12"/>
      <c r="J34" s="12">
        <v>114438</v>
      </c>
      <c r="K34" s="136">
        <v>114438</v>
      </c>
      <c r="L34" s="12"/>
      <c r="M34" s="12"/>
      <c r="N34" s="12"/>
      <c r="O34" s="12"/>
      <c r="P34" s="12"/>
      <c r="Q34" s="12"/>
    </row>
    <row r="35" spans="1:17" ht="24" x14ac:dyDescent="0.2">
      <c r="A35" s="6">
        <v>10</v>
      </c>
      <c r="B35" s="92" t="s">
        <v>104</v>
      </c>
      <c r="C35" s="94" t="s">
        <v>103</v>
      </c>
      <c r="D35" s="91" t="s">
        <v>29</v>
      </c>
      <c r="E35" s="101">
        <v>1</v>
      </c>
      <c r="F35" s="89">
        <v>117.52</v>
      </c>
      <c r="G35" s="89">
        <v>102.02</v>
      </c>
      <c r="H35" s="89">
        <v>0.46</v>
      </c>
      <c r="I35" s="12"/>
      <c r="J35" s="12"/>
      <c r="K35" s="136">
        <v>118</v>
      </c>
      <c r="L35" s="12">
        <v>102</v>
      </c>
      <c r="M35" s="12"/>
      <c r="N35" s="12"/>
      <c r="O35" s="12">
        <v>7.2</v>
      </c>
      <c r="P35" s="12">
        <v>7.2</v>
      </c>
      <c r="Q35" s="12"/>
    </row>
    <row r="36" spans="1:17" ht="60" x14ac:dyDescent="0.2">
      <c r="A36" s="6">
        <v>11</v>
      </c>
      <c r="B36" s="92" t="s">
        <v>102</v>
      </c>
      <c r="C36" s="94" t="s">
        <v>101</v>
      </c>
      <c r="D36" s="91" t="s">
        <v>35</v>
      </c>
      <c r="E36" s="101">
        <v>3.6</v>
      </c>
      <c r="F36" s="89">
        <v>12.41</v>
      </c>
      <c r="G36" s="12"/>
      <c r="H36" s="12"/>
      <c r="I36" s="12"/>
      <c r="J36" s="12"/>
      <c r="K36" s="136">
        <v>45</v>
      </c>
      <c r="L36" s="12"/>
      <c r="M36" s="12"/>
      <c r="N36" s="12"/>
      <c r="O36" s="12"/>
      <c r="P36" s="12"/>
      <c r="Q36" s="12"/>
    </row>
    <row r="37" spans="1:17" x14ac:dyDescent="0.2">
      <c r="A37" s="6">
        <v>12</v>
      </c>
      <c r="B37" s="92" t="s">
        <v>97</v>
      </c>
      <c r="C37" s="94" t="s">
        <v>100</v>
      </c>
      <c r="D37" s="91" t="s">
        <v>34</v>
      </c>
      <c r="E37" s="90">
        <v>3.5999999999999997E-2</v>
      </c>
      <c r="F37" s="89">
        <v>1621.52</v>
      </c>
      <c r="G37" s="89">
        <v>251.75</v>
      </c>
      <c r="H37" s="89">
        <v>175.48</v>
      </c>
      <c r="I37" s="89">
        <v>8.5500000000000007</v>
      </c>
      <c r="J37" s="12"/>
      <c r="K37" s="136">
        <v>58</v>
      </c>
      <c r="L37" s="12">
        <v>9</v>
      </c>
      <c r="M37" s="12">
        <v>6</v>
      </c>
      <c r="N37" s="12"/>
      <c r="O37" s="12">
        <v>19</v>
      </c>
      <c r="P37" s="12">
        <v>0.68</v>
      </c>
      <c r="Q37" s="12"/>
    </row>
    <row r="38" spans="1:17" ht="60" x14ac:dyDescent="0.2">
      <c r="A38" s="6">
        <v>13</v>
      </c>
      <c r="B38" s="92" t="s">
        <v>99</v>
      </c>
      <c r="C38" s="94" t="s">
        <v>98</v>
      </c>
      <c r="D38" s="91" t="s">
        <v>35</v>
      </c>
      <c r="E38" s="101">
        <v>50</v>
      </c>
      <c r="F38" s="89">
        <v>14.72</v>
      </c>
      <c r="G38" s="12"/>
      <c r="H38" s="12"/>
      <c r="I38" s="12"/>
      <c r="J38" s="12"/>
      <c r="K38" s="136">
        <v>736</v>
      </c>
      <c r="L38" s="12"/>
      <c r="M38" s="12"/>
      <c r="N38" s="12"/>
      <c r="O38" s="12"/>
      <c r="P38" s="12"/>
      <c r="Q38" s="12"/>
    </row>
    <row r="39" spans="1:17" ht="36" x14ac:dyDescent="0.2">
      <c r="A39" s="6">
        <v>14</v>
      </c>
      <c r="B39" s="92" t="s">
        <v>97</v>
      </c>
      <c r="C39" s="94" t="s">
        <v>96</v>
      </c>
      <c r="D39" s="91" t="s">
        <v>34</v>
      </c>
      <c r="E39" s="101">
        <v>0.5</v>
      </c>
      <c r="F39" s="89">
        <v>1621.52</v>
      </c>
      <c r="G39" s="89">
        <v>251.75</v>
      </c>
      <c r="H39" s="89">
        <v>175.48</v>
      </c>
      <c r="I39" s="89">
        <v>8.5500000000000007</v>
      </c>
      <c r="J39" s="12"/>
      <c r="K39" s="136">
        <v>811</v>
      </c>
      <c r="L39" s="12">
        <v>126</v>
      </c>
      <c r="M39" s="12">
        <v>88</v>
      </c>
      <c r="N39" s="12">
        <v>4</v>
      </c>
      <c r="O39" s="12">
        <v>19</v>
      </c>
      <c r="P39" s="12">
        <v>9.5</v>
      </c>
      <c r="Q39" s="12"/>
    </row>
    <row r="40" spans="1:17" ht="36" x14ac:dyDescent="0.2">
      <c r="A40" s="6">
        <v>15</v>
      </c>
      <c r="B40" s="92" t="s">
        <v>95</v>
      </c>
      <c r="C40" s="94" t="s">
        <v>94</v>
      </c>
      <c r="D40" s="91" t="s">
        <v>93</v>
      </c>
      <c r="E40" s="101">
        <v>18</v>
      </c>
      <c r="F40" s="89">
        <v>22.58</v>
      </c>
      <c r="G40" s="89">
        <v>6.37</v>
      </c>
      <c r="H40" s="12"/>
      <c r="I40" s="12"/>
      <c r="J40" s="12"/>
      <c r="K40" s="136">
        <v>406</v>
      </c>
      <c r="L40" s="12">
        <v>115</v>
      </c>
      <c r="M40" s="12"/>
      <c r="N40" s="12"/>
      <c r="O40" s="12">
        <v>0.47</v>
      </c>
      <c r="P40" s="12">
        <v>8.4600000000000009</v>
      </c>
      <c r="Q40" s="12"/>
    </row>
    <row r="41" spans="1:17" x14ac:dyDescent="0.2">
      <c r="A41" s="159" t="s">
        <v>36</v>
      </c>
      <c r="B41" s="160"/>
      <c r="C41" s="160"/>
      <c r="D41" s="160"/>
      <c r="E41" s="160"/>
      <c r="F41" s="160"/>
      <c r="G41" s="160"/>
      <c r="H41" s="160"/>
      <c r="I41" s="160"/>
      <c r="J41" s="160"/>
      <c r="K41" s="137">
        <v>143300</v>
      </c>
      <c r="L41" s="89">
        <v>2773</v>
      </c>
      <c r="M41" s="89">
        <v>8474</v>
      </c>
      <c r="N41" s="89">
        <v>1058</v>
      </c>
      <c r="O41" s="12"/>
      <c r="P41" s="89">
        <v>203.51</v>
      </c>
      <c r="Q41" s="12"/>
    </row>
    <row r="42" spans="1:17" x14ac:dyDescent="0.2">
      <c r="A42" s="159" t="s">
        <v>37</v>
      </c>
      <c r="B42" s="160"/>
      <c r="C42" s="160"/>
      <c r="D42" s="160"/>
      <c r="E42" s="160"/>
      <c r="F42" s="160"/>
      <c r="G42" s="160"/>
      <c r="H42" s="160"/>
      <c r="I42" s="160"/>
      <c r="J42" s="160"/>
      <c r="K42" s="137">
        <v>152305</v>
      </c>
      <c r="L42" s="89">
        <v>3904</v>
      </c>
      <c r="M42" s="89">
        <v>11501</v>
      </c>
      <c r="N42" s="89">
        <v>1489</v>
      </c>
      <c r="O42" s="12"/>
      <c r="P42" s="89">
        <v>274.74</v>
      </c>
      <c r="Q42" s="12"/>
    </row>
    <row r="43" spans="1:17" x14ac:dyDescent="0.2">
      <c r="A43" s="159" t="s">
        <v>86</v>
      </c>
      <c r="B43" s="160"/>
      <c r="C43" s="160"/>
      <c r="D43" s="160"/>
      <c r="E43" s="160"/>
      <c r="F43" s="160"/>
      <c r="G43" s="160"/>
      <c r="H43" s="160"/>
      <c r="I43" s="160"/>
      <c r="J43" s="160"/>
      <c r="K43" s="136"/>
      <c r="L43" s="12"/>
      <c r="M43" s="12"/>
      <c r="N43" s="12"/>
      <c r="O43" s="12"/>
      <c r="P43" s="12"/>
      <c r="Q43" s="12"/>
    </row>
    <row r="44" spans="1:17" x14ac:dyDescent="0.2">
      <c r="A44" s="159" t="s">
        <v>92</v>
      </c>
      <c r="B44" s="160"/>
      <c r="C44" s="160"/>
      <c r="D44" s="160"/>
      <c r="E44" s="160"/>
      <c r="F44" s="160"/>
      <c r="G44" s="160"/>
      <c r="H44" s="160"/>
      <c r="I44" s="160"/>
      <c r="J44" s="160"/>
      <c r="K44" s="137">
        <v>164</v>
      </c>
      <c r="L44" s="89">
        <v>119</v>
      </c>
      <c r="M44" s="89">
        <v>45</v>
      </c>
      <c r="N44" s="89">
        <v>45</v>
      </c>
      <c r="O44" s="12"/>
      <c r="P44" s="12"/>
      <c r="Q44" s="12"/>
    </row>
    <row r="45" spans="1:17" ht="15" customHeight="1" x14ac:dyDescent="0.2">
      <c r="A45" s="159" t="s">
        <v>91</v>
      </c>
      <c r="B45" s="160"/>
      <c r="C45" s="160"/>
      <c r="D45" s="160"/>
      <c r="E45" s="160"/>
      <c r="F45" s="160"/>
      <c r="G45" s="160"/>
      <c r="H45" s="160"/>
      <c r="I45" s="160"/>
      <c r="J45" s="160"/>
      <c r="K45" s="137">
        <v>3433</v>
      </c>
      <c r="L45" s="12"/>
      <c r="M45" s="12"/>
      <c r="N45" s="12"/>
      <c r="O45" s="12"/>
      <c r="P45" s="12"/>
      <c r="Q45" s="12"/>
    </row>
    <row r="46" spans="1:17" ht="24.6" customHeight="1" x14ac:dyDescent="0.2">
      <c r="A46" s="159" t="s">
        <v>90</v>
      </c>
      <c r="B46" s="160"/>
      <c r="C46" s="160"/>
      <c r="D46" s="160"/>
      <c r="E46" s="160"/>
      <c r="F46" s="160"/>
      <c r="G46" s="160"/>
      <c r="H46" s="160"/>
      <c r="I46" s="160"/>
      <c r="J46" s="160"/>
      <c r="K46" s="137">
        <v>1414</v>
      </c>
      <c r="L46" s="12"/>
      <c r="M46" s="12"/>
      <c r="N46" s="12"/>
      <c r="O46" s="12"/>
      <c r="P46" s="12"/>
      <c r="Q46" s="12"/>
    </row>
    <row r="47" spans="1:17" ht="22.9" customHeight="1" x14ac:dyDescent="0.2">
      <c r="A47" s="159" t="s">
        <v>89</v>
      </c>
      <c r="B47" s="160"/>
      <c r="C47" s="160"/>
      <c r="D47" s="160"/>
      <c r="E47" s="160"/>
      <c r="F47" s="160"/>
      <c r="G47" s="160"/>
      <c r="H47" s="160"/>
      <c r="I47" s="160"/>
      <c r="J47" s="160"/>
      <c r="K47" s="137">
        <v>3994</v>
      </c>
      <c r="L47" s="89">
        <v>1012</v>
      </c>
      <c r="M47" s="89">
        <v>2982</v>
      </c>
      <c r="N47" s="89">
        <v>386</v>
      </c>
      <c r="O47" s="12"/>
      <c r="P47" s="89">
        <v>71.228499999999997</v>
      </c>
      <c r="Q47" s="12"/>
    </row>
    <row r="48" spans="1:17" x14ac:dyDescent="0.2">
      <c r="A48" s="159" t="s">
        <v>38</v>
      </c>
      <c r="B48" s="160"/>
      <c r="C48" s="160"/>
      <c r="D48" s="160"/>
      <c r="E48" s="160"/>
      <c r="F48" s="160"/>
      <c r="G48" s="160"/>
      <c r="H48" s="160"/>
      <c r="I48" s="160"/>
      <c r="J48" s="160"/>
      <c r="K48" s="137">
        <v>5102</v>
      </c>
      <c r="L48" s="12"/>
      <c r="M48" s="12"/>
      <c r="N48" s="12"/>
      <c r="O48" s="12"/>
      <c r="P48" s="12"/>
      <c r="Q48" s="12"/>
    </row>
    <row r="49" spans="1:17" x14ac:dyDescent="0.2">
      <c r="A49" s="159" t="s">
        <v>86</v>
      </c>
      <c r="B49" s="160"/>
      <c r="C49" s="160"/>
      <c r="D49" s="160"/>
      <c r="E49" s="160"/>
      <c r="F49" s="160"/>
      <c r="G49" s="160"/>
      <c r="H49" s="160"/>
      <c r="I49" s="160"/>
      <c r="J49" s="160"/>
      <c r="K49" s="136"/>
      <c r="L49" s="12"/>
      <c r="M49" s="12"/>
      <c r="N49" s="12"/>
      <c r="O49" s="12"/>
      <c r="P49" s="12"/>
      <c r="Q49" s="12"/>
    </row>
    <row r="50" spans="1:17" x14ac:dyDescent="0.2">
      <c r="A50" s="159" t="s">
        <v>88</v>
      </c>
      <c r="B50" s="160"/>
      <c r="C50" s="160"/>
      <c r="D50" s="160"/>
      <c r="E50" s="160"/>
      <c r="F50" s="160"/>
      <c r="G50" s="160"/>
      <c r="H50" s="160"/>
      <c r="I50" s="160"/>
      <c r="J50" s="160"/>
      <c r="K50" s="137">
        <v>114</v>
      </c>
      <c r="L50" s="12"/>
      <c r="M50" s="12"/>
      <c r="N50" s="12"/>
      <c r="O50" s="12"/>
      <c r="P50" s="12"/>
      <c r="Q50" s="12"/>
    </row>
    <row r="51" spans="1:17" x14ac:dyDescent="0.2">
      <c r="A51" s="159" t="s">
        <v>87</v>
      </c>
      <c r="B51" s="160"/>
      <c r="C51" s="160"/>
      <c r="D51" s="160"/>
      <c r="E51" s="160"/>
      <c r="F51" s="160"/>
      <c r="G51" s="160"/>
      <c r="H51" s="160"/>
      <c r="I51" s="160"/>
      <c r="J51" s="160"/>
      <c r="K51" s="137">
        <v>4988</v>
      </c>
      <c r="L51" s="12"/>
      <c r="M51" s="12"/>
      <c r="N51" s="12"/>
      <c r="O51" s="12"/>
      <c r="P51" s="12"/>
      <c r="Q51" s="12"/>
    </row>
    <row r="52" spans="1:17" x14ac:dyDescent="0.2">
      <c r="A52" s="159" t="s">
        <v>39</v>
      </c>
      <c r="B52" s="160"/>
      <c r="C52" s="160"/>
      <c r="D52" s="160"/>
      <c r="E52" s="160"/>
      <c r="F52" s="160"/>
      <c r="G52" s="160"/>
      <c r="H52" s="160"/>
      <c r="I52" s="160"/>
      <c r="J52" s="160"/>
      <c r="K52" s="137">
        <v>3499</v>
      </c>
      <c r="L52" s="12"/>
      <c r="M52" s="12"/>
      <c r="N52" s="12"/>
      <c r="O52" s="12"/>
      <c r="P52" s="12"/>
      <c r="Q52" s="12"/>
    </row>
    <row r="53" spans="1:17" x14ac:dyDescent="0.2">
      <c r="A53" s="159" t="s">
        <v>86</v>
      </c>
      <c r="B53" s="160"/>
      <c r="C53" s="160"/>
      <c r="D53" s="160"/>
      <c r="E53" s="160"/>
      <c r="F53" s="160"/>
      <c r="G53" s="160"/>
      <c r="H53" s="160"/>
      <c r="I53" s="160"/>
      <c r="J53" s="160"/>
      <c r="K53" s="136"/>
      <c r="L53" s="12"/>
      <c r="M53" s="12"/>
      <c r="N53" s="12"/>
      <c r="O53" s="12"/>
      <c r="P53" s="12"/>
      <c r="Q53" s="12"/>
    </row>
    <row r="54" spans="1:17" x14ac:dyDescent="0.2">
      <c r="A54" s="159" t="s">
        <v>85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37">
        <v>86</v>
      </c>
      <c r="L54" s="12"/>
      <c r="M54" s="12"/>
      <c r="N54" s="12"/>
      <c r="O54" s="12"/>
      <c r="P54" s="12"/>
      <c r="Q54" s="12"/>
    </row>
    <row r="55" spans="1:17" x14ac:dyDescent="0.2">
      <c r="A55" s="159" t="s">
        <v>84</v>
      </c>
      <c r="B55" s="160"/>
      <c r="C55" s="160"/>
      <c r="D55" s="160"/>
      <c r="E55" s="160"/>
      <c r="F55" s="160"/>
      <c r="G55" s="160"/>
      <c r="H55" s="160"/>
      <c r="I55" s="160"/>
      <c r="J55" s="160"/>
      <c r="K55" s="137">
        <v>3413</v>
      </c>
      <c r="L55" s="12"/>
      <c r="M55" s="12"/>
      <c r="N55" s="12"/>
      <c r="O55" s="12"/>
      <c r="P55" s="12"/>
      <c r="Q55" s="12"/>
    </row>
    <row r="56" spans="1:17" x14ac:dyDescent="0.2">
      <c r="A56" s="163" t="s">
        <v>40</v>
      </c>
      <c r="B56" s="160"/>
      <c r="C56" s="160"/>
      <c r="D56" s="160"/>
      <c r="E56" s="160"/>
      <c r="F56" s="160"/>
      <c r="G56" s="160"/>
      <c r="H56" s="160"/>
      <c r="I56" s="160"/>
      <c r="J56" s="160"/>
      <c r="K56" s="136"/>
      <c r="L56" s="12"/>
      <c r="M56" s="12"/>
      <c r="N56" s="12"/>
      <c r="O56" s="12"/>
      <c r="P56" s="12"/>
      <c r="Q56" s="12"/>
    </row>
    <row r="57" spans="1:17" x14ac:dyDescent="0.2">
      <c r="A57" s="159" t="s">
        <v>83</v>
      </c>
      <c r="B57" s="160"/>
      <c r="C57" s="160"/>
      <c r="D57" s="160"/>
      <c r="E57" s="160"/>
      <c r="F57" s="160"/>
      <c r="G57" s="160"/>
      <c r="H57" s="160"/>
      <c r="I57" s="160"/>
      <c r="J57" s="160"/>
      <c r="K57" s="137">
        <v>41621</v>
      </c>
      <c r="L57" s="12"/>
      <c r="M57" s="12"/>
      <c r="N57" s="12"/>
      <c r="O57" s="12"/>
      <c r="P57" s="89">
        <v>274.74</v>
      </c>
      <c r="Q57" s="12"/>
    </row>
    <row r="58" spans="1:17" x14ac:dyDescent="0.2">
      <c r="A58" s="159" t="s">
        <v>82</v>
      </c>
      <c r="B58" s="160"/>
      <c r="C58" s="160"/>
      <c r="D58" s="160"/>
      <c r="E58" s="160"/>
      <c r="F58" s="160"/>
      <c r="G58" s="160"/>
      <c r="H58" s="160"/>
      <c r="I58" s="160"/>
      <c r="J58" s="160"/>
      <c r="K58" s="137">
        <v>119285</v>
      </c>
      <c r="L58" s="12"/>
      <c r="M58" s="12"/>
      <c r="N58" s="12"/>
      <c r="O58" s="12"/>
      <c r="P58" s="12"/>
      <c r="Q58" s="12"/>
    </row>
    <row r="59" spans="1:17" x14ac:dyDescent="0.2">
      <c r="A59" s="159" t="s">
        <v>41</v>
      </c>
      <c r="B59" s="160"/>
      <c r="C59" s="160"/>
      <c r="D59" s="160"/>
      <c r="E59" s="160"/>
      <c r="F59" s="160"/>
      <c r="G59" s="160"/>
      <c r="H59" s="160"/>
      <c r="I59" s="160"/>
      <c r="J59" s="160"/>
      <c r="K59" s="137">
        <v>160906</v>
      </c>
      <c r="L59" s="12"/>
      <c r="M59" s="12"/>
      <c r="N59" s="12"/>
      <c r="O59" s="12"/>
      <c r="P59" s="89">
        <v>274.74</v>
      </c>
      <c r="Q59" s="12"/>
    </row>
    <row r="60" spans="1:17" x14ac:dyDescent="0.2">
      <c r="A60" s="159" t="s">
        <v>42</v>
      </c>
      <c r="B60" s="160"/>
      <c r="C60" s="160"/>
      <c r="D60" s="160"/>
      <c r="E60" s="160"/>
      <c r="F60" s="160"/>
      <c r="G60" s="160"/>
      <c r="H60" s="160"/>
      <c r="I60" s="160"/>
      <c r="J60" s="160"/>
      <c r="K60" s="136"/>
      <c r="L60" s="12"/>
      <c r="M60" s="12"/>
      <c r="N60" s="12"/>
      <c r="O60" s="12"/>
      <c r="P60" s="12"/>
      <c r="Q60" s="12"/>
    </row>
    <row r="61" spans="1:17" x14ac:dyDescent="0.2">
      <c r="A61" s="159" t="s">
        <v>43</v>
      </c>
      <c r="B61" s="160"/>
      <c r="C61" s="160"/>
      <c r="D61" s="160"/>
      <c r="E61" s="160"/>
      <c r="F61" s="160"/>
      <c r="G61" s="160"/>
      <c r="H61" s="160"/>
      <c r="I61" s="160"/>
      <c r="J61" s="160"/>
      <c r="K61" s="137">
        <v>17615</v>
      </c>
      <c r="L61" s="12"/>
      <c r="M61" s="12"/>
      <c r="N61" s="12"/>
      <c r="O61" s="12"/>
      <c r="P61" s="12"/>
      <c r="Q61" s="12"/>
    </row>
    <row r="62" spans="1:17" x14ac:dyDescent="0.2">
      <c r="A62" s="159" t="s">
        <v>44</v>
      </c>
      <c r="B62" s="160"/>
      <c r="C62" s="160"/>
      <c r="D62" s="160"/>
      <c r="E62" s="160"/>
      <c r="F62" s="160"/>
      <c r="G62" s="160"/>
      <c r="H62" s="160"/>
      <c r="I62" s="160"/>
      <c r="J62" s="160"/>
      <c r="K62" s="137">
        <f>11501-N42</f>
        <v>10012</v>
      </c>
      <c r="L62" s="12"/>
      <c r="M62" s="12"/>
      <c r="N62" s="12"/>
      <c r="O62" s="12"/>
      <c r="P62" s="12"/>
      <c r="Q62" s="12"/>
    </row>
    <row r="63" spans="1:17" x14ac:dyDescent="0.2">
      <c r="A63" s="159" t="s">
        <v>45</v>
      </c>
      <c r="B63" s="160"/>
      <c r="C63" s="160"/>
      <c r="D63" s="160"/>
      <c r="E63" s="160"/>
      <c r="F63" s="160"/>
      <c r="G63" s="160"/>
      <c r="H63" s="160"/>
      <c r="I63" s="160"/>
      <c r="J63" s="160"/>
      <c r="K63" s="137">
        <v>5393</v>
      </c>
      <c r="L63" s="12"/>
      <c r="M63" s="12"/>
      <c r="N63" s="12"/>
      <c r="O63" s="12"/>
      <c r="P63" s="12"/>
      <c r="Q63" s="12"/>
    </row>
    <row r="64" spans="1:17" x14ac:dyDescent="0.2">
      <c r="A64" s="159" t="s">
        <v>19</v>
      </c>
      <c r="B64" s="160"/>
      <c r="C64" s="160"/>
      <c r="D64" s="160"/>
      <c r="E64" s="160"/>
      <c r="F64" s="160"/>
      <c r="G64" s="160"/>
      <c r="H64" s="160"/>
      <c r="I64" s="160"/>
      <c r="J64" s="160"/>
      <c r="K64" s="137">
        <v>119285</v>
      </c>
      <c r="L64" s="12"/>
      <c r="M64" s="12"/>
      <c r="N64" s="12"/>
      <c r="O64" s="12"/>
      <c r="P64" s="12"/>
      <c r="Q64" s="12"/>
    </row>
    <row r="65" spans="1:17" x14ac:dyDescent="0.2">
      <c r="A65" s="159" t="s">
        <v>46</v>
      </c>
      <c r="B65" s="160"/>
      <c r="C65" s="160"/>
      <c r="D65" s="160"/>
      <c r="E65" s="160"/>
      <c r="F65" s="160"/>
      <c r="G65" s="160"/>
      <c r="H65" s="160"/>
      <c r="I65" s="160"/>
      <c r="J65" s="160"/>
      <c r="K65" s="137">
        <v>5102</v>
      </c>
      <c r="L65" s="12"/>
      <c r="M65" s="12"/>
      <c r="N65" s="12"/>
      <c r="O65" s="12"/>
      <c r="P65" s="12"/>
      <c r="Q65" s="12"/>
    </row>
    <row r="66" spans="1:17" x14ac:dyDescent="0.2">
      <c r="A66" s="159" t="s">
        <v>47</v>
      </c>
      <c r="B66" s="160"/>
      <c r="C66" s="160"/>
      <c r="D66" s="160"/>
      <c r="E66" s="160"/>
      <c r="F66" s="160"/>
      <c r="G66" s="160"/>
      <c r="H66" s="160"/>
      <c r="I66" s="160"/>
      <c r="J66" s="160"/>
      <c r="K66" s="137">
        <v>3499</v>
      </c>
      <c r="L66" s="12"/>
      <c r="M66" s="12"/>
      <c r="N66" s="12"/>
      <c r="O66" s="12"/>
      <c r="P66" s="12"/>
      <c r="Q66" s="12"/>
    </row>
    <row r="67" spans="1:17" x14ac:dyDescent="0.2">
      <c r="A67" s="163" t="s">
        <v>48</v>
      </c>
      <c r="B67" s="160"/>
      <c r="C67" s="160"/>
      <c r="D67" s="160"/>
      <c r="E67" s="160"/>
      <c r="F67" s="160"/>
      <c r="G67" s="160"/>
      <c r="H67" s="160"/>
      <c r="I67" s="160"/>
      <c r="J67" s="160"/>
      <c r="K67" s="138">
        <f>SUM(K61:K66)</f>
        <v>160906</v>
      </c>
      <c r="L67" s="12"/>
      <c r="M67" s="12"/>
      <c r="N67" s="12"/>
      <c r="O67" s="12"/>
      <c r="P67" s="13">
        <v>274.74</v>
      </c>
      <c r="Q67" s="12"/>
    </row>
    <row r="68" spans="1:17" x14ac:dyDescent="0.2">
      <c r="F68" s="10"/>
      <c r="G68" s="10"/>
      <c r="H68" s="10"/>
      <c r="I68" s="10"/>
      <c r="J68" s="10"/>
      <c r="K68" s="139"/>
      <c r="L68" s="10"/>
      <c r="M68" s="10"/>
      <c r="N68" s="10"/>
      <c r="O68" s="10"/>
      <c r="P68" s="10"/>
      <c r="Q68" s="10"/>
    </row>
  </sheetData>
  <mergeCells count="49">
    <mergeCell ref="L22:N22"/>
    <mergeCell ref="A45:J45"/>
    <mergeCell ref="A21:A23"/>
    <mergeCell ref="C21:C23"/>
    <mergeCell ref="D21:D23"/>
    <mergeCell ref="E21:E23"/>
    <mergeCell ref="Q21:Q23"/>
    <mergeCell ref="P21:P23"/>
    <mergeCell ref="A57:J57"/>
    <mergeCell ref="A46:J46"/>
    <mergeCell ref="A47:J47"/>
    <mergeCell ref="A48:J48"/>
    <mergeCell ref="A49:J49"/>
    <mergeCell ref="B21:B23"/>
    <mergeCell ref="F22:F23"/>
    <mergeCell ref="F21:I21"/>
    <mergeCell ref="G22:I22"/>
    <mergeCell ref="A25:Q25"/>
    <mergeCell ref="A41:J41"/>
    <mergeCell ref="O21:O23"/>
    <mergeCell ref="J22:J23"/>
    <mergeCell ref="J21:N21"/>
    <mergeCell ref="E1:I1"/>
    <mergeCell ref="A64:J64"/>
    <mergeCell ref="A65:J65"/>
    <mergeCell ref="A66:J66"/>
    <mergeCell ref="A67:J67"/>
    <mergeCell ref="J14:K14"/>
    <mergeCell ref="J17:K17"/>
    <mergeCell ref="J18:K18"/>
    <mergeCell ref="J16:K16"/>
    <mergeCell ref="A50:J50"/>
    <mergeCell ref="A51:J51"/>
    <mergeCell ref="A52:J52"/>
    <mergeCell ref="A53:J53"/>
    <mergeCell ref="A54:J54"/>
    <mergeCell ref="A55:J55"/>
    <mergeCell ref="A42:J42"/>
    <mergeCell ref="A63:J63"/>
    <mergeCell ref="J15:K15"/>
    <mergeCell ref="A58:J58"/>
    <mergeCell ref="A59:J59"/>
    <mergeCell ref="A60:J60"/>
    <mergeCell ref="A61:J61"/>
    <mergeCell ref="A62:J62"/>
    <mergeCell ref="A56:J56"/>
    <mergeCell ref="A43:J43"/>
    <mergeCell ref="A44:J44"/>
    <mergeCell ref="K22:K23"/>
  </mergeCells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61"/>
  <sheetViews>
    <sheetView showGridLines="0" topLeftCell="A37" zoomScaleNormal="75" zoomScaleSheetLayoutView="75" workbookViewId="0">
      <selection activeCell="C63" sqref="C63"/>
    </sheetView>
  </sheetViews>
  <sheetFormatPr defaultColWidth="9.140625" defaultRowHeight="12.75" outlineLevelRow="2" x14ac:dyDescent="0.2"/>
  <cols>
    <col min="1" max="1" width="3.28515625" style="11" customWidth="1"/>
    <col min="2" max="2" width="16.28515625" style="1" customWidth="1"/>
    <col min="3" max="3" width="38.7109375" style="8" customWidth="1"/>
    <col min="4" max="4" width="7.7109375" style="7" customWidth="1"/>
    <col min="5" max="5" width="8.28515625" style="9" customWidth="1"/>
    <col min="6" max="6" width="7.7109375" style="3" customWidth="1"/>
    <col min="7" max="9" width="6.7109375" style="3" customWidth="1"/>
    <col min="10" max="10" width="7.7109375" style="140" customWidth="1"/>
    <col min="11" max="15" width="6.7109375" style="3" customWidth="1"/>
    <col min="16" max="16" width="11.85546875" style="3" customWidth="1"/>
    <col min="17" max="17" width="6.7109375" style="3" customWidth="1"/>
    <col min="18" max="16384" width="9.140625" style="4"/>
  </cols>
  <sheetData>
    <row r="1" spans="1:19" outlineLevel="2" x14ac:dyDescent="0.2">
      <c r="A1" s="2" t="s">
        <v>27</v>
      </c>
      <c r="B1" s="108"/>
      <c r="C1" s="107"/>
      <c r="D1" s="129"/>
      <c r="E1" s="164" t="s">
        <v>53</v>
      </c>
      <c r="F1" s="164"/>
      <c r="G1" s="164"/>
      <c r="H1" s="164"/>
      <c r="I1" s="164"/>
      <c r="J1" s="131"/>
      <c r="K1" s="104"/>
      <c r="L1" s="104"/>
      <c r="M1" s="2" t="s">
        <v>28</v>
      </c>
      <c r="N1" s="104"/>
      <c r="O1" s="104"/>
      <c r="P1" s="104"/>
      <c r="Q1"/>
      <c r="R1"/>
    </row>
    <row r="2" spans="1:19" outlineLevel="1" x14ac:dyDescent="0.2">
      <c r="A2" s="5"/>
      <c r="B2" s="108"/>
      <c r="C2" s="107"/>
      <c r="D2" s="106"/>
      <c r="E2" s="106"/>
      <c r="F2" s="104"/>
      <c r="G2" s="128" t="s">
        <v>21</v>
      </c>
      <c r="H2" s="104"/>
      <c r="I2" s="104"/>
      <c r="J2" s="131"/>
      <c r="K2" s="104"/>
      <c r="L2" s="104"/>
      <c r="M2" s="5" t="s">
        <v>158</v>
      </c>
      <c r="N2" s="104"/>
      <c r="O2" s="104"/>
      <c r="P2" s="104"/>
      <c r="Q2"/>
      <c r="R2"/>
    </row>
    <row r="3" spans="1:19" outlineLevel="1" x14ac:dyDescent="0.2">
      <c r="A3" s="5"/>
      <c r="B3" s="108"/>
      <c r="C3" s="107"/>
      <c r="D3" s="106"/>
      <c r="E3" s="106"/>
      <c r="F3" s="104"/>
      <c r="G3" s="128"/>
      <c r="H3" s="104"/>
      <c r="I3" s="104"/>
      <c r="J3" s="131"/>
      <c r="K3" s="104"/>
      <c r="L3" s="5"/>
      <c r="M3" s="5" t="s">
        <v>157</v>
      </c>
      <c r="N3" s="104"/>
      <c r="O3" s="104"/>
      <c r="P3" s="104"/>
      <c r="Q3"/>
      <c r="R3"/>
    </row>
    <row r="4" spans="1:19" outlineLevel="1" x14ac:dyDescent="0.2">
      <c r="A4" s="5" t="s">
        <v>156</v>
      </c>
      <c r="B4" s="108"/>
      <c r="C4" s="107"/>
      <c r="D4" s="106"/>
      <c r="E4" s="106"/>
      <c r="F4" s="104"/>
      <c r="G4" s="104"/>
      <c r="H4" s="104"/>
      <c r="I4" s="104"/>
      <c r="J4" s="131"/>
      <c r="K4" s="104"/>
      <c r="L4" s="104"/>
      <c r="M4" s="5" t="s">
        <v>156</v>
      </c>
      <c r="N4" s="104"/>
      <c r="O4" s="104"/>
      <c r="P4" s="104"/>
      <c r="Q4"/>
      <c r="R4"/>
    </row>
    <row r="5" spans="1:19" outlineLevel="1" x14ac:dyDescent="0.2">
      <c r="A5" s="5" t="s">
        <v>155</v>
      </c>
      <c r="B5" s="108"/>
      <c r="C5" s="107"/>
      <c r="D5" s="106"/>
      <c r="E5" s="106"/>
      <c r="F5" s="104"/>
      <c r="G5" s="104"/>
      <c r="H5" s="104"/>
      <c r="I5" s="104"/>
      <c r="J5" s="131"/>
      <c r="K5" s="104"/>
      <c r="L5" s="104"/>
      <c r="M5" s="5" t="s">
        <v>154</v>
      </c>
      <c r="N5" s="104"/>
      <c r="O5" s="104"/>
      <c r="P5" s="104"/>
      <c r="Q5"/>
      <c r="R5"/>
    </row>
    <row r="6" spans="1:19" x14ac:dyDescent="0.2">
      <c r="A6" s="105"/>
      <c r="B6" s="108"/>
      <c r="C6" s="106"/>
      <c r="D6" s="4"/>
      <c r="E6" s="104"/>
      <c r="F6" s="104"/>
      <c r="G6" s="127" t="s">
        <v>192</v>
      </c>
      <c r="H6" s="127"/>
      <c r="I6" s="127"/>
      <c r="J6" s="131"/>
      <c r="K6" s="104"/>
      <c r="L6" s="104"/>
      <c r="M6" s="104"/>
      <c r="N6" s="104"/>
      <c r="O6" s="104"/>
      <c r="P6" s="104"/>
      <c r="Q6" s="4"/>
      <c r="R6"/>
    </row>
    <row r="7" spans="1:19" x14ac:dyDescent="0.2">
      <c r="A7" s="105"/>
      <c r="B7" s="108"/>
      <c r="C7" s="106"/>
      <c r="D7" s="4"/>
      <c r="E7" s="104"/>
      <c r="F7" s="104"/>
      <c r="G7" s="126" t="s">
        <v>191</v>
      </c>
      <c r="H7" s="105"/>
      <c r="I7" s="105"/>
      <c r="J7" s="131"/>
      <c r="K7" s="104"/>
      <c r="L7" s="104"/>
      <c r="M7" s="104"/>
      <c r="N7" s="104"/>
      <c r="O7" s="104"/>
      <c r="P7" s="104"/>
      <c r="Q7" s="4"/>
      <c r="R7"/>
    </row>
    <row r="8" spans="1:19" x14ac:dyDescent="0.2">
      <c r="A8" s="105"/>
      <c r="B8" s="108"/>
      <c r="C8" s="106"/>
      <c r="D8" s="4"/>
      <c r="E8" s="104"/>
      <c r="F8" s="104"/>
      <c r="G8" s="104"/>
      <c r="H8" s="104"/>
      <c r="I8" s="104"/>
      <c r="J8" s="131"/>
      <c r="K8" s="104"/>
      <c r="L8" s="104"/>
      <c r="M8" s="104"/>
      <c r="N8" s="104"/>
      <c r="O8" s="104"/>
      <c r="P8" s="104"/>
      <c r="Q8"/>
      <c r="R8"/>
      <c r="S8"/>
    </row>
    <row r="9" spans="1:19" x14ac:dyDescent="0.2">
      <c r="A9" s="105"/>
      <c r="B9" s="108"/>
      <c r="C9" s="123" t="s">
        <v>22</v>
      </c>
      <c r="D9" s="125" t="s">
        <v>151</v>
      </c>
      <c r="E9" s="124"/>
      <c r="F9" s="124"/>
      <c r="G9" s="124"/>
      <c r="H9" s="124"/>
      <c r="I9" s="124"/>
      <c r="J9" s="132"/>
      <c r="K9" s="124"/>
      <c r="L9" s="124"/>
      <c r="M9" s="124"/>
      <c r="N9" s="104"/>
      <c r="O9" s="104"/>
      <c r="P9" s="104"/>
      <c r="Q9"/>
      <c r="R9"/>
      <c r="S9"/>
    </row>
    <row r="10" spans="1:19" x14ac:dyDescent="0.2">
      <c r="A10" s="105"/>
      <c r="B10" s="108"/>
      <c r="C10" s="123"/>
      <c r="D10" s="98" t="s">
        <v>190</v>
      </c>
      <c r="E10" s="104"/>
      <c r="F10" s="104"/>
      <c r="G10" s="105"/>
      <c r="H10" s="104"/>
      <c r="I10" s="104"/>
      <c r="J10" s="131"/>
      <c r="K10" s="104"/>
      <c r="L10" s="104"/>
      <c r="M10" s="104"/>
      <c r="N10" s="104"/>
      <c r="O10" s="104"/>
      <c r="P10" s="104"/>
      <c r="Q10"/>
      <c r="R10"/>
      <c r="S10"/>
    </row>
    <row r="11" spans="1:19" x14ac:dyDescent="0.2">
      <c r="A11" s="105"/>
      <c r="B11" s="108"/>
      <c r="C11" s="106"/>
      <c r="D11" s="122"/>
      <c r="E11" s="120"/>
      <c r="F11" s="120"/>
      <c r="G11" s="121" t="s">
        <v>149</v>
      </c>
      <c r="H11" s="121"/>
      <c r="I11" s="121"/>
      <c r="J11" s="141"/>
      <c r="K11" s="119"/>
      <c r="L11" s="104"/>
      <c r="M11" s="104"/>
      <c r="N11" s="104"/>
      <c r="O11" s="104"/>
      <c r="P11" s="104"/>
      <c r="Q11"/>
      <c r="R11"/>
      <c r="S11"/>
    </row>
    <row r="12" spans="1:19" x14ac:dyDescent="0.2">
      <c r="A12" s="118"/>
      <c r="B12" s="117"/>
      <c r="C12" s="107"/>
      <c r="D12" s="106"/>
      <c r="E12" s="4"/>
      <c r="F12" s="104"/>
      <c r="G12" s="104"/>
      <c r="H12" s="104"/>
      <c r="I12" s="104"/>
      <c r="J12" s="131"/>
      <c r="K12" s="104"/>
      <c r="L12" s="104"/>
      <c r="M12" s="104"/>
      <c r="N12" s="104"/>
      <c r="O12" s="104"/>
      <c r="P12" s="104"/>
      <c r="Q12" s="104"/>
    </row>
    <row r="13" spans="1:19" ht="14.25" x14ac:dyDescent="0.2">
      <c r="A13" s="105"/>
      <c r="B13" s="108"/>
      <c r="C13" s="107"/>
      <c r="D13" s="98" t="s">
        <v>189</v>
      </c>
      <c r="E13" s="105"/>
      <c r="F13" s="104"/>
      <c r="G13" s="104"/>
      <c r="H13" s="104"/>
      <c r="I13" s="98"/>
      <c r="J13" s="134"/>
      <c r="K13" s="104"/>
      <c r="L13" s="104"/>
      <c r="M13" s="104"/>
      <c r="N13" s="116" t="s">
        <v>147</v>
      </c>
      <c r="O13" s="114"/>
      <c r="P13" s="114"/>
      <c r="Q13" s="104"/>
      <c r="R13" s="130"/>
    </row>
    <row r="14" spans="1:19" x14ac:dyDescent="0.2">
      <c r="A14" s="105"/>
      <c r="B14" s="108"/>
      <c r="C14" s="107"/>
      <c r="D14" s="98" t="s">
        <v>78</v>
      </c>
      <c r="E14" s="105"/>
      <c r="F14" s="104"/>
      <c r="G14" s="104"/>
      <c r="H14" s="104"/>
      <c r="I14" s="98"/>
      <c r="J14" s="161" t="s">
        <v>188</v>
      </c>
      <c r="K14" s="162"/>
      <c r="L14" s="5" t="s">
        <v>139</v>
      </c>
      <c r="M14" s="104"/>
      <c r="N14" s="115" t="s">
        <v>145</v>
      </c>
      <c r="O14" s="114"/>
      <c r="P14" s="113">
        <f>187.278*5.56</f>
        <v>1041.26568</v>
      </c>
      <c r="Q14" s="104"/>
    </row>
    <row r="15" spans="1:19" x14ac:dyDescent="0.2">
      <c r="A15" s="105"/>
      <c r="B15" s="108"/>
      <c r="C15" s="107"/>
      <c r="D15" s="98" t="s">
        <v>187</v>
      </c>
      <c r="E15" s="105"/>
      <c r="F15" s="104"/>
      <c r="G15" s="104"/>
      <c r="H15" s="104"/>
      <c r="I15" s="98"/>
      <c r="J15" s="161" t="s">
        <v>186</v>
      </c>
      <c r="K15" s="162"/>
      <c r="L15" s="5" t="s">
        <v>139</v>
      </c>
      <c r="M15" s="104"/>
      <c r="N15" s="115" t="s">
        <v>138</v>
      </c>
      <c r="O15" s="114"/>
      <c r="P15" s="113">
        <f>20.28*5.56</f>
        <v>112.7568</v>
      </c>
      <c r="Q15" s="104"/>
    </row>
    <row r="16" spans="1:19" outlineLevel="1" x14ac:dyDescent="0.2">
      <c r="A16" s="105"/>
      <c r="B16" s="108"/>
      <c r="C16" s="107"/>
      <c r="D16" s="98" t="s">
        <v>49</v>
      </c>
      <c r="E16" s="105"/>
      <c r="F16" s="104"/>
      <c r="G16" s="104"/>
      <c r="H16" s="104"/>
      <c r="I16" s="98"/>
      <c r="J16" s="161" t="s">
        <v>185</v>
      </c>
      <c r="K16" s="162"/>
      <c r="L16" s="5" t="s">
        <v>50</v>
      </c>
      <c r="M16" s="104"/>
      <c r="N16" s="115"/>
      <c r="O16" s="114"/>
      <c r="P16" s="113"/>
      <c r="Q16" s="104"/>
    </row>
    <row r="17" spans="1:17" x14ac:dyDescent="0.2">
      <c r="A17" s="105"/>
      <c r="B17" s="108"/>
      <c r="C17" s="107"/>
      <c r="D17" s="109" t="s">
        <v>136</v>
      </c>
      <c r="E17" s="105"/>
      <c r="F17" s="104"/>
      <c r="G17" s="104"/>
      <c r="H17" s="104"/>
      <c r="I17" s="104"/>
      <c r="J17" s="131"/>
      <c r="K17" s="104"/>
      <c r="L17" s="104"/>
      <c r="M17" s="104"/>
      <c r="N17" s="115"/>
      <c r="O17" s="114"/>
      <c r="P17" s="113"/>
      <c r="Q17" s="104"/>
    </row>
    <row r="19" spans="1:17" ht="18" customHeight="1" x14ac:dyDescent="0.2">
      <c r="A19" s="166" t="s">
        <v>23</v>
      </c>
      <c r="B19" s="167" t="s">
        <v>184</v>
      </c>
      <c r="C19" s="166" t="s">
        <v>134</v>
      </c>
      <c r="D19" s="166" t="s">
        <v>24</v>
      </c>
      <c r="E19" s="166" t="s">
        <v>25</v>
      </c>
      <c r="F19" s="166" t="s">
        <v>133</v>
      </c>
      <c r="G19" s="169"/>
      <c r="H19" s="169"/>
      <c r="I19" s="169"/>
      <c r="J19" s="166" t="s">
        <v>132</v>
      </c>
      <c r="K19" s="169"/>
      <c r="L19" s="169"/>
      <c r="M19" s="169"/>
      <c r="N19" s="166" t="s">
        <v>131</v>
      </c>
      <c r="O19" s="166" t="s">
        <v>130</v>
      </c>
      <c r="P19" s="166" t="s">
        <v>183</v>
      </c>
      <c r="Q19" s="166" t="s">
        <v>182</v>
      </c>
    </row>
    <row r="20" spans="1:17" ht="15.75" customHeight="1" x14ac:dyDescent="0.2">
      <c r="A20" s="169"/>
      <c r="B20" s="168"/>
      <c r="C20" s="171"/>
      <c r="D20" s="166"/>
      <c r="E20" s="169"/>
      <c r="F20" s="166" t="s">
        <v>26</v>
      </c>
      <c r="G20" s="166" t="s">
        <v>127</v>
      </c>
      <c r="H20" s="169"/>
      <c r="I20" s="169"/>
      <c r="J20" s="173" t="s">
        <v>26</v>
      </c>
      <c r="K20" s="166" t="s">
        <v>127</v>
      </c>
      <c r="L20" s="169"/>
      <c r="M20" s="169"/>
      <c r="N20" s="166"/>
      <c r="O20" s="166"/>
      <c r="P20" s="166"/>
      <c r="Q20" s="166"/>
    </row>
    <row r="21" spans="1:17" ht="15.75" customHeight="1" x14ac:dyDescent="0.2">
      <c r="A21" s="169"/>
      <c r="B21" s="168"/>
      <c r="C21" s="171"/>
      <c r="D21" s="166"/>
      <c r="E21" s="169"/>
      <c r="F21" s="169"/>
      <c r="G21" s="95" t="s">
        <v>126</v>
      </c>
      <c r="H21" s="95" t="s">
        <v>125</v>
      </c>
      <c r="I21" s="95" t="s">
        <v>124</v>
      </c>
      <c r="J21" s="174"/>
      <c r="K21" s="95" t="s">
        <v>126</v>
      </c>
      <c r="L21" s="95" t="s">
        <v>125</v>
      </c>
      <c r="M21" s="95" t="s">
        <v>124</v>
      </c>
      <c r="N21" s="166"/>
      <c r="O21" s="166"/>
      <c r="P21" s="166"/>
      <c r="Q21" s="166"/>
    </row>
    <row r="22" spans="1:17" x14ac:dyDescent="0.2">
      <c r="A22" s="6">
        <v>1</v>
      </c>
      <c r="B22" s="103">
        <v>2</v>
      </c>
      <c r="C22" s="95">
        <v>3</v>
      </c>
      <c r="D22" s="95">
        <v>4</v>
      </c>
      <c r="E22" s="6">
        <v>5</v>
      </c>
      <c r="F22" s="102">
        <v>6</v>
      </c>
      <c r="G22" s="102">
        <v>7</v>
      </c>
      <c r="H22" s="102">
        <v>8</v>
      </c>
      <c r="I22" s="102">
        <v>9</v>
      </c>
      <c r="J22" s="135">
        <v>10</v>
      </c>
      <c r="K22" s="102">
        <v>11</v>
      </c>
      <c r="L22" s="102">
        <v>12</v>
      </c>
      <c r="M22" s="102">
        <v>13</v>
      </c>
      <c r="N22" s="102">
        <v>14</v>
      </c>
      <c r="O22" s="102">
        <v>15</v>
      </c>
      <c r="P22" s="102">
        <v>16</v>
      </c>
      <c r="Q22" s="102">
        <v>17</v>
      </c>
    </row>
    <row r="23" spans="1:17" x14ac:dyDescent="0.2">
      <c r="A23" s="170" t="s">
        <v>123</v>
      </c>
      <c r="B23" s="160"/>
      <c r="C23" s="160"/>
      <c r="D23" s="160"/>
      <c r="E23" s="160"/>
      <c r="F23" s="160"/>
      <c r="G23" s="160"/>
      <c r="H23" s="160"/>
      <c r="I23" s="160"/>
      <c r="J23" s="160"/>
      <c r="K23" s="160"/>
      <c r="L23" s="160"/>
      <c r="M23" s="160"/>
      <c r="N23" s="160"/>
      <c r="O23" s="160"/>
      <c r="P23" s="160"/>
      <c r="Q23" s="160"/>
    </row>
    <row r="24" spans="1:17" ht="51" x14ac:dyDescent="0.2">
      <c r="A24" s="6">
        <v>1</v>
      </c>
      <c r="B24" s="92" t="s">
        <v>181</v>
      </c>
      <c r="C24" s="94" t="s">
        <v>180</v>
      </c>
      <c r="D24" s="91" t="s">
        <v>30</v>
      </c>
      <c r="E24" s="101">
        <v>10</v>
      </c>
      <c r="F24" s="89">
        <v>336.38</v>
      </c>
      <c r="G24" s="12"/>
      <c r="H24" s="12"/>
      <c r="I24" s="12"/>
      <c r="J24" s="136">
        <v>3364</v>
      </c>
      <c r="K24" s="12"/>
      <c r="L24" s="12"/>
      <c r="M24" s="12"/>
      <c r="N24" s="12"/>
      <c r="O24" s="12"/>
      <c r="P24" s="12"/>
      <c r="Q24" s="12"/>
    </row>
    <row r="25" spans="1:17" ht="48" x14ac:dyDescent="0.2">
      <c r="A25" s="6">
        <v>2</v>
      </c>
      <c r="B25" s="92" t="s">
        <v>179</v>
      </c>
      <c r="C25" s="94" t="s">
        <v>178</v>
      </c>
      <c r="D25" s="91" t="s">
        <v>29</v>
      </c>
      <c r="E25" s="101">
        <v>10</v>
      </c>
      <c r="F25" s="89">
        <v>160.78</v>
      </c>
      <c r="G25" s="89">
        <v>43.86</v>
      </c>
      <c r="H25" s="89">
        <v>2.36</v>
      </c>
      <c r="I25" s="12"/>
      <c r="J25" s="136">
        <v>1608</v>
      </c>
      <c r="K25" s="12">
        <v>439</v>
      </c>
      <c r="L25" s="12">
        <v>24</v>
      </c>
      <c r="M25" s="12"/>
      <c r="N25" s="12">
        <v>3.31</v>
      </c>
      <c r="O25" s="12">
        <v>33.1</v>
      </c>
      <c r="P25" s="12"/>
      <c r="Q25" s="12"/>
    </row>
    <row r="26" spans="1:17" ht="51" x14ac:dyDescent="0.2">
      <c r="A26" s="6">
        <v>3</v>
      </c>
      <c r="B26" s="92" t="s">
        <v>177</v>
      </c>
      <c r="C26" s="94" t="s">
        <v>176</v>
      </c>
      <c r="D26" s="91" t="s">
        <v>30</v>
      </c>
      <c r="E26" s="101">
        <v>8</v>
      </c>
      <c r="F26" s="89">
        <v>588.54</v>
      </c>
      <c r="G26" s="12"/>
      <c r="H26" s="12"/>
      <c r="I26" s="12"/>
      <c r="J26" s="136">
        <v>4708</v>
      </c>
      <c r="K26" s="12"/>
      <c r="L26" s="12"/>
      <c r="M26" s="12"/>
      <c r="N26" s="12"/>
      <c r="O26" s="12"/>
      <c r="P26" s="12"/>
      <c r="Q26" s="12"/>
    </row>
    <row r="27" spans="1:17" ht="48" x14ac:dyDescent="0.2">
      <c r="A27" s="6">
        <v>4</v>
      </c>
      <c r="B27" s="92" t="s">
        <v>175</v>
      </c>
      <c r="C27" s="94" t="s">
        <v>174</v>
      </c>
      <c r="D27" s="91" t="s">
        <v>29</v>
      </c>
      <c r="E27" s="101">
        <v>8</v>
      </c>
      <c r="F27" s="89">
        <v>260.86</v>
      </c>
      <c r="G27" s="89">
        <v>69.28</v>
      </c>
      <c r="H27" s="89">
        <v>3.07</v>
      </c>
      <c r="I27" s="12"/>
      <c r="J27" s="136">
        <v>2087</v>
      </c>
      <c r="K27" s="12">
        <v>554</v>
      </c>
      <c r="L27" s="12">
        <v>25</v>
      </c>
      <c r="M27" s="12"/>
      <c r="N27" s="12">
        <v>5.17</v>
      </c>
      <c r="O27" s="12">
        <v>41.36</v>
      </c>
      <c r="P27" s="12"/>
      <c r="Q27" s="12"/>
    </row>
    <row r="28" spans="1:17" ht="60" x14ac:dyDescent="0.2">
      <c r="A28" s="6">
        <v>5</v>
      </c>
      <c r="B28" s="92" t="s">
        <v>99</v>
      </c>
      <c r="C28" s="94" t="s">
        <v>98</v>
      </c>
      <c r="D28" s="91" t="s">
        <v>35</v>
      </c>
      <c r="E28" s="101">
        <v>100</v>
      </c>
      <c r="F28" s="89">
        <v>14.72</v>
      </c>
      <c r="G28" s="12"/>
      <c r="H28" s="12"/>
      <c r="I28" s="12"/>
      <c r="J28" s="136">
        <v>1472</v>
      </c>
      <c r="K28" s="12"/>
      <c r="L28" s="12"/>
      <c r="M28" s="12"/>
      <c r="N28" s="12"/>
      <c r="O28" s="12"/>
      <c r="P28" s="12"/>
      <c r="Q28" s="12"/>
    </row>
    <row r="29" spans="1:17" ht="24" customHeight="1" x14ac:dyDescent="0.2">
      <c r="A29" s="6">
        <v>6</v>
      </c>
      <c r="B29" s="92" t="s">
        <v>114</v>
      </c>
      <c r="C29" s="94" t="s">
        <v>113</v>
      </c>
      <c r="D29" s="91" t="s">
        <v>34</v>
      </c>
      <c r="E29" s="90">
        <v>1</v>
      </c>
      <c r="F29" s="89">
        <v>2527.1999999999998</v>
      </c>
      <c r="G29" s="89">
        <v>408.1</v>
      </c>
      <c r="H29" s="89">
        <v>897.93</v>
      </c>
      <c r="I29" s="89">
        <v>320.97000000000003</v>
      </c>
      <c r="J29" s="136">
        <v>2527</v>
      </c>
      <c r="K29" s="12">
        <v>408</v>
      </c>
      <c r="L29" s="12">
        <v>898</v>
      </c>
      <c r="M29" s="12">
        <v>321</v>
      </c>
      <c r="N29" s="12">
        <v>30.8</v>
      </c>
      <c r="O29" s="12">
        <v>30.8</v>
      </c>
      <c r="P29" s="12">
        <v>20.47</v>
      </c>
      <c r="Q29" s="12">
        <v>20.47</v>
      </c>
    </row>
    <row r="30" spans="1:17" ht="60" customHeight="1" x14ac:dyDescent="0.2">
      <c r="A30" s="6">
        <v>7</v>
      </c>
      <c r="B30" s="92" t="s">
        <v>173</v>
      </c>
      <c r="C30" s="94" t="s">
        <v>172</v>
      </c>
      <c r="D30" s="91" t="s">
        <v>76</v>
      </c>
      <c r="E30" s="90">
        <v>25.58</v>
      </c>
      <c r="F30" s="89">
        <v>3072.43</v>
      </c>
      <c r="G30" s="89">
        <v>237.6</v>
      </c>
      <c r="H30" s="89">
        <v>1497.69</v>
      </c>
      <c r="I30" s="89">
        <v>168.84</v>
      </c>
      <c r="J30" s="136">
        <v>78593</v>
      </c>
      <c r="K30" s="12">
        <v>6078</v>
      </c>
      <c r="L30" s="12">
        <v>38311</v>
      </c>
      <c r="M30" s="12">
        <v>4319</v>
      </c>
      <c r="N30" s="12">
        <v>17.54</v>
      </c>
      <c r="O30" s="12">
        <v>448.67</v>
      </c>
      <c r="P30" s="12">
        <v>9.5500000000000007</v>
      </c>
      <c r="Q30" s="12">
        <v>244.29</v>
      </c>
    </row>
    <row r="31" spans="1:17" ht="24" x14ac:dyDescent="0.2">
      <c r="A31" s="6">
        <v>8</v>
      </c>
      <c r="B31" s="92" t="s">
        <v>118</v>
      </c>
      <c r="C31" s="94" t="s">
        <v>117</v>
      </c>
      <c r="D31" s="91" t="s">
        <v>76</v>
      </c>
      <c r="E31" s="90">
        <v>2.16</v>
      </c>
      <c r="F31" s="89">
        <v>798.84</v>
      </c>
      <c r="G31" s="89">
        <v>168.02</v>
      </c>
      <c r="H31" s="89">
        <v>544.80999999999995</v>
      </c>
      <c r="I31" s="89">
        <v>57.87</v>
      </c>
      <c r="J31" s="136">
        <v>1725</v>
      </c>
      <c r="K31" s="12">
        <v>363</v>
      </c>
      <c r="L31" s="12">
        <v>1177</v>
      </c>
      <c r="M31" s="12">
        <v>125</v>
      </c>
      <c r="N31" s="12">
        <v>12.4</v>
      </c>
      <c r="O31" s="12">
        <v>26.78</v>
      </c>
      <c r="P31" s="12">
        <v>3.39</v>
      </c>
      <c r="Q31" s="12">
        <v>7.32</v>
      </c>
    </row>
    <row r="32" spans="1:17" ht="36" x14ac:dyDescent="0.2">
      <c r="A32" s="6">
        <v>9</v>
      </c>
      <c r="B32" s="92" t="s">
        <v>112</v>
      </c>
      <c r="C32" s="94" t="s">
        <v>111</v>
      </c>
      <c r="D32" s="91" t="s">
        <v>29</v>
      </c>
      <c r="E32" s="90">
        <v>64</v>
      </c>
      <c r="F32" s="89">
        <v>38.4</v>
      </c>
      <c r="G32" s="89">
        <v>3.52</v>
      </c>
      <c r="H32" s="89">
        <v>2.92</v>
      </c>
      <c r="I32" s="89">
        <v>0.18</v>
      </c>
      <c r="J32" s="136">
        <v>2458</v>
      </c>
      <c r="K32" s="12">
        <v>225</v>
      </c>
      <c r="L32" s="12">
        <v>187</v>
      </c>
      <c r="M32" s="12">
        <v>12</v>
      </c>
      <c r="N32" s="12">
        <v>0.26</v>
      </c>
      <c r="O32" s="12">
        <v>16.64</v>
      </c>
      <c r="P32" s="12">
        <v>0.01</v>
      </c>
      <c r="Q32" s="12">
        <v>0.64</v>
      </c>
    </row>
    <row r="33" spans="1:17" ht="36" x14ac:dyDescent="0.2">
      <c r="A33" s="6">
        <v>10</v>
      </c>
      <c r="B33" s="92" t="s">
        <v>171</v>
      </c>
      <c r="C33" s="94" t="s">
        <v>170</v>
      </c>
      <c r="D33" s="91" t="s">
        <v>29</v>
      </c>
      <c r="E33" s="90">
        <v>10</v>
      </c>
      <c r="F33" s="89">
        <v>44.11</v>
      </c>
      <c r="G33" s="89">
        <v>7.05</v>
      </c>
      <c r="H33" s="89">
        <v>2.92</v>
      </c>
      <c r="I33" s="89">
        <v>0.18</v>
      </c>
      <c r="J33" s="136">
        <v>441</v>
      </c>
      <c r="K33" s="12">
        <v>71</v>
      </c>
      <c r="L33" s="12">
        <v>29</v>
      </c>
      <c r="M33" s="12">
        <v>2</v>
      </c>
      <c r="N33" s="12">
        <v>0.52</v>
      </c>
      <c r="O33" s="12">
        <v>5.2</v>
      </c>
      <c r="P33" s="12">
        <v>0.01</v>
      </c>
      <c r="Q33" s="12">
        <v>0.1</v>
      </c>
    </row>
    <row r="34" spans="1:17" ht="36" x14ac:dyDescent="0.2">
      <c r="A34" s="6">
        <v>11</v>
      </c>
      <c r="B34" s="92" t="s">
        <v>169</v>
      </c>
      <c r="C34" s="94" t="s">
        <v>168</v>
      </c>
      <c r="D34" s="91" t="s">
        <v>29</v>
      </c>
      <c r="E34" s="90">
        <v>34</v>
      </c>
      <c r="F34" s="89">
        <v>46.46</v>
      </c>
      <c r="G34" s="89">
        <v>9.35</v>
      </c>
      <c r="H34" s="89">
        <v>2.92</v>
      </c>
      <c r="I34" s="89">
        <v>0.18</v>
      </c>
      <c r="J34" s="136">
        <v>1580</v>
      </c>
      <c r="K34" s="12">
        <v>318</v>
      </c>
      <c r="L34" s="12">
        <v>99</v>
      </c>
      <c r="M34" s="12">
        <v>6</v>
      </c>
      <c r="N34" s="12">
        <v>0.69</v>
      </c>
      <c r="O34" s="12">
        <v>23.46</v>
      </c>
      <c r="P34" s="12">
        <v>0.01</v>
      </c>
      <c r="Q34" s="12">
        <v>0.34</v>
      </c>
    </row>
    <row r="35" spans="1:17" ht="24" x14ac:dyDescent="0.2">
      <c r="A35" s="6">
        <v>12</v>
      </c>
      <c r="B35" s="92" t="s">
        <v>110</v>
      </c>
      <c r="C35" s="94" t="s">
        <v>109</v>
      </c>
      <c r="D35" s="91" t="s">
        <v>32</v>
      </c>
      <c r="E35" s="90">
        <v>7.14</v>
      </c>
      <c r="F35" s="89">
        <v>165.85</v>
      </c>
      <c r="G35" s="89">
        <v>162.6</v>
      </c>
      <c r="H35" s="12"/>
      <c r="I35" s="12"/>
      <c r="J35" s="136">
        <v>1184</v>
      </c>
      <c r="K35" s="12">
        <v>1161</v>
      </c>
      <c r="L35" s="12"/>
      <c r="M35" s="12"/>
      <c r="N35" s="12">
        <v>12</v>
      </c>
      <c r="O35" s="12">
        <v>85.68</v>
      </c>
      <c r="P35" s="12"/>
      <c r="Q35" s="12"/>
    </row>
    <row r="36" spans="1:17" ht="36" x14ac:dyDescent="0.2">
      <c r="A36" s="6">
        <v>13</v>
      </c>
      <c r="B36" s="92" t="s">
        <v>106</v>
      </c>
      <c r="C36" s="94" t="s">
        <v>167</v>
      </c>
      <c r="D36" s="91" t="s">
        <v>77</v>
      </c>
      <c r="E36" s="90">
        <v>1.85</v>
      </c>
      <c r="F36" s="89">
        <v>9828.9599999999991</v>
      </c>
      <c r="G36" s="12"/>
      <c r="H36" s="12"/>
      <c r="I36" s="12"/>
      <c r="J36" s="136">
        <v>18184</v>
      </c>
      <c r="K36" s="12"/>
      <c r="L36" s="12"/>
      <c r="M36" s="12"/>
      <c r="N36" s="12"/>
      <c r="O36" s="12"/>
      <c r="P36" s="12"/>
      <c r="Q36" s="12"/>
    </row>
    <row r="37" spans="1:17" ht="36" x14ac:dyDescent="0.2">
      <c r="A37" s="6">
        <v>14</v>
      </c>
      <c r="B37" s="92" t="s">
        <v>106</v>
      </c>
      <c r="C37" s="94" t="s">
        <v>166</v>
      </c>
      <c r="D37" s="91" t="s">
        <v>77</v>
      </c>
      <c r="E37" s="90">
        <v>0.18</v>
      </c>
      <c r="F37" s="89">
        <v>7253.7</v>
      </c>
      <c r="G37" s="12"/>
      <c r="H37" s="12"/>
      <c r="I37" s="12"/>
      <c r="J37" s="136">
        <v>1306</v>
      </c>
      <c r="K37" s="12"/>
      <c r="L37" s="12"/>
      <c r="M37" s="12"/>
      <c r="N37" s="12"/>
      <c r="O37" s="12"/>
      <c r="P37" s="12"/>
      <c r="Q37" s="12"/>
    </row>
    <row r="38" spans="1:17" ht="36" x14ac:dyDescent="0.2">
      <c r="A38" s="6">
        <v>15</v>
      </c>
      <c r="B38" s="92" t="s">
        <v>106</v>
      </c>
      <c r="C38" s="94" t="s">
        <v>165</v>
      </c>
      <c r="D38" s="91" t="s">
        <v>77</v>
      </c>
      <c r="E38" s="90">
        <v>0.08</v>
      </c>
      <c r="F38" s="89">
        <v>9207.8799999999992</v>
      </c>
      <c r="G38" s="12"/>
      <c r="H38" s="12"/>
      <c r="I38" s="12"/>
      <c r="J38" s="136">
        <v>737</v>
      </c>
      <c r="K38" s="12"/>
      <c r="L38" s="12"/>
      <c r="M38" s="12"/>
      <c r="N38" s="12"/>
      <c r="O38" s="12"/>
      <c r="P38" s="12"/>
      <c r="Q38" s="12"/>
    </row>
    <row r="39" spans="1:17" ht="36" x14ac:dyDescent="0.2">
      <c r="A39" s="6">
        <v>16</v>
      </c>
      <c r="B39" s="92" t="s">
        <v>106</v>
      </c>
      <c r="C39" s="94" t="s">
        <v>164</v>
      </c>
      <c r="D39" s="91" t="s">
        <v>77</v>
      </c>
      <c r="E39" s="90">
        <v>0.88</v>
      </c>
      <c r="F39" s="89">
        <v>15581.22</v>
      </c>
      <c r="G39" s="12"/>
      <c r="H39" s="12"/>
      <c r="I39" s="12"/>
      <c r="J39" s="136">
        <v>13711</v>
      </c>
      <c r="K39" s="12"/>
      <c r="L39" s="12"/>
      <c r="M39" s="12"/>
      <c r="N39" s="12"/>
      <c r="O39" s="12"/>
      <c r="P39" s="12"/>
      <c r="Q39" s="12"/>
    </row>
    <row r="40" spans="1:17" x14ac:dyDescent="0.2">
      <c r="A40" s="159" t="s">
        <v>36</v>
      </c>
      <c r="B40" s="160"/>
      <c r="C40" s="160"/>
      <c r="D40" s="160"/>
      <c r="E40" s="160"/>
      <c r="F40" s="160"/>
      <c r="G40" s="160"/>
      <c r="H40" s="160"/>
      <c r="I40" s="160"/>
      <c r="J40" s="137">
        <v>135685</v>
      </c>
      <c r="K40" s="89">
        <v>9617</v>
      </c>
      <c r="L40" s="89">
        <v>40750</v>
      </c>
      <c r="M40" s="89">
        <v>4785</v>
      </c>
      <c r="N40" s="12"/>
      <c r="O40" s="89">
        <v>711.69</v>
      </c>
      <c r="P40" s="12"/>
      <c r="Q40" s="89">
        <v>273.16000000000003</v>
      </c>
    </row>
    <row r="41" spans="1:17" x14ac:dyDescent="0.2">
      <c r="A41" s="159" t="s">
        <v>37</v>
      </c>
      <c r="B41" s="160"/>
      <c r="C41" s="160"/>
      <c r="D41" s="160"/>
      <c r="E41" s="160"/>
      <c r="F41" s="160"/>
      <c r="G41" s="160"/>
      <c r="H41" s="160"/>
      <c r="I41" s="160"/>
      <c r="J41" s="137">
        <v>154830</v>
      </c>
      <c r="K41" s="89">
        <v>13542</v>
      </c>
      <c r="L41" s="89">
        <v>55291</v>
      </c>
      <c r="M41" s="89">
        <v>6738</v>
      </c>
      <c r="N41" s="12"/>
      <c r="O41" s="89">
        <v>960.78</v>
      </c>
      <c r="P41" s="12"/>
      <c r="Q41" s="89">
        <v>368.77</v>
      </c>
    </row>
    <row r="42" spans="1:17" x14ac:dyDescent="0.2">
      <c r="A42" s="159" t="s">
        <v>86</v>
      </c>
      <c r="B42" s="160"/>
      <c r="C42" s="160"/>
      <c r="D42" s="160"/>
      <c r="E42" s="160"/>
      <c r="F42" s="160"/>
      <c r="G42" s="160"/>
      <c r="H42" s="160"/>
      <c r="I42" s="160"/>
      <c r="J42" s="136"/>
      <c r="K42" s="12"/>
      <c r="L42" s="12"/>
      <c r="M42" s="12"/>
      <c r="N42" s="12"/>
      <c r="O42" s="12"/>
      <c r="P42" s="12"/>
      <c r="Q42" s="12"/>
    </row>
    <row r="43" spans="1:17" x14ac:dyDescent="0.2">
      <c r="A43" s="159" t="s">
        <v>163</v>
      </c>
      <c r="B43" s="160"/>
      <c r="C43" s="160"/>
      <c r="D43" s="160"/>
      <c r="E43" s="160"/>
      <c r="F43" s="160"/>
      <c r="G43" s="160"/>
      <c r="H43" s="160"/>
      <c r="I43" s="160"/>
      <c r="J43" s="137">
        <v>620</v>
      </c>
      <c r="K43" s="89">
        <v>414</v>
      </c>
      <c r="L43" s="89">
        <v>206</v>
      </c>
      <c r="M43" s="89">
        <v>206</v>
      </c>
      <c r="N43" s="12"/>
      <c r="O43" s="12"/>
      <c r="P43" s="12"/>
      <c r="Q43" s="12"/>
    </row>
    <row r="44" spans="1:17" ht="15" customHeight="1" x14ac:dyDescent="0.2">
      <c r="A44" s="159" t="s">
        <v>162</v>
      </c>
      <c r="B44" s="160"/>
      <c r="C44" s="160"/>
      <c r="D44" s="160"/>
      <c r="E44" s="160"/>
      <c r="F44" s="160"/>
      <c r="G44" s="160"/>
      <c r="H44" s="160"/>
      <c r="I44" s="160"/>
      <c r="J44" s="137">
        <v>679</v>
      </c>
      <c r="K44" s="12"/>
      <c r="L44" s="12"/>
      <c r="M44" s="12"/>
      <c r="N44" s="12"/>
      <c r="O44" s="12"/>
      <c r="P44" s="12"/>
      <c r="Q44" s="12"/>
    </row>
    <row r="45" spans="1:17" ht="20.45" customHeight="1" x14ac:dyDescent="0.2">
      <c r="A45" s="159" t="s">
        <v>161</v>
      </c>
      <c r="B45" s="160"/>
      <c r="C45" s="160"/>
      <c r="D45" s="160"/>
      <c r="E45" s="160"/>
      <c r="F45" s="160"/>
      <c r="G45" s="160"/>
      <c r="H45" s="160"/>
      <c r="I45" s="160"/>
      <c r="J45" s="137">
        <v>17846</v>
      </c>
      <c r="K45" s="89">
        <v>3511</v>
      </c>
      <c r="L45" s="89">
        <v>14335</v>
      </c>
      <c r="M45" s="89">
        <v>1747</v>
      </c>
      <c r="N45" s="12"/>
      <c r="O45" s="89">
        <v>249.0915</v>
      </c>
      <c r="P45" s="12"/>
      <c r="Q45" s="89">
        <v>95.605999999999995</v>
      </c>
    </row>
    <row r="46" spans="1:17" x14ac:dyDescent="0.2">
      <c r="A46" s="159" t="s">
        <v>38</v>
      </c>
      <c r="B46" s="160"/>
      <c r="C46" s="160"/>
      <c r="D46" s="160"/>
      <c r="E46" s="160"/>
      <c r="F46" s="160"/>
      <c r="G46" s="160"/>
      <c r="H46" s="160"/>
      <c r="I46" s="160"/>
      <c r="J46" s="137">
        <v>19266</v>
      </c>
      <c r="K46" s="12"/>
      <c r="L46" s="12"/>
      <c r="M46" s="12"/>
      <c r="N46" s="12"/>
      <c r="O46" s="12"/>
      <c r="P46" s="12"/>
      <c r="Q46" s="12"/>
    </row>
    <row r="47" spans="1:17" x14ac:dyDescent="0.2">
      <c r="A47" s="159" t="s">
        <v>86</v>
      </c>
      <c r="B47" s="160"/>
      <c r="C47" s="160"/>
      <c r="D47" s="160"/>
      <c r="E47" s="160"/>
      <c r="F47" s="160"/>
      <c r="G47" s="160"/>
      <c r="H47" s="160"/>
      <c r="I47" s="160"/>
      <c r="J47" s="136"/>
      <c r="K47" s="12"/>
      <c r="L47" s="12"/>
      <c r="M47" s="12"/>
      <c r="N47" s="12"/>
      <c r="O47" s="12"/>
      <c r="P47" s="12"/>
      <c r="Q47" s="12"/>
    </row>
    <row r="48" spans="1:17" x14ac:dyDescent="0.2">
      <c r="A48" s="159" t="s">
        <v>160</v>
      </c>
      <c r="B48" s="160"/>
      <c r="C48" s="160"/>
      <c r="D48" s="160"/>
      <c r="E48" s="160"/>
      <c r="F48" s="160"/>
      <c r="G48" s="160"/>
      <c r="H48" s="160"/>
      <c r="I48" s="160"/>
      <c r="J48" s="137">
        <v>19266</v>
      </c>
      <c r="K48" s="12"/>
      <c r="L48" s="12"/>
      <c r="M48" s="12"/>
      <c r="N48" s="12"/>
      <c r="O48" s="12"/>
      <c r="P48" s="12"/>
      <c r="Q48" s="12"/>
    </row>
    <row r="49" spans="1:17" x14ac:dyDescent="0.2">
      <c r="A49" s="159" t="s">
        <v>39</v>
      </c>
      <c r="B49" s="160"/>
      <c r="C49" s="160"/>
      <c r="D49" s="160"/>
      <c r="E49" s="160"/>
      <c r="F49" s="160"/>
      <c r="G49" s="160"/>
      <c r="H49" s="160"/>
      <c r="I49" s="160"/>
      <c r="J49" s="137">
        <v>13182</v>
      </c>
      <c r="K49" s="12"/>
      <c r="L49" s="12"/>
      <c r="M49" s="12"/>
      <c r="N49" s="12"/>
      <c r="O49" s="12"/>
      <c r="P49" s="12"/>
      <c r="Q49" s="12"/>
    </row>
    <row r="50" spans="1:17" x14ac:dyDescent="0.2">
      <c r="A50" s="159" t="s">
        <v>86</v>
      </c>
      <c r="B50" s="160"/>
      <c r="C50" s="160"/>
      <c r="D50" s="160"/>
      <c r="E50" s="160"/>
      <c r="F50" s="160"/>
      <c r="G50" s="160"/>
      <c r="H50" s="160"/>
      <c r="I50" s="160"/>
      <c r="J50" s="136"/>
      <c r="K50" s="12"/>
      <c r="L50" s="12"/>
      <c r="M50" s="12"/>
      <c r="N50" s="12"/>
      <c r="O50" s="12"/>
      <c r="P50" s="12"/>
      <c r="Q50" s="12"/>
    </row>
    <row r="51" spans="1:17" x14ac:dyDescent="0.2">
      <c r="A51" s="159" t="s">
        <v>159</v>
      </c>
      <c r="B51" s="160"/>
      <c r="C51" s="160"/>
      <c r="D51" s="160"/>
      <c r="E51" s="160"/>
      <c r="F51" s="160"/>
      <c r="G51" s="160"/>
      <c r="H51" s="160"/>
      <c r="I51" s="160"/>
      <c r="J51" s="137">
        <v>13182</v>
      </c>
      <c r="K51" s="12"/>
      <c r="L51" s="12"/>
      <c r="M51" s="12"/>
      <c r="N51" s="12"/>
      <c r="O51" s="12"/>
      <c r="P51" s="12"/>
      <c r="Q51" s="12"/>
    </row>
    <row r="52" spans="1:17" x14ac:dyDescent="0.2">
      <c r="A52" s="163" t="s">
        <v>40</v>
      </c>
      <c r="B52" s="160"/>
      <c r="C52" s="160"/>
      <c r="D52" s="160"/>
      <c r="E52" s="160"/>
      <c r="F52" s="160"/>
      <c r="G52" s="160"/>
      <c r="H52" s="160"/>
      <c r="I52" s="160"/>
      <c r="J52" s="136"/>
      <c r="K52" s="12"/>
      <c r="L52" s="12"/>
      <c r="M52" s="12"/>
      <c r="N52" s="12"/>
      <c r="O52" s="12"/>
      <c r="P52" s="12"/>
      <c r="Q52" s="12"/>
    </row>
    <row r="53" spans="1:17" x14ac:dyDescent="0.2">
      <c r="A53" s="159" t="s">
        <v>41</v>
      </c>
      <c r="B53" s="160"/>
      <c r="C53" s="160"/>
      <c r="D53" s="160"/>
      <c r="E53" s="160"/>
      <c r="F53" s="160"/>
      <c r="G53" s="160"/>
      <c r="H53" s="160"/>
      <c r="I53" s="160"/>
      <c r="J53" s="137">
        <v>187278</v>
      </c>
      <c r="K53" s="12"/>
      <c r="L53" s="12"/>
      <c r="M53" s="12"/>
      <c r="N53" s="12"/>
      <c r="O53" s="89">
        <v>960.78</v>
      </c>
      <c r="P53" s="12"/>
      <c r="Q53" s="89">
        <v>368.77</v>
      </c>
    </row>
    <row r="54" spans="1:17" x14ac:dyDescent="0.2">
      <c r="A54" s="159" t="s">
        <v>42</v>
      </c>
      <c r="B54" s="160"/>
      <c r="C54" s="160"/>
      <c r="D54" s="160"/>
      <c r="E54" s="160"/>
      <c r="F54" s="160"/>
      <c r="G54" s="160"/>
      <c r="H54" s="160"/>
      <c r="I54" s="160"/>
      <c r="J54" s="136"/>
      <c r="K54" s="12"/>
      <c r="L54" s="12"/>
      <c r="M54" s="12"/>
      <c r="N54" s="12"/>
      <c r="O54" s="12"/>
      <c r="P54" s="12"/>
      <c r="Q54" s="12"/>
    </row>
    <row r="55" spans="1:17" x14ac:dyDescent="0.2">
      <c r="A55" s="159" t="s">
        <v>43</v>
      </c>
      <c r="B55" s="160"/>
      <c r="C55" s="160"/>
      <c r="D55" s="160"/>
      <c r="E55" s="160"/>
      <c r="F55" s="160"/>
      <c r="G55" s="160"/>
      <c r="H55" s="160"/>
      <c r="I55" s="160"/>
      <c r="J55" s="137">
        <v>85997</v>
      </c>
      <c r="K55" s="12"/>
      <c r="L55" s="12"/>
      <c r="M55" s="12"/>
      <c r="N55" s="12"/>
      <c r="O55" s="12"/>
      <c r="P55" s="12"/>
      <c r="Q55" s="12"/>
    </row>
    <row r="56" spans="1:17" x14ac:dyDescent="0.2">
      <c r="A56" s="159" t="s">
        <v>44</v>
      </c>
      <c r="B56" s="160"/>
      <c r="C56" s="160"/>
      <c r="D56" s="160"/>
      <c r="E56" s="160"/>
      <c r="F56" s="160"/>
      <c r="G56" s="160"/>
      <c r="H56" s="160"/>
      <c r="I56" s="160"/>
      <c r="J56" s="137">
        <f>55291-M41</f>
        <v>48553</v>
      </c>
      <c r="K56" s="12"/>
      <c r="L56" s="12"/>
      <c r="M56" s="12"/>
      <c r="N56" s="12"/>
      <c r="O56" s="12"/>
      <c r="P56" s="12"/>
      <c r="Q56" s="12"/>
    </row>
    <row r="57" spans="1:17" x14ac:dyDescent="0.2">
      <c r="A57" s="159" t="s">
        <v>45</v>
      </c>
      <c r="B57" s="160"/>
      <c r="C57" s="160"/>
      <c r="D57" s="160"/>
      <c r="E57" s="160"/>
      <c r="F57" s="160"/>
      <c r="G57" s="160"/>
      <c r="H57" s="160"/>
      <c r="I57" s="160"/>
      <c r="J57" s="137">
        <v>20280</v>
      </c>
      <c r="K57" s="12"/>
      <c r="L57" s="12"/>
      <c r="M57" s="12"/>
      <c r="N57" s="12"/>
      <c r="O57" s="12"/>
      <c r="P57" s="12"/>
      <c r="Q57" s="12"/>
    </row>
    <row r="58" spans="1:17" x14ac:dyDescent="0.2">
      <c r="A58" s="159" t="s">
        <v>46</v>
      </c>
      <c r="B58" s="160"/>
      <c r="C58" s="160"/>
      <c r="D58" s="160"/>
      <c r="E58" s="160"/>
      <c r="F58" s="160"/>
      <c r="G58" s="160"/>
      <c r="H58" s="160"/>
      <c r="I58" s="160"/>
      <c r="J58" s="137">
        <v>19266</v>
      </c>
      <c r="K58" s="12"/>
      <c r="L58" s="12"/>
      <c r="M58" s="12"/>
      <c r="N58" s="12"/>
      <c r="O58" s="12"/>
      <c r="P58" s="12"/>
      <c r="Q58" s="12"/>
    </row>
    <row r="59" spans="1:17" x14ac:dyDescent="0.2">
      <c r="A59" s="159" t="s">
        <v>47</v>
      </c>
      <c r="B59" s="160"/>
      <c r="C59" s="160"/>
      <c r="D59" s="160"/>
      <c r="E59" s="160"/>
      <c r="F59" s="160"/>
      <c r="G59" s="160"/>
      <c r="H59" s="160"/>
      <c r="I59" s="160"/>
      <c r="J59" s="137">
        <v>13182</v>
      </c>
      <c r="K59" s="12"/>
      <c r="L59" s="12"/>
      <c r="M59" s="12"/>
      <c r="N59" s="12"/>
      <c r="O59" s="12"/>
      <c r="P59" s="12"/>
      <c r="Q59" s="12"/>
    </row>
    <row r="60" spans="1:17" x14ac:dyDescent="0.2">
      <c r="A60" s="163" t="s">
        <v>48</v>
      </c>
      <c r="B60" s="160"/>
      <c r="C60" s="160"/>
      <c r="D60" s="160"/>
      <c r="E60" s="160"/>
      <c r="F60" s="160"/>
      <c r="G60" s="160"/>
      <c r="H60" s="160"/>
      <c r="I60" s="160"/>
      <c r="J60" s="138">
        <f>SUM(J55:J59)</f>
        <v>187278</v>
      </c>
      <c r="K60" s="12"/>
      <c r="L60" s="12"/>
      <c r="M60" s="12"/>
      <c r="N60" s="12"/>
      <c r="O60" s="13">
        <v>960.78</v>
      </c>
      <c r="P60" s="12"/>
      <c r="Q60" s="13">
        <v>368.77</v>
      </c>
    </row>
    <row r="61" spans="1:17" ht="8.4499999999999993" customHeight="1" x14ac:dyDescent="0.2">
      <c r="F61" s="10"/>
      <c r="G61" s="10"/>
      <c r="H61" s="10"/>
      <c r="I61" s="10"/>
      <c r="J61" s="139"/>
      <c r="K61" s="10"/>
      <c r="L61" s="10"/>
      <c r="M61" s="10"/>
      <c r="N61" s="10"/>
      <c r="O61" s="10"/>
      <c r="P61" s="10"/>
      <c r="Q61" s="10"/>
    </row>
  </sheetData>
  <mergeCells count="41">
    <mergeCell ref="A60:I60"/>
    <mergeCell ref="J14:K14"/>
    <mergeCell ref="J15:K15"/>
    <mergeCell ref="J16:K16"/>
    <mergeCell ref="E1:I1"/>
    <mergeCell ref="A54:I54"/>
    <mergeCell ref="A55:I55"/>
    <mergeCell ref="A56:I56"/>
    <mergeCell ref="A57:I57"/>
    <mergeCell ref="A58:I58"/>
    <mergeCell ref="A41:I41"/>
    <mergeCell ref="A42:I42"/>
    <mergeCell ref="A43:I43"/>
    <mergeCell ref="A44:I44"/>
    <mergeCell ref="A59:I59"/>
    <mergeCell ref="A51:I51"/>
    <mergeCell ref="A52:I52"/>
    <mergeCell ref="A53:I53"/>
    <mergeCell ref="A45:I45"/>
    <mergeCell ref="A46:I46"/>
    <mergeCell ref="A47:I47"/>
    <mergeCell ref="A48:I48"/>
    <mergeCell ref="A49:I49"/>
    <mergeCell ref="A50:I50"/>
    <mergeCell ref="F20:F21"/>
    <mergeCell ref="F19:I19"/>
    <mergeCell ref="G20:I20"/>
    <mergeCell ref="A23:Q23"/>
    <mergeCell ref="A40:I40"/>
    <mergeCell ref="A19:A21"/>
    <mergeCell ref="C19:C21"/>
    <mergeCell ref="D19:D21"/>
    <mergeCell ref="E19:E21"/>
    <mergeCell ref="B19:B21"/>
    <mergeCell ref="O19:O21"/>
    <mergeCell ref="N19:N21"/>
    <mergeCell ref="Q19:Q21"/>
    <mergeCell ref="J20:J21"/>
    <mergeCell ref="K20:M20"/>
    <mergeCell ref="J19:M19"/>
    <mergeCell ref="P19:P21"/>
  </mergeCells>
  <pageMargins left="0.23622047244094491" right="0" top="0.39370078740157483" bottom="0.39370078740157483" header="0.19685039370078741" footer="0.19685039370078741"/>
  <pageSetup paperSize="9" scale="90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70"/>
  <sheetViews>
    <sheetView showGridLines="0" topLeftCell="A49" zoomScaleNormal="75" zoomScaleSheetLayoutView="75" workbookViewId="0">
      <selection activeCell="S24" sqref="S24"/>
    </sheetView>
  </sheetViews>
  <sheetFormatPr defaultColWidth="9.140625" defaultRowHeight="12.75" outlineLevelRow="2" x14ac:dyDescent="0.2"/>
  <cols>
    <col min="1" max="1" width="3.28515625" style="11" customWidth="1"/>
    <col min="2" max="2" width="15.42578125" style="1" customWidth="1"/>
    <col min="3" max="3" width="34.28515625" style="8" customWidth="1"/>
    <col min="4" max="4" width="7.7109375" style="7" customWidth="1"/>
    <col min="5" max="5" width="8.28515625" style="9" customWidth="1"/>
    <col min="6" max="6" width="7.7109375" style="3" customWidth="1"/>
    <col min="7" max="9" width="6.7109375" style="3" customWidth="1"/>
    <col min="10" max="10" width="7.7109375" style="140" customWidth="1"/>
    <col min="11" max="15" width="6.7109375" style="3" customWidth="1"/>
    <col min="16" max="16" width="9.140625" style="3" customWidth="1"/>
    <col min="17" max="17" width="6.7109375" style="3" customWidth="1"/>
    <col min="18" max="16384" width="9.140625" style="4"/>
  </cols>
  <sheetData>
    <row r="1" spans="1:19" outlineLevel="2" x14ac:dyDescent="0.2">
      <c r="A1" s="2" t="s">
        <v>27</v>
      </c>
      <c r="B1" s="108"/>
      <c r="C1" s="107"/>
      <c r="D1" s="129"/>
      <c r="E1" s="164" t="s">
        <v>53</v>
      </c>
      <c r="F1" s="164"/>
      <c r="G1" s="164"/>
      <c r="H1" s="164"/>
      <c r="I1" s="164"/>
      <c r="J1" s="131"/>
      <c r="K1" s="104"/>
      <c r="L1" s="104"/>
      <c r="M1" s="2" t="s">
        <v>28</v>
      </c>
      <c r="N1" s="104"/>
      <c r="O1" s="104"/>
      <c r="P1" s="104"/>
      <c r="Q1"/>
      <c r="R1"/>
    </row>
    <row r="2" spans="1:19" outlineLevel="1" x14ac:dyDescent="0.2">
      <c r="A2" s="5"/>
      <c r="B2" s="108"/>
      <c r="C2" s="107"/>
      <c r="D2" s="106"/>
      <c r="E2" s="106"/>
      <c r="F2" s="104"/>
      <c r="G2" s="128" t="s">
        <v>21</v>
      </c>
      <c r="H2" s="104"/>
      <c r="I2" s="104"/>
      <c r="J2" s="131"/>
      <c r="K2" s="104"/>
      <c r="L2" s="104"/>
      <c r="M2" s="5" t="s">
        <v>158</v>
      </c>
      <c r="N2" s="104"/>
      <c r="O2" s="104"/>
      <c r="P2" s="104"/>
      <c r="Q2"/>
      <c r="R2"/>
    </row>
    <row r="3" spans="1:19" outlineLevel="1" x14ac:dyDescent="0.2">
      <c r="A3" s="5"/>
      <c r="B3" s="108"/>
      <c r="C3" s="107"/>
      <c r="D3" s="106"/>
      <c r="E3" s="106"/>
      <c r="F3" s="104"/>
      <c r="G3" s="128"/>
      <c r="H3" s="104"/>
      <c r="I3" s="104"/>
      <c r="J3" s="131"/>
      <c r="K3" s="104"/>
      <c r="L3" s="5"/>
      <c r="M3" s="5" t="s">
        <v>157</v>
      </c>
      <c r="N3" s="104"/>
      <c r="O3" s="104"/>
      <c r="P3" s="104"/>
      <c r="Q3"/>
      <c r="R3"/>
    </row>
    <row r="4" spans="1:19" outlineLevel="1" x14ac:dyDescent="0.2">
      <c r="A4" s="5" t="s">
        <v>156</v>
      </c>
      <c r="B4" s="108"/>
      <c r="C4" s="107"/>
      <c r="D4" s="106"/>
      <c r="E4" s="106"/>
      <c r="F4" s="104"/>
      <c r="G4" s="104"/>
      <c r="H4" s="104"/>
      <c r="I4" s="104"/>
      <c r="J4" s="131"/>
      <c r="K4" s="104"/>
      <c r="L4" s="104"/>
      <c r="M4" s="5" t="s">
        <v>156</v>
      </c>
      <c r="N4" s="104"/>
      <c r="O4" s="104"/>
      <c r="P4" s="104"/>
      <c r="Q4"/>
      <c r="R4"/>
    </row>
    <row r="5" spans="1:19" outlineLevel="1" x14ac:dyDescent="0.2">
      <c r="A5" s="5" t="s">
        <v>155</v>
      </c>
      <c r="B5" s="108"/>
      <c r="C5" s="107"/>
      <c r="D5" s="106"/>
      <c r="E5" s="106"/>
      <c r="F5" s="104"/>
      <c r="G5" s="104"/>
      <c r="H5" s="104"/>
      <c r="I5" s="104"/>
      <c r="J5" s="131"/>
      <c r="K5" s="104"/>
      <c r="L5" s="104"/>
      <c r="M5" s="5" t="s">
        <v>154</v>
      </c>
      <c r="N5" s="104"/>
      <c r="O5" s="104"/>
      <c r="P5" s="104"/>
      <c r="Q5"/>
      <c r="R5"/>
    </row>
    <row r="6" spans="1:19" x14ac:dyDescent="0.2">
      <c r="A6" s="105"/>
      <c r="B6" s="108"/>
      <c r="C6" s="106"/>
      <c r="D6" s="4"/>
      <c r="E6" s="104"/>
      <c r="F6" s="104"/>
      <c r="G6" s="127" t="s">
        <v>246</v>
      </c>
      <c r="H6" s="127"/>
      <c r="I6" s="127"/>
      <c r="J6" s="131"/>
      <c r="K6" s="104"/>
      <c r="L6" s="104"/>
      <c r="M6" s="104"/>
      <c r="N6" s="104"/>
      <c r="O6" s="104"/>
      <c r="P6" s="104"/>
      <c r="Q6" s="4"/>
      <c r="R6"/>
    </row>
    <row r="7" spans="1:19" x14ac:dyDescent="0.2">
      <c r="A7" s="105"/>
      <c r="B7" s="108"/>
      <c r="C7" s="106"/>
      <c r="D7" s="4"/>
      <c r="E7" s="104"/>
      <c r="F7" s="104"/>
      <c r="G7" s="126" t="s">
        <v>245</v>
      </c>
      <c r="H7" s="105"/>
      <c r="I7" s="105"/>
      <c r="J7" s="131"/>
      <c r="K7" s="104"/>
      <c r="L7" s="104"/>
      <c r="M7" s="104"/>
      <c r="N7" s="104"/>
      <c r="O7" s="104"/>
      <c r="P7" s="104"/>
      <c r="Q7" s="4"/>
      <c r="R7"/>
    </row>
    <row r="8" spans="1:19" x14ac:dyDescent="0.2">
      <c r="A8" s="105"/>
      <c r="B8" s="108"/>
      <c r="C8" s="106"/>
      <c r="D8" s="4"/>
      <c r="E8" s="104"/>
      <c r="F8" s="104"/>
      <c r="G8" s="104"/>
      <c r="H8" s="104"/>
      <c r="I8" s="104"/>
      <c r="J8" s="131"/>
      <c r="K8" s="104"/>
      <c r="L8" s="104"/>
      <c r="M8" s="104"/>
      <c r="N8" s="104"/>
      <c r="O8" s="104"/>
      <c r="P8" s="104"/>
      <c r="Q8"/>
      <c r="R8"/>
      <c r="S8"/>
    </row>
    <row r="9" spans="1:19" x14ac:dyDescent="0.2">
      <c r="A9" s="105"/>
      <c r="B9" s="108"/>
      <c r="C9" s="123" t="s">
        <v>22</v>
      </c>
      <c r="D9" s="125" t="s">
        <v>151</v>
      </c>
      <c r="E9" s="124"/>
      <c r="F9" s="124"/>
      <c r="G9" s="124"/>
      <c r="H9" s="124"/>
      <c r="I9" s="124"/>
      <c r="J9" s="132"/>
      <c r="K9" s="124"/>
      <c r="L9" s="124"/>
      <c r="M9" s="124"/>
      <c r="N9" s="104"/>
      <c r="O9" s="104"/>
      <c r="P9" s="104"/>
      <c r="Q9"/>
      <c r="R9"/>
      <c r="S9"/>
    </row>
    <row r="10" spans="1:19" x14ac:dyDescent="0.2">
      <c r="A10" s="105"/>
      <c r="B10" s="108"/>
      <c r="C10" s="123"/>
      <c r="D10" s="98" t="s">
        <v>190</v>
      </c>
      <c r="E10" s="104"/>
      <c r="F10" s="104"/>
      <c r="G10" s="105"/>
      <c r="H10" s="104"/>
      <c r="I10" s="104"/>
      <c r="J10" s="131"/>
      <c r="K10" s="104"/>
      <c r="L10" s="104"/>
      <c r="M10" s="104"/>
      <c r="N10" s="104"/>
      <c r="O10" s="104"/>
      <c r="P10" s="104"/>
      <c r="Q10"/>
      <c r="R10"/>
      <c r="S10"/>
    </row>
    <row r="11" spans="1:19" x14ac:dyDescent="0.2">
      <c r="A11" s="105"/>
      <c r="B11" s="108"/>
      <c r="C11" s="106"/>
      <c r="D11" s="122"/>
      <c r="E11" s="120"/>
      <c r="F11" s="120"/>
      <c r="G11" s="121" t="s">
        <v>149</v>
      </c>
      <c r="H11" s="121"/>
      <c r="I11" s="121"/>
      <c r="J11" s="141"/>
      <c r="K11" s="119"/>
      <c r="L11" s="104"/>
      <c r="M11" s="104"/>
      <c r="N11" s="104"/>
      <c r="O11" s="104"/>
      <c r="P11" s="104"/>
      <c r="Q11"/>
      <c r="R11"/>
      <c r="S11"/>
    </row>
    <row r="12" spans="1:19" x14ac:dyDescent="0.2">
      <c r="A12" s="118"/>
      <c r="B12" s="117"/>
      <c r="C12" s="107"/>
      <c r="D12" s="106"/>
      <c r="E12" s="4"/>
      <c r="F12" s="104"/>
      <c r="G12" s="104"/>
      <c r="H12" s="104"/>
      <c r="I12" s="104"/>
      <c r="J12" s="131"/>
      <c r="K12" s="104"/>
      <c r="L12" s="104"/>
      <c r="M12" s="104"/>
      <c r="N12" s="104"/>
      <c r="O12" s="104"/>
      <c r="P12" s="104"/>
      <c r="Q12" s="104"/>
    </row>
    <row r="13" spans="1:19" ht="14.25" x14ac:dyDescent="0.2">
      <c r="A13" s="105"/>
      <c r="B13" s="108"/>
      <c r="C13" s="107"/>
      <c r="D13" s="98" t="s">
        <v>244</v>
      </c>
      <c r="E13" s="105"/>
      <c r="F13" s="104"/>
      <c r="G13" s="104"/>
      <c r="H13" s="104"/>
      <c r="I13" s="98"/>
      <c r="J13" s="134"/>
      <c r="K13" s="104"/>
      <c r="L13" s="104"/>
      <c r="M13" s="104"/>
      <c r="N13" s="116" t="s">
        <v>147</v>
      </c>
      <c r="O13" s="114"/>
      <c r="P13" s="114"/>
      <c r="Q13" s="104"/>
      <c r="R13" s="130"/>
    </row>
    <row r="14" spans="1:19" x14ac:dyDescent="0.2">
      <c r="A14" s="105"/>
      <c r="B14" s="108"/>
      <c r="C14" s="107"/>
      <c r="D14" s="98" t="s">
        <v>51</v>
      </c>
      <c r="E14" s="105"/>
      <c r="F14" s="104"/>
      <c r="G14" s="104"/>
      <c r="H14" s="104"/>
      <c r="I14" s="98"/>
      <c r="J14" s="161">
        <v>9.4939999999999998</v>
      </c>
      <c r="K14" s="162"/>
      <c r="L14" s="5" t="s">
        <v>139</v>
      </c>
      <c r="M14" s="104"/>
      <c r="N14" s="115" t="s">
        <v>145</v>
      </c>
      <c r="O14" s="114"/>
      <c r="P14" s="113">
        <f>P15+P16</f>
        <v>49.501379999999997</v>
      </c>
      <c r="Q14" s="104"/>
    </row>
    <row r="15" spans="1:19" outlineLevel="1" x14ac:dyDescent="0.2">
      <c r="A15" s="105"/>
      <c r="B15" s="108"/>
      <c r="C15" s="107"/>
      <c r="D15" s="98" t="s">
        <v>52</v>
      </c>
      <c r="E15" s="105"/>
      <c r="F15" s="104"/>
      <c r="G15" s="104"/>
      <c r="H15" s="104"/>
      <c r="I15" s="98"/>
      <c r="J15" s="161">
        <v>7.0960000000000001</v>
      </c>
      <c r="K15" s="162"/>
      <c r="L15" s="5" t="s">
        <v>139</v>
      </c>
      <c r="M15" s="104"/>
      <c r="N15" s="115" t="s">
        <v>138</v>
      </c>
      <c r="O15" s="114"/>
      <c r="P15" s="113">
        <f>7.096*5.56</f>
        <v>39.453759999999996</v>
      </c>
      <c r="Q15" s="104"/>
    </row>
    <row r="16" spans="1:19" outlineLevel="1" x14ac:dyDescent="0.2">
      <c r="A16" s="105"/>
      <c r="B16" s="108"/>
      <c r="C16" s="107"/>
      <c r="D16" s="98" t="s">
        <v>20</v>
      </c>
      <c r="E16" s="105"/>
      <c r="F16" s="104"/>
      <c r="G16" s="104"/>
      <c r="H16" s="104"/>
      <c r="I16" s="98"/>
      <c r="J16" s="161">
        <v>2.3980000000000001</v>
      </c>
      <c r="K16" s="162"/>
      <c r="L16" s="5" t="s">
        <v>139</v>
      </c>
      <c r="M16" s="104"/>
      <c r="N16" s="115" t="s">
        <v>142</v>
      </c>
      <c r="O16" s="114"/>
      <c r="P16" s="113">
        <f>4.19*2.398</f>
        <v>10.047620000000002</v>
      </c>
      <c r="Q16" s="104"/>
    </row>
    <row r="17" spans="1:17" x14ac:dyDescent="0.2">
      <c r="A17" s="105"/>
      <c r="B17" s="108"/>
      <c r="C17" s="107"/>
      <c r="D17" s="98" t="s">
        <v>187</v>
      </c>
      <c r="E17" s="105"/>
      <c r="F17" s="104"/>
      <c r="G17" s="104"/>
      <c r="H17" s="104"/>
      <c r="I17" s="98"/>
      <c r="J17" s="161" t="s">
        <v>243</v>
      </c>
      <c r="K17" s="162"/>
      <c r="L17" s="5" t="s">
        <v>139</v>
      </c>
      <c r="M17" s="104"/>
      <c r="N17" s="115" t="s">
        <v>138</v>
      </c>
      <c r="O17" s="114"/>
      <c r="P17" s="113">
        <f>1.457*5.56</f>
        <v>8.1009200000000003</v>
      </c>
      <c r="Q17" s="104"/>
    </row>
    <row r="18" spans="1:17" outlineLevel="1" x14ac:dyDescent="0.2">
      <c r="A18" s="105"/>
      <c r="B18" s="108"/>
      <c r="C18" s="107"/>
      <c r="D18" s="98" t="s">
        <v>49</v>
      </c>
      <c r="E18" s="105"/>
      <c r="F18" s="104"/>
      <c r="G18" s="104"/>
      <c r="H18" s="104"/>
      <c r="I18" s="98"/>
      <c r="J18" s="161" t="s">
        <v>242</v>
      </c>
      <c r="K18" s="162"/>
      <c r="L18" s="5" t="s">
        <v>50</v>
      </c>
      <c r="M18" s="104"/>
      <c r="N18" s="104"/>
      <c r="O18" s="104"/>
      <c r="P18" s="104"/>
      <c r="Q18" s="104"/>
    </row>
    <row r="19" spans="1:17" x14ac:dyDescent="0.2">
      <c r="A19" s="105"/>
      <c r="B19" s="108"/>
      <c r="C19" s="107"/>
      <c r="D19" s="109" t="s">
        <v>136</v>
      </c>
      <c r="E19" s="105"/>
      <c r="F19" s="104"/>
      <c r="G19" s="104"/>
      <c r="H19" s="104"/>
      <c r="I19" s="104"/>
      <c r="J19" s="131"/>
      <c r="K19" s="104"/>
      <c r="L19" s="104"/>
      <c r="M19" s="104"/>
      <c r="N19" s="104"/>
      <c r="O19" s="104"/>
      <c r="P19" s="104"/>
      <c r="Q19" s="104"/>
    </row>
    <row r="21" spans="1:17" ht="18" customHeight="1" x14ac:dyDescent="0.2">
      <c r="A21" s="166" t="s">
        <v>23</v>
      </c>
      <c r="B21" s="167" t="s">
        <v>184</v>
      </c>
      <c r="C21" s="166" t="s">
        <v>134</v>
      </c>
      <c r="D21" s="166" t="s">
        <v>24</v>
      </c>
      <c r="E21" s="166" t="s">
        <v>25</v>
      </c>
      <c r="F21" s="166" t="s">
        <v>133</v>
      </c>
      <c r="G21" s="169"/>
      <c r="H21" s="169"/>
      <c r="I21" s="169"/>
      <c r="J21" s="166" t="s">
        <v>132</v>
      </c>
      <c r="K21" s="169"/>
      <c r="L21" s="169"/>
      <c r="M21" s="169"/>
      <c r="N21" s="166" t="s">
        <v>131</v>
      </c>
      <c r="O21" s="166" t="s">
        <v>130</v>
      </c>
      <c r="P21" s="166" t="s">
        <v>183</v>
      </c>
      <c r="Q21" s="166" t="s">
        <v>182</v>
      </c>
    </row>
    <row r="22" spans="1:17" ht="15.75" customHeight="1" x14ac:dyDescent="0.2">
      <c r="A22" s="169"/>
      <c r="B22" s="168"/>
      <c r="C22" s="171"/>
      <c r="D22" s="166"/>
      <c r="E22" s="169"/>
      <c r="F22" s="166" t="s">
        <v>26</v>
      </c>
      <c r="G22" s="166" t="s">
        <v>127</v>
      </c>
      <c r="H22" s="169"/>
      <c r="I22" s="169"/>
      <c r="J22" s="173" t="s">
        <v>26</v>
      </c>
      <c r="K22" s="166" t="s">
        <v>127</v>
      </c>
      <c r="L22" s="169"/>
      <c r="M22" s="169"/>
      <c r="N22" s="166"/>
      <c r="O22" s="166"/>
      <c r="P22" s="166"/>
      <c r="Q22" s="166"/>
    </row>
    <row r="23" spans="1:17" ht="15.75" customHeight="1" x14ac:dyDescent="0.2">
      <c r="A23" s="169"/>
      <c r="B23" s="168"/>
      <c r="C23" s="171"/>
      <c r="D23" s="166"/>
      <c r="E23" s="169"/>
      <c r="F23" s="169"/>
      <c r="G23" s="95" t="s">
        <v>126</v>
      </c>
      <c r="H23" s="95" t="s">
        <v>125</v>
      </c>
      <c r="I23" s="95" t="s">
        <v>124</v>
      </c>
      <c r="J23" s="174"/>
      <c r="K23" s="95" t="s">
        <v>126</v>
      </c>
      <c r="L23" s="95" t="s">
        <v>125</v>
      </c>
      <c r="M23" s="95" t="s">
        <v>124</v>
      </c>
      <c r="N23" s="166"/>
      <c r="O23" s="166"/>
      <c r="P23" s="166"/>
      <c r="Q23" s="166"/>
    </row>
    <row r="24" spans="1:17" x14ac:dyDescent="0.2">
      <c r="A24" s="6">
        <v>1</v>
      </c>
      <c r="B24" s="103">
        <v>2</v>
      </c>
      <c r="C24" s="95">
        <v>3</v>
      </c>
      <c r="D24" s="95">
        <v>4</v>
      </c>
      <c r="E24" s="6">
        <v>5</v>
      </c>
      <c r="F24" s="102">
        <v>6</v>
      </c>
      <c r="G24" s="102">
        <v>7</v>
      </c>
      <c r="H24" s="102">
        <v>8</v>
      </c>
      <c r="I24" s="102">
        <v>9</v>
      </c>
      <c r="J24" s="135">
        <v>10</v>
      </c>
      <c r="K24" s="102">
        <v>11</v>
      </c>
      <c r="L24" s="102">
        <v>12</v>
      </c>
      <c r="M24" s="102">
        <v>13</v>
      </c>
      <c r="N24" s="102">
        <v>14</v>
      </c>
      <c r="O24" s="102">
        <v>15</v>
      </c>
      <c r="P24" s="102">
        <v>16</v>
      </c>
      <c r="Q24" s="102">
        <v>17</v>
      </c>
    </row>
    <row r="25" spans="1:17" x14ac:dyDescent="0.2">
      <c r="A25" s="170" t="s">
        <v>123</v>
      </c>
      <c r="B25" s="160"/>
      <c r="C25" s="160"/>
      <c r="D25" s="160"/>
      <c r="E25" s="160"/>
      <c r="F25" s="160"/>
      <c r="G25" s="160"/>
      <c r="H25" s="160"/>
      <c r="I25" s="160"/>
      <c r="J25" s="160"/>
      <c r="K25" s="160"/>
      <c r="L25" s="160"/>
      <c r="M25" s="160"/>
      <c r="N25" s="160"/>
      <c r="O25" s="160"/>
      <c r="P25" s="160"/>
      <c r="Q25" s="160"/>
    </row>
    <row r="26" spans="1:17" ht="63" x14ac:dyDescent="0.2">
      <c r="A26" s="6">
        <v>1</v>
      </c>
      <c r="B26" s="92" t="s">
        <v>241</v>
      </c>
      <c r="C26" s="94" t="s">
        <v>240</v>
      </c>
      <c r="D26" s="91" t="s">
        <v>30</v>
      </c>
      <c r="E26" s="101">
        <v>1</v>
      </c>
      <c r="F26" s="89">
        <v>1335.61</v>
      </c>
      <c r="G26" s="12"/>
      <c r="H26" s="12"/>
      <c r="I26" s="12"/>
      <c r="J26" s="136">
        <v>1336</v>
      </c>
      <c r="K26" s="12"/>
      <c r="L26" s="12"/>
      <c r="M26" s="12"/>
      <c r="N26" s="12"/>
      <c r="O26" s="12"/>
      <c r="P26" s="12"/>
      <c r="Q26" s="12"/>
    </row>
    <row r="27" spans="1:17" ht="24" x14ac:dyDescent="0.2">
      <c r="A27" s="6">
        <v>2</v>
      </c>
      <c r="B27" s="92" t="s">
        <v>239</v>
      </c>
      <c r="C27" s="94" t="s">
        <v>238</v>
      </c>
      <c r="D27" s="91" t="s">
        <v>29</v>
      </c>
      <c r="E27" s="101">
        <v>1</v>
      </c>
      <c r="F27" s="89">
        <v>256.7</v>
      </c>
      <c r="G27" s="89">
        <v>157.76</v>
      </c>
      <c r="H27" s="89">
        <v>33.83</v>
      </c>
      <c r="I27" s="89">
        <v>6.87</v>
      </c>
      <c r="J27" s="136">
        <v>257</v>
      </c>
      <c r="K27" s="12">
        <v>158</v>
      </c>
      <c r="L27" s="12">
        <v>34</v>
      </c>
      <c r="M27" s="12">
        <v>7</v>
      </c>
      <c r="N27" s="12">
        <v>10.1</v>
      </c>
      <c r="O27" s="12">
        <v>10.1</v>
      </c>
      <c r="P27" s="12">
        <v>0.44</v>
      </c>
      <c r="Q27" s="12">
        <v>0.44</v>
      </c>
    </row>
    <row r="28" spans="1:17" ht="52.15" customHeight="1" x14ac:dyDescent="0.2">
      <c r="A28" s="6">
        <v>3</v>
      </c>
      <c r="B28" s="92" t="s">
        <v>237</v>
      </c>
      <c r="C28" s="94" t="s">
        <v>236</v>
      </c>
      <c r="D28" s="91" t="s">
        <v>30</v>
      </c>
      <c r="E28" s="101">
        <v>2</v>
      </c>
      <c r="F28" s="89">
        <v>163.06</v>
      </c>
      <c r="G28" s="12"/>
      <c r="H28" s="12"/>
      <c r="I28" s="12"/>
      <c r="J28" s="136">
        <v>326</v>
      </c>
      <c r="K28" s="12"/>
      <c r="L28" s="12"/>
      <c r="M28" s="12"/>
      <c r="N28" s="12"/>
      <c r="O28" s="12"/>
      <c r="P28" s="12"/>
      <c r="Q28" s="12"/>
    </row>
    <row r="29" spans="1:17" ht="63" x14ac:dyDescent="0.2">
      <c r="A29" s="6">
        <v>4</v>
      </c>
      <c r="B29" s="92" t="s">
        <v>235</v>
      </c>
      <c r="C29" s="94" t="s">
        <v>234</v>
      </c>
      <c r="D29" s="91" t="s">
        <v>30</v>
      </c>
      <c r="E29" s="101">
        <v>1</v>
      </c>
      <c r="F29" s="89">
        <v>871.75</v>
      </c>
      <c r="G29" s="12"/>
      <c r="H29" s="12"/>
      <c r="I29" s="12"/>
      <c r="J29" s="136">
        <v>872</v>
      </c>
      <c r="K29" s="12"/>
      <c r="L29" s="12"/>
      <c r="M29" s="12"/>
      <c r="N29" s="12"/>
      <c r="O29" s="12"/>
      <c r="P29" s="12"/>
      <c r="Q29" s="12"/>
    </row>
    <row r="30" spans="1:17" ht="36" x14ac:dyDescent="0.2">
      <c r="A30" s="6">
        <v>5</v>
      </c>
      <c r="B30" s="92" t="s">
        <v>233</v>
      </c>
      <c r="C30" s="94" t="s">
        <v>232</v>
      </c>
      <c r="D30" s="91" t="s">
        <v>29</v>
      </c>
      <c r="E30" s="101">
        <v>1</v>
      </c>
      <c r="F30" s="89">
        <v>99.26</v>
      </c>
      <c r="G30" s="89">
        <v>33.11</v>
      </c>
      <c r="H30" s="89">
        <v>62.05</v>
      </c>
      <c r="I30" s="89">
        <v>4.71</v>
      </c>
      <c r="J30" s="136">
        <v>99</v>
      </c>
      <c r="K30" s="12">
        <v>33</v>
      </c>
      <c r="L30" s="12">
        <v>62</v>
      </c>
      <c r="M30" s="12">
        <v>5</v>
      </c>
      <c r="N30" s="12">
        <v>2.37</v>
      </c>
      <c r="O30" s="12">
        <v>2.37</v>
      </c>
      <c r="P30" s="12">
        <v>0.28999999999999998</v>
      </c>
      <c r="Q30" s="12">
        <v>0.28999999999999998</v>
      </c>
    </row>
    <row r="31" spans="1:17" x14ac:dyDescent="0.2">
      <c r="A31" s="6">
        <v>6</v>
      </c>
      <c r="B31" s="92" t="s">
        <v>231</v>
      </c>
      <c r="C31" s="94" t="s">
        <v>230</v>
      </c>
      <c r="D31" s="91" t="s">
        <v>229</v>
      </c>
      <c r="E31" s="101">
        <v>1</v>
      </c>
      <c r="F31" s="89">
        <v>186.08</v>
      </c>
      <c r="G31" s="12"/>
      <c r="H31" s="12"/>
      <c r="I31" s="12"/>
      <c r="J31" s="136">
        <v>186</v>
      </c>
      <c r="K31" s="12"/>
      <c r="L31" s="12"/>
      <c r="M31" s="12"/>
      <c r="N31" s="12"/>
      <c r="O31" s="12"/>
      <c r="P31" s="12"/>
      <c r="Q31" s="12"/>
    </row>
    <row r="32" spans="1:17" ht="24" x14ac:dyDescent="0.2">
      <c r="A32" s="6">
        <v>7</v>
      </c>
      <c r="B32" s="92" t="s">
        <v>228</v>
      </c>
      <c r="C32" s="94" t="s">
        <v>227</v>
      </c>
      <c r="D32" s="91" t="s">
        <v>226</v>
      </c>
      <c r="E32" s="101">
        <v>1</v>
      </c>
      <c r="F32" s="89">
        <v>77.790000000000006</v>
      </c>
      <c r="G32" s="12"/>
      <c r="H32" s="12"/>
      <c r="I32" s="12"/>
      <c r="J32" s="136">
        <v>78</v>
      </c>
      <c r="K32" s="12"/>
      <c r="L32" s="12"/>
      <c r="M32" s="12"/>
      <c r="N32" s="12"/>
      <c r="O32" s="12"/>
      <c r="P32" s="12"/>
      <c r="Q32" s="12"/>
    </row>
    <row r="33" spans="1:17" ht="24" x14ac:dyDescent="0.2">
      <c r="A33" s="6">
        <v>8</v>
      </c>
      <c r="B33" s="92" t="s">
        <v>225</v>
      </c>
      <c r="C33" s="94" t="s">
        <v>224</v>
      </c>
      <c r="D33" s="91" t="s">
        <v>223</v>
      </c>
      <c r="E33" s="101">
        <v>1</v>
      </c>
      <c r="F33" s="89">
        <v>177.71</v>
      </c>
      <c r="G33" s="12"/>
      <c r="H33" s="12"/>
      <c r="I33" s="12"/>
      <c r="J33" s="136">
        <v>178</v>
      </c>
      <c r="K33" s="12"/>
      <c r="L33" s="12"/>
      <c r="M33" s="12"/>
      <c r="N33" s="12"/>
      <c r="O33" s="12"/>
      <c r="P33" s="12"/>
      <c r="Q33" s="12"/>
    </row>
    <row r="34" spans="1:17" ht="24" x14ac:dyDescent="0.2">
      <c r="A34" s="6">
        <v>9</v>
      </c>
      <c r="B34" s="92" t="s">
        <v>222</v>
      </c>
      <c r="C34" s="94" t="s">
        <v>221</v>
      </c>
      <c r="D34" s="91" t="s">
        <v>29</v>
      </c>
      <c r="E34" s="101">
        <v>1</v>
      </c>
      <c r="F34" s="89">
        <v>34.200000000000003</v>
      </c>
      <c r="G34" s="89">
        <v>6.41</v>
      </c>
      <c r="H34" s="89">
        <v>7.18</v>
      </c>
      <c r="I34" s="89">
        <v>0.81</v>
      </c>
      <c r="J34" s="136">
        <v>34</v>
      </c>
      <c r="K34" s="12">
        <v>6</v>
      </c>
      <c r="L34" s="12">
        <v>7</v>
      </c>
      <c r="M34" s="12">
        <v>1</v>
      </c>
      <c r="N34" s="12">
        <v>0.52</v>
      </c>
      <c r="O34" s="12">
        <v>0.52</v>
      </c>
      <c r="P34" s="12">
        <v>0.06</v>
      </c>
      <c r="Q34" s="12">
        <v>0.06</v>
      </c>
    </row>
    <row r="35" spans="1:17" x14ac:dyDescent="0.2">
      <c r="A35" s="6">
        <v>10</v>
      </c>
      <c r="B35" s="92" t="s">
        <v>220</v>
      </c>
      <c r="C35" s="94" t="s">
        <v>219</v>
      </c>
      <c r="D35" s="91" t="s">
        <v>30</v>
      </c>
      <c r="E35" s="101">
        <v>1</v>
      </c>
      <c r="F35" s="89">
        <v>46.81</v>
      </c>
      <c r="G35" s="12"/>
      <c r="H35" s="12"/>
      <c r="I35" s="12"/>
      <c r="J35" s="136">
        <v>47</v>
      </c>
      <c r="K35" s="12"/>
      <c r="L35" s="12"/>
      <c r="M35" s="12"/>
      <c r="N35" s="12"/>
      <c r="O35" s="12"/>
      <c r="P35" s="12"/>
      <c r="Q35" s="12"/>
    </row>
    <row r="36" spans="1:17" ht="24" x14ac:dyDescent="0.2">
      <c r="A36" s="6">
        <v>11</v>
      </c>
      <c r="B36" s="92" t="s">
        <v>218</v>
      </c>
      <c r="C36" s="94" t="s">
        <v>217</v>
      </c>
      <c r="D36" s="91" t="s">
        <v>29</v>
      </c>
      <c r="E36" s="101">
        <v>1</v>
      </c>
      <c r="F36" s="89">
        <v>137.5</v>
      </c>
      <c r="G36" s="89">
        <v>31.8</v>
      </c>
      <c r="H36" s="89">
        <v>2.36</v>
      </c>
      <c r="I36" s="12"/>
      <c r="J36" s="136">
        <v>138</v>
      </c>
      <c r="K36" s="12">
        <v>32</v>
      </c>
      <c r="L36" s="12">
        <v>2</v>
      </c>
      <c r="M36" s="12"/>
      <c r="N36" s="12">
        <v>2.4</v>
      </c>
      <c r="O36" s="12">
        <v>2.4</v>
      </c>
      <c r="P36" s="12"/>
      <c r="Q36" s="12"/>
    </row>
    <row r="37" spans="1:17" x14ac:dyDescent="0.2">
      <c r="A37" s="6">
        <v>12</v>
      </c>
      <c r="B37" s="92" t="s">
        <v>216</v>
      </c>
      <c r="C37" s="94" t="s">
        <v>215</v>
      </c>
      <c r="D37" s="91" t="s">
        <v>32</v>
      </c>
      <c r="E37" s="90">
        <v>0.01</v>
      </c>
      <c r="F37" s="89">
        <v>4296.6400000000003</v>
      </c>
      <c r="G37" s="12"/>
      <c r="H37" s="12"/>
      <c r="I37" s="12"/>
      <c r="J37" s="136">
        <v>43</v>
      </c>
      <c r="K37" s="12"/>
      <c r="L37" s="12"/>
      <c r="M37" s="12"/>
      <c r="N37" s="12"/>
      <c r="O37" s="12"/>
      <c r="P37" s="12"/>
      <c r="Q37" s="12"/>
    </row>
    <row r="38" spans="1:17" x14ac:dyDescent="0.2">
      <c r="A38" s="6">
        <v>13</v>
      </c>
      <c r="B38" s="92" t="s">
        <v>214</v>
      </c>
      <c r="C38" s="94" t="s">
        <v>213</v>
      </c>
      <c r="D38" s="91" t="s">
        <v>35</v>
      </c>
      <c r="E38" s="101">
        <v>2</v>
      </c>
      <c r="F38" s="89">
        <v>51.17</v>
      </c>
      <c r="G38" s="12"/>
      <c r="H38" s="12"/>
      <c r="I38" s="12"/>
      <c r="J38" s="136">
        <v>102</v>
      </c>
      <c r="K38" s="12"/>
      <c r="L38" s="12"/>
      <c r="M38" s="12"/>
      <c r="N38" s="12"/>
      <c r="O38" s="12"/>
      <c r="P38" s="12"/>
      <c r="Q38" s="12"/>
    </row>
    <row r="39" spans="1:17" ht="24" x14ac:dyDescent="0.2">
      <c r="A39" s="6">
        <v>14</v>
      </c>
      <c r="B39" s="92" t="s">
        <v>212</v>
      </c>
      <c r="C39" s="94" t="s">
        <v>211</v>
      </c>
      <c r="D39" s="91" t="s">
        <v>210</v>
      </c>
      <c r="E39" s="101">
        <v>2</v>
      </c>
      <c r="F39" s="89">
        <v>19.2</v>
      </c>
      <c r="G39" s="89">
        <v>13.09</v>
      </c>
      <c r="H39" s="89">
        <v>3.08</v>
      </c>
      <c r="I39" s="89">
        <v>0.62</v>
      </c>
      <c r="J39" s="136">
        <v>38</v>
      </c>
      <c r="K39" s="12">
        <v>26</v>
      </c>
      <c r="L39" s="12">
        <v>6</v>
      </c>
      <c r="M39" s="12">
        <v>1</v>
      </c>
      <c r="N39" s="12">
        <v>1.0900000000000001</v>
      </c>
      <c r="O39" s="12">
        <v>2.1800000000000002</v>
      </c>
      <c r="P39" s="12">
        <v>0.04</v>
      </c>
      <c r="Q39" s="12">
        <v>0.08</v>
      </c>
    </row>
    <row r="40" spans="1:17" ht="24" x14ac:dyDescent="0.2">
      <c r="A40" s="6">
        <v>15</v>
      </c>
      <c r="B40" s="92" t="s">
        <v>209</v>
      </c>
      <c r="C40" s="94" t="s">
        <v>208</v>
      </c>
      <c r="D40" s="91" t="s">
        <v>30</v>
      </c>
      <c r="E40" s="101">
        <v>30</v>
      </c>
      <c r="F40" s="12"/>
      <c r="G40" s="12"/>
      <c r="H40" s="12"/>
      <c r="I40" s="12"/>
      <c r="J40" s="136">
        <v>2398</v>
      </c>
      <c r="K40" s="12"/>
      <c r="L40" s="12"/>
      <c r="M40" s="12"/>
      <c r="N40" s="12"/>
      <c r="O40" s="12"/>
      <c r="P40" s="12"/>
      <c r="Q40" s="12"/>
    </row>
    <row r="41" spans="1:17" ht="24" x14ac:dyDescent="0.2">
      <c r="A41" s="6">
        <v>16</v>
      </c>
      <c r="B41" s="92" t="s">
        <v>207</v>
      </c>
      <c r="C41" s="94" t="s">
        <v>206</v>
      </c>
      <c r="D41" s="91" t="s">
        <v>29</v>
      </c>
      <c r="E41" s="101">
        <v>30</v>
      </c>
      <c r="F41" s="89">
        <v>24.5</v>
      </c>
      <c r="G41" s="89">
        <v>24.02</v>
      </c>
      <c r="H41" s="12"/>
      <c r="I41" s="12"/>
      <c r="J41" s="136">
        <v>735</v>
      </c>
      <c r="K41" s="12">
        <v>721</v>
      </c>
      <c r="L41" s="12"/>
      <c r="M41" s="12"/>
      <c r="N41" s="12">
        <v>2</v>
      </c>
      <c r="O41" s="12">
        <v>60</v>
      </c>
      <c r="P41" s="12"/>
      <c r="Q41" s="12"/>
    </row>
    <row r="42" spans="1:17" ht="72" x14ac:dyDescent="0.2">
      <c r="A42" s="6">
        <v>17</v>
      </c>
      <c r="B42" s="92" t="s">
        <v>205</v>
      </c>
      <c r="C42" s="94" t="s">
        <v>204</v>
      </c>
      <c r="D42" s="91" t="s">
        <v>31</v>
      </c>
      <c r="E42" s="90">
        <v>0.03</v>
      </c>
      <c r="F42" s="89">
        <v>1853.8</v>
      </c>
      <c r="G42" s="12"/>
      <c r="H42" s="12"/>
      <c r="I42" s="12"/>
      <c r="J42" s="136">
        <v>56</v>
      </c>
      <c r="K42" s="12"/>
      <c r="L42" s="12"/>
      <c r="M42" s="12"/>
      <c r="N42" s="12"/>
      <c r="O42" s="12"/>
      <c r="P42" s="12"/>
      <c r="Q42" s="12"/>
    </row>
    <row r="43" spans="1:17" ht="48" x14ac:dyDescent="0.2">
      <c r="A43" s="6">
        <v>18</v>
      </c>
      <c r="B43" s="92" t="s">
        <v>203</v>
      </c>
      <c r="C43" s="94" t="s">
        <v>202</v>
      </c>
      <c r="D43" s="91" t="s">
        <v>31</v>
      </c>
      <c r="E43" s="90">
        <v>1E-3</v>
      </c>
      <c r="F43" s="89">
        <v>5800</v>
      </c>
      <c r="G43" s="12"/>
      <c r="H43" s="12"/>
      <c r="I43" s="12"/>
      <c r="J43" s="136">
        <v>6</v>
      </c>
      <c r="K43" s="12"/>
      <c r="L43" s="12"/>
      <c r="M43" s="12"/>
      <c r="N43" s="12"/>
      <c r="O43" s="12"/>
      <c r="P43" s="12"/>
      <c r="Q43" s="12"/>
    </row>
    <row r="44" spans="1:17" ht="24" x14ac:dyDescent="0.2">
      <c r="A44" s="6">
        <v>19</v>
      </c>
      <c r="B44" s="92" t="s">
        <v>201</v>
      </c>
      <c r="C44" s="94" t="s">
        <v>200</v>
      </c>
      <c r="D44" s="91" t="s">
        <v>34</v>
      </c>
      <c r="E44" s="90">
        <v>0.31</v>
      </c>
      <c r="F44" s="89">
        <v>164.55</v>
      </c>
      <c r="G44" s="89">
        <v>144.80000000000001</v>
      </c>
      <c r="H44" s="12"/>
      <c r="I44" s="12"/>
      <c r="J44" s="136">
        <v>51</v>
      </c>
      <c r="K44" s="12">
        <v>45</v>
      </c>
      <c r="L44" s="12"/>
      <c r="M44" s="12"/>
      <c r="N44" s="12">
        <v>9.27</v>
      </c>
      <c r="O44" s="12">
        <v>2.87</v>
      </c>
      <c r="P44" s="12"/>
      <c r="Q44" s="12"/>
    </row>
    <row r="45" spans="1:17" x14ac:dyDescent="0.2">
      <c r="A45" s="159" t="s">
        <v>36</v>
      </c>
      <c r="B45" s="160"/>
      <c r="C45" s="160"/>
      <c r="D45" s="160"/>
      <c r="E45" s="160"/>
      <c r="F45" s="160"/>
      <c r="G45" s="160"/>
      <c r="H45" s="160"/>
      <c r="I45" s="160"/>
      <c r="J45" s="137">
        <v>6980</v>
      </c>
      <c r="K45" s="89">
        <v>1021</v>
      </c>
      <c r="L45" s="89">
        <v>111</v>
      </c>
      <c r="M45" s="89">
        <v>14</v>
      </c>
      <c r="N45" s="12"/>
      <c r="O45" s="89">
        <v>80.44</v>
      </c>
      <c r="P45" s="12"/>
      <c r="Q45" s="89">
        <v>0.87</v>
      </c>
    </row>
    <row r="46" spans="1:17" x14ac:dyDescent="0.2">
      <c r="A46" s="159" t="s">
        <v>37</v>
      </c>
      <c r="B46" s="160"/>
      <c r="C46" s="160"/>
      <c r="D46" s="160"/>
      <c r="E46" s="160"/>
      <c r="F46" s="160"/>
      <c r="G46" s="160"/>
      <c r="H46" s="160"/>
      <c r="I46" s="160"/>
      <c r="J46" s="137">
        <v>7435</v>
      </c>
      <c r="K46" s="89">
        <v>1438</v>
      </c>
      <c r="L46" s="89">
        <v>149</v>
      </c>
      <c r="M46" s="89">
        <v>19</v>
      </c>
      <c r="N46" s="12"/>
      <c r="O46" s="89">
        <v>108.59</v>
      </c>
      <c r="P46" s="12"/>
      <c r="Q46" s="89">
        <v>1.17</v>
      </c>
    </row>
    <row r="47" spans="1:17" x14ac:dyDescent="0.2">
      <c r="A47" s="159" t="s">
        <v>86</v>
      </c>
      <c r="B47" s="160"/>
      <c r="C47" s="160"/>
      <c r="D47" s="160"/>
      <c r="E47" s="160"/>
      <c r="F47" s="160"/>
      <c r="G47" s="160"/>
      <c r="H47" s="160"/>
      <c r="I47" s="160"/>
      <c r="J47" s="136"/>
      <c r="K47" s="12"/>
      <c r="L47" s="12"/>
      <c r="M47" s="12"/>
      <c r="N47" s="12"/>
      <c r="O47" s="12"/>
      <c r="P47" s="12"/>
      <c r="Q47" s="12"/>
    </row>
    <row r="48" spans="1:17" x14ac:dyDescent="0.2">
      <c r="A48" s="159" t="s">
        <v>199</v>
      </c>
      <c r="B48" s="160"/>
      <c r="C48" s="160"/>
      <c r="D48" s="160"/>
      <c r="E48" s="160"/>
      <c r="F48" s="160"/>
      <c r="G48" s="160"/>
      <c r="H48" s="160"/>
      <c r="I48" s="160"/>
      <c r="J48" s="137">
        <v>44</v>
      </c>
      <c r="K48" s="89">
        <v>44</v>
      </c>
      <c r="L48" s="89">
        <v>1</v>
      </c>
      <c r="M48" s="89">
        <v>1</v>
      </c>
      <c r="N48" s="12"/>
      <c r="O48" s="12"/>
      <c r="P48" s="12"/>
      <c r="Q48" s="12"/>
    </row>
    <row r="49" spans="1:17" ht="24.6" customHeight="1" x14ac:dyDescent="0.2">
      <c r="A49" s="159" t="s">
        <v>198</v>
      </c>
      <c r="B49" s="160"/>
      <c r="C49" s="160"/>
      <c r="D49" s="160"/>
      <c r="E49" s="160"/>
      <c r="F49" s="160"/>
      <c r="G49" s="160"/>
      <c r="H49" s="160"/>
      <c r="I49" s="160"/>
      <c r="J49" s="137">
        <v>411</v>
      </c>
      <c r="K49" s="89">
        <v>373</v>
      </c>
      <c r="L49" s="89">
        <v>39</v>
      </c>
      <c r="M49" s="89">
        <v>5</v>
      </c>
      <c r="N49" s="12"/>
      <c r="O49" s="89">
        <v>28.154</v>
      </c>
      <c r="P49" s="12"/>
      <c r="Q49" s="89">
        <v>0.30449999999999999</v>
      </c>
    </row>
    <row r="50" spans="1:17" x14ac:dyDescent="0.2">
      <c r="A50" s="159" t="s">
        <v>38</v>
      </c>
      <c r="B50" s="160"/>
      <c r="C50" s="160"/>
      <c r="D50" s="160"/>
      <c r="E50" s="160"/>
      <c r="F50" s="160"/>
      <c r="G50" s="160"/>
      <c r="H50" s="160"/>
      <c r="I50" s="160"/>
      <c r="J50" s="137">
        <v>1180</v>
      </c>
      <c r="K50" s="12"/>
      <c r="L50" s="12"/>
      <c r="M50" s="12"/>
      <c r="N50" s="12"/>
      <c r="O50" s="12"/>
      <c r="P50" s="12"/>
      <c r="Q50" s="12"/>
    </row>
    <row r="51" spans="1:17" x14ac:dyDescent="0.2">
      <c r="A51" s="159" t="s">
        <v>86</v>
      </c>
      <c r="B51" s="160"/>
      <c r="C51" s="160"/>
      <c r="D51" s="160"/>
      <c r="E51" s="160"/>
      <c r="F51" s="160"/>
      <c r="G51" s="160"/>
      <c r="H51" s="160"/>
      <c r="I51" s="160"/>
      <c r="J51" s="136"/>
      <c r="K51" s="12"/>
      <c r="L51" s="12"/>
      <c r="M51" s="12"/>
      <c r="N51" s="12"/>
      <c r="O51" s="12"/>
      <c r="P51" s="12"/>
      <c r="Q51" s="12"/>
    </row>
    <row r="52" spans="1:17" x14ac:dyDescent="0.2">
      <c r="A52" s="159" t="s">
        <v>197</v>
      </c>
      <c r="B52" s="160"/>
      <c r="C52" s="160"/>
      <c r="D52" s="160"/>
      <c r="E52" s="160"/>
      <c r="F52" s="160"/>
      <c r="G52" s="160"/>
      <c r="H52" s="160"/>
      <c r="I52" s="160"/>
      <c r="J52" s="137">
        <v>1086</v>
      </c>
      <c r="K52" s="12"/>
      <c r="L52" s="12"/>
      <c r="M52" s="12"/>
      <c r="N52" s="12"/>
      <c r="O52" s="12"/>
      <c r="P52" s="12"/>
      <c r="Q52" s="12"/>
    </row>
    <row r="53" spans="1:17" x14ac:dyDescent="0.2">
      <c r="A53" s="159" t="s">
        <v>196</v>
      </c>
      <c r="B53" s="160"/>
      <c r="C53" s="160"/>
      <c r="D53" s="160"/>
      <c r="E53" s="160"/>
      <c r="F53" s="160"/>
      <c r="G53" s="160"/>
      <c r="H53" s="160"/>
      <c r="I53" s="160"/>
      <c r="J53" s="137">
        <v>94</v>
      </c>
      <c r="K53" s="12"/>
      <c r="L53" s="12"/>
      <c r="M53" s="12"/>
      <c r="N53" s="12"/>
      <c r="O53" s="12"/>
      <c r="P53" s="12"/>
      <c r="Q53" s="12"/>
    </row>
    <row r="54" spans="1:17" x14ac:dyDescent="0.2">
      <c r="A54" s="159" t="s">
        <v>39</v>
      </c>
      <c r="B54" s="160"/>
      <c r="C54" s="160"/>
      <c r="D54" s="160"/>
      <c r="E54" s="160"/>
      <c r="F54" s="160"/>
      <c r="G54" s="160"/>
      <c r="H54" s="160"/>
      <c r="I54" s="160"/>
      <c r="J54" s="137">
        <v>879</v>
      </c>
      <c r="K54" s="12"/>
      <c r="L54" s="12"/>
      <c r="M54" s="12"/>
      <c r="N54" s="12"/>
      <c r="O54" s="12"/>
      <c r="P54" s="12"/>
      <c r="Q54" s="12"/>
    </row>
    <row r="55" spans="1:17" x14ac:dyDescent="0.2">
      <c r="A55" s="159" t="s">
        <v>86</v>
      </c>
      <c r="B55" s="160"/>
      <c r="C55" s="160"/>
      <c r="D55" s="160"/>
      <c r="E55" s="160"/>
      <c r="F55" s="160"/>
      <c r="G55" s="160"/>
      <c r="H55" s="160"/>
      <c r="I55" s="160"/>
      <c r="J55" s="136"/>
      <c r="K55" s="12"/>
      <c r="L55" s="12"/>
      <c r="M55" s="12"/>
      <c r="N55" s="12"/>
      <c r="O55" s="12"/>
      <c r="P55" s="12"/>
      <c r="Q55" s="12"/>
    </row>
    <row r="56" spans="1:17" x14ac:dyDescent="0.2">
      <c r="A56" s="159" t="s">
        <v>195</v>
      </c>
      <c r="B56" s="160"/>
      <c r="C56" s="160"/>
      <c r="D56" s="160"/>
      <c r="E56" s="160"/>
      <c r="F56" s="160"/>
      <c r="G56" s="160"/>
      <c r="H56" s="160"/>
      <c r="I56" s="160"/>
      <c r="J56" s="137">
        <v>815</v>
      </c>
      <c r="K56" s="12"/>
      <c r="L56" s="12"/>
      <c r="M56" s="12"/>
      <c r="N56" s="12"/>
      <c r="O56" s="12"/>
      <c r="P56" s="12"/>
      <c r="Q56" s="12"/>
    </row>
    <row r="57" spans="1:17" x14ac:dyDescent="0.2">
      <c r="A57" s="159" t="s">
        <v>194</v>
      </c>
      <c r="B57" s="160"/>
      <c r="C57" s="160"/>
      <c r="D57" s="160"/>
      <c r="E57" s="160"/>
      <c r="F57" s="160"/>
      <c r="G57" s="160"/>
      <c r="H57" s="160"/>
      <c r="I57" s="160"/>
      <c r="J57" s="137">
        <v>64</v>
      </c>
      <c r="K57" s="12"/>
      <c r="L57" s="12"/>
      <c r="M57" s="12"/>
      <c r="N57" s="12"/>
      <c r="O57" s="12"/>
      <c r="P57" s="12"/>
      <c r="Q57" s="12"/>
    </row>
    <row r="58" spans="1:17" x14ac:dyDescent="0.2">
      <c r="A58" s="163" t="s">
        <v>40</v>
      </c>
      <c r="B58" s="160"/>
      <c r="C58" s="160"/>
      <c r="D58" s="160"/>
      <c r="E58" s="160"/>
      <c r="F58" s="160"/>
      <c r="G58" s="160"/>
      <c r="H58" s="160"/>
      <c r="I58" s="160"/>
      <c r="J58" s="136"/>
      <c r="K58" s="12"/>
      <c r="L58" s="12"/>
      <c r="M58" s="12"/>
      <c r="N58" s="12"/>
      <c r="O58" s="12"/>
      <c r="P58" s="12"/>
      <c r="Q58" s="12"/>
    </row>
    <row r="59" spans="1:17" x14ac:dyDescent="0.2">
      <c r="A59" s="159" t="s">
        <v>83</v>
      </c>
      <c r="B59" s="160"/>
      <c r="C59" s="160"/>
      <c r="D59" s="160"/>
      <c r="E59" s="160"/>
      <c r="F59" s="160"/>
      <c r="G59" s="160"/>
      <c r="H59" s="160"/>
      <c r="I59" s="160"/>
      <c r="J59" s="137">
        <v>7096</v>
      </c>
      <c r="K59" s="12"/>
      <c r="L59" s="12"/>
      <c r="M59" s="12"/>
      <c r="N59" s="12"/>
      <c r="O59" s="89">
        <v>108.59</v>
      </c>
      <c r="P59" s="12"/>
      <c r="Q59" s="89">
        <v>1.17</v>
      </c>
    </row>
    <row r="60" spans="1:17" x14ac:dyDescent="0.2">
      <c r="A60" s="159" t="s">
        <v>82</v>
      </c>
      <c r="B60" s="160"/>
      <c r="C60" s="160"/>
      <c r="D60" s="160"/>
      <c r="E60" s="160"/>
      <c r="F60" s="160"/>
      <c r="G60" s="160"/>
      <c r="H60" s="160"/>
      <c r="I60" s="160"/>
      <c r="J60" s="137">
        <v>2398</v>
      </c>
      <c r="K60" s="12"/>
      <c r="L60" s="12"/>
      <c r="M60" s="12"/>
      <c r="N60" s="12"/>
      <c r="O60" s="12"/>
      <c r="P60" s="12"/>
      <c r="Q60" s="12"/>
    </row>
    <row r="61" spans="1:17" x14ac:dyDescent="0.2">
      <c r="A61" s="159" t="s">
        <v>41</v>
      </c>
      <c r="B61" s="160"/>
      <c r="C61" s="160"/>
      <c r="D61" s="160"/>
      <c r="E61" s="160"/>
      <c r="F61" s="160"/>
      <c r="G61" s="160"/>
      <c r="H61" s="160"/>
      <c r="I61" s="160"/>
      <c r="J61" s="137">
        <f>SUM(J59:J60)</f>
        <v>9494</v>
      </c>
      <c r="K61" s="12"/>
      <c r="L61" s="12"/>
      <c r="M61" s="12"/>
      <c r="N61" s="12"/>
      <c r="O61" s="89">
        <v>108.59</v>
      </c>
      <c r="P61" s="12"/>
      <c r="Q61" s="89">
        <v>1.17</v>
      </c>
    </row>
    <row r="62" spans="1:17" x14ac:dyDescent="0.2">
      <c r="A62" s="159" t="s">
        <v>193</v>
      </c>
      <c r="B62" s="160"/>
      <c r="C62" s="160"/>
      <c r="D62" s="160"/>
      <c r="E62" s="160"/>
      <c r="F62" s="160"/>
      <c r="G62" s="160"/>
      <c r="H62" s="160"/>
      <c r="I62" s="160"/>
      <c r="J62" s="136"/>
      <c r="K62" s="12"/>
      <c r="L62" s="12"/>
      <c r="M62" s="12"/>
      <c r="N62" s="12"/>
      <c r="O62" s="12"/>
      <c r="P62" s="12"/>
      <c r="Q62" s="12"/>
    </row>
    <row r="63" spans="1:17" x14ac:dyDescent="0.2">
      <c r="A63" s="159" t="s">
        <v>43</v>
      </c>
      <c r="B63" s="160"/>
      <c r="C63" s="160"/>
      <c r="D63" s="160"/>
      <c r="E63" s="160"/>
      <c r="F63" s="160"/>
      <c r="G63" s="160"/>
      <c r="H63" s="160"/>
      <c r="I63" s="160"/>
      <c r="J63" s="137">
        <v>3450</v>
      </c>
      <c r="K63" s="12"/>
      <c r="L63" s="12"/>
      <c r="M63" s="12"/>
      <c r="N63" s="12"/>
      <c r="O63" s="12"/>
      <c r="P63" s="12"/>
      <c r="Q63" s="12"/>
    </row>
    <row r="64" spans="1:17" x14ac:dyDescent="0.2">
      <c r="A64" s="159" t="s">
        <v>44</v>
      </c>
      <c r="B64" s="160"/>
      <c r="C64" s="160"/>
      <c r="D64" s="160"/>
      <c r="E64" s="160"/>
      <c r="F64" s="160"/>
      <c r="G64" s="160"/>
      <c r="H64" s="160"/>
      <c r="I64" s="160"/>
      <c r="J64" s="137">
        <f>149-M46</f>
        <v>130</v>
      </c>
      <c r="K64" s="12"/>
      <c r="L64" s="12"/>
      <c r="M64" s="12"/>
      <c r="N64" s="12"/>
      <c r="O64" s="12"/>
      <c r="P64" s="12"/>
      <c r="Q64" s="12"/>
    </row>
    <row r="65" spans="1:17" x14ac:dyDescent="0.2">
      <c r="A65" s="159" t="s">
        <v>45</v>
      </c>
      <c r="B65" s="160"/>
      <c r="C65" s="160"/>
      <c r="D65" s="160"/>
      <c r="E65" s="160"/>
      <c r="F65" s="160"/>
      <c r="G65" s="160"/>
      <c r="H65" s="160"/>
      <c r="I65" s="160"/>
      <c r="J65" s="137">
        <v>1457</v>
      </c>
      <c r="K65" s="12"/>
      <c r="L65" s="12"/>
      <c r="M65" s="12"/>
      <c r="N65" s="12"/>
      <c r="O65" s="12"/>
      <c r="P65" s="12"/>
      <c r="Q65" s="12"/>
    </row>
    <row r="66" spans="1:17" x14ac:dyDescent="0.2">
      <c r="A66" s="159" t="s">
        <v>19</v>
      </c>
      <c r="B66" s="160"/>
      <c r="C66" s="160"/>
      <c r="D66" s="160"/>
      <c r="E66" s="160"/>
      <c r="F66" s="160"/>
      <c r="G66" s="160"/>
      <c r="H66" s="160"/>
      <c r="I66" s="160"/>
      <c r="J66" s="137">
        <v>2398</v>
      </c>
      <c r="K66" s="12"/>
      <c r="L66" s="12"/>
      <c r="M66" s="12"/>
      <c r="N66" s="12"/>
      <c r="O66" s="12"/>
      <c r="P66" s="12"/>
      <c r="Q66" s="12"/>
    </row>
    <row r="67" spans="1:17" x14ac:dyDescent="0.2">
      <c r="A67" s="159" t="s">
        <v>46</v>
      </c>
      <c r="B67" s="160"/>
      <c r="C67" s="160"/>
      <c r="D67" s="160"/>
      <c r="E67" s="160"/>
      <c r="F67" s="160"/>
      <c r="G67" s="160"/>
      <c r="H67" s="160"/>
      <c r="I67" s="160"/>
      <c r="J67" s="137">
        <v>1180</v>
      </c>
      <c r="K67" s="12"/>
      <c r="L67" s="12"/>
      <c r="M67" s="12"/>
      <c r="N67" s="12"/>
      <c r="O67" s="12"/>
      <c r="P67" s="12"/>
      <c r="Q67" s="12"/>
    </row>
    <row r="68" spans="1:17" x14ac:dyDescent="0.2">
      <c r="A68" s="159" t="s">
        <v>47</v>
      </c>
      <c r="B68" s="160"/>
      <c r="C68" s="160"/>
      <c r="D68" s="160"/>
      <c r="E68" s="160"/>
      <c r="F68" s="160"/>
      <c r="G68" s="160"/>
      <c r="H68" s="160"/>
      <c r="I68" s="160"/>
      <c r="J68" s="137">
        <v>879</v>
      </c>
      <c r="K68" s="12"/>
      <c r="L68" s="12"/>
      <c r="M68" s="12"/>
      <c r="N68" s="12"/>
      <c r="O68" s="12"/>
      <c r="P68" s="12"/>
      <c r="Q68" s="12"/>
    </row>
    <row r="69" spans="1:17" x14ac:dyDescent="0.2">
      <c r="A69" s="163" t="s">
        <v>48</v>
      </c>
      <c r="B69" s="160"/>
      <c r="C69" s="160"/>
      <c r="D69" s="160"/>
      <c r="E69" s="160"/>
      <c r="F69" s="160"/>
      <c r="G69" s="160"/>
      <c r="H69" s="160"/>
      <c r="I69" s="160"/>
      <c r="J69" s="138">
        <f>SUM(J63:J68)</f>
        <v>9494</v>
      </c>
      <c r="K69" s="12"/>
      <c r="L69" s="12"/>
      <c r="M69" s="12"/>
      <c r="N69" s="12"/>
      <c r="O69" s="13">
        <v>108.59</v>
      </c>
      <c r="P69" s="12"/>
      <c r="Q69" s="13">
        <v>1.17</v>
      </c>
    </row>
    <row r="70" spans="1:17" x14ac:dyDescent="0.2">
      <c r="F70" s="10"/>
      <c r="G70" s="10"/>
      <c r="H70" s="10"/>
      <c r="I70" s="10"/>
      <c r="J70" s="139"/>
      <c r="K70" s="10"/>
      <c r="L70" s="10"/>
      <c r="M70" s="10"/>
      <c r="N70" s="10"/>
      <c r="O70" s="10"/>
      <c r="P70" s="10"/>
      <c r="Q70" s="10"/>
    </row>
  </sheetData>
  <mergeCells count="47">
    <mergeCell ref="E1:I1"/>
    <mergeCell ref="A68:I68"/>
    <mergeCell ref="A69:I69"/>
    <mergeCell ref="J14:K14"/>
    <mergeCell ref="J17:K17"/>
    <mergeCell ref="J18:K18"/>
    <mergeCell ref="J16:K16"/>
    <mergeCell ref="J15:K15"/>
    <mergeCell ref="A62:I62"/>
    <mergeCell ref="A63:I63"/>
    <mergeCell ref="A55:I55"/>
    <mergeCell ref="A64:I64"/>
    <mergeCell ref="A65:I65"/>
    <mergeCell ref="A66:I66"/>
    <mergeCell ref="A67:I67"/>
    <mergeCell ref="A56:I56"/>
    <mergeCell ref="A57:I57"/>
    <mergeCell ref="A58:I58"/>
    <mergeCell ref="A59:I59"/>
    <mergeCell ref="A60:I60"/>
    <mergeCell ref="A61:I61"/>
    <mergeCell ref="A50:I50"/>
    <mergeCell ref="A51:I51"/>
    <mergeCell ref="A52:I52"/>
    <mergeCell ref="A53:I53"/>
    <mergeCell ref="A54:I54"/>
    <mergeCell ref="A49:I49"/>
    <mergeCell ref="A21:A23"/>
    <mergeCell ref="C21:C23"/>
    <mergeCell ref="D21:D23"/>
    <mergeCell ref="E21:E23"/>
    <mergeCell ref="B21:B23"/>
    <mergeCell ref="F22:F23"/>
    <mergeCell ref="F21:I21"/>
    <mergeCell ref="G22:I22"/>
    <mergeCell ref="A25:Q25"/>
    <mergeCell ref="A45:I45"/>
    <mergeCell ref="A46:I46"/>
    <mergeCell ref="A47:I47"/>
    <mergeCell ref="A48:I48"/>
    <mergeCell ref="O21:O23"/>
    <mergeCell ref="N21:N23"/>
    <mergeCell ref="Q21:Q23"/>
    <mergeCell ref="J22:J23"/>
    <mergeCell ref="K22:M22"/>
    <mergeCell ref="J21:M21"/>
    <mergeCell ref="P21:P23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36"/>
  <sheetViews>
    <sheetView showGridLines="0" zoomScaleNormal="100" zoomScaleSheetLayoutView="75" workbookViewId="0">
      <selection activeCell="E11" sqref="E11"/>
    </sheetView>
  </sheetViews>
  <sheetFormatPr defaultColWidth="9.140625" defaultRowHeight="12.75" outlineLevelRow="2" x14ac:dyDescent="0.2"/>
  <cols>
    <col min="1" max="1" width="3.28515625" style="11" customWidth="1"/>
    <col min="2" max="2" width="16.28515625" style="1" customWidth="1"/>
    <col min="3" max="3" width="34.28515625" style="8" customWidth="1"/>
    <col min="4" max="4" width="7.7109375" style="7" customWidth="1"/>
    <col min="5" max="5" width="8.28515625" style="96" customWidth="1"/>
    <col min="6" max="6" width="7.28515625" style="3" customWidth="1"/>
    <col min="7" max="10" width="6.7109375" style="3" customWidth="1"/>
    <col min="11" max="11" width="7.28515625" style="140" customWidth="1"/>
    <col min="12" max="15" width="6.7109375" style="3" customWidth="1"/>
    <col min="16" max="16" width="9.28515625" style="3" customWidth="1"/>
    <col min="17" max="17" width="5.7109375" style="4" customWidth="1"/>
    <col min="18" max="16384" width="9.140625" style="4"/>
  </cols>
  <sheetData>
    <row r="1" spans="1:18" outlineLevel="2" x14ac:dyDescent="0.2">
      <c r="A1" s="2" t="s">
        <v>27</v>
      </c>
      <c r="B1" s="108"/>
      <c r="C1" s="107"/>
      <c r="D1" s="129"/>
      <c r="E1" s="164" t="s">
        <v>53</v>
      </c>
      <c r="F1" s="164"/>
      <c r="G1" s="164"/>
      <c r="H1" s="164"/>
      <c r="I1" s="164"/>
      <c r="J1" s="104"/>
      <c r="K1" s="131"/>
      <c r="L1" s="104"/>
      <c r="M1" s="2" t="s">
        <v>28</v>
      </c>
      <c r="N1" s="104"/>
      <c r="O1" s="104"/>
      <c r="P1" s="104"/>
      <c r="Q1"/>
      <c r="R1"/>
    </row>
    <row r="2" spans="1:18" outlineLevel="1" x14ac:dyDescent="0.2">
      <c r="A2" s="5"/>
      <c r="B2" s="108"/>
      <c r="C2" s="107"/>
      <c r="D2" s="106"/>
      <c r="E2" s="106"/>
      <c r="F2" s="104"/>
      <c r="G2" s="128" t="s">
        <v>21</v>
      </c>
      <c r="H2" s="104"/>
      <c r="I2" s="104"/>
      <c r="J2" s="104"/>
      <c r="K2" s="131"/>
      <c r="L2" s="104"/>
      <c r="M2" s="5" t="s">
        <v>158</v>
      </c>
      <c r="N2" s="104"/>
      <c r="O2" s="104"/>
      <c r="P2" s="104"/>
      <c r="Q2"/>
      <c r="R2"/>
    </row>
    <row r="3" spans="1:18" outlineLevel="1" x14ac:dyDescent="0.2">
      <c r="A3" s="5"/>
      <c r="B3" s="108"/>
      <c r="C3" s="107"/>
      <c r="D3" s="106"/>
      <c r="E3" s="106"/>
      <c r="F3" s="104"/>
      <c r="G3" s="128"/>
      <c r="H3" s="104"/>
      <c r="I3" s="104"/>
      <c r="J3" s="104"/>
      <c r="K3" s="131"/>
      <c r="L3" s="5"/>
      <c r="M3" s="5" t="s">
        <v>157</v>
      </c>
      <c r="N3" s="104"/>
      <c r="O3" s="104"/>
      <c r="P3" s="104"/>
      <c r="Q3"/>
      <c r="R3"/>
    </row>
    <row r="4" spans="1:18" outlineLevel="1" x14ac:dyDescent="0.2">
      <c r="A4" s="5" t="s">
        <v>156</v>
      </c>
      <c r="B4" s="108"/>
      <c r="C4" s="107"/>
      <c r="D4" s="106"/>
      <c r="E4" s="106"/>
      <c r="F4" s="104"/>
      <c r="G4" s="104"/>
      <c r="H4" s="104"/>
      <c r="I4" s="104"/>
      <c r="J4" s="104"/>
      <c r="K4" s="131"/>
      <c r="L4" s="104"/>
      <c r="M4" s="5" t="s">
        <v>156</v>
      </c>
      <c r="N4" s="104"/>
      <c r="O4" s="104"/>
      <c r="P4" s="104"/>
      <c r="Q4"/>
      <c r="R4"/>
    </row>
    <row r="5" spans="1:18" outlineLevel="1" x14ac:dyDescent="0.2">
      <c r="A5" s="5" t="s">
        <v>379</v>
      </c>
      <c r="B5" s="108"/>
      <c r="C5" s="107"/>
      <c r="D5" s="106"/>
      <c r="E5" s="106"/>
      <c r="F5" s="104"/>
      <c r="G5" s="104"/>
      <c r="H5" s="104"/>
      <c r="I5" s="104"/>
      <c r="J5" s="104"/>
      <c r="K5" s="131"/>
      <c r="L5" s="104"/>
      <c r="M5" s="5" t="s">
        <v>378</v>
      </c>
      <c r="N5" s="104"/>
      <c r="O5" s="104"/>
      <c r="P5" s="104"/>
      <c r="Q5"/>
      <c r="R5"/>
    </row>
    <row r="6" spans="1:18" x14ac:dyDescent="0.2">
      <c r="A6" s="105"/>
      <c r="B6" s="108"/>
      <c r="C6" s="106"/>
      <c r="D6" s="4"/>
      <c r="E6" s="104"/>
      <c r="F6" s="104"/>
      <c r="G6" s="127" t="s">
        <v>377</v>
      </c>
      <c r="H6" s="127"/>
      <c r="I6" s="127"/>
      <c r="J6" s="104"/>
      <c r="K6" s="131"/>
      <c r="L6" s="104"/>
      <c r="M6" s="104"/>
      <c r="N6" s="104"/>
      <c r="O6" s="104"/>
      <c r="P6" s="104"/>
      <c r="R6"/>
    </row>
    <row r="7" spans="1:18" x14ac:dyDescent="0.2">
      <c r="A7" s="105"/>
      <c r="B7" s="108"/>
      <c r="C7" s="106"/>
      <c r="D7" s="4"/>
      <c r="E7" s="104"/>
      <c r="F7" s="104"/>
      <c r="G7" s="105" t="s">
        <v>376</v>
      </c>
      <c r="H7" s="105"/>
      <c r="I7" s="105"/>
      <c r="J7" s="104"/>
      <c r="K7" s="131"/>
      <c r="L7" s="104"/>
      <c r="M7" s="104"/>
      <c r="N7" s="104"/>
      <c r="O7" s="104"/>
      <c r="P7" s="104"/>
      <c r="R7"/>
    </row>
    <row r="8" spans="1:18" x14ac:dyDescent="0.2">
      <c r="A8" s="105"/>
      <c r="B8" s="108"/>
      <c r="C8" s="106"/>
      <c r="D8" s="4"/>
      <c r="E8" s="104"/>
      <c r="F8" s="104"/>
      <c r="G8" s="105"/>
      <c r="H8" s="105"/>
      <c r="I8" s="105"/>
      <c r="J8" s="104"/>
      <c r="K8" s="131"/>
      <c r="L8" s="104"/>
      <c r="M8" s="104"/>
      <c r="N8" s="104"/>
      <c r="O8" s="104"/>
      <c r="P8" s="104"/>
      <c r="R8"/>
    </row>
    <row r="9" spans="1:18" x14ac:dyDescent="0.2">
      <c r="A9" s="105"/>
      <c r="B9" s="108"/>
      <c r="C9" s="123" t="s">
        <v>22</v>
      </c>
      <c r="D9" s="151" t="s">
        <v>500</v>
      </c>
      <c r="E9" s="150"/>
      <c r="F9" s="124"/>
      <c r="G9" s="124"/>
      <c r="H9" s="149"/>
      <c r="I9" s="124"/>
      <c r="J9" s="124"/>
      <c r="K9" s="132"/>
      <c r="L9" s="124"/>
      <c r="M9" s="124"/>
      <c r="N9" s="124"/>
      <c r="O9" s="104"/>
      <c r="P9" s="104"/>
      <c r="Q9" s="104"/>
      <c r="R9"/>
    </row>
    <row r="10" spans="1:18" x14ac:dyDescent="0.2">
      <c r="A10" s="105"/>
      <c r="B10" s="108"/>
      <c r="C10" s="123"/>
      <c r="D10" s="148"/>
      <c r="E10" s="175" t="s">
        <v>508</v>
      </c>
      <c r="F10" s="175"/>
      <c r="G10" s="175"/>
      <c r="H10" s="175"/>
      <c r="I10" s="175"/>
      <c r="J10" s="175"/>
      <c r="K10" s="133"/>
      <c r="L10" s="119"/>
      <c r="M10" s="104"/>
      <c r="N10" s="104"/>
      <c r="O10" s="104"/>
      <c r="P10" s="104"/>
      <c r="Q10" s="104"/>
      <c r="R10"/>
    </row>
    <row r="11" spans="1:18" x14ac:dyDescent="0.2">
      <c r="A11" s="105"/>
      <c r="B11" s="108"/>
      <c r="C11" s="107"/>
      <c r="D11" s="106"/>
      <c r="E11" s="122"/>
      <c r="F11" s="120"/>
      <c r="G11" s="120"/>
      <c r="H11" s="121" t="s">
        <v>149</v>
      </c>
      <c r="I11" s="121"/>
      <c r="J11" s="120"/>
      <c r="K11" s="133"/>
      <c r="L11" s="104"/>
      <c r="M11" s="104"/>
      <c r="N11" s="104"/>
      <c r="O11" s="104"/>
      <c r="P11" s="104"/>
      <c r="Q11" s="104"/>
      <c r="R11"/>
    </row>
    <row r="12" spans="1:18" x14ac:dyDescent="0.2">
      <c r="A12" s="118"/>
      <c r="B12" s="117"/>
      <c r="C12" s="106"/>
      <c r="D12" s="4"/>
      <c r="E12" s="104"/>
      <c r="F12" s="104"/>
      <c r="G12" s="104"/>
      <c r="H12" s="104"/>
      <c r="I12" s="104"/>
      <c r="J12" s="104"/>
      <c r="K12" s="131"/>
      <c r="L12" s="104"/>
      <c r="M12" s="104"/>
      <c r="N12" s="104"/>
      <c r="O12" s="104"/>
      <c r="P12" s="104"/>
    </row>
    <row r="13" spans="1:18" x14ac:dyDescent="0.2">
      <c r="A13" s="105"/>
      <c r="B13" s="108"/>
      <c r="C13" s="106"/>
      <c r="D13" s="98" t="s">
        <v>375</v>
      </c>
      <c r="E13" s="104"/>
      <c r="F13" s="104"/>
      <c r="G13" s="104"/>
      <c r="H13" s="98"/>
      <c r="I13" s="98"/>
      <c r="J13" s="98"/>
      <c r="K13" s="131"/>
      <c r="L13" s="104"/>
      <c r="M13" s="104"/>
      <c r="N13" s="116" t="s">
        <v>147</v>
      </c>
      <c r="O13" s="114"/>
      <c r="P13" s="114"/>
      <c r="Q13" s="104"/>
    </row>
    <row r="14" spans="1:18" x14ac:dyDescent="0.2">
      <c r="A14" s="105"/>
      <c r="B14" s="108"/>
      <c r="C14" s="106"/>
      <c r="D14" s="98" t="s">
        <v>51</v>
      </c>
      <c r="E14" s="104"/>
      <c r="F14" s="104"/>
      <c r="G14" s="104"/>
      <c r="H14" s="98"/>
      <c r="I14" s="98"/>
      <c r="J14" s="161" t="s">
        <v>374</v>
      </c>
      <c r="K14" s="162"/>
      <c r="L14" s="5" t="s">
        <v>139</v>
      </c>
      <c r="M14" s="104"/>
      <c r="N14" s="115" t="s">
        <v>145</v>
      </c>
      <c r="O14" s="114"/>
      <c r="P14" s="113">
        <f>P15+P16+P17</f>
        <v>983.55207999999993</v>
      </c>
    </row>
    <row r="15" spans="1:18" outlineLevel="1" x14ac:dyDescent="0.2">
      <c r="A15" s="105"/>
      <c r="B15" s="108"/>
      <c r="C15" s="106"/>
      <c r="D15" s="98" t="s">
        <v>52</v>
      </c>
      <c r="E15" s="104"/>
      <c r="F15" s="104"/>
      <c r="G15" s="104"/>
      <c r="H15" s="98"/>
      <c r="I15" s="98"/>
      <c r="J15" s="161" t="s">
        <v>373</v>
      </c>
      <c r="K15" s="162"/>
      <c r="L15" s="5" t="s">
        <v>139</v>
      </c>
      <c r="M15" s="104"/>
      <c r="N15" s="115" t="s">
        <v>138</v>
      </c>
      <c r="O15" s="114"/>
      <c r="P15" s="113">
        <f>94.058*5.56</f>
        <v>522.96248000000003</v>
      </c>
    </row>
    <row r="16" spans="1:18" outlineLevel="1" x14ac:dyDescent="0.2">
      <c r="A16" s="105"/>
      <c r="B16" s="108"/>
      <c r="C16" s="106"/>
      <c r="D16" s="98" t="s">
        <v>372</v>
      </c>
      <c r="E16" s="104"/>
      <c r="F16" s="104"/>
      <c r="G16" s="104"/>
      <c r="H16" s="98"/>
      <c r="I16" s="98"/>
      <c r="J16" s="161" t="s">
        <v>371</v>
      </c>
      <c r="K16" s="162"/>
      <c r="L16" s="5" t="s">
        <v>139</v>
      </c>
      <c r="M16" s="104"/>
      <c r="N16" s="115" t="s">
        <v>370</v>
      </c>
      <c r="O16" s="114"/>
      <c r="P16" s="113">
        <f>8.237*9.32</f>
        <v>76.768839999999997</v>
      </c>
    </row>
    <row r="17" spans="1:17" outlineLevel="1" x14ac:dyDescent="0.2">
      <c r="A17" s="105"/>
      <c r="B17" s="108"/>
      <c r="C17" s="106"/>
      <c r="D17" s="98" t="s">
        <v>20</v>
      </c>
      <c r="E17" s="104"/>
      <c r="F17" s="104"/>
      <c r="G17" s="104"/>
      <c r="H17" s="98"/>
      <c r="I17" s="98"/>
      <c r="J17" s="161" t="s">
        <v>369</v>
      </c>
      <c r="K17" s="162"/>
      <c r="L17" s="5" t="s">
        <v>139</v>
      </c>
      <c r="M17" s="104"/>
      <c r="N17" s="115" t="s">
        <v>142</v>
      </c>
      <c r="O17" s="114"/>
      <c r="P17" s="113">
        <f>91.604*4.19</f>
        <v>383.82076000000001</v>
      </c>
    </row>
    <row r="18" spans="1:17" x14ac:dyDescent="0.2">
      <c r="A18" s="105"/>
      <c r="B18" s="108"/>
      <c r="C18" s="106"/>
      <c r="D18" s="98" t="s">
        <v>141</v>
      </c>
      <c r="E18" s="104"/>
      <c r="F18" s="104"/>
      <c r="G18" s="104"/>
      <c r="H18" s="98"/>
      <c r="I18" s="98"/>
      <c r="J18" s="161" t="s">
        <v>368</v>
      </c>
      <c r="K18" s="162"/>
      <c r="L18" s="5" t="s">
        <v>139</v>
      </c>
      <c r="M18" s="104"/>
      <c r="N18" s="115" t="s">
        <v>138</v>
      </c>
      <c r="O18" s="114"/>
      <c r="P18" s="113">
        <f>22.507*5.56</f>
        <v>125.13892</v>
      </c>
    </row>
    <row r="19" spans="1:17" outlineLevel="1" x14ac:dyDescent="0.2">
      <c r="A19" s="105"/>
      <c r="B19" s="108"/>
      <c r="C19" s="106"/>
      <c r="D19" s="98" t="s">
        <v>49</v>
      </c>
      <c r="E19" s="104"/>
      <c r="F19" s="104"/>
      <c r="G19" s="104"/>
      <c r="H19" s="98"/>
      <c r="I19" s="98"/>
      <c r="J19" s="161" t="s">
        <v>367</v>
      </c>
      <c r="K19" s="162"/>
      <c r="L19" s="5" t="s">
        <v>50</v>
      </c>
      <c r="M19" s="104"/>
      <c r="N19" s="115"/>
      <c r="O19" s="114"/>
      <c r="P19" s="113"/>
    </row>
    <row r="20" spans="1:17" x14ac:dyDescent="0.2">
      <c r="A20" s="112"/>
      <c r="B20" s="111"/>
      <c r="C20" s="110"/>
      <c r="D20" s="98" t="s">
        <v>366</v>
      </c>
      <c r="E20" s="98"/>
      <c r="F20" s="98"/>
      <c r="G20" s="98"/>
      <c r="H20" s="98"/>
      <c r="I20" s="98"/>
      <c r="J20" s="98"/>
      <c r="K20" s="152">
        <f>K128/1000</f>
        <v>44.183999999999997</v>
      </c>
      <c r="L20" s="98" t="s">
        <v>365</v>
      </c>
      <c r="M20" s="99"/>
      <c r="N20" s="115" t="s">
        <v>138</v>
      </c>
      <c r="O20" s="147"/>
      <c r="P20" s="113">
        <f>K20*5.56</f>
        <v>245.66303999999997</v>
      </c>
      <c r="Q20" s="146"/>
    </row>
    <row r="21" spans="1:17" x14ac:dyDescent="0.2">
      <c r="A21" s="112"/>
      <c r="B21" s="111"/>
      <c r="C21" s="110"/>
      <c r="D21" s="109" t="s">
        <v>136</v>
      </c>
      <c r="E21" s="98"/>
      <c r="F21" s="98"/>
      <c r="G21" s="98"/>
      <c r="H21" s="98"/>
      <c r="I21" s="98"/>
      <c r="J21" s="98"/>
      <c r="K21" s="134"/>
      <c r="L21" s="98"/>
      <c r="M21" s="99"/>
      <c r="N21" s="99"/>
      <c r="O21" s="99"/>
      <c r="P21" s="99"/>
      <c r="Q21"/>
    </row>
    <row r="22" spans="1:17" x14ac:dyDescent="0.2">
      <c r="A22" s="105"/>
      <c r="B22" s="108"/>
      <c r="C22" s="107"/>
      <c r="D22" s="106"/>
      <c r="E22" s="105"/>
      <c r="F22" s="104"/>
      <c r="G22" s="104"/>
      <c r="H22" s="104"/>
      <c r="I22" s="104"/>
      <c r="J22" s="104"/>
      <c r="K22" s="131"/>
      <c r="L22" s="104"/>
      <c r="M22" s="104"/>
      <c r="N22" s="104"/>
      <c r="O22" s="104"/>
      <c r="P22" s="104"/>
    </row>
    <row r="23" spans="1:17" ht="19.5" customHeight="1" x14ac:dyDescent="0.2">
      <c r="A23" s="166" t="s">
        <v>23</v>
      </c>
      <c r="B23" s="167" t="s">
        <v>135</v>
      </c>
      <c r="C23" s="166" t="s">
        <v>134</v>
      </c>
      <c r="D23" s="166" t="s">
        <v>24</v>
      </c>
      <c r="E23" s="166" t="s">
        <v>25</v>
      </c>
      <c r="F23" s="166" t="s">
        <v>133</v>
      </c>
      <c r="G23" s="169"/>
      <c r="H23" s="169"/>
      <c r="I23" s="169"/>
      <c r="J23" s="166" t="s">
        <v>132</v>
      </c>
      <c r="K23" s="172"/>
      <c r="L23" s="172"/>
      <c r="M23" s="172"/>
      <c r="N23" s="172"/>
      <c r="O23" s="166" t="s">
        <v>131</v>
      </c>
      <c r="P23" s="166" t="s">
        <v>130</v>
      </c>
      <c r="Q23" s="165" t="s">
        <v>129</v>
      </c>
    </row>
    <row r="24" spans="1:17" ht="18.75" customHeight="1" x14ac:dyDescent="0.2">
      <c r="A24" s="169"/>
      <c r="B24" s="168"/>
      <c r="C24" s="171"/>
      <c r="D24" s="166"/>
      <c r="E24" s="166"/>
      <c r="F24" s="166" t="s">
        <v>26</v>
      </c>
      <c r="G24" s="166" t="s">
        <v>127</v>
      </c>
      <c r="H24" s="169"/>
      <c r="I24" s="169"/>
      <c r="J24" s="166" t="s">
        <v>128</v>
      </c>
      <c r="K24" s="173" t="s">
        <v>26</v>
      </c>
      <c r="L24" s="166" t="s">
        <v>127</v>
      </c>
      <c r="M24" s="169"/>
      <c r="N24" s="169"/>
      <c r="O24" s="166"/>
      <c r="P24" s="166"/>
      <c r="Q24" s="165"/>
    </row>
    <row r="25" spans="1:17" ht="22.5" customHeight="1" x14ac:dyDescent="0.2">
      <c r="A25" s="169"/>
      <c r="B25" s="168"/>
      <c r="C25" s="171"/>
      <c r="D25" s="166"/>
      <c r="E25" s="166"/>
      <c r="F25" s="169"/>
      <c r="G25" s="95" t="s">
        <v>126</v>
      </c>
      <c r="H25" s="95" t="s">
        <v>125</v>
      </c>
      <c r="I25" s="95" t="s">
        <v>124</v>
      </c>
      <c r="J25" s="171"/>
      <c r="K25" s="174"/>
      <c r="L25" s="95" t="s">
        <v>126</v>
      </c>
      <c r="M25" s="95" t="s">
        <v>125</v>
      </c>
      <c r="N25" s="95" t="s">
        <v>124</v>
      </c>
      <c r="O25" s="166"/>
      <c r="P25" s="166"/>
      <c r="Q25" s="165"/>
    </row>
    <row r="26" spans="1:17" x14ac:dyDescent="0.2">
      <c r="A26" s="6">
        <v>1</v>
      </c>
      <c r="B26" s="103">
        <v>2</v>
      </c>
      <c r="C26" s="95">
        <v>3</v>
      </c>
      <c r="D26" s="95">
        <v>4</v>
      </c>
      <c r="E26" s="91">
        <v>5</v>
      </c>
      <c r="F26" s="102">
        <v>6</v>
      </c>
      <c r="G26" s="102">
        <v>7</v>
      </c>
      <c r="H26" s="102">
        <v>8</v>
      </c>
      <c r="I26" s="102">
        <v>9</v>
      </c>
      <c r="J26" s="102">
        <v>10</v>
      </c>
      <c r="K26" s="135">
        <v>11</v>
      </c>
      <c r="L26" s="102">
        <v>12</v>
      </c>
      <c r="M26" s="102">
        <v>13</v>
      </c>
      <c r="N26" s="102">
        <v>14</v>
      </c>
      <c r="O26" s="102">
        <v>15</v>
      </c>
      <c r="P26" s="102">
        <v>16</v>
      </c>
      <c r="Q26" s="102">
        <v>17</v>
      </c>
    </row>
    <row r="27" spans="1:17" ht="19.899999999999999" customHeight="1" x14ac:dyDescent="0.2">
      <c r="A27" s="170" t="s">
        <v>123</v>
      </c>
      <c r="B27" s="160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</row>
    <row r="28" spans="1:17" ht="24" x14ac:dyDescent="0.2">
      <c r="A28" s="6">
        <v>1</v>
      </c>
      <c r="B28" s="92" t="s">
        <v>106</v>
      </c>
      <c r="C28" s="94" t="s">
        <v>364</v>
      </c>
      <c r="D28" s="91" t="s">
        <v>33</v>
      </c>
      <c r="E28" s="101">
        <v>1</v>
      </c>
      <c r="F28" s="12"/>
      <c r="G28" s="12"/>
      <c r="H28" s="12"/>
      <c r="I28" s="12"/>
      <c r="J28" s="12">
        <v>2880</v>
      </c>
      <c r="K28" s="136">
        <v>2880</v>
      </c>
      <c r="L28" s="12"/>
      <c r="M28" s="12"/>
      <c r="N28" s="12"/>
      <c r="O28" s="12"/>
      <c r="P28" s="12"/>
      <c r="Q28" s="12"/>
    </row>
    <row r="29" spans="1:17" ht="36" x14ac:dyDescent="0.2">
      <c r="A29" s="6">
        <v>2</v>
      </c>
      <c r="B29" s="92" t="s">
        <v>363</v>
      </c>
      <c r="C29" s="94" t="s">
        <v>362</v>
      </c>
      <c r="D29" s="91" t="s">
        <v>29</v>
      </c>
      <c r="E29" s="101">
        <v>1</v>
      </c>
      <c r="F29" s="89">
        <v>117.52</v>
      </c>
      <c r="G29" s="89">
        <v>102.02</v>
      </c>
      <c r="H29" s="89">
        <v>0.46</v>
      </c>
      <c r="I29" s="12"/>
      <c r="J29" s="12"/>
      <c r="K29" s="136">
        <v>118</v>
      </c>
      <c r="L29" s="12">
        <v>102</v>
      </c>
      <c r="M29" s="12"/>
      <c r="N29" s="12"/>
      <c r="O29" s="12">
        <v>7.2</v>
      </c>
      <c r="P29" s="12">
        <v>7.2</v>
      </c>
      <c r="Q29" s="12"/>
    </row>
    <row r="30" spans="1:17" ht="24" x14ac:dyDescent="0.2">
      <c r="A30" s="6">
        <v>3</v>
      </c>
      <c r="B30" s="92" t="s">
        <v>106</v>
      </c>
      <c r="C30" s="94" t="s">
        <v>361</v>
      </c>
      <c r="D30" s="91" t="s">
        <v>29</v>
      </c>
      <c r="E30" s="101">
        <v>1</v>
      </c>
      <c r="F30" s="12"/>
      <c r="G30" s="12"/>
      <c r="H30" s="12"/>
      <c r="I30" s="12"/>
      <c r="J30" s="12">
        <v>961</v>
      </c>
      <c r="K30" s="136">
        <v>961</v>
      </c>
      <c r="L30" s="12"/>
      <c r="M30" s="12"/>
      <c r="N30" s="12"/>
      <c r="O30" s="12"/>
      <c r="P30" s="12"/>
      <c r="Q30" s="12"/>
    </row>
    <row r="31" spans="1:17" ht="15" customHeight="1" x14ac:dyDescent="0.2">
      <c r="A31" s="6">
        <v>4</v>
      </c>
      <c r="B31" s="92" t="s">
        <v>360</v>
      </c>
      <c r="C31" s="94" t="s">
        <v>359</v>
      </c>
      <c r="D31" s="91" t="s">
        <v>29</v>
      </c>
      <c r="E31" s="101">
        <v>1</v>
      </c>
      <c r="F31" s="89">
        <v>256.7</v>
      </c>
      <c r="G31" s="89">
        <v>157.76</v>
      </c>
      <c r="H31" s="89">
        <v>33.83</v>
      </c>
      <c r="I31" s="89">
        <v>6.87</v>
      </c>
      <c r="J31" s="12"/>
      <c r="K31" s="136">
        <v>257</v>
      </c>
      <c r="L31" s="12">
        <v>158</v>
      </c>
      <c r="M31" s="12">
        <v>34</v>
      </c>
      <c r="N31" s="12">
        <v>7</v>
      </c>
      <c r="O31" s="12">
        <v>10.1</v>
      </c>
      <c r="P31" s="12">
        <v>10.1</v>
      </c>
      <c r="Q31" s="12"/>
    </row>
    <row r="32" spans="1:17" x14ac:dyDescent="0.2">
      <c r="A32" s="6">
        <v>5</v>
      </c>
      <c r="B32" s="92" t="s">
        <v>106</v>
      </c>
      <c r="C32" s="94" t="s">
        <v>358</v>
      </c>
      <c r="D32" s="91" t="s">
        <v>33</v>
      </c>
      <c r="E32" s="101">
        <v>1</v>
      </c>
      <c r="F32" s="89">
        <v>65.510000000000005</v>
      </c>
      <c r="G32" s="12"/>
      <c r="H32" s="12"/>
      <c r="I32" s="12"/>
      <c r="J32" s="12"/>
      <c r="K32" s="136">
        <v>66</v>
      </c>
      <c r="L32" s="12"/>
      <c r="M32" s="12"/>
      <c r="N32" s="12"/>
      <c r="O32" s="12"/>
      <c r="P32" s="12"/>
      <c r="Q32" s="12"/>
    </row>
    <row r="33" spans="1:17" ht="24" x14ac:dyDescent="0.2">
      <c r="A33" s="6">
        <v>6</v>
      </c>
      <c r="B33" s="92" t="s">
        <v>106</v>
      </c>
      <c r="C33" s="94" t="s">
        <v>357</v>
      </c>
      <c r="D33" s="91" t="s">
        <v>33</v>
      </c>
      <c r="E33" s="90">
        <v>19</v>
      </c>
      <c r="F33" s="12"/>
      <c r="G33" s="12"/>
      <c r="H33" s="12"/>
      <c r="I33" s="12"/>
      <c r="J33" s="12">
        <v>2267</v>
      </c>
      <c r="K33" s="136">
        <v>2267</v>
      </c>
      <c r="L33" s="12"/>
      <c r="M33" s="12"/>
      <c r="N33" s="12"/>
      <c r="O33" s="12"/>
      <c r="P33" s="12"/>
      <c r="Q33" s="12"/>
    </row>
    <row r="34" spans="1:17" ht="24" x14ac:dyDescent="0.2">
      <c r="A34" s="6">
        <v>7</v>
      </c>
      <c r="B34" s="92" t="s">
        <v>106</v>
      </c>
      <c r="C34" s="94" t="s">
        <v>356</v>
      </c>
      <c r="D34" s="91" t="s">
        <v>33</v>
      </c>
      <c r="E34" s="90">
        <v>3</v>
      </c>
      <c r="F34" s="12"/>
      <c r="G34" s="12"/>
      <c r="H34" s="12"/>
      <c r="I34" s="12"/>
      <c r="J34" s="12">
        <v>698</v>
      </c>
      <c r="K34" s="136">
        <v>698</v>
      </c>
      <c r="L34" s="12"/>
      <c r="M34" s="12"/>
      <c r="N34" s="12"/>
      <c r="O34" s="12"/>
      <c r="P34" s="12"/>
      <c r="Q34" s="12"/>
    </row>
    <row r="35" spans="1:17" ht="24" x14ac:dyDescent="0.2">
      <c r="A35" s="6">
        <v>8</v>
      </c>
      <c r="B35" s="92" t="s">
        <v>106</v>
      </c>
      <c r="C35" s="94" t="s">
        <v>355</v>
      </c>
      <c r="D35" s="91" t="s">
        <v>33</v>
      </c>
      <c r="E35" s="90">
        <v>11</v>
      </c>
      <c r="F35" s="12"/>
      <c r="G35" s="12"/>
      <c r="H35" s="12"/>
      <c r="I35" s="12"/>
      <c r="J35" s="12">
        <v>2559</v>
      </c>
      <c r="K35" s="136">
        <v>2559</v>
      </c>
      <c r="L35" s="12"/>
      <c r="M35" s="12"/>
      <c r="N35" s="12"/>
      <c r="O35" s="12"/>
      <c r="P35" s="12"/>
      <c r="Q35" s="12"/>
    </row>
    <row r="36" spans="1:17" ht="24" x14ac:dyDescent="0.2">
      <c r="A36" s="6">
        <v>9</v>
      </c>
      <c r="B36" s="92" t="s">
        <v>106</v>
      </c>
      <c r="C36" s="94" t="s">
        <v>354</v>
      </c>
      <c r="D36" s="91" t="s">
        <v>33</v>
      </c>
      <c r="E36" s="101">
        <v>2</v>
      </c>
      <c r="F36" s="12"/>
      <c r="G36" s="12"/>
      <c r="H36" s="12"/>
      <c r="I36" s="12"/>
      <c r="J36" s="12">
        <v>465</v>
      </c>
      <c r="K36" s="136">
        <v>465</v>
      </c>
      <c r="L36" s="12"/>
      <c r="M36" s="12"/>
      <c r="N36" s="12"/>
      <c r="O36" s="12"/>
      <c r="P36" s="12"/>
      <c r="Q36" s="12"/>
    </row>
    <row r="37" spans="1:17" ht="24" x14ac:dyDescent="0.2">
      <c r="A37" s="6">
        <v>10</v>
      </c>
      <c r="B37" s="92" t="s">
        <v>327</v>
      </c>
      <c r="C37" s="94" t="s">
        <v>353</v>
      </c>
      <c r="D37" s="91" t="s">
        <v>29</v>
      </c>
      <c r="E37" s="90">
        <v>31</v>
      </c>
      <c r="F37" s="89">
        <v>86.32</v>
      </c>
      <c r="G37" s="89">
        <v>78.05</v>
      </c>
      <c r="H37" s="89">
        <v>0.37</v>
      </c>
      <c r="I37" s="12"/>
      <c r="J37" s="12"/>
      <c r="K37" s="136">
        <v>2676</v>
      </c>
      <c r="L37" s="12">
        <v>2420</v>
      </c>
      <c r="M37" s="12">
        <v>11</v>
      </c>
      <c r="N37" s="12"/>
      <c r="O37" s="12">
        <v>5.76</v>
      </c>
      <c r="P37" s="12">
        <v>178.56</v>
      </c>
      <c r="Q37" s="12"/>
    </row>
    <row r="38" spans="1:17" ht="24" x14ac:dyDescent="0.2">
      <c r="A38" s="6">
        <v>11</v>
      </c>
      <c r="B38" s="92" t="s">
        <v>106</v>
      </c>
      <c r="C38" s="94" t="s">
        <v>352</v>
      </c>
      <c r="D38" s="91" t="s">
        <v>33</v>
      </c>
      <c r="E38" s="90">
        <v>59</v>
      </c>
      <c r="F38" s="89">
        <v>90.69</v>
      </c>
      <c r="G38" s="12"/>
      <c r="H38" s="12"/>
      <c r="I38" s="12"/>
      <c r="J38" s="12"/>
      <c r="K38" s="136">
        <v>5351</v>
      </c>
      <c r="L38" s="12"/>
      <c r="M38" s="12"/>
      <c r="N38" s="12"/>
      <c r="O38" s="12"/>
      <c r="P38" s="12"/>
      <c r="Q38" s="12"/>
    </row>
    <row r="39" spans="1:17" ht="48" x14ac:dyDescent="0.2">
      <c r="A39" s="6">
        <v>12</v>
      </c>
      <c r="B39" s="92" t="s">
        <v>351</v>
      </c>
      <c r="C39" s="94" t="s">
        <v>350</v>
      </c>
      <c r="D39" s="91" t="s">
        <v>29</v>
      </c>
      <c r="E39" s="101">
        <v>54</v>
      </c>
      <c r="F39" s="89">
        <v>28.38</v>
      </c>
      <c r="G39" s="89">
        <v>22.76</v>
      </c>
      <c r="H39" s="89">
        <v>0.46</v>
      </c>
      <c r="I39" s="12"/>
      <c r="J39" s="12"/>
      <c r="K39" s="136">
        <v>1533</v>
      </c>
      <c r="L39" s="12">
        <v>1229</v>
      </c>
      <c r="M39" s="12">
        <v>25</v>
      </c>
      <c r="N39" s="12"/>
      <c r="O39" s="12">
        <v>1.68</v>
      </c>
      <c r="P39" s="12">
        <v>90.72</v>
      </c>
      <c r="Q39" s="12"/>
    </row>
    <row r="40" spans="1:17" ht="24" x14ac:dyDescent="0.2">
      <c r="A40" s="6">
        <v>13</v>
      </c>
      <c r="B40" s="92" t="s">
        <v>106</v>
      </c>
      <c r="C40" s="94" t="s">
        <v>349</v>
      </c>
      <c r="D40" s="91" t="s">
        <v>33</v>
      </c>
      <c r="E40" s="90">
        <v>23</v>
      </c>
      <c r="F40" s="12"/>
      <c r="G40" s="12"/>
      <c r="H40" s="12"/>
      <c r="I40" s="12"/>
      <c r="J40" s="12">
        <v>77673</v>
      </c>
      <c r="K40" s="136">
        <v>77673</v>
      </c>
      <c r="L40" s="12"/>
      <c r="M40" s="12"/>
      <c r="N40" s="12"/>
      <c r="O40" s="12"/>
      <c r="P40" s="12"/>
      <c r="Q40" s="12"/>
    </row>
    <row r="41" spans="1:17" ht="24" x14ac:dyDescent="0.2">
      <c r="A41" s="6">
        <v>14</v>
      </c>
      <c r="B41" s="92" t="s">
        <v>348</v>
      </c>
      <c r="C41" s="94" t="s">
        <v>347</v>
      </c>
      <c r="D41" s="91" t="s">
        <v>346</v>
      </c>
      <c r="E41" s="101">
        <v>21</v>
      </c>
      <c r="F41" s="89">
        <v>104.48</v>
      </c>
      <c r="G41" s="89">
        <v>87.8</v>
      </c>
      <c r="H41" s="89">
        <v>1</v>
      </c>
      <c r="I41" s="12"/>
      <c r="J41" s="12"/>
      <c r="K41" s="136">
        <v>2194</v>
      </c>
      <c r="L41" s="12">
        <v>1844</v>
      </c>
      <c r="M41" s="12">
        <v>21</v>
      </c>
      <c r="N41" s="12"/>
      <c r="O41" s="12">
        <v>6.48</v>
      </c>
      <c r="P41" s="12">
        <v>136.08000000000001</v>
      </c>
      <c r="Q41" s="12"/>
    </row>
    <row r="42" spans="1:17" ht="48" x14ac:dyDescent="0.2">
      <c r="A42" s="6">
        <v>15</v>
      </c>
      <c r="B42" s="92" t="s">
        <v>106</v>
      </c>
      <c r="C42" s="94" t="s">
        <v>345</v>
      </c>
      <c r="D42" s="91" t="s">
        <v>35</v>
      </c>
      <c r="E42" s="90">
        <v>70</v>
      </c>
      <c r="F42" s="89">
        <v>143.88</v>
      </c>
      <c r="G42" s="12"/>
      <c r="H42" s="12"/>
      <c r="I42" s="12"/>
      <c r="J42" s="12"/>
      <c r="K42" s="136">
        <v>10072</v>
      </c>
      <c r="L42" s="12"/>
      <c r="M42" s="12"/>
      <c r="N42" s="12"/>
      <c r="O42" s="12"/>
      <c r="P42" s="12"/>
      <c r="Q42" s="12"/>
    </row>
    <row r="43" spans="1:17" ht="36" x14ac:dyDescent="0.2">
      <c r="A43" s="6">
        <v>16</v>
      </c>
      <c r="B43" s="92" t="s">
        <v>106</v>
      </c>
      <c r="C43" s="94" t="s">
        <v>344</v>
      </c>
      <c r="D43" s="91" t="s">
        <v>33</v>
      </c>
      <c r="E43" s="101">
        <v>21</v>
      </c>
      <c r="F43" s="89">
        <v>137.18</v>
      </c>
      <c r="G43" s="12"/>
      <c r="H43" s="12"/>
      <c r="I43" s="12"/>
      <c r="J43" s="12"/>
      <c r="K43" s="136">
        <v>2881</v>
      </c>
      <c r="L43" s="12"/>
      <c r="M43" s="12"/>
      <c r="N43" s="12"/>
      <c r="O43" s="12"/>
      <c r="P43" s="12"/>
      <c r="Q43" s="12"/>
    </row>
    <row r="44" spans="1:17" ht="24" x14ac:dyDescent="0.2">
      <c r="A44" s="6">
        <v>17</v>
      </c>
      <c r="B44" s="92" t="s">
        <v>343</v>
      </c>
      <c r="C44" s="94" t="s">
        <v>342</v>
      </c>
      <c r="D44" s="91" t="s">
        <v>76</v>
      </c>
      <c r="E44" s="101">
        <v>0.7</v>
      </c>
      <c r="F44" s="89">
        <v>1837.57</v>
      </c>
      <c r="G44" s="89">
        <v>474.14</v>
      </c>
      <c r="H44" s="89">
        <v>129.78</v>
      </c>
      <c r="I44" s="89">
        <v>23.9</v>
      </c>
      <c r="J44" s="12"/>
      <c r="K44" s="136">
        <v>1286</v>
      </c>
      <c r="L44" s="12">
        <v>332</v>
      </c>
      <c r="M44" s="12">
        <v>91</v>
      </c>
      <c r="N44" s="12">
        <v>17</v>
      </c>
      <c r="O44" s="12">
        <v>37.1</v>
      </c>
      <c r="P44" s="12">
        <v>25.97</v>
      </c>
      <c r="Q44" s="12"/>
    </row>
    <row r="45" spans="1:17" ht="36" x14ac:dyDescent="0.2">
      <c r="A45" s="6">
        <v>18</v>
      </c>
      <c r="B45" s="92" t="s">
        <v>106</v>
      </c>
      <c r="C45" s="94" t="s">
        <v>341</v>
      </c>
      <c r="D45" s="91" t="s">
        <v>33</v>
      </c>
      <c r="E45" s="101">
        <v>21</v>
      </c>
      <c r="F45" s="89">
        <v>15.24</v>
      </c>
      <c r="G45" s="12"/>
      <c r="H45" s="12"/>
      <c r="I45" s="12"/>
      <c r="J45" s="12"/>
      <c r="K45" s="136">
        <v>320</v>
      </c>
      <c r="L45" s="12"/>
      <c r="M45" s="12"/>
      <c r="N45" s="12"/>
      <c r="O45" s="12"/>
      <c r="P45" s="12"/>
      <c r="Q45" s="12"/>
    </row>
    <row r="46" spans="1:17" ht="36" x14ac:dyDescent="0.2">
      <c r="A46" s="6">
        <v>19</v>
      </c>
      <c r="B46" s="92" t="s">
        <v>340</v>
      </c>
      <c r="C46" s="94" t="s">
        <v>339</v>
      </c>
      <c r="D46" s="91" t="s">
        <v>29</v>
      </c>
      <c r="E46" s="101">
        <v>21</v>
      </c>
      <c r="F46" s="89">
        <v>8.84</v>
      </c>
      <c r="G46" s="89">
        <v>4.74</v>
      </c>
      <c r="H46" s="89">
        <v>1.08</v>
      </c>
      <c r="I46" s="12"/>
      <c r="J46" s="12"/>
      <c r="K46" s="136">
        <v>186</v>
      </c>
      <c r="L46" s="12">
        <v>100</v>
      </c>
      <c r="M46" s="12">
        <v>23</v>
      </c>
      <c r="N46" s="12"/>
      <c r="O46" s="12">
        <v>0.35</v>
      </c>
      <c r="P46" s="12">
        <v>7.35</v>
      </c>
      <c r="Q46" s="12"/>
    </row>
    <row r="47" spans="1:17" ht="24" x14ac:dyDescent="0.2">
      <c r="A47" s="6">
        <v>20</v>
      </c>
      <c r="B47" s="92" t="s">
        <v>106</v>
      </c>
      <c r="C47" s="94" t="s">
        <v>338</v>
      </c>
      <c r="D47" s="91" t="s">
        <v>33</v>
      </c>
      <c r="E47" s="90">
        <v>11</v>
      </c>
      <c r="F47" s="89">
        <v>26.21</v>
      </c>
      <c r="G47" s="12"/>
      <c r="H47" s="12"/>
      <c r="I47" s="12"/>
      <c r="J47" s="12"/>
      <c r="K47" s="136">
        <v>288</v>
      </c>
      <c r="L47" s="12"/>
      <c r="M47" s="12"/>
      <c r="N47" s="12"/>
      <c r="O47" s="12"/>
      <c r="P47" s="12"/>
      <c r="Q47" s="12"/>
    </row>
    <row r="48" spans="1:17" x14ac:dyDescent="0.2">
      <c r="A48" s="6">
        <v>21</v>
      </c>
      <c r="B48" s="92" t="s">
        <v>333</v>
      </c>
      <c r="C48" s="94" t="s">
        <v>337</v>
      </c>
      <c r="D48" s="91" t="s">
        <v>29</v>
      </c>
      <c r="E48" s="101">
        <v>10</v>
      </c>
      <c r="F48" s="89">
        <v>13.89</v>
      </c>
      <c r="G48" s="89">
        <v>12.78</v>
      </c>
      <c r="H48" s="12"/>
      <c r="I48" s="12"/>
      <c r="J48" s="12"/>
      <c r="K48" s="136">
        <v>139</v>
      </c>
      <c r="L48" s="12">
        <v>128</v>
      </c>
      <c r="M48" s="12"/>
      <c r="N48" s="12"/>
      <c r="O48" s="12">
        <v>1</v>
      </c>
      <c r="P48" s="12">
        <v>10</v>
      </c>
      <c r="Q48" s="12"/>
    </row>
    <row r="49" spans="1:17" ht="24" x14ac:dyDescent="0.2">
      <c r="A49" s="6">
        <v>22</v>
      </c>
      <c r="B49" s="92" t="s">
        <v>106</v>
      </c>
      <c r="C49" s="94" t="s">
        <v>336</v>
      </c>
      <c r="D49" s="91" t="s">
        <v>33</v>
      </c>
      <c r="E49" s="90">
        <v>15</v>
      </c>
      <c r="F49" s="89">
        <v>25.15</v>
      </c>
      <c r="G49" s="12"/>
      <c r="H49" s="12"/>
      <c r="I49" s="12"/>
      <c r="J49" s="12"/>
      <c r="K49" s="136">
        <v>377</v>
      </c>
      <c r="L49" s="12"/>
      <c r="M49" s="12"/>
      <c r="N49" s="12"/>
      <c r="O49" s="12"/>
      <c r="P49" s="12"/>
      <c r="Q49" s="12"/>
    </row>
    <row r="50" spans="1:17" x14ac:dyDescent="0.2">
      <c r="A50" s="6">
        <v>23</v>
      </c>
      <c r="B50" s="92" t="s">
        <v>330</v>
      </c>
      <c r="C50" s="94" t="s">
        <v>335</v>
      </c>
      <c r="D50" s="91" t="s">
        <v>29</v>
      </c>
      <c r="E50" s="101">
        <v>14</v>
      </c>
      <c r="F50" s="89">
        <v>98.76</v>
      </c>
      <c r="G50" s="89">
        <v>74.88</v>
      </c>
      <c r="H50" s="12"/>
      <c r="I50" s="12"/>
      <c r="J50" s="12"/>
      <c r="K50" s="136">
        <v>1383</v>
      </c>
      <c r="L50" s="12">
        <v>1048</v>
      </c>
      <c r="M50" s="12"/>
      <c r="N50" s="12"/>
      <c r="O50" s="12">
        <v>6</v>
      </c>
      <c r="P50" s="12">
        <v>84</v>
      </c>
      <c r="Q50" s="12"/>
    </row>
    <row r="51" spans="1:17" ht="24" x14ac:dyDescent="0.2">
      <c r="A51" s="6">
        <v>24</v>
      </c>
      <c r="B51" s="92" t="s">
        <v>106</v>
      </c>
      <c r="C51" s="94" t="s">
        <v>334</v>
      </c>
      <c r="D51" s="91" t="s">
        <v>33</v>
      </c>
      <c r="E51" s="90">
        <v>22</v>
      </c>
      <c r="F51" s="89">
        <v>22.86</v>
      </c>
      <c r="G51" s="12"/>
      <c r="H51" s="12"/>
      <c r="I51" s="12"/>
      <c r="J51" s="12"/>
      <c r="K51" s="136">
        <v>503</v>
      </c>
      <c r="L51" s="12"/>
      <c r="M51" s="12"/>
      <c r="N51" s="12"/>
      <c r="O51" s="12"/>
      <c r="P51" s="12"/>
      <c r="Q51" s="12"/>
    </row>
    <row r="52" spans="1:17" x14ac:dyDescent="0.2">
      <c r="A52" s="6">
        <v>25</v>
      </c>
      <c r="B52" s="92" t="s">
        <v>333</v>
      </c>
      <c r="C52" s="94" t="s">
        <v>332</v>
      </c>
      <c r="D52" s="91" t="s">
        <v>29</v>
      </c>
      <c r="E52" s="101">
        <v>20</v>
      </c>
      <c r="F52" s="89">
        <v>13.89</v>
      </c>
      <c r="G52" s="89">
        <v>12.78</v>
      </c>
      <c r="H52" s="12"/>
      <c r="I52" s="12"/>
      <c r="J52" s="12"/>
      <c r="K52" s="136">
        <v>278</v>
      </c>
      <c r="L52" s="12">
        <v>256</v>
      </c>
      <c r="M52" s="12"/>
      <c r="N52" s="12"/>
      <c r="O52" s="12">
        <v>1</v>
      </c>
      <c r="P52" s="12">
        <v>20</v>
      </c>
      <c r="Q52" s="12"/>
    </row>
    <row r="53" spans="1:17" ht="24" x14ac:dyDescent="0.2">
      <c r="A53" s="6">
        <v>26</v>
      </c>
      <c r="B53" s="92" t="s">
        <v>106</v>
      </c>
      <c r="C53" s="94" t="s">
        <v>331</v>
      </c>
      <c r="D53" s="91" t="s">
        <v>33</v>
      </c>
      <c r="E53" s="101">
        <v>1</v>
      </c>
      <c r="F53" s="89">
        <v>50.3</v>
      </c>
      <c r="G53" s="12"/>
      <c r="H53" s="12"/>
      <c r="I53" s="12"/>
      <c r="J53" s="12"/>
      <c r="K53" s="136">
        <v>50</v>
      </c>
      <c r="L53" s="12"/>
      <c r="M53" s="12"/>
      <c r="N53" s="12"/>
      <c r="O53" s="12"/>
      <c r="P53" s="12"/>
      <c r="Q53" s="12"/>
    </row>
    <row r="54" spans="1:17" ht="24" x14ac:dyDescent="0.2">
      <c r="A54" s="6">
        <v>27</v>
      </c>
      <c r="B54" s="92" t="s">
        <v>330</v>
      </c>
      <c r="C54" s="94" t="s">
        <v>329</v>
      </c>
      <c r="D54" s="91" t="s">
        <v>29</v>
      </c>
      <c r="E54" s="101">
        <v>1</v>
      </c>
      <c r="F54" s="89">
        <v>98.76</v>
      </c>
      <c r="G54" s="89">
        <v>74.88</v>
      </c>
      <c r="H54" s="12"/>
      <c r="I54" s="12"/>
      <c r="J54" s="12"/>
      <c r="K54" s="136">
        <v>99</v>
      </c>
      <c r="L54" s="12">
        <v>75</v>
      </c>
      <c r="M54" s="12"/>
      <c r="N54" s="12"/>
      <c r="O54" s="12">
        <v>6</v>
      </c>
      <c r="P54" s="12">
        <v>6</v>
      </c>
      <c r="Q54" s="12"/>
    </row>
    <row r="55" spans="1:17" ht="24" x14ac:dyDescent="0.2">
      <c r="A55" s="6">
        <v>28</v>
      </c>
      <c r="B55" s="92" t="s">
        <v>106</v>
      </c>
      <c r="C55" s="94" t="s">
        <v>328</v>
      </c>
      <c r="D55" s="91" t="s">
        <v>33</v>
      </c>
      <c r="E55" s="101">
        <v>7</v>
      </c>
      <c r="F55" s="12"/>
      <c r="G55" s="12"/>
      <c r="H55" s="12"/>
      <c r="I55" s="12"/>
      <c r="J55" s="12">
        <v>272</v>
      </c>
      <c r="K55" s="136">
        <v>272</v>
      </c>
      <c r="L55" s="12"/>
      <c r="M55" s="12"/>
      <c r="N55" s="12"/>
      <c r="O55" s="12"/>
      <c r="P55" s="12"/>
      <c r="Q55" s="12"/>
    </row>
    <row r="56" spans="1:17" ht="24" x14ac:dyDescent="0.2">
      <c r="A56" s="6">
        <v>29</v>
      </c>
      <c r="B56" s="92" t="s">
        <v>327</v>
      </c>
      <c r="C56" s="94" t="s">
        <v>326</v>
      </c>
      <c r="D56" s="91" t="s">
        <v>29</v>
      </c>
      <c r="E56" s="101">
        <v>7</v>
      </c>
      <c r="F56" s="89">
        <v>86.32</v>
      </c>
      <c r="G56" s="89">
        <v>78.05</v>
      </c>
      <c r="H56" s="89">
        <v>0.37</v>
      </c>
      <c r="I56" s="12"/>
      <c r="J56" s="12"/>
      <c r="K56" s="136">
        <v>604</v>
      </c>
      <c r="L56" s="12">
        <v>546</v>
      </c>
      <c r="M56" s="12">
        <v>3</v>
      </c>
      <c r="N56" s="12"/>
      <c r="O56" s="12">
        <v>5.76</v>
      </c>
      <c r="P56" s="12">
        <v>40.32</v>
      </c>
      <c r="Q56" s="12"/>
    </row>
    <row r="57" spans="1:17" ht="24" x14ac:dyDescent="0.2">
      <c r="A57" s="6">
        <v>30</v>
      </c>
      <c r="B57" s="92" t="s">
        <v>106</v>
      </c>
      <c r="C57" s="94" t="s">
        <v>325</v>
      </c>
      <c r="D57" s="91" t="s">
        <v>33</v>
      </c>
      <c r="E57" s="101">
        <v>1</v>
      </c>
      <c r="F57" s="12"/>
      <c r="G57" s="12"/>
      <c r="H57" s="12"/>
      <c r="I57" s="12"/>
      <c r="J57" s="12">
        <v>107</v>
      </c>
      <c r="K57" s="136">
        <v>107</v>
      </c>
      <c r="L57" s="12"/>
      <c r="M57" s="12"/>
      <c r="N57" s="12"/>
      <c r="O57" s="12"/>
      <c r="P57" s="12"/>
      <c r="Q57" s="12"/>
    </row>
    <row r="58" spans="1:17" ht="24" x14ac:dyDescent="0.2">
      <c r="A58" s="6">
        <v>31</v>
      </c>
      <c r="B58" s="92" t="s">
        <v>324</v>
      </c>
      <c r="C58" s="94" t="s">
        <v>323</v>
      </c>
      <c r="D58" s="91" t="s">
        <v>29</v>
      </c>
      <c r="E58" s="101">
        <v>1</v>
      </c>
      <c r="F58" s="89">
        <v>59.97</v>
      </c>
      <c r="G58" s="89">
        <v>51.77</v>
      </c>
      <c r="H58" s="89">
        <v>0.37</v>
      </c>
      <c r="I58" s="12"/>
      <c r="J58" s="12"/>
      <c r="K58" s="136">
        <v>60</v>
      </c>
      <c r="L58" s="12">
        <v>52</v>
      </c>
      <c r="M58" s="12"/>
      <c r="N58" s="12"/>
      <c r="O58" s="12">
        <v>3.6</v>
      </c>
      <c r="P58" s="12">
        <v>3.6</v>
      </c>
      <c r="Q58" s="12"/>
    </row>
    <row r="59" spans="1:17" x14ac:dyDescent="0.2">
      <c r="A59" s="6">
        <v>32</v>
      </c>
      <c r="B59" s="92" t="s">
        <v>106</v>
      </c>
      <c r="C59" s="94" t="s">
        <v>322</v>
      </c>
      <c r="D59" s="91" t="s">
        <v>33</v>
      </c>
      <c r="E59" s="101">
        <v>2</v>
      </c>
      <c r="F59" s="89">
        <v>450.01</v>
      </c>
      <c r="G59" s="12"/>
      <c r="H59" s="12"/>
      <c r="I59" s="12"/>
      <c r="J59" s="12"/>
      <c r="K59" s="136">
        <v>900</v>
      </c>
      <c r="L59" s="12"/>
      <c r="M59" s="12"/>
      <c r="N59" s="12"/>
      <c r="O59" s="12"/>
      <c r="P59" s="12"/>
      <c r="Q59" s="12"/>
    </row>
    <row r="60" spans="1:17" ht="36" x14ac:dyDescent="0.2">
      <c r="A60" s="6">
        <v>33</v>
      </c>
      <c r="B60" s="92" t="s">
        <v>106</v>
      </c>
      <c r="C60" s="94" t="s">
        <v>321</v>
      </c>
      <c r="D60" s="91" t="s">
        <v>320</v>
      </c>
      <c r="E60" s="90">
        <v>0.78600000000000003</v>
      </c>
      <c r="F60" s="89">
        <v>2667.36</v>
      </c>
      <c r="G60" s="12"/>
      <c r="H60" s="12"/>
      <c r="I60" s="12"/>
      <c r="J60" s="12"/>
      <c r="K60" s="136">
        <v>2097</v>
      </c>
      <c r="L60" s="12"/>
      <c r="M60" s="12"/>
      <c r="N60" s="12"/>
      <c r="O60" s="12"/>
      <c r="P60" s="12"/>
      <c r="Q60" s="12"/>
    </row>
    <row r="61" spans="1:17" ht="24" x14ac:dyDescent="0.2">
      <c r="A61" s="6">
        <v>34</v>
      </c>
      <c r="B61" s="92" t="s">
        <v>106</v>
      </c>
      <c r="C61" s="94" t="s">
        <v>319</v>
      </c>
      <c r="D61" s="91" t="s">
        <v>31</v>
      </c>
      <c r="E61" s="90">
        <v>5.5E-2</v>
      </c>
      <c r="F61" s="89">
        <v>3703.97</v>
      </c>
      <c r="G61" s="12"/>
      <c r="H61" s="12"/>
      <c r="I61" s="12"/>
      <c r="J61" s="12"/>
      <c r="K61" s="136">
        <v>204</v>
      </c>
      <c r="L61" s="12"/>
      <c r="M61" s="12"/>
      <c r="N61" s="12"/>
      <c r="O61" s="12"/>
      <c r="P61" s="12"/>
      <c r="Q61" s="12"/>
    </row>
    <row r="62" spans="1:17" ht="24" x14ac:dyDescent="0.2">
      <c r="A62" s="6">
        <v>35</v>
      </c>
      <c r="B62" s="92" t="s">
        <v>106</v>
      </c>
      <c r="C62" s="94" t="s">
        <v>318</v>
      </c>
      <c r="D62" s="91" t="s">
        <v>31</v>
      </c>
      <c r="E62" s="90">
        <v>0.253</v>
      </c>
      <c r="F62" s="89">
        <v>6992.59</v>
      </c>
      <c r="G62" s="12"/>
      <c r="H62" s="12"/>
      <c r="I62" s="12"/>
      <c r="J62" s="12"/>
      <c r="K62" s="136">
        <v>1769</v>
      </c>
      <c r="L62" s="12"/>
      <c r="M62" s="12"/>
      <c r="N62" s="12"/>
      <c r="O62" s="12"/>
      <c r="P62" s="12"/>
      <c r="Q62" s="12"/>
    </row>
    <row r="63" spans="1:17" ht="24" x14ac:dyDescent="0.2">
      <c r="A63" s="6">
        <v>36</v>
      </c>
      <c r="B63" s="92" t="s">
        <v>106</v>
      </c>
      <c r="C63" s="94" t="s">
        <v>317</v>
      </c>
      <c r="D63" s="91" t="s">
        <v>31</v>
      </c>
      <c r="E63" s="90">
        <v>1.1000000000000001</v>
      </c>
      <c r="F63" s="89">
        <v>6038.9</v>
      </c>
      <c r="G63" s="12"/>
      <c r="H63" s="12"/>
      <c r="I63" s="12"/>
      <c r="J63" s="12"/>
      <c r="K63" s="136">
        <v>6643</v>
      </c>
      <c r="L63" s="12"/>
      <c r="M63" s="12"/>
      <c r="N63" s="12"/>
      <c r="O63" s="12"/>
      <c r="P63" s="12"/>
      <c r="Q63" s="12"/>
    </row>
    <row r="64" spans="1:17" ht="24" x14ac:dyDescent="0.2">
      <c r="A64" s="6">
        <v>37</v>
      </c>
      <c r="B64" s="92" t="s">
        <v>106</v>
      </c>
      <c r="C64" s="94" t="s">
        <v>316</v>
      </c>
      <c r="D64" s="91" t="s">
        <v>31</v>
      </c>
      <c r="E64" s="90">
        <v>9.4E-2</v>
      </c>
      <c r="F64" s="89">
        <v>8066.24</v>
      </c>
      <c r="G64" s="12"/>
      <c r="H64" s="12"/>
      <c r="I64" s="12"/>
      <c r="J64" s="12"/>
      <c r="K64" s="136">
        <v>758</v>
      </c>
      <c r="L64" s="12"/>
      <c r="M64" s="12"/>
      <c r="N64" s="12"/>
      <c r="O64" s="12"/>
      <c r="P64" s="12"/>
      <c r="Q64" s="12"/>
    </row>
    <row r="65" spans="1:17" ht="72" x14ac:dyDescent="0.2">
      <c r="A65" s="6">
        <v>38</v>
      </c>
      <c r="B65" s="92" t="s">
        <v>315</v>
      </c>
      <c r="C65" s="94" t="s">
        <v>314</v>
      </c>
      <c r="D65" s="91" t="s">
        <v>31</v>
      </c>
      <c r="E65" s="90">
        <v>1.2999999999999999E-2</v>
      </c>
      <c r="F65" s="89">
        <v>6962.8</v>
      </c>
      <c r="G65" s="12"/>
      <c r="H65" s="12"/>
      <c r="I65" s="12"/>
      <c r="J65" s="12"/>
      <c r="K65" s="136">
        <v>91</v>
      </c>
      <c r="L65" s="12"/>
      <c r="M65" s="12"/>
      <c r="N65" s="12"/>
      <c r="O65" s="12"/>
      <c r="P65" s="12"/>
      <c r="Q65" s="12"/>
    </row>
    <row r="66" spans="1:17" ht="24" x14ac:dyDescent="0.2">
      <c r="A66" s="6">
        <v>39</v>
      </c>
      <c r="B66" s="92" t="s">
        <v>313</v>
      </c>
      <c r="C66" s="94" t="s">
        <v>312</v>
      </c>
      <c r="D66" s="91" t="s">
        <v>34</v>
      </c>
      <c r="E66" s="90">
        <v>18</v>
      </c>
      <c r="F66" s="89">
        <v>189.23</v>
      </c>
      <c r="G66" s="89">
        <v>46.64</v>
      </c>
      <c r="H66" s="89">
        <v>56.09</v>
      </c>
      <c r="I66" s="89">
        <v>24.55</v>
      </c>
      <c r="J66" s="12"/>
      <c r="K66" s="136">
        <v>3406</v>
      </c>
      <c r="L66" s="12">
        <v>840</v>
      </c>
      <c r="M66" s="12">
        <v>1010</v>
      </c>
      <c r="N66" s="12">
        <v>442</v>
      </c>
      <c r="O66" s="12">
        <v>3.52</v>
      </c>
      <c r="P66" s="12">
        <v>63.36</v>
      </c>
      <c r="Q66" s="12"/>
    </row>
    <row r="67" spans="1:17" ht="60" x14ac:dyDescent="0.2">
      <c r="A67" s="6">
        <v>40</v>
      </c>
      <c r="B67" s="92" t="s">
        <v>311</v>
      </c>
      <c r="C67" s="94" t="s">
        <v>310</v>
      </c>
      <c r="D67" s="91" t="s">
        <v>34</v>
      </c>
      <c r="E67" s="90">
        <v>2.92</v>
      </c>
      <c r="F67" s="89">
        <v>1131.6099999999999</v>
      </c>
      <c r="G67" s="89">
        <v>202.73</v>
      </c>
      <c r="H67" s="89">
        <v>704.04</v>
      </c>
      <c r="I67" s="89">
        <v>87.33</v>
      </c>
      <c r="J67" s="12"/>
      <c r="K67" s="136">
        <v>3304</v>
      </c>
      <c r="L67" s="12">
        <v>592</v>
      </c>
      <c r="M67" s="12">
        <v>2056</v>
      </c>
      <c r="N67" s="12">
        <v>255</v>
      </c>
      <c r="O67" s="12">
        <v>15.3</v>
      </c>
      <c r="P67" s="12">
        <v>44.68</v>
      </c>
      <c r="Q67" s="12"/>
    </row>
    <row r="68" spans="1:17" ht="25.15" customHeight="1" x14ac:dyDescent="0.2">
      <c r="A68" s="6">
        <v>41</v>
      </c>
      <c r="B68" s="92" t="s">
        <v>106</v>
      </c>
      <c r="C68" s="94" t="s">
        <v>309</v>
      </c>
      <c r="D68" s="91" t="s">
        <v>33</v>
      </c>
      <c r="E68" s="101">
        <v>22</v>
      </c>
      <c r="F68" s="89">
        <v>23.02</v>
      </c>
      <c r="G68" s="12"/>
      <c r="H68" s="12"/>
      <c r="I68" s="12"/>
      <c r="J68" s="12"/>
      <c r="K68" s="136">
        <v>506</v>
      </c>
      <c r="L68" s="12"/>
      <c r="M68" s="12"/>
      <c r="N68" s="12"/>
      <c r="O68" s="12"/>
      <c r="P68" s="12"/>
      <c r="Q68" s="12"/>
    </row>
    <row r="69" spans="1:17" x14ac:dyDescent="0.2">
      <c r="A69" s="6">
        <v>42</v>
      </c>
      <c r="B69" s="92" t="s">
        <v>308</v>
      </c>
      <c r="C69" s="94" t="s">
        <v>307</v>
      </c>
      <c r="D69" s="91" t="s">
        <v>30</v>
      </c>
      <c r="E69" s="90">
        <v>80</v>
      </c>
      <c r="F69" s="89">
        <v>1.19</v>
      </c>
      <c r="G69" s="12"/>
      <c r="H69" s="12"/>
      <c r="I69" s="12"/>
      <c r="J69" s="12"/>
      <c r="K69" s="136">
        <v>95</v>
      </c>
      <c r="L69" s="12"/>
      <c r="M69" s="12"/>
      <c r="N69" s="12"/>
      <c r="O69" s="12"/>
      <c r="P69" s="12"/>
      <c r="Q69" s="12"/>
    </row>
    <row r="70" spans="1:17" x14ac:dyDescent="0.2">
      <c r="A70" s="6">
        <v>43</v>
      </c>
      <c r="B70" s="92" t="s">
        <v>306</v>
      </c>
      <c r="C70" s="94" t="s">
        <v>305</v>
      </c>
      <c r="D70" s="91" t="s">
        <v>29</v>
      </c>
      <c r="E70" s="90">
        <v>80</v>
      </c>
      <c r="F70" s="89">
        <v>8.41</v>
      </c>
      <c r="G70" s="89">
        <v>7.26</v>
      </c>
      <c r="H70" s="12"/>
      <c r="I70" s="12"/>
      <c r="J70" s="12"/>
      <c r="K70" s="136">
        <v>673</v>
      </c>
      <c r="L70" s="12">
        <v>581</v>
      </c>
      <c r="M70" s="12"/>
      <c r="N70" s="12"/>
      <c r="O70" s="12">
        <v>0.52</v>
      </c>
      <c r="P70" s="12">
        <v>41.6</v>
      </c>
      <c r="Q70" s="12"/>
    </row>
    <row r="71" spans="1:17" ht="24" x14ac:dyDescent="0.2">
      <c r="A71" s="6">
        <v>44</v>
      </c>
      <c r="B71" s="92" t="s">
        <v>304</v>
      </c>
      <c r="C71" s="94" t="s">
        <v>303</v>
      </c>
      <c r="D71" s="91" t="s">
        <v>29</v>
      </c>
      <c r="E71" s="101">
        <v>1</v>
      </c>
      <c r="F71" s="89">
        <v>121.87</v>
      </c>
      <c r="G71" s="89">
        <v>26.33</v>
      </c>
      <c r="H71" s="89">
        <v>2.39</v>
      </c>
      <c r="I71" s="12"/>
      <c r="J71" s="12"/>
      <c r="K71" s="136">
        <v>122</v>
      </c>
      <c r="L71" s="12">
        <v>26</v>
      </c>
      <c r="M71" s="12">
        <v>2</v>
      </c>
      <c r="N71" s="12"/>
      <c r="O71" s="12">
        <v>2.06</v>
      </c>
      <c r="P71" s="12">
        <v>2.06</v>
      </c>
      <c r="Q71" s="12"/>
    </row>
    <row r="72" spans="1:17" ht="36" x14ac:dyDescent="0.2">
      <c r="A72" s="6">
        <v>45</v>
      </c>
      <c r="B72" s="92" t="s">
        <v>106</v>
      </c>
      <c r="C72" s="94" t="s">
        <v>302</v>
      </c>
      <c r="D72" s="91" t="s">
        <v>33</v>
      </c>
      <c r="E72" s="101">
        <v>1</v>
      </c>
      <c r="F72" s="89">
        <v>1411.86</v>
      </c>
      <c r="G72" s="12"/>
      <c r="H72" s="12"/>
      <c r="I72" s="12"/>
      <c r="J72" s="12"/>
      <c r="K72" s="136">
        <v>1412</v>
      </c>
      <c r="L72" s="12"/>
      <c r="M72" s="12"/>
      <c r="N72" s="12"/>
      <c r="O72" s="12"/>
      <c r="P72" s="12"/>
      <c r="Q72" s="12"/>
    </row>
    <row r="73" spans="1:17" ht="24" x14ac:dyDescent="0.2">
      <c r="A73" s="6">
        <v>46</v>
      </c>
      <c r="B73" s="92" t="s">
        <v>106</v>
      </c>
      <c r="C73" s="94" t="s">
        <v>301</v>
      </c>
      <c r="D73" s="91" t="s">
        <v>33</v>
      </c>
      <c r="E73" s="101">
        <v>1</v>
      </c>
      <c r="F73" s="89">
        <v>429.51</v>
      </c>
      <c r="G73" s="12"/>
      <c r="H73" s="12"/>
      <c r="I73" s="12"/>
      <c r="J73" s="12"/>
      <c r="K73" s="136">
        <v>430</v>
      </c>
      <c r="L73" s="12"/>
      <c r="M73" s="12"/>
      <c r="N73" s="12"/>
      <c r="O73" s="12"/>
      <c r="P73" s="12"/>
      <c r="Q73" s="12"/>
    </row>
    <row r="74" spans="1:17" ht="24" x14ac:dyDescent="0.2">
      <c r="A74" s="6">
        <v>47</v>
      </c>
      <c r="B74" s="92" t="s">
        <v>106</v>
      </c>
      <c r="C74" s="94" t="s">
        <v>300</v>
      </c>
      <c r="D74" s="91" t="s">
        <v>299</v>
      </c>
      <c r="E74" s="101">
        <v>1</v>
      </c>
      <c r="F74" s="89">
        <v>53.52</v>
      </c>
      <c r="G74" s="12"/>
      <c r="H74" s="12"/>
      <c r="I74" s="12"/>
      <c r="J74" s="12"/>
      <c r="K74" s="136">
        <v>54</v>
      </c>
      <c r="L74" s="12"/>
      <c r="M74" s="12"/>
      <c r="N74" s="12"/>
      <c r="O74" s="12"/>
      <c r="P74" s="12"/>
      <c r="Q74" s="12"/>
    </row>
    <row r="75" spans="1:17" ht="24" x14ac:dyDescent="0.2">
      <c r="A75" s="6">
        <v>48</v>
      </c>
      <c r="B75" s="92" t="s">
        <v>106</v>
      </c>
      <c r="C75" s="94" t="s">
        <v>298</v>
      </c>
      <c r="D75" s="91" t="s">
        <v>33</v>
      </c>
      <c r="E75" s="101">
        <v>1</v>
      </c>
      <c r="F75" s="89">
        <v>127.92</v>
      </c>
      <c r="G75" s="12"/>
      <c r="H75" s="12"/>
      <c r="I75" s="12"/>
      <c r="J75" s="12"/>
      <c r="K75" s="136">
        <v>128</v>
      </c>
      <c r="L75" s="12"/>
      <c r="M75" s="12"/>
      <c r="N75" s="12"/>
      <c r="O75" s="12"/>
      <c r="P75" s="12"/>
      <c r="Q75" s="12"/>
    </row>
    <row r="76" spans="1:17" ht="24" x14ac:dyDescent="0.2">
      <c r="A76" s="6">
        <v>49</v>
      </c>
      <c r="B76" s="92" t="s">
        <v>297</v>
      </c>
      <c r="C76" s="94" t="s">
        <v>296</v>
      </c>
      <c r="D76" s="91" t="s">
        <v>30</v>
      </c>
      <c r="E76" s="101">
        <v>1</v>
      </c>
      <c r="F76" s="89">
        <v>27.74</v>
      </c>
      <c r="G76" s="12"/>
      <c r="H76" s="12"/>
      <c r="I76" s="12"/>
      <c r="J76" s="12"/>
      <c r="K76" s="136">
        <v>28</v>
      </c>
      <c r="L76" s="12"/>
      <c r="M76" s="12"/>
      <c r="N76" s="12"/>
      <c r="O76" s="12"/>
      <c r="P76" s="12"/>
      <c r="Q76" s="12"/>
    </row>
    <row r="77" spans="1:17" ht="36" x14ac:dyDescent="0.2">
      <c r="A77" s="6">
        <v>50</v>
      </c>
      <c r="B77" s="92" t="s">
        <v>295</v>
      </c>
      <c r="C77" s="94" t="s">
        <v>294</v>
      </c>
      <c r="D77" s="91" t="s">
        <v>29</v>
      </c>
      <c r="E77" s="101">
        <v>1</v>
      </c>
      <c r="F77" s="89">
        <v>174.77</v>
      </c>
      <c r="G77" s="89">
        <v>20.9</v>
      </c>
      <c r="H77" s="89">
        <v>1.28</v>
      </c>
      <c r="I77" s="12"/>
      <c r="J77" s="12"/>
      <c r="K77" s="136">
        <v>175</v>
      </c>
      <c r="L77" s="12">
        <v>21</v>
      </c>
      <c r="M77" s="12">
        <v>1</v>
      </c>
      <c r="N77" s="12"/>
      <c r="O77" s="12">
        <v>1.56</v>
      </c>
      <c r="P77" s="12">
        <v>1.56</v>
      </c>
      <c r="Q77" s="12"/>
    </row>
    <row r="78" spans="1:17" x14ac:dyDescent="0.2">
      <c r="A78" s="6">
        <v>51</v>
      </c>
      <c r="B78" s="92" t="s">
        <v>106</v>
      </c>
      <c r="C78" s="94" t="s">
        <v>293</v>
      </c>
      <c r="D78" s="91" t="s">
        <v>30</v>
      </c>
      <c r="E78" s="101">
        <v>1</v>
      </c>
      <c r="F78" s="89">
        <v>3.89</v>
      </c>
      <c r="G78" s="12"/>
      <c r="H78" s="12"/>
      <c r="I78" s="12"/>
      <c r="J78" s="12"/>
      <c r="K78" s="136">
        <v>4</v>
      </c>
      <c r="L78" s="12"/>
      <c r="M78" s="12"/>
      <c r="N78" s="12"/>
      <c r="O78" s="12"/>
      <c r="P78" s="12"/>
      <c r="Q78" s="12"/>
    </row>
    <row r="79" spans="1:17" ht="36" x14ac:dyDescent="0.2">
      <c r="A79" s="6">
        <v>52</v>
      </c>
      <c r="B79" s="92" t="s">
        <v>233</v>
      </c>
      <c r="C79" s="94" t="s">
        <v>292</v>
      </c>
      <c r="D79" s="91" t="s">
        <v>29</v>
      </c>
      <c r="E79" s="101">
        <v>1</v>
      </c>
      <c r="F79" s="89">
        <v>99.26</v>
      </c>
      <c r="G79" s="89">
        <v>33.11</v>
      </c>
      <c r="H79" s="89">
        <v>62.05</v>
      </c>
      <c r="I79" s="89">
        <v>4.71</v>
      </c>
      <c r="J79" s="12"/>
      <c r="K79" s="136">
        <v>99</v>
      </c>
      <c r="L79" s="12">
        <v>33</v>
      </c>
      <c r="M79" s="12">
        <v>62</v>
      </c>
      <c r="N79" s="12">
        <v>5</v>
      </c>
      <c r="O79" s="12">
        <v>2.37</v>
      </c>
      <c r="P79" s="12">
        <v>2.37</v>
      </c>
      <c r="Q79" s="12"/>
    </row>
    <row r="80" spans="1:17" ht="36" x14ac:dyDescent="0.2">
      <c r="A80" s="6">
        <v>53</v>
      </c>
      <c r="B80" s="92" t="s">
        <v>291</v>
      </c>
      <c r="C80" s="94" t="s">
        <v>290</v>
      </c>
      <c r="D80" s="91" t="s">
        <v>29</v>
      </c>
      <c r="E80" s="101">
        <v>20</v>
      </c>
      <c r="F80" s="89">
        <v>27.06</v>
      </c>
      <c r="G80" s="89">
        <v>11.51</v>
      </c>
      <c r="H80" s="12"/>
      <c r="I80" s="12"/>
      <c r="J80" s="12"/>
      <c r="K80" s="136">
        <v>541</v>
      </c>
      <c r="L80" s="12">
        <v>230</v>
      </c>
      <c r="M80" s="12"/>
      <c r="N80" s="12"/>
      <c r="O80" s="12">
        <v>1</v>
      </c>
      <c r="P80" s="12">
        <v>20</v>
      </c>
      <c r="Q80" s="12"/>
    </row>
    <row r="81" spans="1:17" ht="24" x14ac:dyDescent="0.2">
      <c r="A81" s="6">
        <v>54</v>
      </c>
      <c r="B81" s="92" t="s">
        <v>106</v>
      </c>
      <c r="C81" s="94" t="s">
        <v>289</v>
      </c>
      <c r="D81" s="91" t="s">
        <v>33</v>
      </c>
      <c r="E81" s="101">
        <v>20</v>
      </c>
      <c r="F81" s="89">
        <v>7.26</v>
      </c>
      <c r="G81" s="12"/>
      <c r="H81" s="12"/>
      <c r="I81" s="12"/>
      <c r="J81" s="12"/>
      <c r="K81" s="136">
        <v>145</v>
      </c>
      <c r="L81" s="12"/>
      <c r="M81" s="12"/>
      <c r="N81" s="12"/>
      <c r="O81" s="12"/>
      <c r="P81" s="12"/>
      <c r="Q81" s="12"/>
    </row>
    <row r="82" spans="1:17" ht="63" x14ac:dyDescent="0.2">
      <c r="A82" s="6">
        <v>55</v>
      </c>
      <c r="B82" s="92" t="s">
        <v>288</v>
      </c>
      <c r="C82" s="94" t="s">
        <v>287</v>
      </c>
      <c r="D82" s="91" t="s">
        <v>34</v>
      </c>
      <c r="E82" s="90">
        <v>8.1999999999999993</v>
      </c>
      <c r="F82" s="89">
        <v>311.39999999999998</v>
      </c>
      <c r="G82" s="89">
        <v>218.44</v>
      </c>
      <c r="H82" s="89">
        <v>38.75</v>
      </c>
      <c r="I82" s="89">
        <v>0.17</v>
      </c>
      <c r="J82" s="12"/>
      <c r="K82" s="136">
        <v>2553</v>
      </c>
      <c r="L82" s="12">
        <v>1791</v>
      </c>
      <c r="M82" s="12">
        <v>318</v>
      </c>
      <c r="N82" s="12">
        <v>1</v>
      </c>
      <c r="O82" s="12">
        <v>16.29</v>
      </c>
      <c r="P82" s="12">
        <v>133.58000000000001</v>
      </c>
      <c r="Q82" s="12"/>
    </row>
    <row r="83" spans="1:17" ht="36" x14ac:dyDescent="0.2">
      <c r="A83" s="6">
        <v>56</v>
      </c>
      <c r="B83" s="92" t="s">
        <v>106</v>
      </c>
      <c r="C83" s="94" t="s">
        <v>286</v>
      </c>
      <c r="D83" s="91" t="s">
        <v>35</v>
      </c>
      <c r="E83" s="101">
        <v>70</v>
      </c>
      <c r="F83" s="89">
        <v>6.62</v>
      </c>
      <c r="G83" s="12"/>
      <c r="H83" s="12"/>
      <c r="I83" s="12"/>
      <c r="J83" s="12"/>
      <c r="K83" s="136">
        <v>463</v>
      </c>
      <c r="L83" s="12"/>
      <c r="M83" s="12"/>
      <c r="N83" s="12"/>
      <c r="O83" s="12"/>
      <c r="P83" s="12"/>
      <c r="Q83" s="12"/>
    </row>
    <row r="84" spans="1:17" ht="36" x14ac:dyDescent="0.2">
      <c r="A84" s="6">
        <v>57</v>
      </c>
      <c r="B84" s="92" t="s">
        <v>106</v>
      </c>
      <c r="C84" s="94" t="s">
        <v>285</v>
      </c>
      <c r="D84" s="91" t="s">
        <v>33</v>
      </c>
      <c r="E84" s="101">
        <v>1</v>
      </c>
      <c r="F84" s="89">
        <v>2.27</v>
      </c>
      <c r="G84" s="12"/>
      <c r="H84" s="12"/>
      <c r="I84" s="12"/>
      <c r="J84" s="12"/>
      <c r="K84" s="136">
        <v>2</v>
      </c>
      <c r="L84" s="12"/>
      <c r="M84" s="12"/>
      <c r="N84" s="12"/>
      <c r="O84" s="12"/>
      <c r="P84" s="12"/>
      <c r="Q84" s="12"/>
    </row>
    <row r="85" spans="1:17" ht="36" x14ac:dyDescent="0.2">
      <c r="A85" s="6">
        <v>58</v>
      </c>
      <c r="B85" s="92" t="s">
        <v>106</v>
      </c>
      <c r="C85" s="94" t="s">
        <v>284</v>
      </c>
      <c r="D85" s="91" t="s">
        <v>33</v>
      </c>
      <c r="E85" s="101">
        <v>1</v>
      </c>
      <c r="F85" s="89">
        <v>2.7</v>
      </c>
      <c r="G85" s="12"/>
      <c r="H85" s="12"/>
      <c r="I85" s="12"/>
      <c r="J85" s="12"/>
      <c r="K85" s="136">
        <v>3</v>
      </c>
      <c r="L85" s="12"/>
      <c r="M85" s="12"/>
      <c r="N85" s="12"/>
      <c r="O85" s="12"/>
      <c r="P85" s="12"/>
      <c r="Q85" s="12"/>
    </row>
    <row r="86" spans="1:17" ht="36" x14ac:dyDescent="0.2">
      <c r="A86" s="6">
        <v>59</v>
      </c>
      <c r="B86" s="92" t="s">
        <v>106</v>
      </c>
      <c r="C86" s="94" t="s">
        <v>283</v>
      </c>
      <c r="D86" s="91" t="s">
        <v>33</v>
      </c>
      <c r="E86" s="101">
        <v>1</v>
      </c>
      <c r="F86" s="89">
        <v>2.7</v>
      </c>
      <c r="G86" s="12"/>
      <c r="H86" s="12"/>
      <c r="I86" s="12"/>
      <c r="J86" s="12"/>
      <c r="K86" s="136">
        <v>3</v>
      </c>
      <c r="L86" s="12"/>
      <c r="M86" s="12"/>
      <c r="N86" s="12"/>
      <c r="O86" s="12"/>
      <c r="P86" s="12"/>
      <c r="Q86" s="12"/>
    </row>
    <row r="87" spans="1:17" ht="36" x14ac:dyDescent="0.2">
      <c r="A87" s="6">
        <v>60</v>
      </c>
      <c r="B87" s="92" t="s">
        <v>106</v>
      </c>
      <c r="C87" s="94" t="s">
        <v>282</v>
      </c>
      <c r="D87" s="91" t="s">
        <v>33</v>
      </c>
      <c r="E87" s="101">
        <v>1</v>
      </c>
      <c r="F87" s="89">
        <v>2.7</v>
      </c>
      <c r="G87" s="12"/>
      <c r="H87" s="12"/>
      <c r="I87" s="12"/>
      <c r="J87" s="12"/>
      <c r="K87" s="136">
        <v>3</v>
      </c>
      <c r="L87" s="12"/>
      <c r="M87" s="12"/>
      <c r="N87" s="12"/>
      <c r="O87" s="12"/>
      <c r="P87" s="12"/>
      <c r="Q87" s="12"/>
    </row>
    <row r="88" spans="1:17" ht="36" x14ac:dyDescent="0.2">
      <c r="A88" s="6">
        <v>61</v>
      </c>
      <c r="B88" s="92" t="s">
        <v>106</v>
      </c>
      <c r="C88" s="94" t="s">
        <v>281</v>
      </c>
      <c r="D88" s="91" t="s">
        <v>33</v>
      </c>
      <c r="E88" s="101">
        <v>1</v>
      </c>
      <c r="F88" s="89">
        <v>2.7</v>
      </c>
      <c r="G88" s="12"/>
      <c r="H88" s="12"/>
      <c r="I88" s="12"/>
      <c r="J88" s="12"/>
      <c r="K88" s="136">
        <v>3</v>
      </c>
      <c r="L88" s="12"/>
      <c r="M88" s="12"/>
      <c r="N88" s="12"/>
      <c r="O88" s="12"/>
      <c r="P88" s="12"/>
      <c r="Q88" s="12"/>
    </row>
    <row r="89" spans="1:17" ht="24" x14ac:dyDescent="0.2">
      <c r="A89" s="6">
        <v>62</v>
      </c>
      <c r="B89" s="92" t="s">
        <v>106</v>
      </c>
      <c r="C89" s="94" t="s">
        <v>280</v>
      </c>
      <c r="D89" s="91" t="s">
        <v>35</v>
      </c>
      <c r="E89" s="101">
        <v>750</v>
      </c>
      <c r="F89" s="89">
        <v>3.87</v>
      </c>
      <c r="G89" s="12"/>
      <c r="H89" s="12"/>
      <c r="I89" s="12"/>
      <c r="J89" s="12"/>
      <c r="K89" s="136">
        <v>2903</v>
      </c>
      <c r="L89" s="12"/>
      <c r="M89" s="12"/>
      <c r="N89" s="12"/>
      <c r="O89" s="12"/>
      <c r="P89" s="12"/>
      <c r="Q89" s="12"/>
    </row>
    <row r="90" spans="1:17" ht="36" x14ac:dyDescent="0.2">
      <c r="A90" s="6">
        <v>63</v>
      </c>
      <c r="B90" s="92" t="s">
        <v>106</v>
      </c>
      <c r="C90" s="94" t="s">
        <v>279</v>
      </c>
      <c r="D90" s="91" t="s">
        <v>33</v>
      </c>
      <c r="E90" s="101">
        <v>1</v>
      </c>
      <c r="F90" s="89">
        <v>1.57</v>
      </c>
      <c r="G90" s="12"/>
      <c r="H90" s="12"/>
      <c r="I90" s="12"/>
      <c r="J90" s="12"/>
      <c r="K90" s="136">
        <v>2</v>
      </c>
      <c r="L90" s="12"/>
      <c r="M90" s="12"/>
      <c r="N90" s="12"/>
      <c r="O90" s="12"/>
      <c r="P90" s="12"/>
      <c r="Q90" s="12"/>
    </row>
    <row r="91" spans="1:17" ht="36" x14ac:dyDescent="0.2">
      <c r="A91" s="6">
        <v>64</v>
      </c>
      <c r="B91" s="92" t="s">
        <v>106</v>
      </c>
      <c r="C91" s="94" t="s">
        <v>278</v>
      </c>
      <c r="D91" s="91" t="s">
        <v>33</v>
      </c>
      <c r="E91" s="101">
        <v>1</v>
      </c>
      <c r="F91" s="89">
        <v>1.57</v>
      </c>
      <c r="G91" s="12"/>
      <c r="H91" s="12"/>
      <c r="I91" s="12"/>
      <c r="J91" s="12"/>
      <c r="K91" s="136">
        <v>2</v>
      </c>
      <c r="L91" s="12"/>
      <c r="M91" s="12"/>
      <c r="N91" s="12"/>
      <c r="O91" s="12"/>
      <c r="P91" s="12"/>
      <c r="Q91" s="12"/>
    </row>
    <row r="92" spans="1:17" ht="36" x14ac:dyDescent="0.2">
      <c r="A92" s="6">
        <v>65</v>
      </c>
      <c r="B92" s="92" t="s">
        <v>106</v>
      </c>
      <c r="C92" s="94" t="s">
        <v>277</v>
      </c>
      <c r="D92" s="91" t="s">
        <v>33</v>
      </c>
      <c r="E92" s="101">
        <v>1</v>
      </c>
      <c r="F92" s="89">
        <v>1.44</v>
      </c>
      <c r="G92" s="12"/>
      <c r="H92" s="12"/>
      <c r="I92" s="12"/>
      <c r="J92" s="12"/>
      <c r="K92" s="136">
        <v>1</v>
      </c>
      <c r="L92" s="12"/>
      <c r="M92" s="12"/>
      <c r="N92" s="12"/>
      <c r="O92" s="12"/>
      <c r="P92" s="12"/>
      <c r="Q92" s="12"/>
    </row>
    <row r="93" spans="1:17" ht="36" x14ac:dyDescent="0.2">
      <c r="A93" s="6">
        <v>66</v>
      </c>
      <c r="B93" s="92" t="s">
        <v>106</v>
      </c>
      <c r="C93" s="94" t="s">
        <v>276</v>
      </c>
      <c r="D93" s="91" t="s">
        <v>33</v>
      </c>
      <c r="E93" s="101">
        <v>1</v>
      </c>
      <c r="F93" s="89">
        <v>1.57</v>
      </c>
      <c r="G93" s="12"/>
      <c r="H93" s="12"/>
      <c r="I93" s="12"/>
      <c r="J93" s="12"/>
      <c r="K93" s="136">
        <v>2</v>
      </c>
      <c r="L93" s="12"/>
      <c r="M93" s="12"/>
      <c r="N93" s="12"/>
      <c r="O93" s="12"/>
      <c r="P93" s="12"/>
      <c r="Q93" s="12"/>
    </row>
    <row r="94" spans="1:17" x14ac:dyDescent="0.2">
      <c r="A94" s="170" t="s">
        <v>275</v>
      </c>
      <c r="B94" s="160"/>
      <c r="C94" s="160"/>
      <c r="D94" s="160"/>
      <c r="E94" s="160"/>
      <c r="F94" s="160"/>
      <c r="G94" s="160"/>
      <c r="H94" s="160"/>
      <c r="I94" s="160"/>
      <c r="J94" s="160"/>
      <c r="K94" s="160"/>
      <c r="L94" s="160"/>
      <c r="M94" s="160"/>
      <c r="N94" s="160"/>
      <c r="O94" s="160"/>
      <c r="P94" s="160"/>
      <c r="Q94" s="160"/>
    </row>
    <row r="95" spans="1:17" x14ac:dyDescent="0.2">
      <c r="A95" s="176" t="s">
        <v>274</v>
      </c>
      <c r="B95" s="177"/>
      <c r="C95" s="177"/>
      <c r="D95" s="177"/>
      <c r="E95" s="177"/>
      <c r="F95" s="177"/>
      <c r="G95" s="177"/>
      <c r="H95" s="177"/>
      <c r="I95" s="177"/>
      <c r="J95" s="177"/>
      <c r="K95" s="177"/>
      <c r="L95" s="177"/>
      <c r="M95" s="177"/>
      <c r="N95" s="177"/>
      <c r="O95" s="177"/>
      <c r="P95" s="177"/>
      <c r="Q95" s="177"/>
    </row>
    <row r="96" spans="1:17" ht="77.25" x14ac:dyDescent="0.2">
      <c r="A96" s="6">
        <v>67</v>
      </c>
      <c r="B96" s="92" t="s">
        <v>273</v>
      </c>
      <c r="C96" s="94" t="s">
        <v>272</v>
      </c>
      <c r="D96" s="91" t="s">
        <v>271</v>
      </c>
      <c r="E96" s="90">
        <v>120</v>
      </c>
      <c r="F96" s="89">
        <v>27.19</v>
      </c>
      <c r="G96" s="89">
        <v>27.19</v>
      </c>
      <c r="H96" s="12"/>
      <c r="I96" s="12"/>
      <c r="J96" s="12"/>
      <c r="K96" s="136">
        <v>3263</v>
      </c>
      <c r="L96" s="12">
        <v>3263</v>
      </c>
      <c r="M96" s="12"/>
      <c r="N96" s="12"/>
      <c r="O96" s="12">
        <v>1.65</v>
      </c>
      <c r="P96" s="12">
        <v>198</v>
      </c>
      <c r="Q96" s="12"/>
    </row>
    <row r="97" spans="1:17" ht="36" x14ac:dyDescent="0.2">
      <c r="A97" s="6">
        <v>68</v>
      </c>
      <c r="B97" s="92" t="s">
        <v>270</v>
      </c>
      <c r="C97" s="94" t="s">
        <v>269</v>
      </c>
      <c r="D97" s="91" t="s">
        <v>268</v>
      </c>
      <c r="E97" s="101">
        <v>2</v>
      </c>
      <c r="F97" s="89">
        <v>95.38</v>
      </c>
      <c r="G97" s="89">
        <v>95.38</v>
      </c>
      <c r="H97" s="12"/>
      <c r="I97" s="12"/>
      <c r="J97" s="12"/>
      <c r="K97" s="136">
        <v>191</v>
      </c>
      <c r="L97" s="12">
        <v>191</v>
      </c>
      <c r="M97" s="12"/>
      <c r="N97" s="12"/>
      <c r="O97" s="12">
        <v>6</v>
      </c>
      <c r="P97" s="12">
        <v>12</v>
      </c>
      <c r="Q97" s="12"/>
    </row>
    <row r="98" spans="1:17" ht="48" x14ac:dyDescent="0.2">
      <c r="A98" s="6">
        <v>69</v>
      </c>
      <c r="B98" s="92" t="s">
        <v>267</v>
      </c>
      <c r="C98" s="94" t="s">
        <v>266</v>
      </c>
      <c r="D98" s="91" t="s">
        <v>265</v>
      </c>
      <c r="E98" s="101">
        <v>1</v>
      </c>
      <c r="F98" s="89">
        <v>366.98</v>
      </c>
      <c r="G98" s="89">
        <v>366.98</v>
      </c>
      <c r="H98" s="12"/>
      <c r="I98" s="12"/>
      <c r="J98" s="12"/>
      <c r="K98" s="136">
        <v>367</v>
      </c>
      <c r="L98" s="12">
        <v>367</v>
      </c>
      <c r="M98" s="12"/>
      <c r="N98" s="12"/>
      <c r="O98" s="12">
        <v>17.600000000000001</v>
      </c>
      <c r="P98" s="12">
        <v>17.600000000000001</v>
      </c>
      <c r="Q98" s="12"/>
    </row>
    <row r="99" spans="1:17" x14ac:dyDescent="0.2">
      <c r="A99" s="176" t="s">
        <v>264</v>
      </c>
      <c r="B99" s="177"/>
      <c r="C99" s="177"/>
      <c r="D99" s="177"/>
      <c r="E99" s="177"/>
      <c r="F99" s="177"/>
      <c r="G99" s="177"/>
      <c r="H99" s="177"/>
      <c r="I99" s="177"/>
      <c r="J99" s="177"/>
      <c r="K99" s="177"/>
      <c r="L99" s="177"/>
      <c r="M99" s="177"/>
      <c r="N99" s="177"/>
      <c r="O99" s="177"/>
      <c r="P99" s="177"/>
      <c r="Q99" s="177"/>
    </row>
    <row r="100" spans="1:17" ht="36" x14ac:dyDescent="0.2">
      <c r="A100" s="6">
        <v>70</v>
      </c>
      <c r="B100" s="92" t="s">
        <v>263</v>
      </c>
      <c r="C100" s="94" t="s">
        <v>262</v>
      </c>
      <c r="D100" s="91" t="s">
        <v>29</v>
      </c>
      <c r="E100" s="101">
        <v>1</v>
      </c>
      <c r="F100" s="89">
        <v>367.07</v>
      </c>
      <c r="G100" s="89">
        <v>367.07</v>
      </c>
      <c r="H100" s="12"/>
      <c r="I100" s="12"/>
      <c r="J100" s="12"/>
      <c r="K100" s="136">
        <v>367</v>
      </c>
      <c r="L100" s="12">
        <v>367</v>
      </c>
      <c r="M100" s="12"/>
      <c r="N100" s="12"/>
      <c r="O100" s="12">
        <v>22</v>
      </c>
      <c r="P100" s="12">
        <v>22</v>
      </c>
      <c r="Q100" s="12"/>
    </row>
    <row r="101" spans="1:17" x14ac:dyDescent="0.2">
      <c r="A101" s="159" t="s">
        <v>36</v>
      </c>
      <c r="B101" s="160"/>
      <c r="C101" s="160"/>
      <c r="D101" s="160"/>
      <c r="E101" s="160"/>
      <c r="F101" s="160"/>
      <c r="G101" s="160"/>
      <c r="H101" s="160"/>
      <c r="I101" s="160"/>
      <c r="J101" s="160"/>
      <c r="K101" s="137">
        <v>152315</v>
      </c>
      <c r="L101" s="89">
        <v>16592</v>
      </c>
      <c r="M101" s="89">
        <v>3657</v>
      </c>
      <c r="N101" s="89">
        <v>727</v>
      </c>
      <c r="O101" s="12"/>
      <c r="P101" s="89">
        <v>1178.71</v>
      </c>
      <c r="Q101" s="12"/>
    </row>
    <row r="102" spans="1:17" x14ac:dyDescent="0.2">
      <c r="A102" s="159" t="s">
        <v>37</v>
      </c>
      <c r="B102" s="160"/>
      <c r="C102" s="160"/>
      <c r="D102" s="160"/>
      <c r="E102" s="160"/>
      <c r="F102" s="160"/>
      <c r="G102" s="160"/>
      <c r="H102" s="160"/>
      <c r="I102" s="160"/>
      <c r="J102" s="160"/>
      <c r="K102" s="137">
        <v>162250</v>
      </c>
      <c r="L102" s="89">
        <v>21483</v>
      </c>
      <c r="M102" s="89">
        <v>4979</v>
      </c>
      <c r="N102" s="89">
        <v>1024</v>
      </c>
      <c r="O102" s="12"/>
      <c r="P102" s="89">
        <v>1483.93</v>
      </c>
      <c r="Q102" s="12"/>
    </row>
    <row r="103" spans="1:17" x14ac:dyDescent="0.2">
      <c r="A103" s="159" t="s">
        <v>86</v>
      </c>
      <c r="B103" s="160"/>
      <c r="C103" s="160"/>
      <c r="D103" s="160"/>
      <c r="E103" s="160"/>
      <c r="F103" s="160"/>
      <c r="G103" s="160"/>
      <c r="H103" s="160"/>
      <c r="I103" s="160"/>
      <c r="J103" s="160"/>
      <c r="K103" s="136"/>
      <c r="L103" s="12"/>
      <c r="M103" s="12"/>
      <c r="N103" s="12"/>
      <c r="O103" s="12"/>
      <c r="P103" s="12"/>
      <c r="Q103" s="12"/>
    </row>
    <row r="104" spans="1:17" ht="15" customHeight="1" x14ac:dyDescent="0.2">
      <c r="A104" s="159" t="s">
        <v>261</v>
      </c>
      <c r="B104" s="160"/>
      <c r="C104" s="160"/>
      <c r="D104" s="160"/>
      <c r="E104" s="160"/>
      <c r="F104" s="160"/>
      <c r="G104" s="160"/>
      <c r="H104" s="160"/>
      <c r="I104" s="160"/>
      <c r="J104" s="160"/>
      <c r="K104" s="137">
        <v>745</v>
      </c>
      <c r="L104" s="89">
        <v>713</v>
      </c>
      <c r="M104" s="89">
        <v>31</v>
      </c>
      <c r="N104" s="89">
        <v>31</v>
      </c>
      <c r="O104" s="12"/>
      <c r="P104" s="12"/>
      <c r="Q104" s="12"/>
    </row>
    <row r="105" spans="1:17" ht="15" customHeight="1" x14ac:dyDescent="0.2">
      <c r="A105" s="159" t="s">
        <v>260</v>
      </c>
      <c r="B105" s="160"/>
      <c r="C105" s="160"/>
      <c r="D105" s="160"/>
      <c r="E105" s="160"/>
      <c r="F105" s="160"/>
      <c r="G105" s="160"/>
      <c r="H105" s="160"/>
      <c r="I105" s="160"/>
      <c r="J105" s="160"/>
      <c r="K105" s="137">
        <v>2636</v>
      </c>
      <c r="L105" s="12"/>
      <c r="M105" s="12"/>
      <c r="N105" s="12"/>
      <c r="O105" s="12"/>
      <c r="P105" s="12"/>
      <c r="Q105" s="12"/>
    </row>
    <row r="106" spans="1:17" ht="22.9" customHeight="1" x14ac:dyDescent="0.2">
      <c r="A106" s="159" t="s">
        <v>259</v>
      </c>
      <c r="B106" s="160"/>
      <c r="C106" s="160"/>
      <c r="D106" s="160"/>
      <c r="E106" s="160"/>
      <c r="F106" s="160"/>
      <c r="G106" s="160"/>
      <c r="H106" s="160"/>
      <c r="I106" s="160"/>
      <c r="J106" s="160"/>
      <c r="K106" s="137">
        <v>1086</v>
      </c>
      <c r="L106" s="12"/>
      <c r="M106" s="12"/>
      <c r="N106" s="12"/>
      <c r="O106" s="12"/>
      <c r="P106" s="12"/>
      <c r="Q106" s="12"/>
    </row>
    <row r="107" spans="1:17" ht="25.9" customHeight="1" x14ac:dyDescent="0.2">
      <c r="A107" s="159" t="s">
        <v>258</v>
      </c>
      <c r="B107" s="160"/>
      <c r="C107" s="160"/>
      <c r="D107" s="160"/>
      <c r="E107" s="160"/>
      <c r="F107" s="160"/>
      <c r="G107" s="160"/>
      <c r="H107" s="160"/>
      <c r="I107" s="160"/>
      <c r="J107" s="160"/>
      <c r="K107" s="137">
        <v>5818</v>
      </c>
      <c r="L107" s="89">
        <v>4528</v>
      </c>
      <c r="M107" s="89">
        <v>1291</v>
      </c>
      <c r="N107" s="89">
        <v>265</v>
      </c>
      <c r="O107" s="12"/>
      <c r="P107" s="89">
        <v>325.18849999999998</v>
      </c>
      <c r="Q107" s="12"/>
    </row>
    <row r="108" spans="1:17" ht="25.15" customHeight="1" x14ac:dyDescent="0.2">
      <c r="A108" s="159" t="s">
        <v>257</v>
      </c>
      <c r="B108" s="160"/>
      <c r="C108" s="160"/>
      <c r="D108" s="160"/>
      <c r="E108" s="160"/>
      <c r="F108" s="160"/>
      <c r="G108" s="160"/>
      <c r="H108" s="160"/>
      <c r="I108" s="160"/>
      <c r="J108" s="160"/>
      <c r="K108" s="137">
        <v>655</v>
      </c>
      <c r="L108" s="89">
        <v>655</v>
      </c>
      <c r="M108" s="12"/>
      <c r="N108" s="12"/>
      <c r="O108" s="12"/>
      <c r="P108" s="89">
        <v>37.44</v>
      </c>
      <c r="Q108" s="12"/>
    </row>
    <row r="109" spans="1:17" ht="15" customHeight="1" x14ac:dyDescent="0.2">
      <c r="A109" s="159" t="s">
        <v>256</v>
      </c>
      <c r="B109" s="160"/>
      <c r="C109" s="160"/>
      <c r="D109" s="160"/>
      <c r="E109" s="160"/>
      <c r="F109" s="160"/>
      <c r="G109" s="160"/>
      <c r="H109" s="160"/>
      <c r="I109" s="160"/>
      <c r="J109" s="160"/>
      <c r="K109" s="137">
        <v>-1005</v>
      </c>
      <c r="L109" s="89">
        <v>-1005</v>
      </c>
      <c r="M109" s="12"/>
      <c r="N109" s="12"/>
      <c r="O109" s="12"/>
      <c r="P109" s="89">
        <v>-57.408000000000001</v>
      </c>
      <c r="Q109" s="12"/>
    </row>
    <row r="110" spans="1:17" x14ac:dyDescent="0.2">
      <c r="A110" s="159" t="s">
        <v>38</v>
      </c>
      <c r="B110" s="160"/>
      <c r="C110" s="160"/>
      <c r="D110" s="160"/>
      <c r="E110" s="160"/>
      <c r="F110" s="160"/>
      <c r="G110" s="160"/>
      <c r="H110" s="160"/>
      <c r="I110" s="160"/>
      <c r="J110" s="160"/>
      <c r="K110" s="137">
        <v>18544</v>
      </c>
      <c r="L110" s="12"/>
      <c r="M110" s="12"/>
      <c r="N110" s="12"/>
      <c r="O110" s="12"/>
      <c r="P110" s="12"/>
      <c r="Q110" s="12"/>
    </row>
    <row r="111" spans="1:17" x14ac:dyDescent="0.2">
      <c r="A111" s="159" t="s">
        <v>86</v>
      </c>
      <c r="B111" s="160"/>
      <c r="C111" s="160"/>
      <c r="D111" s="160"/>
      <c r="E111" s="160"/>
      <c r="F111" s="160"/>
      <c r="G111" s="160"/>
      <c r="H111" s="160"/>
      <c r="I111" s="160"/>
      <c r="J111" s="160"/>
      <c r="K111" s="136"/>
      <c r="L111" s="12"/>
      <c r="M111" s="12"/>
      <c r="N111" s="12"/>
      <c r="O111" s="12"/>
      <c r="P111" s="12"/>
      <c r="Q111" s="12"/>
    </row>
    <row r="112" spans="1:17" x14ac:dyDescent="0.2">
      <c r="A112" s="159" t="s">
        <v>255</v>
      </c>
      <c r="B112" s="160"/>
      <c r="C112" s="160"/>
      <c r="D112" s="160"/>
      <c r="E112" s="160"/>
      <c r="F112" s="160"/>
      <c r="G112" s="160"/>
      <c r="H112" s="160"/>
      <c r="I112" s="160"/>
      <c r="J112" s="160"/>
      <c r="K112" s="137">
        <v>2612</v>
      </c>
      <c r="L112" s="12"/>
      <c r="M112" s="12"/>
      <c r="N112" s="12"/>
      <c r="O112" s="12"/>
      <c r="P112" s="12"/>
      <c r="Q112" s="12"/>
    </row>
    <row r="113" spans="1:17" x14ac:dyDescent="0.2">
      <c r="A113" s="159" t="s">
        <v>254</v>
      </c>
      <c r="B113" s="160"/>
      <c r="C113" s="160"/>
      <c r="D113" s="160"/>
      <c r="E113" s="160"/>
      <c r="F113" s="160"/>
      <c r="G113" s="160"/>
      <c r="H113" s="160"/>
      <c r="I113" s="160"/>
      <c r="J113" s="160"/>
      <c r="K113" s="137">
        <v>8322</v>
      </c>
      <c r="L113" s="12"/>
      <c r="M113" s="12"/>
      <c r="N113" s="12"/>
      <c r="O113" s="12"/>
      <c r="P113" s="12"/>
      <c r="Q113" s="12"/>
    </row>
    <row r="114" spans="1:17" x14ac:dyDescent="0.2">
      <c r="A114" s="159" t="s">
        <v>253</v>
      </c>
      <c r="B114" s="160"/>
      <c r="C114" s="160"/>
      <c r="D114" s="160"/>
      <c r="E114" s="160"/>
      <c r="F114" s="160"/>
      <c r="G114" s="160"/>
      <c r="H114" s="160"/>
      <c r="I114" s="160"/>
      <c r="J114" s="160"/>
      <c r="K114" s="137">
        <v>2250</v>
      </c>
      <c r="L114" s="12"/>
      <c r="M114" s="12"/>
      <c r="N114" s="12"/>
      <c r="O114" s="12"/>
      <c r="P114" s="12"/>
      <c r="Q114" s="12"/>
    </row>
    <row r="115" spans="1:17" x14ac:dyDescent="0.2">
      <c r="A115" s="159" t="s">
        <v>252</v>
      </c>
      <c r="B115" s="160"/>
      <c r="C115" s="160"/>
      <c r="D115" s="160"/>
      <c r="E115" s="160"/>
      <c r="F115" s="160"/>
      <c r="G115" s="160"/>
      <c r="H115" s="160"/>
      <c r="I115" s="160"/>
      <c r="J115" s="160"/>
      <c r="K115" s="137">
        <v>5324</v>
      </c>
      <c r="L115" s="12"/>
      <c r="M115" s="12"/>
      <c r="N115" s="12"/>
      <c r="O115" s="12"/>
      <c r="P115" s="12"/>
      <c r="Q115" s="12"/>
    </row>
    <row r="116" spans="1:17" x14ac:dyDescent="0.2">
      <c r="A116" s="159" t="s">
        <v>251</v>
      </c>
      <c r="B116" s="160"/>
      <c r="C116" s="160"/>
      <c r="D116" s="160"/>
      <c r="E116" s="160"/>
      <c r="F116" s="160"/>
      <c r="G116" s="160"/>
      <c r="H116" s="160"/>
      <c r="I116" s="160"/>
      <c r="J116" s="160"/>
      <c r="K116" s="137">
        <v>36</v>
      </c>
      <c r="L116" s="12"/>
      <c r="M116" s="12"/>
      <c r="N116" s="12"/>
      <c r="O116" s="12"/>
      <c r="P116" s="12"/>
      <c r="Q116" s="12"/>
    </row>
    <row r="117" spans="1:17" x14ac:dyDescent="0.2">
      <c r="A117" s="159" t="s">
        <v>39</v>
      </c>
      <c r="B117" s="160"/>
      <c r="C117" s="160"/>
      <c r="D117" s="160"/>
      <c r="E117" s="160"/>
      <c r="F117" s="160"/>
      <c r="G117" s="160"/>
      <c r="H117" s="160"/>
      <c r="I117" s="160"/>
      <c r="J117" s="160"/>
      <c r="K117" s="137">
        <v>13105</v>
      </c>
      <c r="L117" s="12"/>
      <c r="M117" s="12"/>
      <c r="N117" s="12"/>
      <c r="O117" s="12"/>
      <c r="P117" s="12"/>
      <c r="Q117" s="12"/>
    </row>
    <row r="118" spans="1:17" x14ac:dyDescent="0.2">
      <c r="A118" s="159" t="s">
        <v>86</v>
      </c>
      <c r="B118" s="160"/>
      <c r="C118" s="160"/>
      <c r="D118" s="160"/>
      <c r="E118" s="160"/>
      <c r="F118" s="160"/>
      <c r="G118" s="160"/>
      <c r="H118" s="160"/>
      <c r="I118" s="160"/>
      <c r="J118" s="160"/>
      <c r="K118" s="136"/>
      <c r="L118" s="12"/>
      <c r="M118" s="12"/>
      <c r="N118" s="12"/>
      <c r="O118" s="12"/>
      <c r="P118" s="12"/>
      <c r="Q118" s="12"/>
    </row>
    <row r="119" spans="1:17" x14ac:dyDescent="0.2">
      <c r="A119" s="159" t="s">
        <v>250</v>
      </c>
      <c r="B119" s="160"/>
      <c r="C119" s="160"/>
      <c r="D119" s="160"/>
      <c r="E119" s="160"/>
      <c r="F119" s="160"/>
      <c r="G119" s="160"/>
      <c r="H119" s="160"/>
      <c r="I119" s="160"/>
      <c r="J119" s="160"/>
      <c r="K119" s="137">
        <v>1607</v>
      </c>
      <c r="L119" s="12"/>
      <c r="M119" s="12"/>
      <c r="N119" s="12"/>
      <c r="O119" s="12"/>
      <c r="P119" s="12"/>
      <c r="Q119" s="12"/>
    </row>
    <row r="120" spans="1:17" x14ac:dyDescent="0.2">
      <c r="A120" s="159" t="s">
        <v>249</v>
      </c>
      <c r="B120" s="160"/>
      <c r="C120" s="160"/>
      <c r="D120" s="160"/>
      <c r="E120" s="160"/>
      <c r="F120" s="160"/>
      <c r="G120" s="160"/>
      <c r="H120" s="160"/>
      <c r="I120" s="160"/>
      <c r="J120" s="160"/>
      <c r="K120" s="137">
        <v>6242</v>
      </c>
      <c r="L120" s="12"/>
      <c r="M120" s="12"/>
      <c r="N120" s="12"/>
      <c r="O120" s="12"/>
      <c r="P120" s="12"/>
      <c r="Q120" s="12"/>
    </row>
    <row r="121" spans="1:17" x14ac:dyDescent="0.2">
      <c r="A121" s="159" t="s">
        <v>248</v>
      </c>
      <c r="B121" s="160"/>
      <c r="C121" s="160"/>
      <c r="D121" s="160"/>
      <c r="E121" s="160"/>
      <c r="F121" s="160"/>
      <c r="G121" s="160"/>
      <c r="H121" s="160"/>
      <c r="I121" s="160"/>
      <c r="J121" s="160"/>
      <c r="K121" s="137">
        <v>5256</v>
      </c>
      <c r="L121" s="12"/>
      <c r="M121" s="12"/>
      <c r="N121" s="12"/>
      <c r="O121" s="12"/>
      <c r="P121" s="12"/>
      <c r="Q121" s="12"/>
    </row>
    <row r="122" spans="1:17" x14ac:dyDescent="0.2">
      <c r="A122" s="163" t="s">
        <v>40</v>
      </c>
      <c r="B122" s="160"/>
      <c r="C122" s="160"/>
      <c r="D122" s="160"/>
      <c r="E122" s="160"/>
      <c r="F122" s="160"/>
      <c r="G122" s="160"/>
      <c r="H122" s="160"/>
      <c r="I122" s="160"/>
      <c r="J122" s="160"/>
      <c r="K122" s="136"/>
      <c r="L122" s="12"/>
      <c r="M122" s="12"/>
      <c r="N122" s="12"/>
      <c r="O122" s="12"/>
      <c r="P122" s="12"/>
      <c r="Q122" s="12"/>
    </row>
    <row r="123" spans="1:17" x14ac:dyDescent="0.2">
      <c r="A123" s="159" t="s">
        <v>83</v>
      </c>
      <c r="B123" s="160"/>
      <c r="C123" s="160"/>
      <c r="D123" s="160"/>
      <c r="E123" s="160"/>
      <c r="F123" s="160"/>
      <c r="G123" s="160"/>
      <c r="H123" s="160"/>
      <c r="I123" s="160"/>
      <c r="J123" s="160"/>
      <c r="K123" s="137">
        <v>94058</v>
      </c>
      <c r="L123" s="12"/>
      <c r="M123" s="12"/>
      <c r="N123" s="12"/>
      <c r="O123" s="12"/>
      <c r="P123" s="89">
        <v>1254.3</v>
      </c>
      <c r="Q123" s="12"/>
    </row>
    <row r="124" spans="1:17" x14ac:dyDescent="0.2">
      <c r="A124" s="159" t="s">
        <v>82</v>
      </c>
      <c r="B124" s="160"/>
      <c r="C124" s="160"/>
      <c r="D124" s="160"/>
      <c r="E124" s="160"/>
      <c r="F124" s="160"/>
      <c r="G124" s="160"/>
      <c r="H124" s="160"/>
      <c r="I124" s="160"/>
      <c r="J124" s="160"/>
      <c r="K124" s="137">
        <v>91604</v>
      </c>
      <c r="L124" s="12"/>
      <c r="M124" s="12"/>
      <c r="N124" s="12"/>
      <c r="O124" s="12"/>
      <c r="P124" s="12"/>
      <c r="Q124" s="12"/>
    </row>
    <row r="125" spans="1:17" x14ac:dyDescent="0.2">
      <c r="A125" s="159" t="s">
        <v>247</v>
      </c>
      <c r="B125" s="160"/>
      <c r="C125" s="160"/>
      <c r="D125" s="160"/>
      <c r="E125" s="160"/>
      <c r="F125" s="160"/>
      <c r="G125" s="160"/>
      <c r="H125" s="160"/>
      <c r="I125" s="160"/>
      <c r="J125" s="160"/>
      <c r="K125" s="137">
        <v>8237</v>
      </c>
      <c r="L125" s="12"/>
      <c r="M125" s="12"/>
      <c r="N125" s="12"/>
      <c r="O125" s="12"/>
      <c r="P125" s="89">
        <v>229.63</v>
      </c>
      <c r="Q125" s="12"/>
    </row>
    <row r="126" spans="1:17" x14ac:dyDescent="0.2">
      <c r="A126" s="159" t="s">
        <v>41</v>
      </c>
      <c r="B126" s="160"/>
      <c r="C126" s="160"/>
      <c r="D126" s="160"/>
      <c r="E126" s="160"/>
      <c r="F126" s="160"/>
      <c r="G126" s="160"/>
      <c r="H126" s="160"/>
      <c r="I126" s="160"/>
      <c r="J126" s="160"/>
      <c r="K126" s="137">
        <v>193899</v>
      </c>
      <c r="L126" s="12"/>
      <c r="M126" s="12"/>
      <c r="N126" s="12"/>
      <c r="O126" s="12"/>
      <c r="P126" s="89">
        <v>1483.93</v>
      </c>
      <c r="Q126" s="12"/>
    </row>
    <row r="127" spans="1:17" x14ac:dyDescent="0.2">
      <c r="A127" s="159" t="s">
        <v>42</v>
      </c>
      <c r="B127" s="160"/>
      <c r="C127" s="160"/>
      <c r="D127" s="160"/>
      <c r="E127" s="160"/>
      <c r="F127" s="160"/>
      <c r="G127" s="160"/>
      <c r="H127" s="160"/>
      <c r="I127" s="160"/>
      <c r="J127" s="160"/>
      <c r="K127" s="136"/>
      <c r="L127" s="12"/>
      <c r="M127" s="12"/>
      <c r="N127" s="12"/>
      <c r="O127" s="12"/>
      <c r="P127" s="12"/>
      <c r="Q127" s="12"/>
    </row>
    <row r="128" spans="1:17" x14ac:dyDescent="0.2">
      <c r="A128" s="159" t="s">
        <v>43</v>
      </c>
      <c r="B128" s="160"/>
      <c r="C128" s="160"/>
      <c r="D128" s="160"/>
      <c r="E128" s="160"/>
      <c r="F128" s="160"/>
      <c r="G128" s="160"/>
      <c r="H128" s="160"/>
      <c r="I128" s="160"/>
      <c r="J128" s="160"/>
      <c r="K128" s="137">
        <v>44184</v>
      </c>
      <c r="L128" s="12"/>
      <c r="M128" s="12"/>
      <c r="N128" s="12"/>
      <c r="O128" s="12"/>
      <c r="P128" s="12"/>
      <c r="Q128" s="12"/>
    </row>
    <row r="129" spans="1:19" x14ac:dyDescent="0.2">
      <c r="A129" s="159" t="s">
        <v>44</v>
      </c>
      <c r="B129" s="160"/>
      <c r="C129" s="160"/>
      <c r="D129" s="160"/>
      <c r="E129" s="160"/>
      <c r="F129" s="160"/>
      <c r="G129" s="160"/>
      <c r="H129" s="160"/>
      <c r="I129" s="160"/>
      <c r="J129" s="160"/>
      <c r="K129" s="137">
        <f>4979-N102</f>
        <v>3955</v>
      </c>
      <c r="L129" s="12"/>
      <c r="M129" s="12"/>
      <c r="N129" s="12"/>
      <c r="O129" s="12"/>
      <c r="P129" s="12"/>
      <c r="Q129" s="12"/>
    </row>
    <row r="130" spans="1:19" x14ac:dyDescent="0.2">
      <c r="A130" s="159" t="s">
        <v>45</v>
      </c>
      <c r="B130" s="160"/>
      <c r="C130" s="160"/>
      <c r="D130" s="160"/>
      <c r="E130" s="160"/>
      <c r="F130" s="160"/>
      <c r="G130" s="160"/>
      <c r="H130" s="160"/>
      <c r="I130" s="160"/>
      <c r="J130" s="160"/>
      <c r="K130" s="137">
        <v>22507</v>
      </c>
      <c r="L130" s="12"/>
      <c r="M130" s="12"/>
      <c r="N130" s="12"/>
      <c r="O130" s="12"/>
      <c r="P130" s="12"/>
      <c r="Q130" s="12"/>
    </row>
    <row r="131" spans="1:19" x14ac:dyDescent="0.2">
      <c r="A131" s="159" t="s">
        <v>19</v>
      </c>
      <c r="B131" s="160"/>
      <c r="C131" s="160"/>
      <c r="D131" s="160"/>
      <c r="E131" s="160"/>
      <c r="F131" s="160"/>
      <c r="G131" s="160"/>
      <c r="H131" s="160"/>
      <c r="I131" s="160"/>
      <c r="J131" s="160"/>
      <c r="K131" s="137">
        <v>91604</v>
      </c>
      <c r="L131" s="12"/>
      <c r="M131" s="12"/>
      <c r="N131" s="12"/>
      <c r="O131" s="12"/>
      <c r="P131" s="12"/>
      <c r="Q131" s="12"/>
    </row>
    <row r="132" spans="1:19" x14ac:dyDescent="0.2">
      <c r="A132" s="159" t="s">
        <v>46</v>
      </c>
      <c r="B132" s="160"/>
      <c r="C132" s="160"/>
      <c r="D132" s="160"/>
      <c r="E132" s="160"/>
      <c r="F132" s="160"/>
      <c r="G132" s="160"/>
      <c r="H132" s="160"/>
      <c r="I132" s="160"/>
      <c r="J132" s="160"/>
      <c r="K132" s="137">
        <v>18544</v>
      </c>
      <c r="L132" s="12"/>
      <c r="M132" s="12"/>
      <c r="N132" s="12"/>
      <c r="O132" s="12"/>
      <c r="P132" s="12"/>
      <c r="Q132" s="12"/>
    </row>
    <row r="133" spans="1:19" x14ac:dyDescent="0.2">
      <c r="A133" s="159" t="s">
        <v>47</v>
      </c>
      <c r="B133" s="160"/>
      <c r="C133" s="160"/>
      <c r="D133" s="160"/>
      <c r="E133" s="160"/>
      <c r="F133" s="160"/>
      <c r="G133" s="160"/>
      <c r="H133" s="160"/>
      <c r="I133" s="160"/>
      <c r="J133" s="160"/>
      <c r="K133" s="137">
        <v>13105</v>
      </c>
      <c r="L133" s="12"/>
      <c r="M133" s="12"/>
      <c r="N133" s="12"/>
      <c r="O133" s="12"/>
      <c r="P133" s="12"/>
      <c r="Q133" s="12"/>
    </row>
    <row r="134" spans="1:19" x14ac:dyDescent="0.2">
      <c r="A134" s="163" t="s">
        <v>48</v>
      </c>
      <c r="B134" s="160"/>
      <c r="C134" s="160"/>
      <c r="D134" s="160"/>
      <c r="E134" s="160"/>
      <c r="F134" s="160"/>
      <c r="G134" s="160"/>
      <c r="H134" s="160"/>
      <c r="I134" s="160"/>
      <c r="J134" s="160"/>
      <c r="K134" s="138">
        <f>SUM(K128:K133)</f>
        <v>193899</v>
      </c>
      <c r="L134" s="12"/>
      <c r="M134" s="12"/>
      <c r="N134" s="12"/>
      <c r="O134" s="12"/>
      <c r="P134" s="13">
        <v>1483.93</v>
      </c>
      <c r="Q134" s="12"/>
    </row>
    <row r="135" spans="1:19" x14ac:dyDescent="0.2">
      <c r="F135" s="10"/>
      <c r="G135" s="10"/>
      <c r="H135" s="10"/>
      <c r="I135" s="10"/>
      <c r="J135" s="10"/>
      <c r="K135" s="139"/>
      <c r="L135" s="10"/>
      <c r="M135" s="10"/>
      <c r="N135" s="10"/>
      <c r="O135" s="10"/>
      <c r="P135" s="10"/>
      <c r="Q135" s="10"/>
    </row>
    <row r="136" spans="1:19" x14ac:dyDescent="0.2">
      <c r="A136" s="100"/>
      <c r="B136" s="145"/>
      <c r="C136" s="144"/>
      <c r="D136" s="143"/>
      <c r="E136" s="142"/>
      <c r="F136" s="97"/>
      <c r="G136" s="97"/>
      <c r="H136" s="97"/>
      <c r="I136" s="97"/>
      <c r="J136" s="97"/>
      <c r="K136" s="153"/>
      <c r="L136" s="97"/>
      <c r="M136" s="97"/>
      <c r="N136" s="97"/>
      <c r="O136" s="97"/>
      <c r="P136" s="97"/>
      <c r="Q136"/>
      <c r="R136"/>
      <c r="S136"/>
    </row>
  </sheetData>
  <mergeCells count="61">
    <mergeCell ref="K24:K25"/>
    <mergeCell ref="L24:N24"/>
    <mergeCell ref="A102:J102"/>
    <mergeCell ref="A23:A25"/>
    <mergeCell ref="C23:C25"/>
    <mergeCell ref="D23:D25"/>
    <mergeCell ref="E23:E25"/>
    <mergeCell ref="Q23:Q25"/>
    <mergeCell ref="P23:P25"/>
    <mergeCell ref="A114:J114"/>
    <mergeCell ref="A103:J103"/>
    <mergeCell ref="A104:J104"/>
    <mergeCell ref="A105:J105"/>
    <mergeCell ref="A106:J106"/>
    <mergeCell ref="B23:B25"/>
    <mergeCell ref="F24:F25"/>
    <mergeCell ref="F23:I23"/>
    <mergeCell ref="G24:I24"/>
    <mergeCell ref="A27:Q27"/>
    <mergeCell ref="A94:Q94"/>
    <mergeCell ref="O23:O25"/>
    <mergeCell ref="J24:J25"/>
    <mergeCell ref="J23:N23"/>
    <mergeCell ref="A110:J110"/>
    <mergeCell ref="A111:J111"/>
    <mergeCell ref="A112:J112"/>
    <mergeCell ref="A95:Q95"/>
    <mergeCell ref="A99:Q99"/>
    <mergeCell ref="A101:J101"/>
    <mergeCell ref="E10:J10"/>
    <mergeCell ref="E1:I1"/>
    <mergeCell ref="A133:J133"/>
    <mergeCell ref="A130:J130"/>
    <mergeCell ref="A131:J131"/>
    <mergeCell ref="A132:J132"/>
    <mergeCell ref="A113:J113"/>
    <mergeCell ref="A126:J126"/>
    <mergeCell ref="A115:J115"/>
    <mergeCell ref="A116:J116"/>
    <mergeCell ref="A117:J117"/>
    <mergeCell ref="A118:J118"/>
    <mergeCell ref="A119:J119"/>
    <mergeCell ref="A120:J120"/>
    <mergeCell ref="A121:J121"/>
    <mergeCell ref="A122:J122"/>
    <mergeCell ref="A134:J134"/>
    <mergeCell ref="J14:K14"/>
    <mergeCell ref="J18:K18"/>
    <mergeCell ref="J19:K19"/>
    <mergeCell ref="J17:K17"/>
    <mergeCell ref="J16:K16"/>
    <mergeCell ref="J15:K15"/>
    <mergeCell ref="A127:J127"/>
    <mergeCell ref="A128:J128"/>
    <mergeCell ref="A129:J129"/>
    <mergeCell ref="A123:J123"/>
    <mergeCell ref="A124:J124"/>
    <mergeCell ref="A125:J125"/>
    <mergeCell ref="A107:J107"/>
    <mergeCell ref="A108:J108"/>
    <mergeCell ref="A109:J109"/>
  </mergeCells>
  <pageMargins left="0.23622047244094491" right="0" top="0.51181102362204722" bottom="0.43307086614173229" header="0.31496062992125984" footer="0.2362204724409449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21"/>
  <sheetViews>
    <sheetView showGridLines="0" zoomScaleNormal="100" zoomScaleSheetLayoutView="75" workbookViewId="0">
      <selection activeCell="C123" sqref="C123"/>
    </sheetView>
  </sheetViews>
  <sheetFormatPr defaultColWidth="9.140625" defaultRowHeight="12.75" outlineLevelRow="2" x14ac:dyDescent="0.2"/>
  <cols>
    <col min="1" max="1" width="3.28515625" style="11" customWidth="1"/>
    <col min="2" max="2" width="16.140625" style="1" customWidth="1"/>
    <col min="3" max="3" width="34.28515625" style="8" customWidth="1"/>
    <col min="4" max="4" width="7.7109375" style="7" customWidth="1"/>
    <col min="5" max="5" width="9.140625" style="96" customWidth="1"/>
    <col min="6" max="6" width="7.28515625" style="3" customWidth="1"/>
    <col min="7" max="10" width="6.7109375" style="3" customWidth="1"/>
    <col min="11" max="11" width="7.28515625" style="140" customWidth="1"/>
    <col min="12" max="15" width="6.7109375" style="3" customWidth="1"/>
    <col min="16" max="16" width="9.5703125" style="3" customWidth="1"/>
    <col min="17" max="17" width="5.7109375" style="4" customWidth="1"/>
    <col min="18" max="16384" width="9.140625" style="4"/>
  </cols>
  <sheetData>
    <row r="1" spans="1:18" outlineLevel="2" x14ac:dyDescent="0.2">
      <c r="A1" s="2" t="s">
        <v>27</v>
      </c>
      <c r="B1" s="108"/>
      <c r="C1" s="107"/>
      <c r="D1" s="129"/>
      <c r="E1" s="164" t="s">
        <v>53</v>
      </c>
      <c r="F1" s="164"/>
      <c r="G1" s="164"/>
      <c r="H1" s="164"/>
      <c r="I1" s="164"/>
      <c r="J1" s="104"/>
      <c r="K1" s="131"/>
      <c r="L1" s="104"/>
      <c r="M1" s="2" t="s">
        <v>28</v>
      </c>
      <c r="N1" s="104"/>
      <c r="O1" s="104"/>
      <c r="P1" s="104"/>
      <c r="Q1"/>
      <c r="R1"/>
    </row>
    <row r="2" spans="1:18" outlineLevel="1" x14ac:dyDescent="0.2">
      <c r="A2" s="5"/>
      <c r="B2" s="108"/>
      <c r="C2" s="107"/>
      <c r="D2" s="106"/>
      <c r="E2" s="106"/>
      <c r="F2" s="104"/>
      <c r="G2" s="128" t="s">
        <v>21</v>
      </c>
      <c r="H2" s="104"/>
      <c r="I2" s="104"/>
      <c r="J2" s="104"/>
      <c r="K2" s="131"/>
      <c r="L2" s="104"/>
      <c r="M2" s="5" t="s">
        <v>158</v>
      </c>
      <c r="N2" s="104"/>
      <c r="O2" s="104"/>
      <c r="P2" s="104"/>
      <c r="Q2"/>
      <c r="R2"/>
    </row>
    <row r="3" spans="1:18" outlineLevel="1" x14ac:dyDescent="0.2">
      <c r="A3" s="5"/>
      <c r="B3" s="108"/>
      <c r="C3" s="107"/>
      <c r="D3" s="106"/>
      <c r="E3" s="106"/>
      <c r="F3" s="104"/>
      <c r="G3" s="128"/>
      <c r="H3" s="104"/>
      <c r="I3" s="104"/>
      <c r="J3" s="104"/>
      <c r="K3" s="131"/>
      <c r="L3" s="5"/>
      <c r="M3" s="5" t="s">
        <v>157</v>
      </c>
      <c r="N3" s="104"/>
      <c r="O3" s="104"/>
      <c r="P3" s="104"/>
      <c r="Q3"/>
      <c r="R3"/>
    </row>
    <row r="4" spans="1:18" outlineLevel="1" x14ac:dyDescent="0.2">
      <c r="A4" s="5" t="s">
        <v>156</v>
      </c>
      <c r="B4" s="108"/>
      <c r="C4" s="107"/>
      <c r="D4" s="106"/>
      <c r="E4" s="106"/>
      <c r="F4" s="104"/>
      <c r="G4" s="104"/>
      <c r="H4" s="104"/>
      <c r="I4" s="104"/>
      <c r="J4" s="104"/>
      <c r="K4" s="131"/>
      <c r="L4" s="104"/>
      <c r="M4" s="5" t="s">
        <v>156</v>
      </c>
      <c r="N4" s="104"/>
      <c r="O4" s="104"/>
      <c r="P4" s="104"/>
      <c r="Q4"/>
      <c r="R4"/>
    </row>
    <row r="5" spans="1:18" outlineLevel="1" x14ac:dyDescent="0.2">
      <c r="A5" s="5" t="s">
        <v>155</v>
      </c>
      <c r="B5" s="108"/>
      <c r="C5" s="107"/>
      <c r="D5" s="106"/>
      <c r="E5" s="106"/>
      <c r="F5" s="104"/>
      <c r="G5" s="104"/>
      <c r="H5" s="104"/>
      <c r="I5" s="104"/>
      <c r="J5" s="104"/>
      <c r="K5" s="131"/>
      <c r="L5" s="104"/>
      <c r="M5" s="5" t="s">
        <v>154</v>
      </c>
      <c r="N5" s="104"/>
      <c r="O5" s="104"/>
      <c r="P5" s="104"/>
      <c r="Q5"/>
      <c r="R5"/>
    </row>
    <row r="6" spans="1:18" outlineLevel="1" x14ac:dyDescent="0.2">
      <c r="A6" s="105"/>
      <c r="B6" s="108"/>
      <c r="C6" s="106"/>
      <c r="D6" s="4"/>
      <c r="E6" s="104"/>
      <c r="F6" s="104"/>
      <c r="G6" s="127" t="s">
        <v>432</v>
      </c>
      <c r="H6" s="127"/>
      <c r="I6" s="127"/>
      <c r="J6" s="104"/>
      <c r="K6" s="131"/>
      <c r="L6" s="104"/>
      <c r="M6" s="104"/>
      <c r="N6" s="104"/>
      <c r="O6" s="104"/>
      <c r="P6" s="104"/>
    </row>
    <row r="7" spans="1:18" x14ac:dyDescent="0.2">
      <c r="A7" s="105"/>
      <c r="B7" s="108"/>
      <c r="C7" s="106"/>
      <c r="D7" s="4"/>
      <c r="E7" s="104"/>
      <c r="F7" s="104"/>
      <c r="G7" s="105" t="s">
        <v>376</v>
      </c>
      <c r="H7" s="105"/>
      <c r="I7" s="105"/>
      <c r="J7" s="104"/>
      <c r="K7" s="131"/>
      <c r="L7" s="104"/>
      <c r="M7" s="104"/>
      <c r="N7" s="104"/>
      <c r="O7" s="104"/>
      <c r="P7" s="104"/>
    </row>
    <row r="8" spans="1:18" x14ac:dyDescent="0.2">
      <c r="A8" s="105"/>
      <c r="B8" s="108"/>
      <c r="C8" s="106"/>
      <c r="D8" s="4"/>
      <c r="E8" s="104"/>
      <c r="F8" s="104"/>
      <c r="G8" s="105"/>
      <c r="H8" s="105"/>
      <c r="I8" s="105"/>
      <c r="J8" s="104"/>
      <c r="K8" s="131"/>
      <c r="L8" s="104"/>
      <c r="M8" s="104"/>
      <c r="N8" s="104"/>
      <c r="O8" s="104"/>
      <c r="P8" s="104"/>
    </row>
    <row r="9" spans="1:18" x14ac:dyDescent="0.2">
      <c r="A9" s="105"/>
      <c r="B9" s="108"/>
      <c r="C9" s="123" t="s">
        <v>22</v>
      </c>
      <c r="D9" s="151" t="s">
        <v>501</v>
      </c>
      <c r="E9" s="150"/>
      <c r="F9" s="124"/>
      <c r="G9" s="124"/>
      <c r="H9" s="149"/>
      <c r="I9" s="124"/>
      <c r="J9" s="124"/>
      <c r="K9" s="132"/>
      <c r="L9" s="124"/>
      <c r="M9" s="104"/>
      <c r="N9" s="104"/>
      <c r="O9" s="104"/>
      <c r="P9" s="104"/>
      <c r="Q9" s="104"/>
    </row>
    <row r="10" spans="1:18" x14ac:dyDescent="0.2">
      <c r="A10" s="105"/>
      <c r="B10" s="108"/>
      <c r="C10" s="123"/>
      <c r="D10" s="148"/>
      <c r="E10" s="154" t="s">
        <v>431</v>
      </c>
      <c r="F10" s="154"/>
      <c r="G10" s="154"/>
      <c r="H10" s="154"/>
      <c r="I10" s="154"/>
      <c r="J10" s="154"/>
      <c r="K10" s="133"/>
      <c r="L10" s="119"/>
      <c r="M10" s="104"/>
      <c r="N10" s="104"/>
      <c r="O10" s="104"/>
      <c r="P10" s="104"/>
      <c r="Q10" s="104"/>
    </row>
    <row r="11" spans="1:18" x14ac:dyDescent="0.2">
      <c r="A11" s="105"/>
      <c r="B11" s="108"/>
      <c r="C11" s="107"/>
      <c r="D11" s="106"/>
      <c r="E11" s="122"/>
      <c r="F11" s="120"/>
      <c r="G11" s="120"/>
      <c r="H11" s="121" t="s">
        <v>149</v>
      </c>
      <c r="I11" s="121"/>
      <c r="J11" s="120"/>
      <c r="K11" s="133"/>
      <c r="L11" s="104"/>
      <c r="M11" s="104"/>
      <c r="N11" s="104"/>
      <c r="O11" s="104"/>
      <c r="P11" s="104"/>
      <c r="Q11" s="104"/>
    </row>
    <row r="12" spans="1:18" x14ac:dyDescent="0.2">
      <c r="A12" s="118"/>
      <c r="B12" s="117"/>
      <c r="C12" s="106"/>
      <c r="D12" s="4"/>
      <c r="E12" s="104"/>
      <c r="F12" s="104"/>
      <c r="G12" s="104"/>
      <c r="H12" s="104"/>
      <c r="I12" s="104"/>
      <c r="J12" s="104"/>
      <c r="K12" s="131"/>
      <c r="L12" s="104"/>
      <c r="M12" s="104"/>
      <c r="N12" s="104"/>
      <c r="O12" s="104"/>
      <c r="P12" s="104"/>
    </row>
    <row r="13" spans="1:18" x14ac:dyDescent="0.2">
      <c r="A13" s="105"/>
      <c r="B13" s="108"/>
      <c r="C13" s="106"/>
      <c r="D13" s="98" t="s">
        <v>430</v>
      </c>
      <c r="E13" s="104"/>
      <c r="F13" s="104"/>
      <c r="G13" s="104"/>
      <c r="H13" s="98"/>
      <c r="I13" s="98"/>
      <c r="J13" s="98"/>
      <c r="K13" s="131"/>
      <c r="L13" s="104"/>
      <c r="M13" s="104"/>
      <c r="N13" s="116" t="s">
        <v>147</v>
      </c>
      <c r="O13" s="114"/>
      <c r="P13" s="114"/>
      <c r="Q13" s="104"/>
    </row>
    <row r="14" spans="1:18" x14ac:dyDescent="0.2">
      <c r="A14" s="105"/>
      <c r="B14" s="108"/>
      <c r="C14" s="106"/>
      <c r="D14" s="98" t="s">
        <v>51</v>
      </c>
      <c r="E14" s="104"/>
      <c r="F14" s="104"/>
      <c r="G14" s="104"/>
      <c r="H14" s="98"/>
      <c r="I14" s="98"/>
      <c r="J14" s="161" t="s">
        <v>429</v>
      </c>
      <c r="K14" s="162"/>
      <c r="L14" s="5" t="s">
        <v>139</v>
      </c>
      <c r="M14" s="104"/>
      <c r="N14" s="115" t="s">
        <v>145</v>
      </c>
      <c r="O14" s="114"/>
      <c r="P14" s="113">
        <f>P15+P16+P17</f>
        <v>275.07785999999999</v>
      </c>
    </row>
    <row r="15" spans="1:18" outlineLevel="1" x14ac:dyDescent="0.2">
      <c r="A15" s="105"/>
      <c r="B15" s="108"/>
      <c r="C15" s="106"/>
      <c r="D15" s="98" t="s">
        <v>52</v>
      </c>
      <c r="E15" s="104"/>
      <c r="F15" s="104"/>
      <c r="G15" s="104"/>
      <c r="H15" s="98"/>
      <c r="I15" s="98"/>
      <c r="J15" s="161" t="s">
        <v>428</v>
      </c>
      <c r="K15" s="162"/>
      <c r="L15" s="5" t="s">
        <v>139</v>
      </c>
      <c r="M15" s="104"/>
      <c r="N15" s="115" t="s">
        <v>138</v>
      </c>
      <c r="O15" s="114"/>
      <c r="P15" s="113">
        <f>5.56*37.979</f>
        <v>211.16323999999997</v>
      </c>
    </row>
    <row r="16" spans="1:18" outlineLevel="1" x14ac:dyDescent="0.2">
      <c r="A16" s="105"/>
      <c r="B16" s="108"/>
      <c r="C16" s="106"/>
      <c r="D16" s="98" t="s">
        <v>372</v>
      </c>
      <c r="E16" s="104"/>
      <c r="F16" s="104"/>
      <c r="G16" s="104"/>
      <c r="H16" s="98"/>
      <c r="I16" s="98"/>
      <c r="J16" s="161" t="s">
        <v>427</v>
      </c>
      <c r="K16" s="162"/>
      <c r="L16" s="5" t="s">
        <v>139</v>
      </c>
      <c r="M16" s="104"/>
      <c r="N16" s="115" t="s">
        <v>370</v>
      </c>
      <c r="O16" s="114"/>
      <c r="P16" s="113">
        <f>9.32*4.44</f>
        <v>41.380800000000008</v>
      </c>
    </row>
    <row r="17" spans="1:17" outlineLevel="1" x14ac:dyDescent="0.2">
      <c r="A17" s="105"/>
      <c r="B17" s="108"/>
      <c r="C17" s="106"/>
      <c r="D17" s="98" t="s">
        <v>20</v>
      </c>
      <c r="E17" s="104"/>
      <c r="F17" s="104"/>
      <c r="G17" s="104"/>
      <c r="H17" s="98"/>
      <c r="I17" s="98"/>
      <c r="J17" s="161" t="s">
        <v>426</v>
      </c>
      <c r="K17" s="162"/>
      <c r="L17" s="5" t="s">
        <v>139</v>
      </c>
      <c r="M17" s="104"/>
      <c r="N17" s="115" t="s">
        <v>142</v>
      </c>
      <c r="O17" s="114"/>
      <c r="P17" s="113">
        <f>4.19*5.378</f>
        <v>22.533820000000002</v>
      </c>
    </row>
    <row r="18" spans="1:17" x14ac:dyDescent="0.2">
      <c r="A18" s="105"/>
      <c r="B18" s="108"/>
      <c r="C18" s="106"/>
      <c r="D18" s="98" t="s">
        <v>141</v>
      </c>
      <c r="E18" s="104"/>
      <c r="F18" s="104"/>
      <c r="G18" s="104"/>
      <c r="H18" s="98"/>
      <c r="I18" s="98"/>
      <c r="J18" s="161" t="s">
        <v>425</v>
      </c>
      <c r="K18" s="162"/>
      <c r="L18" s="5" t="s">
        <v>139</v>
      </c>
      <c r="M18" s="104"/>
      <c r="N18" s="115" t="s">
        <v>138</v>
      </c>
      <c r="O18" s="114"/>
      <c r="P18" s="113">
        <f>5.56*10.461</f>
        <v>58.163159999999998</v>
      </c>
    </row>
    <row r="19" spans="1:17" outlineLevel="1" x14ac:dyDescent="0.2">
      <c r="A19" s="105"/>
      <c r="B19" s="108"/>
      <c r="C19" s="106"/>
      <c r="D19" s="98" t="s">
        <v>49</v>
      </c>
      <c r="E19" s="104"/>
      <c r="F19" s="104"/>
      <c r="G19" s="104"/>
      <c r="H19" s="98"/>
      <c r="I19" s="98"/>
      <c r="J19" s="161" t="s">
        <v>424</v>
      </c>
      <c r="K19" s="162"/>
      <c r="L19" s="5" t="s">
        <v>50</v>
      </c>
      <c r="M19" s="104"/>
      <c r="N19" s="104"/>
      <c r="O19" s="104"/>
      <c r="P19" s="104"/>
    </row>
    <row r="20" spans="1:17" s="146" customFormat="1" outlineLevel="1" x14ac:dyDescent="0.2">
      <c r="A20" s="112"/>
      <c r="B20" s="111"/>
      <c r="C20" s="110"/>
      <c r="D20" s="98" t="s">
        <v>366</v>
      </c>
      <c r="E20" s="98"/>
      <c r="F20" s="98"/>
      <c r="G20" s="98"/>
      <c r="H20" s="98"/>
      <c r="I20" s="98"/>
      <c r="J20" s="98"/>
      <c r="K20" s="152">
        <f>K113/1000</f>
        <v>16.291</v>
      </c>
      <c r="L20" s="98" t="s">
        <v>365</v>
      </c>
      <c r="M20" s="99"/>
      <c r="N20" s="115" t="s">
        <v>138</v>
      </c>
      <c r="O20" s="147"/>
      <c r="P20" s="113">
        <f>K20*5.56</f>
        <v>90.57795999999999</v>
      </c>
    </row>
    <row r="21" spans="1:17" customFormat="1" x14ac:dyDescent="0.2">
      <c r="A21" s="112"/>
      <c r="B21" s="111"/>
      <c r="C21" s="110"/>
      <c r="D21" s="109" t="s">
        <v>136</v>
      </c>
      <c r="E21" s="98"/>
      <c r="F21" s="98"/>
      <c r="G21" s="98"/>
      <c r="H21" s="98"/>
      <c r="I21" s="98"/>
      <c r="J21" s="98"/>
      <c r="K21" s="134"/>
      <c r="L21" s="98"/>
      <c r="M21" s="99"/>
      <c r="N21" s="99"/>
      <c r="O21" s="99"/>
      <c r="P21" s="99"/>
    </row>
    <row r="22" spans="1:17" x14ac:dyDescent="0.2">
      <c r="A22" s="105"/>
      <c r="B22" s="108"/>
      <c r="C22" s="107"/>
      <c r="D22" s="106"/>
      <c r="E22" s="105"/>
      <c r="F22" s="104"/>
      <c r="G22" s="104"/>
      <c r="H22" s="104"/>
      <c r="I22" s="104"/>
      <c r="J22" s="104"/>
      <c r="K22" s="131"/>
      <c r="L22" s="104"/>
      <c r="M22" s="104"/>
      <c r="N22" s="104"/>
      <c r="O22" s="104"/>
      <c r="P22" s="104"/>
    </row>
    <row r="23" spans="1:17" ht="19.5" customHeight="1" x14ac:dyDescent="0.2">
      <c r="A23" s="166" t="s">
        <v>23</v>
      </c>
      <c r="B23" s="167" t="s">
        <v>135</v>
      </c>
      <c r="C23" s="166" t="s">
        <v>134</v>
      </c>
      <c r="D23" s="166" t="s">
        <v>24</v>
      </c>
      <c r="E23" s="166" t="s">
        <v>25</v>
      </c>
      <c r="F23" s="166" t="s">
        <v>133</v>
      </c>
      <c r="G23" s="169"/>
      <c r="H23" s="169"/>
      <c r="I23" s="169"/>
      <c r="J23" s="166" t="s">
        <v>132</v>
      </c>
      <c r="K23" s="172"/>
      <c r="L23" s="172"/>
      <c r="M23" s="172"/>
      <c r="N23" s="172"/>
      <c r="O23" s="166" t="s">
        <v>131</v>
      </c>
      <c r="P23" s="166" t="s">
        <v>130</v>
      </c>
      <c r="Q23" s="165" t="s">
        <v>129</v>
      </c>
    </row>
    <row r="24" spans="1:17" ht="18.75" customHeight="1" x14ac:dyDescent="0.2">
      <c r="A24" s="169"/>
      <c r="B24" s="168"/>
      <c r="C24" s="171"/>
      <c r="D24" s="166"/>
      <c r="E24" s="166"/>
      <c r="F24" s="166" t="s">
        <v>26</v>
      </c>
      <c r="G24" s="166" t="s">
        <v>127</v>
      </c>
      <c r="H24" s="169"/>
      <c r="I24" s="169"/>
      <c r="J24" s="166" t="s">
        <v>128</v>
      </c>
      <c r="K24" s="173" t="s">
        <v>26</v>
      </c>
      <c r="L24" s="166" t="s">
        <v>127</v>
      </c>
      <c r="M24" s="169"/>
      <c r="N24" s="169"/>
      <c r="O24" s="166"/>
      <c r="P24" s="166"/>
      <c r="Q24" s="165"/>
    </row>
    <row r="25" spans="1:17" ht="22.5" customHeight="1" x14ac:dyDescent="0.2">
      <c r="A25" s="169"/>
      <c r="B25" s="168"/>
      <c r="C25" s="171"/>
      <c r="D25" s="166"/>
      <c r="E25" s="166"/>
      <c r="F25" s="169"/>
      <c r="G25" s="95" t="s">
        <v>126</v>
      </c>
      <c r="H25" s="95" t="s">
        <v>125</v>
      </c>
      <c r="I25" s="95" t="s">
        <v>124</v>
      </c>
      <c r="J25" s="171"/>
      <c r="K25" s="174"/>
      <c r="L25" s="95" t="s">
        <v>126</v>
      </c>
      <c r="M25" s="95" t="s">
        <v>125</v>
      </c>
      <c r="N25" s="95" t="s">
        <v>124</v>
      </c>
      <c r="O25" s="166"/>
      <c r="P25" s="166"/>
      <c r="Q25" s="165"/>
    </row>
    <row r="26" spans="1:17" x14ac:dyDescent="0.2">
      <c r="A26" s="6">
        <v>1</v>
      </c>
      <c r="B26" s="103">
        <v>2</v>
      </c>
      <c r="C26" s="95">
        <v>3</v>
      </c>
      <c r="D26" s="95">
        <v>4</v>
      </c>
      <c r="E26" s="91">
        <v>5</v>
      </c>
      <c r="F26" s="102">
        <v>6</v>
      </c>
      <c r="G26" s="102">
        <v>7</v>
      </c>
      <c r="H26" s="102">
        <v>8</v>
      </c>
      <c r="I26" s="102">
        <v>9</v>
      </c>
      <c r="J26" s="102">
        <v>10</v>
      </c>
      <c r="K26" s="135">
        <v>11</v>
      </c>
      <c r="L26" s="102">
        <v>12</v>
      </c>
      <c r="M26" s="102">
        <v>13</v>
      </c>
      <c r="N26" s="102">
        <v>14</v>
      </c>
      <c r="O26" s="102">
        <v>15</v>
      </c>
      <c r="P26" s="102">
        <v>16</v>
      </c>
      <c r="Q26" s="102">
        <v>17</v>
      </c>
    </row>
    <row r="27" spans="1:17" x14ac:dyDescent="0.2">
      <c r="A27" s="170" t="s">
        <v>123</v>
      </c>
      <c r="B27" s="160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</row>
    <row r="28" spans="1:17" ht="24" x14ac:dyDescent="0.2">
      <c r="A28" s="6">
        <v>1</v>
      </c>
      <c r="B28" s="92" t="s">
        <v>106</v>
      </c>
      <c r="C28" s="94" t="s">
        <v>364</v>
      </c>
      <c r="D28" s="91" t="s">
        <v>33</v>
      </c>
      <c r="E28" s="101">
        <v>1</v>
      </c>
      <c r="F28" s="12"/>
      <c r="G28" s="12"/>
      <c r="H28" s="12"/>
      <c r="I28" s="12"/>
      <c r="J28" s="12">
        <v>2880</v>
      </c>
      <c r="K28" s="136">
        <v>2880</v>
      </c>
      <c r="L28" s="12"/>
      <c r="M28" s="12"/>
      <c r="N28" s="12"/>
      <c r="O28" s="12"/>
      <c r="P28" s="12"/>
      <c r="Q28" s="12"/>
    </row>
    <row r="29" spans="1:17" ht="36" x14ac:dyDescent="0.2">
      <c r="A29" s="6">
        <v>2</v>
      </c>
      <c r="B29" s="92" t="s">
        <v>363</v>
      </c>
      <c r="C29" s="94" t="s">
        <v>362</v>
      </c>
      <c r="D29" s="91" t="s">
        <v>29</v>
      </c>
      <c r="E29" s="101">
        <v>1</v>
      </c>
      <c r="F29" s="89">
        <v>117.52</v>
      </c>
      <c r="G29" s="89">
        <v>102.02</v>
      </c>
      <c r="H29" s="89">
        <v>0.46</v>
      </c>
      <c r="I29" s="12"/>
      <c r="J29" s="12"/>
      <c r="K29" s="136">
        <v>118</v>
      </c>
      <c r="L29" s="12">
        <v>102</v>
      </c>
      <c r="M29" s="12"/>
      <c r="N29" s="12"/>
      <c r="O29" s="12">
        <v>7.2</v>
      </c>
      <c r="P29" s="12">
        <v>7.2</v>
      </c>
      <c r="Q29" s="12"/>
    </row>
    <row r="30" spans="1:17" x14ac:dyDescent="0.2">
      <c r="A30" s="6">
        <v>3</v>
      </c>
      <c r="B30" s="92" t="s">
        <v>106</v>
      </c>
      <c r="C30" s="94" t="s">
        <v>423</v>
      </c>
      <c r="D30" s="91" t="s">
        <v>30</v>
      </c>
      <c r="E30" s="101">
        <v>1</v>
      </c>
      <c r="F30" s="89">
        <v>60.82</v>
      </c>
      <c r="G30" s="12"/>
      <c r="H30" s="12"/>
      <c r="I30" s="12"/>
      <c r="J30" s="12"/>
      <c r="K30" s="136">
        <v>61</v>
      </c>
      <c r="L30" s="12"/>
      <c r="M30" s="12"/>
      <c r="N30" s="12"/>
      <c r="O30" s="12"/>
      <c r="P30" s="12"/>
      <c r="Q30" s="12"/>
    </row>
    <row r="31" spans="1:17" ht="24" x14ac:dyDescent="0.2">
      <c r="A31" s="6">
        <v>4</v>
      </c>
      <c r="B31" s="92" t="s">
        <v>106</v>
      </c>
      <c r="C31" s="94" t="s">
        <v>422</v>
      </c>
      <c r="D31" s="91" t="s">
        <v>29</v>
      </c>
      <c r="E31" s="101">
        <v>1</v>
      </c>
      <c r="F31" s="12"/>
      <c r="G31" s="12"/>
      <c r="H31" s="12"/>
      <c r="I31" s="12"/>
      <c r="J31" s="12">
        <v>642</v>
      </c>
      <c r="K31" s="136">
        <v>642</v>
      </c>
      <c r="L31" s="12"/>
      <c r="M31" s="12"/>
      <c r="N31" s="12"/>
      <c r="O31" s="12"/>
      <c r="P31" s="12"/>
      <c r="Q31" s="12"/>
    </row>
    <row r="32" spans="1:17" ht="24" x14ac:dyDescent="0.2">
      <c r="A32" s="6">
        <v>5</v>
      </c>
      <c r="B32" s="92" t="s">
        <v>360</v>
      </c>
      <c r="C32" s="94" t="s">
        <v>359</v>
      </c>
      <c r="D32" s="91" t="s">
        <v>29</v>
      </c>
      <c r="E32" s="101">
        <v>1</v>
      </c>
      <c r="F32" s="89">
        <v>256.7</v>
      </c>
      <c r="G32" s="89">
        <v>157.76</v>
      </c>
      <c r="H32" s="89">
        <v>33.83</v>
      </c>
      <c r="I32" s="89">
        <v>6.87</v>
      </c>
      <c r="J32" s="12"/>
      <c r="K32" s="136">
        <v>257</v>
      </c>
      <c r="L32" s="12">
        <v>158</v>
      </c>
      <c r="M32" s="12">
        <v>34</v>
      </c>
      <c r="N32" s="12">
        <v>7</v>
      </c>
      <c r="O32" s="12">
        <v>10.1</v>
      </c>
      <c r="P32" s="12">
        <v>10.1</v>
      </c>
      <c r="Q32" s="12"/>
    </row>
    <row r="33" spans="1:17" ht="24" x14ac:dyDescent="0.2">
      <c r="A33" s="6">
        <v>6</v>
      </c>
      <c r="B33" s="92" t="s">
        <v>106</v>
      </c>
      <c r="C33" s="94" t="s">
        <v>357</v>
      </c>
      <c r="D33" s="91" t="s">
        <v>33</v>
      </c>
      <c r="E33" s="90">
        <v>6</v>
      </c>
      <c r="F33" s="12"/>
      <c r="G33" s="12"/>
      <c r="H33" s="12"/>
      <c r="I33" s="12"/>
      <c r="J33" s="12">
        <v>716</v>
      </c>
      <c r="K33" s="136">
        <v>716</v>
      </c>
      <c r="L33" s="12"/>
      <c r="M33" s="12"/>
      <c r="N33" s="12"/>
      <c r="O33" s="12"/>
      <c r="P33" s="12"/>
      <c r="Q33" s="12"/>
    </row>
    <row r="34" spans="1:17" ht="24" x14ac:dyDescent="0.2">
      <c r="A34" s="6">
        <v>7</v>
      </c>
      <c r="B34" s="92" t="s">
        <v>106</v>
      </c>
      <c r="C34" s="94" t="s">
        <v>356</v>
      </c>
      <c r="D34" s="91" t="s">
        <v>33</v>
      </c>
      <c r="E34" s="90">
        <v>2</v>
      </c>
      <c r="F34" s="12"/>
      <c r="G34" s="12"/>
      <c r="H34" s="12"/>
      <c r="I34" s="12"/>
      <c r="J34" s="12">
        <v>465</v>
      </c>
      <c r="K34" s="136">
        <v>465</v>
      </c>
      <c r="L34" s="12"/>
      <c r="M34" s="12"/>
      <c r="N34" s="12"/>
      <c r="O34" s="12"/>
      <c r="P34" s="12"/>
      <c r="Q34" s="12"/>
    </row>
    <row r="35" spans="1:17" ht="24" x14ac:dyDescent="0.2">
      <c r="A35" s="6">
        <v>8</v>
      </c>
      <c r="B35" s="92" t="s">
        <v>106</v>
      </c>
      <c r="C35" s="94" t="s">
        <v>354</v>
      </c>
      <c r="D35" s="91" t="s">
        <v>33</v>
      </c>
      <c r="E35" s="101">
        <v>1</v>
      </c>
      <c r="F35" s="12"/>
      <c r="G35" s="12"/>
      <c r="H35" s="12"/>
      <c r="I35" s="12"/>
      <c r="J35" s="12">
        <v>233</v>
      </c>
      <c r="K35" s="136">
        <v>233</v>
      </c>
      <c r="L35" s="12"/>
      <c r="M35" s="12"/>
      <c r="N35" s="12"/>
      <c r="O35" s="12"/>
      <c r="P35" s="12"/>
      <c r="Q35" s="12"/>
    </row>
    <row r="36" spans="1:17" ht="24" x14ac:dyDescent="0.2">
      <c r="A36" s="6">
        <v>9</v>
      </c>
      <c r="B36" s="92" t="s">
        <v>327</v>
      </c>
      <c r="C36" s="94" t="s">
        <v>421</v>
      </c>
      <c r="D36" s="91" t="s">
        <v>29</v>
      </c>
      <c r="E36" s="90">
        <v>7</v>
      </c>
      <c r="F36" s="89">
        <v>86.32</v>
      </c>
      <c r="G36" s="89">
        <v>78.05</v>
      </c>
      <c r="H36" s="89">
        <v>0.37</v>
      </c>
      <c r="I36" s="12"/>
      <c r="J36" s="12"/>
      <c r="K36" s="136">
        <v>604</v>
      </c>
      <c r="L36" s="12">
        <v>546</v>
      </c>
      <c r="M36" s="12">
        <v>3</v>
      </c>
      <c r="N36" s="12"/>
      <c r="O36" s="12">
        <v>5.76</v>
      </c>
      <c r="P36" s="12">
        <v>40.32</v>
      </c>
      <c r="Q36" s="12"/>
    </row>
    <row r="37" spans="1:17" ht="24" x14ac:dyDescent="0.2">
      <c r="A37" s="6">
        <v>10</v>
      </c>
      <c r="B37" s="92" t="s">
        <v>106</v>
      </c>
      <c r="C37" s="94" t="s">
        <v>352</v>
      </c>
      <c r="D37" s="91" t="s">
        <v>33</v>
      </c>
      <c r="E37" s="90">
        <v>21</v>
      </c>
      <c r="F37" s="89">
        <v>90.69</v>
      </c>
      <c r="G37" s="12"/>
      <c r="H37" s="12"/>
      <c r="I37" s="12"/>
      <c r="J37" s="12"/>
      <c r="K37" s="136">
        <v>1904</v>
      </c>
      <c r="L37" s="12"/>
      <c r="M37" s="12"/>
      <c r="N37" s="12"/>
      <c r="O37" s="12"/>
      <c r="P37" s="12"/>
      <c r="Q37" s="12"/>
    </row>
    <row r="38" spans="1:17" ht="48" x14ac:dyDescent="0.2">
      <c r="A38" s="6">
        <v>11</v>
      </c>
      <c r="B38" s="92" t="s">
        <v>351</v>
      </c>
      <c r="C38" s="94" t="s">
        <v>350</v>
      </c>
      <c r="D38" s="91" t="s">
        <v>29</v>
      </c>
      <c r="E38" s="101">
        <v>19</v>
      </c>
      <c r="F38" s="89">
        <v>28.38</v>
      </c>
      <c r="G38" s="89">
        <v>22.76</v>
      </c>
      <c r="H38" s="89">
        <v>0.46</v>
      </c>
      <c r="I38" s="12"/>
      <c r="J38" s="12"/>
      <c r="K38" s="136">
        <v>539</v>
      </c>
      <c r="L38" s="12">
        <v>432</v>
      </c>
      <c r="M38" s="12">
        <v>9</v>
      </c>
      <c r="N38" s="12"/>
      <c r="O38" s="12">
        <v>1.68</v>
      </c>
      <c r="P38" s="12">
        <v>31.92</v>
      </c>
      <c r="Q38" s="12"/>
    </row>
    <row r="39" spans="1:17" ht="24" x14ac:dyDescent="0.2">
      <c r="A39" s="6">
        <v>12</v>
      </c>
      <c r="B39" s="92" t="s">
        <v>106</v>
      </c>
      <c r="C39" s="94" t="s">
        <v>338</v>
      </c>
      <c r="D39" s="91" t="s">
        <v>33</v>
      </c>
      <c r="E39" s="90">
        <v>6</v>
      </c>
      <c r="F39" s="89">
        <v>26.21</v>
      </c>
      <c r="G39" s="12"/>
      <c r="H39" s="12"/>
      <c r="I39" s="12"/>
      <c r="J39" s="12"/>
      <c r="K39" s="136">
        <v>157</v>
      </c>
      <c r="L39" s="12"/>
      <c r="M39" s="12"/>
      <c r="N39" s="12"/>
      <c r="O39" s="12"/>
      <c r="P39" s="12"/>
      <c r="Q39" s="12"/>
    </row>
    <row r="40" spans="1:17" x14ac:dyDescent="0.2">
      <c r="A40" s="6">
        <v>13</v>
      </c>
      <c r="B40" s="92" t="s">
        <v>333</v>
      </c>
      <c r="C40" s="94" t="s">
        <v>337</v>
      </c>
      <c r="D40" s="91" t="s">
        <v>29</v>
      </c>
      <c r="E40" s="101">
        <v>5</v>
      </c>
      <c r="F40" s="89">
        <v>13.89</v>
      </c>
      <c r="G40" s="89">
        <v>12.78</v>
      </c>
      <c r="H40" s="12"/>
      <c r="I40" s="12"/>
      <c r="J40" s="12"/>
      <c r="K40" s="136">
        <v>69</v>
      </c>
      <c r="L40" s="12">
        <v>64</v>
      </c>
      <c r="M40" s="12"/>
      <c r="N40" s="12"/>
      <c r="O40" s="12">
        <v>1</v>
      </c>
      <c r="P40" s="12">
        <v>5</v>
      </c>
      <c r="Q40" s="12"/>
    </row>
    <row r="41" spans="1:17" ht="24" x14ac:dyDescent="0.2">
      <c r="A41" s="6">
        <v>14</v>
      </c>
      <c r="B41" s="92" t="s">
        <v>106</v>
      </c>
      <c r="C41" s="94" t="s">
        <v>336</v>
      </c>
      <c r="D41" s="91" t="s">
        <v>33</v>
      </c>
      <c r="E41" s="90">
        <v>10</v>
      </c>
      <c r="F41" s="89">
        <v>25.15</v>
      </c>
      <c r="G41" s="12"/>
      <c r="H41" s="12"/>
      <c r="I41" s="12"/>
      <c r="J41" s="12"/>
      <c r="K41" s="136">
        <v>252</v>
      </c>
      <c r="L41" s="12"/>
      <c r="M41" s="12"/>
      <c r="N41" s="12"/>
      <c r="O41" s="12"/>
      <c r="P41" s="12"/>
      <c r="Q41" s="12"/>
    </row>
    <row r="42" spans="1:17" x14ac:dyDescent="0.2">
      <c r="A42" s="6">
        <v>15</v>
      </c>
      <c r="B42" s="92" t="s">
        <v>330</v>
      </c>
      <c r="C42" s="94" t="s">
        <v>335</v>
      </c>
      <c r="D42" s="91" t="s">
        <v>29</v>
      </c>
      <c r="E42" s="101">
        <v>9</v>
      </c>
      <c r="F42" s="89">
        <v>98.76</v>
      </c>
      <c r="G42" s="89">
        <v>74.88</v>
      </c>
      <c r="H42" s="12"/>
      <c r="I42" s="12"/>
      <c r="J42" s="12"/>
      <c r="K42" s="136">
        <v>889</v>
      </c>
      <c r="L42" s="12">
        <v>674</v>
      </c>
      <c r="M42" s="12"/>
      <c r="N42" s="12"/>
      <c r="O42" s="12">
        <v>6</v>
      </c>
      <c r="P42" s="12">
        <v>54</v>
      </c>
      <c r="Q42" s="12"/>
    </row>
    <row r="43" spans="1:17" ht="24" x14ac:dyDescent="0.2">
      <c r="A43" s="6">
        <v>16</v>
      </c>
      <c r="B43" s="92" t="s">
        <v>106</v>
      </c>
      <c r="C43" s="94" t="s">
        <v>420</v>
      </c>
      <c r="D43" s="91" t="s">
        <v>33</v>
      </c>
      <c r="E43" s="90">
        <v>9</v>
      </c>
      <c r="F43" s="89">
        <v>79.260000000000005</v>
      </c>
      <c r="G43" s="12"/>
      <c r="H43" s="12"/>
      <c r="I43" s="12"/>
      <c r="J43" s="12"/>
      <c r="K43" s="136">
        <v>713</v>
      </c>
      <c r="L43" s="12"/>
      <c r="M43" s="12"/>
      <c r="N43" s="12"/>
      <c r="O43" s="12"/>
      <c r="P43" s="12"/>
      <c r="Q43" s="12"/>
    </row>
    <row r="44" spans="1:17" ht="24" x14ac:dyDescent="0.2">
      <c r="A44" s="6">
        <v>17</v>
      </c>
      <c r="B44" s="92" t="s">
        <v>106</v>
      </c>
      <c r="C44" s="94" t="s">
        <v>419</v>
      </c>
      <c r="D44" s="91" t="s">
        <v>33</v>
      </c>
      <c r="E44" s="90">
        <v>9</v>
      </c>
      <c r="F44" s="89">
        <v>44.76</v>
      </c>
      <c r="G44" s="12"/>
      <c r="H44" s="12"/>
      <c r="I44" s="12"/>
      <c r="J44" s="12"/>
      <c r="K44" s="136">
        <v>403</v>
      </c>
      <c r="L44" s="12"/>
      <c r="M44" s="12"/>
      <c r="N44" s="12"/>
      <c r="O44" s="12"/>
      <c r="P44" s="12"/>
      <c r="Q44" s="12"/>
    </row>
    <row r="45" spans="1:17" x14ac:dyDescent="0.2">
      <c r="A45" s="6">
        <v>18</v>
      </c>
      <c r="B45" s="92" t="s">
        <v>333</v>
      </c>
      <c r="C45" s="94" t="s">
        <v>332</v>
      </c>
      <c r="D45" s="91" t="s">
        <v>29</v>
      </c>
      <c r="E45" s="90">
        <v>16</v>
      </c>
      <c r="F45" s="89">
        <v>13.89</v>
      </c>
      <c r="G45" s="89">
        <v>12.78</v>
      </c>
      <c r="H45" s="12"/>
      <c r="I45" s="12"/>
      <c r="J45" s="12"/>
      <c r="K45" s="136">
        <v>222</v>
      </c>
      <c r="L45" s="12">
        <v>204</v>
      </c>
      <c r="M45" s="12"/>
      <c r="N45" s="12"/>
      <c r="O45" s="12">
        <v>1</v>
      </c>
      <c r="P45" s="12">
        <v>16</v>
      </c>
      <c r="Q45" s="12"/>
    </row>
    <row r="46" spans="1:17" ht="24" x14ac:dyDescent="0.2">
      <c r="A46" s="6">
        <v>19</v>
      </c>
      <c r="B46" s="92" t="s">
        <v>106</v>
      </c>
      <c r="C46" s="94" t="s">
        <v>328</v>
      </c>
      <c r="D46" s="91" t="s">
        <v>33</v>
      </c>
      <c r="E46" s="101">
        <v>3</v>
      </c>
      <c r="F46" s="12"/>
      <c r="G46" s="12"/>
      <c r="H46" s="12"/>
      <c r="I46" s="12"/>
      <c r="J46" s="12">
        <v>116</v>
      </c>
      <c r="K46" s="136">
        <v>116</v>
      </c>
      <c r="L46" s="12"/>
      <c r="M46" s="12"/>
      <c r="N46" s="12"/>
      <c r="O46" s="12"/>
      <c r="P46" s="12"/>
      <c r="Q46" s="12"/>
    </row>
    <row r="47" spans="1:17" ht="24" x14ac:dyDescent="0.2">
      <c r="A47" s="6">
        <v>20</v>
      </c>
      <c r="B47" s="92" t="s">
        <v>327</v>
      </c>
      <c r="C47" s="94" t="s">
        <v>326</v>
      </c>
      <c r="D47" s="91" t="s">
        <v>29</v>
      </c>
      <c r="E47" s="101">
        <v>3</v>
      </c>
      <c r="F47" s="89">
        <v>86.32</v>
      </c>
      <c r="G47" s="89">
        <v>78.05</v>
      </c>
      <c r="H47" s="89">
        <v>0.37</v>
      </c>
      <c r="I47" s="12"/>
      <c r="J47" s="12"/>
      <c r="K47" s="136">
        <v>259</v>
      </c>
      <c r="L47" s="12">
        <v>234</v>
      </c>
      <c r="M47" s="12">
        <v>1</v>
      </c>
      <c r="N47" s="12"/>
      <c r="O47" s="12">
        <v>5.76</v>
      </c>
      <c r="P47" s="12">
        <v>17.28</v>
      </c>
      <c r="Q47" s="12"/>
    </row>
    <row r="48" spans="1:17" ht="24" x14ac:dyDescent="0.2">
      <c r="A48" s="6">
        <v>21</v>
      </c>
      <c r="B48" s="92" t="s">
        <v>106</v>
      </c>
      <c r="C48" s="94" t="s">
        <v>325</v>
      </c>
      <c r="D48" s="91" t="s">
        <v>33</v>
      </c>
      <c r="E48" s="101">
        <v>1</v>
      </c>
      <c r="F48" s="12"/>
      <c r="G48" s="12"/>
      <c r="H48" s="12"/>
      <c r="I48" s="12"/>
      <c r="J48" s="12">
        <v>107</v>
      </c>
      <c r="K48" s="136">
        <v>107</v>
      </c>
      <c r="L48" s="12"/>
      <c r="M48" s="12"/>
      <c r="N48" s="12"/>
      <c r="O48" s="12"/>
      <c r="P48" s="12"/>
      <c r="Q48" s="12"/>
    </row>
    <row r="49" spans="1:17" ht="24" x14ac:dyDescent="0.2">
      <c r="A49" s="6">
        <v>22</v>
      </c>
      <c r="B49" s="92" t="s">
        <v>324</v>
      </c>
      <c r="C49" s="94" t="s">
        <v>323</v>
      </c>
      <c r="D49" s="91" t="s">
        <v>29</v>
      </c>
      <c r="E49" s="101">
        <v>1</v>
      </c>
      <c r="F49" s="89">
        <v>59.97</v>
      </c>
      <c r="G49" s="89">
        <v>51.77</v>
      </c>
      <c r="H49" s="89">
        <v>0.37</v>
      </c>
      <c r="I49" s="12"/>
      <c r="J49" s="12"/>
      <c r="K49" s="136">
        <v>60</v>
      </c>
      <c r="L49" s="12">
        <v>52</v>
      </c>
      <c r="M49" s="12"/>
      <c r="N49" s="12"/>
      <c r="O49" s="12">
        <v>3.6</v>
      </c>
      <c r="P49" s="12">
        <v>3.6</v>
      </c>
      <c r="Q49" s="12"/>
    </row>
    <row r="50" spans="1:17" ht="19.149999999999999" customHeight="1" x14ac:dyDescent="0.2">
      <c r="A50" s="6">
        <v>23</v>
      </c>
      <c r="B50" s="92" t="s">
        <v>308</v>
      </c>
      <c r="C50" s="94" t="s">
        <v>307</v>
      </c>
      <c r="D50" s="91" t="s">
        <v>30</v>
      </c>
      <c r="E50" s="90">
        <v>35</v>
      </c>
      <c r="F50" s="89">
        <v>1.19</v>
      </c>
      <c r="G50" s="12"/>
      <c r="H50" s="12"/>
      <c r="I50" s="12"/>
      <c r="J50" s="12"/>
      <c r="K50" s="136">
        <v>42</v>
      </c>
      <c r="L50" s="12"/>
      <c r="M50" s="12"/>
      <c r="N50" s="12"/>
      <c r="O50" s="12"/>
      <c r="P50" s="12"/>
      <c r="Q50" s="12"/>
    </row>
    <row r="51" spans="1:17" ht="19.149999999999999" customHeight="1" x14ac:dyDescent="0.2">
      <c r="A51" s="6">
        <v>24</v>
      </c>
      <c r="B51" s="92" t="s">
        <v>306</v>
      </c>
      <c r="C51" s="94" t="s">
        <v>305</v>
      </c>
      <c r="D51" s="91" t="s">
        <v>29</v>
      </c>
      <c r="E51" s="90">
        <v>31</v>
      </c>
      <c r="F51" s="89">
        <v>8.41</v>
      </c>
      <c r="G51" s="89">
        <v>7.26</v>
      </c>
      <c r="H51" s="12"/>
      <c r="I51" s="12"/>
      <c r="J51" s="12"/>
      <c r="K51" s="136">
        <v>261</v>
      </c>
      <c r="L51" s="12">
        <v>225</v>
      </c>
      <c r="M51" s="12"/>
      <c r="N51" s="12"/>
      <c r="O51" s="12">
        <v>0.52</v>
      </c>
      <c r="P51" s="12">
        <v>16.12</v>
      </c>
      <c r="Q51" s="12"/>
    </row>
    <row r="52" spans="1:17" ht="60" x14ac:dyDescent="0.2">
      <c r="A52" s="6">
        <v>25</v>
      </c>
      <c r="B52" s="92" t="s">
        <v>418</v>
      </c>
      <c r="C52" s="94" t="s">
        <v>417</v>
      </c>
      <c r="D52" s="91" t="s">
        <v>34</v>
      </c>
      <c r="E52" s="90">
        <v>0.2</v>
      </c>
      <c r="F52" s="89">
        <v>4032.86</v>
      </c>
      <c r="G52" s="89">
        <v>683.7</v>
      </c>
      <c r="H52" s="89">
        <v>957.86</v>
      </c>
      <c r="I52" s="89">
        <v>390.47</v>
      </c>
      <c r="J52" s="12"/>
      <c r="K52" s="136">
        <v>807</v>
      </c>
      <c r="L52" s="12">
        <v>137</v>
      </c>
      <c r="M52" s="12">
        <v>192</v>
      </c>
      <c r="N52" s="12">
        <v>78</v>
      </c>
      <c r="O52" s="12">
        <v>51.6</v>
      </c>
      <c r="P52" s="12">
        <v>10.32</v>
      </c>
      <c r="Q52" s="12"/>
    </row>
    <row r="53" spans="1:17" ht="72" x14ac:dyDescent="0.2">
      <c r="A53" s="6">
        <v>26</v>
      </c>
      <c r="B53" s="92" t="s">
        <v>315</v>
      </c>
      <c r="C53" s="94" t="s">
        <v>314</v>
      </c>
      <c r="D53" s="91" t="s">
        <v>31</v>
      </c>
      <c r="E53" s="90">
        <v>0.22</v>
      </c>
      <c r="F53" s="89">
        <v>6962.8</v>
      </c>
      <c r="G53" s="12"/>
      <c r="H53" s="12"/>
      <c r="I53" s="12"/>
      <c r="J53" s="12"/>
      <c r="K53" s="136">
        <v>1532</v>
      </c>
      <c r="L53" s="12"/>
      <c r="M53" s="12"/>
      <c r="N53" s="12"/>
      <c r="O53" s="12"/>
      <c r="P53" s="12"/>
      <c r="Q53" s="12"/>
    </row>
    <row r="54" spans="1:17" ht="36" x14ac:dyDescent="0.2">
      <c r="A54" s="6">
        <v>27</v>
      </c>
      <c r="B54" s="92" t="s">
        <v>106</v>
      </c>
      <c r="C54" s="94" t="s">
        <v>416</v>
      </c>
      <c r="D54" s="91" t="s">
        <v>320</v>
      </c>
      <c r="E54" s="90">
        <v>0.27500000000000002</v>
      </c>
      <c r="F54" s="89">
        <v>2667.36</v>
      </c>
      <c r="G54" s="12"/>
      <c r="H54" s="12"/>
      <c r="I54" s="12"/>
      <c r="J54" s="12"/>
      <c r="K54" s="136">
        <v>734</v>
      </c>
      <c r="L54" s="12"/>
      <c r="M54" s="12"/>
      <c r="N54" s="12"/>
      <c r="O54" s="12"/>
      <c r="P54" s="12"/>
      <c r="Q54" s="12"/>
    </row>
    <row r="55" spans="1:17" ht="24" x14ac:dyDescent="0.2">
      <c r="A55" s="6">
        <v>28</v>
      </c>
      <c r="B55" s="92" t="s">
        <v>106</v>
      </c>
      <c r="C55" s="94" t="s">
        <v>415</v>
      </c>
      <c r="D55" s="91" t="s">
        <v>31</v>
      </c>
      <c r="E55" s="90">
        <v>5.5E-2</v>
      </c>
      <c r="F55" s="89">
        <v>4575.3599999999997</v>
      </c>
      <c r="G55" s="12"/>
      <c r="H55" s="12"/>
      <c r="I55" s="12"/>
      <c r="J55" s="12"/>
      <c r="K55" s="136">
        <v>252</v>
      </c>
      <c r="L55" s="12"/>
      <c r="M55" s="12"/>
      <c r="N55" s="12"/>
      <c r="O55" s="12"/>
      <c r="P55" s="12"/>
      <c r="Q55" s="12"/>
    </row>
    <row r="56" spans="1:17" ht="24" x14ac:dyDescent="0.2">
      <c r="A56" s="6">
        <v>29</v>
      </c>
      <c r="B56" s="92" t="s">
        <v>106</v>
      </c>
      <c r="C56" s="94" t="s">
        <v>414</v>
      </c>
      <c r="D56" s="91" t="s">
        <v>31</v>
      </c>
      <c r="E56" s="90">
        <v>0.50600000000000001</v>
      </c>
      <c r="F56" s="89">
        <v>7459.76</v>
      </c>
      <c r="G56" s="12"/>
      <c r="H56" s="12"/>
      <c r="I56" s="12"/>
      <c r="J56" s="12"/>
      <c r="K56" s="136">
        <v>3775</v>
      </c>
      <c r="L56" s="12"/>
      <c r="M56" s="12"/>
      <c r="N56" s="12"/>
      <c r="O56" s="12"/>
      <c r="P56" s="12"/>
      <c r="Q56" s="12"/>
    </row>
    <row r="57" spans="1:17" ht="24" x14ac:dyDescent="0.2">
      <c r="A57" s="6">
        <v>30</v>
      </c>
      <c r="B57" s="92" t="s">
        <v>106</v>
      </c>
      <c r="C57" s="94" t="s">
        <v>413</v>
      </c>
      <c r="D57" s="91" t="s">
        <v>31</v>
      </c>
      <c r="E57" s="90">
        <v>2.1999999999999999E-2</v>
      </c>
      <c r="F57" s="89">
        <v>9964.18</v>
      </c>
      <c r="G57" s="12"/>
      <c r="H57" s="12"/>
      <c r="I57" s="12"/>
      <c r="J57" s="12"/>
      <c r="K57" s="136">
        <v>219</v>
      </c>
      <c r="L57" s="12"/>
      <c r="M57" s="12"/>
      <c r="N57" s="12"/>
      <c r="O57" s="12"/>
      <c r="P57" s="12"/>
      <c r="Q57" s="12"/>
    </row>
    <row r="58" spans="1:17" ht="24" x14ac:dyDescent="0.2">
      <c r="A58" s="6">
        <v>31</v>
      </c>
      <c r="B58" s="92" t="s">
        <v>313</v>
      </c>
      <c r="C58" s="94" t="s">
        <v>312</v>
      </c>
      <c r="D58" s="91" t="s">
        <v>34</v>
      </c>
      <c r="E58" s="90">
        <v>7.8</v>
      </c>
      <c r="F58" s="89">
        <v>189.23</v>
      </c>
      <c r="G58" s="89">
        <v>46.64</v>
      </c>
      <c r="H58" s="89">
        <v>56.09</v>
      </c>
      <c r="I58" s="89">
        <v>24.55</v>
      </c>
      <c r="J58" s="12"/>
      <c r="K58" s="136">
        <v>1476</v>
      </c>
      <c r="L58" s="12">
        <v>364</v>
      </c>
      <c r="M58" s="12">
        <v>438</v>
      </c>
      <c r="N58" s="12">
        <v>191</v>
      </c>
      <c r="O58" s="12">
        <v>3.52</v>
      </c>
      <c r="P58" s="12">
        <v>27.46</v>
      </c>
      <c r="Q58" s="12"/>
    </row>
    <row r="59" spans="1:17" ht="63" x14ac:dyDescent="0.2">
      <c r="A59" s="6">
        <v>32</v>
      </c>
      <c r="B59" s="92" t="s">
        <v>288</v>
      </c>
      <c r="C59" s="94" t="s">
        <v>287</v>
      </c>
      <c r="D59" s="91" t="s">
        <v>34</v>
      </c>
      <c r="E59" s="90">
        <v>3.4</v>
      </c>
      <c r="F59" s="89">
        <v>311.39999999999998</v>
      </c>
      <c r="G59" s="89">
        <v>218.44</v>
      </c>
      <c r="H59" s="89">
        <v>38.75</v>
      </c>
      <c r="I59" s="89">
        <v>0.17</v>
      </c>
      <c r="J59" s="12"/>
      <c r="K59" s="136">
        <v>1059</v>
      </c>
      <c r="L59" s="12">
        <v>743</v>
      </c>
      <c r="M59" s="12">
        <v>132</v>
      </c>
      <c r="N59" s="12">
        <v>1</v>
      </c>
      <c r="O59" s="12">
        <v>16.29</v>
      </c>
      <c r="P59" s="12">
        <v>55.39</v>
      </c>
      <c r="Q59" s="12"/>
    </row>
    <row r="60" spans="1:17" ht="63" x14ac:dyDescent="0.2">
      <c r="A60" s="6">
        <v>33</v>
      </c>
      <c r="B60" s="92" t="s">
        <v>412</v>
      </c>
      <c r="C60" s="94" t="s">
        <v>411</v>
      </c>
      <c r="D60" s="91" t="s">
        <v>35</v>
      </c>
      <c r="E60" s="101">
        <v>20</v>
      </c>
      <c r="F60" s="89">
        <v>3.47</v>
      </c>
      <c r="G60" s="12"/>
      <c r="H60" s="12"/>
      <c r="I60" s="12"/>
      <c r="J60" s="12"/>
      <c r="K60" s="136">
        <v>69</v>
      </c>
      <c r="L60" s="12"/>
      <c r="M60" s="12"/>
      <c r="N60" s="12"/>
      <c r="O60" s="12"/>
      <c r="P60" s="12"/>
      <c r="Q60" s="12"/>
    </row>
    <row r="61" spans="1:17" ht="63" x14ac:dyDescent="0.2">
      <c r="A61" s="6">
        <v>34</v>
      </c>
      <c r="B61" s="92" t="s">
        <v>410</v>
      </c>
      <c r="C61" s="94" t="s">
        <v>409</v>
      </c>
      <c r="D61" s="91" t="s">
        <v>35</v>
      </c>
      <c r="E61" s="101">
        <v>320</v>
      </c>
      <c r="F61" s="89">
        <v>1.8</v>
      </c>
      <c r="G61" s="12"/>
      <c r="H61" s="12"/>
      <c r="I61" s="12"/>
      <c r="J61" s="12"/>
      <c r="K61" s="136">
        <v>576</v>
      </c>
      <c r="L61" s="12"/>
      <c r="M61" s="12"/>
      <c r="N61" s="12"/>
      <c r="O61" s="12"/>
      <c r="P61" s="12"/>
      <c r="Q61" s="12"/>
    </row>
    <row r="62" spans="1:17" ht="24" x14ac:dyDescent="0.2">
      <c r="A62" s="6">
        <v>35</v>
      </c>
      <c r="B62" s="92" t="s">
        <v>399</v>
      </c>
      <c r="C62" s="94" t="s">
        <v>408</v>
      </c>
      <c r="D62" s="91" t="s">
        <v>29</v>
      </c>
      <c r="E62" s="101">
        <v>3</v>
      </c>
      <c r="F62" s="89">
        <v>58.16</v>
      </c>
      <c r="G62" s="89">
        <v>48.04</v>
      </c>
      <c r="H62" s="12"/>
      <c r="I62" s="12"/>
      <c r="J62" s="12"/>
      <c r="K62" s="136">
        <v>174</v>
      </c>
      <c r="L62" s="12">
        <v>144</v>
      </c>
      <c r="M62" s="12"/>
      <c r="N62" s="12"/>
      <c r="O62" s="12">
        <v>4</v>
      </c>
      <c r="P62" s="12">
        <v>12</v>
      </c>
      <c r="Q62" s="12"/>
    </row>
    <row r="63" spans="1:17" x14ac:dyDescent="0.2">
      <c r="A63" s="6">
        <v>36</v>
      </c>
      <c r="B63" s="92" t="s">
        <v>397</v>
      </c>
      <c r="C63" s="94" t="s">
        <v>396</v>
      </c>
      <c r="D63" s="91" t="s">
        <v>30</v>
      </c>
      <c r="E63" s="101">
        <v>3</v>
      </c>
      <c r="F63" s="89">
        <v>20.82</v>
      </c>
      <c r="G63" s="12"/>
      <c r="H63" s="12"/>
      <c r="I63" s="12"/>
      <c r="J63" s="12"/>
      <c r="K63" s="136">
        <v>62</v>
      </c>
      <c r="L63" s="12"/>
      <c r="M63" s="12"/>
      <c r="N63" s="12"/>
      <c r="O63" s="12"/>
      <c r="P63" s="12"/>
      <c r="Q63" s="12"/>
    </row>
    <row r="64" spans="1:17" ht="36" x14ac:dyDescent="0.2">
      <c r="A64" s="6">
        <v>37</v>
      </c>
      <c r="B64" s="92" t="s">
        <v>291</v>
      </c>
      <c r="C64" s="94" t="s">
        <v>290</v>
      </c>
      <c r="D64" s="91" t="s">
        <v>29</v>
      </c>
      <c r="E64" s="101">
        <v>25</v>
      </c>
      <c r="F64" s="89">
        <v>27.06</v>
      </c>
      <c r="G64" s="89">
        <v>11.51</v>
      </c>
      <c r="H64" s="12"/>
      <c r="I64" s="12"/>
      <c r="J64" s="12"/>
      <c r="K64" s="136">
        <v>677</v>
      </c>
      <c r="L64" s="12">
        <v>288</v>
      </c>
      <c r="M64" s="12"/>
      <c r="N64" s="12"/>
      <c r="O64" s="12">
        <v>1</v>
      </c>
      <c r="P64" s="12">
        <v>25</v>
      </c>
      <c r="Q64" s="12"/>
    </row>
    <row r="65" spans="1:17" ht="24" x14ac:dyDescent="0.2">
      <c r="A65" s="6">
        <v>38</v>
      </c>
      <c r="B65" s="92" t="s">
        <v>407</v>
      </c>
      <c r="C65" s="94" t="s">
        <v>406</v>
      </c>
      <c r="D65" s="91" t="s">
        <v>30</v>
      </c>
      <c r="E65" s="101">
        <v>25</v>
      </c>
      <c r="F65" s="89">
        <v>4.5199999999999996</v>
      </c>
      <c r="G65" s="12"/>
      <c r="H65" s="12"/>
      <c r="I65" s="12"/>
      <c r="J65" s="12"/>
      <c r="K65" s="136">
        <v>113</v>
      </c>
      <c r="L65" s="12"/>
      <c r="M65" s="12"/>
      <c r="N65" s="12"/>
      <c r="O65" s="12"/>
      <c r="P65" s="12"/>
      <c r="Q65" s="12"/>
    </row>
    <row r="66" spans="1:17" x14ac:dyDescent="0.2">
      <c r="A66" s="6">
        <v>39</v>
      </c>
      <c r="B66" s="92" t="s">
        <v>405</v>
      </c>
      <c r="C66" s="94" t="s">
        <v>296</v>
      </c>
      <c r="D66" s="91" t="s">
        <v>30</v>
      </c>
      <c r="E66" s="101">
        <v>1</v>
      </c>
      <c r="F66" s="89">
        <v>33.29</v>
      </c>
      <c r="G66" s="12"/>
      <c r="H66" s="12"/>
      <c r="I66" s="12"/>
      <c r="J66" s="12"/>
      <c r="K66" s="136">
        <v>33</v>
      </c>
      <c r="L66" s="12"/>
      <c r="M66" s="12"/>
      <c r="N66" s="12"/>
      <c r="O66" s="12"/>
      <c r="P66" s="12"/>
      <c r="Q66" s="12"/>
    </row>
    <row r="67" spans="1:17" ht="36" x14ac:dyDescent="0.2">
      <c r="A67" s="6">
        <v>40</v>
      </c>
      <c r="B67" s="92" t="s">
        <v>295</v>
      </c>
      <c r="C67" s="94" t="s">
        <v>294</v>
      </c>
      <c r="D67" s="91" t="s">
        <v>29</v>
      </c>
      <c r="E67" s="101">
        <v>1</v>
      </c>
      <c r="F67" s="89">
        <v>174.77</v>
      </c>
      <c r="G67" s="89">
        <v>20.9</v>
      </c>
      <c r="H67" s="89">
        <v>1.28</v>
      </c>
      <c r="I67" s="12"/>
      <c r="J67" s="12"/>
      <c r="K67" s="136">
        <v>175</v>
      </c>
      <c r="L67" s="12">
        <v>21</v>
      </c>
      <c r="M67" s="12">
        <v>1</v>
      </c>
      <c r="N67" s="12"/>
      <c r="O67" s="12">
        <v>1.56</v>
      </c>
      <c r="P67" s="12">
        <v>1.56</v>
      </c>
      <c r="Q67" s="12"/>
    </row>
    <row r="68" spans="1:17" ht="36" x14ac:dyDescent="0.2">
      <c r="A68" s="6">
        <v>41</v>
      </c>
      <c r="B68" s="92" t="s">
        <v>106</v>
      </c>
      <c r="C68" s="94" t="s">
        <v>404</v>
      </c>
      <c r="D68" s="91" t="s">
        <v>33</v>
      </c>
      <c r="E68" s="101">
        <v>1</v>
      </c>
      <c r="F68" s="89">
        <v>3.89</v>
      </c>
      <c r="G68" s="12"/>
      <c r="H68" s="12"/>
      <c r="I68" s="12"/>
      <c r="J68" s="12"/>
      <c r="K68" s="136">
        <v>4</v>
      </c>
      <c r="L68" s="12"/>
      <c r="M68" s="12"/>
      <c r="N68" s="12"/>
      <c r="O68" s="12"/>
      <c r="P68" s="12"/>
      <c r="Q68" s="12"/>
    </row>
    <row r="69" spans="1:17" ht="24" x14ac:dyDescent="0.2">
      <c r="A69" s="6">
        <v>42</v>
      </c>
      <c r="B69" s="92" t="s">
        <v>403</v>
      </c>
      <c r="C69" s="94" t="s">
        <v>402</v>
      </c>
      <c r="D69" s="91" t="s">
        <v>29</v>
      </c>
      <c r="E69" s="101">
        <v>1</v>
      </c>
      <c r="F69" s="89">
        <v>32.229999999999997</v>
      </c>
      <c r="G69" s="89">
        <v>26.18</v>
      </c>
      <c r="H69" s="89">
        <v>1.91</v>
      </c>
      <c r="I69" s="12"/>
      <c r="J69" s="12"/>
      <c r="K69" s="136">
        <v>32</v>
      </c>
      <c r="L69" s="12">
        <v>26</v>
      </c>
      <c r="M69" s="12">
        <v>2</v>
      </c>
      <c r="N69" s="12"/>
      <c r="O69" s="12">
        <v>2.1800000000000002</v>
      </c>
      <c r="P69" s="12">
        <v>2.1800000000000002</v>
      </c>
      <c r="Q69" s="12"/>
    </row>
    <row r="70" spans="1:17" ht="36" x14ac:dyDescent="0.2">
      <c r="A70" s="6">
        <v>43</v>
      </c>
      <c r="B70" s="92" t="s">
        <v>106</v>
      </c>
      <c r="C70" s="94" t="s">
        <v>401</v>
      </c>
      <c r="D70" s="91" t="s">
        <v>33</v>
      </c>
      <c r="E70" s="101">
        <v>1</v>
      </c>
      <c r="F70" s="89">
        <v>1081.18</v>
      </c>
      <c r="G70" s="12"/>
      <c r="H70" s="12"/>
      <c r="I70" s="12"/>
      <c r="J70" s="12"/>
      <c r="K70" s="136">
        <v>1081</v>
      </c>
      <c r="L70" s="12"/>
      <c r="M70" s="12"/>
      <c r="N70" s="12"/>
      <c r="O70" s="12"/>
      <c r="P70" s="12"/>
      <c r="Q70" s="12"/>
    </row>
    <row r="71" spans="1:17" ht="24" x14ac:dyDescent="0.2">
      <c r="A71" s="6">
        <v>44</v>
      </c>
      <c r="B71" s="92" t="s">
        <v>106</v>
      </c>
      <c r="C71" s="94" t="s">
        <v>400</v>
      </c>
      <c r="D71" s="91" t="s">
        <v>33</v>
      </c>
      <c r="E71" s="101">
        <v>1</v>
      </c>
      <c r="F71" s="89">
        <v>332.36</v>
      </c>
      <c r="G71" s="12"/>
      <c r="H71" s="12"/>
      <c r="I71" s="12"/>
      <c r="J71" s="12"/>
      <c r="K71" s="136">
        <v>332</v>
      </c>
      <c r="L71" s="12"/>
      <c r="M71" s="12"/>
      <c r="N71" s="12"/>
      <c r="O71" s="12"/>
      <c r="P71" s="12"/>
      <c r="Q71" s="12"/>
    </row>
    <row r="72" spans="1:17" ht="24" x14ac:dyDescent="0.2">
      <c r="A72" s="6">
        <v>45</v>
      </c>
      <c r="B72" s="92" t="s">
        <v>106</v>
      </c>
      <c r="C72" s="94" t="s">
        <v>300</v>
      </c>
      <c r="D72" s="91" t="s">
        <v>299</v>
      </c>
      <c r="E72" s="101">
        <v>1</v>
      </c>
      <c r="F72" s="89">
        <v>53.52</v>
      </c>
      <c r="G72" s="12"/>
      <c r="H72" s="12"/>
      <c r="I72" s="12"/>
      <c r="J72" s="12"/>
      <c r="K72" s="136">
        <v>54</v>
      </c>
      <c r="L72" s="12"/>
      <c r="M72" s="12"/>
      <c r="N72" s="12"/>
      <c r="O72" s="12"/>
      <c r="P72" s="12"/>
      <c r="Q72" s="12"/>
    </row>
    <row r="73" spans="1:17" ht="24" x14ac:dyDescent="0.2">
      <c r="A73" s="6">
        <v>46</v>
      </c>
      <c r="B73" s="92" t="s">
        <v>106</v>
      </c>
      <c r="C73" s="94" t="s">
        <v>298</v>
      </c>
      <c r="D73" s="91" t="s">
        <v>33</v>
      </c>
      <c r="E73" s="101">
        <v>1</v>
      </c>
      <c r="F73" s="89">
        <v>127.92</v>
      </c>
      <c r="G73" s="12"/>
      <c r="H73" s="12"/>
      <c r="I73" s="12"/>
      <c r="J73" s="12"/>
      <c r="K73" s="136">
        <v>128</v>
      </c>
      <c r="L73" s="12"/>
      <c r="M73" s="12"/>
      <c r="N73" s="12"/>
      <c r="O73" s="12"/>
      <c r="P73" s="12"/>
      <c r="Q73" s="12"/>
    </row>
    <row r="74" spans="1:17" ht="24" x14ac:dyDescent="0.2">
      <c r="A74" s="6">
        <v>47</v>
      </c>
      <c r="B74" s="92" t="s">
        <v>399</v>
      </c>
      <c r="C74" s="94" t="s">
        <v>398</v>
      </c>
      <c r="D74" s="91" t="s">
        <v>29</v>
      </c>
      <c r="E74" s="101">
        <v>25</v>
      </c>
      <c r="F74" s="89">
        <v>58.16</v>
      </c>
      <c r="G74" s="89">
        <v>48.04</v>
      </c>
      <c r="H74" s="12"/>
      <c r="I74" s="12"/>
      <c r="J74" s="12"/>
      <c r="K74" s="136">
        <v>1454</v>
      </c>
      <c r="L74" s="12">
        <v>1201</v>
      </c>
      <c r="M74" s="12"/>
      <c r="N74" s="12"/>
      <c r="O74" s="12">
        <v>4</v>
      </c>
      <c r="P74" s="12">
        <v>100</v>
      </c>
      <c r="Q74" s="12"/>
    </row>
    <row r="75" spans="1:17" x14ac:dyDescent="0.2">
      <c r="A75" s="6">
        <v>48</v>
      </c>
      <c r="B75" s="92" t="s">
        <v>397</v>
      </c>
      <c r="C75" s="94" t="s">
        <v>396</v>
      </c>
      <c r="D75" s="91" t="s">
        <v>30</v>
      </c>
      <c r="E75" s="90">
        <v>28</v>
      </c>
      <c r="F75" s="89">
        <v>20.82</v>
      </c>
      <c r="G75" s="12"/>
      <c r="H75" s="12"/>
      <c r="I75" s="12"/>
      <c r="J75" s="12"/>
      <c r="K75" s="136">
        <v>583</v>
      </c>
      <c r="L75" s="12"/>
      <c r="M75" s="12"/>
      <c r="N75" s="12"/>
      <c r="O75" s="12"/>
      <c r="P75" s="12"/>
      <c r="Q75" s="12"/>
    </row>
    <row r="76" spans="1:17" x14ac:dyDescent="0.2">
      <c r="A76" s="6">
        <v>49</v>
      </c>
      <c r="B76" s="92" t="s">
        <v>106</v>
      </c>
      <c r="C76" s="94" t="s">
        <v>358</v>
      </c>
      <c r="D76" s="91" t="s">
        <v>33</v>
      </c>
      <c r="E76" s="101">
        <v>2</v>
      </c>
      <c r="F76" s="89">
        <v>65.510000000000005</v>
      </c>
      <c r="G76" s="12"/>
      <c r="H76" s="12"/>
      <c r="I76" s="12"/>
      <c r="J76" s="12"/>
      <c r="K76" s="136">
        <v>131</v>
      </c>
      <c r="L76" s="12"/>
      <c r="M76" s="12"/>
      <c r="N76" s="12"/>
      <c r="O76" s="12"/>
      <c r="P76" s="12"/>
      <c r="Q76" s="12"/>
    </row>
    <row r="77" spans="1:17" x14ac:dyDescent="0.2">
      <c r="A77" s="6">
        <v>50</v>
      </c>
      <c r="B77" s="92" t="s">
        <v>106</v>
      </c>
      <c r="C77" s="94" t="s">
        <v>395</v>
      </c>
      <c r="D77" s="91" t="s">
        <v>33</v>
      </c>
      <c r="E77" s="101">
        <v>2</v>
      </c>
      <c r="F77" s="89">
        <v>84.08</v>
      </c>
      <c r="G77" s="12"/>
      <c r="H77" s="12"/>
      <c r="I77" s="12"/>
      <c r="J77" s="12"/>
      <c r="K77" s="136">
        <v>168</v>
      </c>
      <c r="L77" s="12"/>
      <c r="M77" s="12"/>
      <c r="N77" s="12"/>
      <c r="O77" s="12"/>
      <c r="P77" s="12"/>
      <c r="Q77" s="12"/>
    </row>
    <row r="78" spans="1:17" x14ac:dyDescent="0.2">
      <c r="A78" s="170" t="s">
        <v>275</v>
      </c>
      <c r="B78" s="160"/>
      <c r="C78" s="160"/>
      <c r="D78" s="160"/>
      <c r="E78" s="160"/>
      <c r="F78" s="160"/>
      <c r="G78" s="160"/>
      <c r="H78" s="160"/>
      <c r="I78" s="160"/>
      <c r="J78" s="160"/>
      <c r="K78" s="160"/>
      <c r="L78" s="160"/>
      <c r="M78" s="160"/>
      <c r="N78" s="160"/>
      <c r="O78" s="160"/>
      <c r="P78" s="160"/>
      <c r="Q78" s="160"/>
    </row>
    <row r="79" spans="1:17" x14ac:dyDescent="0.2">
      <c r="A79" s="176" t="s">
        <v>274</v>
      </c>
      <c r="B79" s="177"/>
      <c r="C79" s="177"/>
      <c r="D79" s="177"/>
      <c r="E79" s="177"/>
      <c r="F79" s="177"/>
      <c r="G79" s="177"/>
      <c r="H79" s="177"/>
      <c r="I79" s="177"/>
      <c r="J79" s="177"/>
      <c r="K79" s="177"/>
      <c r="L79" s="177"/>
      <c r="M79" s="177"/>
      <c r="N79" s="177"/>
      <c r="O79" s="177"/>
      <c r="P79" s="177"/>
      <c r="Q79" s="177"/>
    </row>
    <row r="80" spans="1:17" ht="77.25" x14ac:dyDescent="0.2">
      <c r="A80" s="6">
        <v>51</v>
      </c>
      <c r="B80" s="92" t="s">
        <v>273</v>
      </c>
      <c r="C80" s="94" t="s">
        <v>272</v>
      </c>
      <c r="D80" s="91" t="s">
        <v>271</v>
      </c>
      <c r="E80" s="90">
        <v>49</v>
      </c>
      <c r="F80" s="89">
        <v>27.19</v>
      </c>
      <c r="G80" s="89">
        <v>27.19</v>
      </c>
      <c r="H80" s="12"/>
      <c r="I80" s="12"/>
      <c r="J80" s="12"/>
      <c r="K80" s="136">
        <v>1332</v>
      </c>
      <c r="L80" s="12">
        <v>1332</v>
      </c>
      <c r="M80" s="12"/>
      <c r="N80" s="12"/>
      <c r="O80" s="12">
        <v>1.65</v>
      </c>
      <c r="P80" s="12">
        <v>80.849999999999994</v>
      </c>
      <c r="Q80" s="12"/>
    </row>
    <row r="81" spans="1:17" ht="36" x14ac:dyDescent="0.2">
      <c r="A81" s="6">
        <v>52</v>
      </c>
      <c r="B81" s="92" t="s">
        <v>270</v>
      </c>
      <c r="C81" s="94" t="s">
        <v>269</v>
      </c>
      <c r="D81" s="91" t="s">
        <v>268</v>
      </c>
      <c r="E81" s="101">
        <v>2</v>
      </c>
      <c r="F81" s="89">
        <v>95.38</v>
      </c>
      <c r="G81" s="89">
        <v>95.38</v>
      </c>
      <c r="H81" s="12"/>
      <c r="I81" s="12"/>
      <c r="J81" s="12"/>
      <c r="K81" s="136">
        <v>191</v>
      </c>
      <c r="L81" s="12">
        <v>191</v>
      </c>
      <c r="M81" s="12"/>
      <c r="N81" s="12"/>
      <c r="O81" s="12">
        <v>6</v>
      </c>
      <c r="P81" s="12">
        <v>12</v>
      </c>
      <c r="Q81" s="12"/>
    </row>
    <row r="82" spans="1:17" ht="48" x14ac:dyDescent="0.2">
      <c r="A82" s="6">
        <v>53</v>
      </c>
      <c r="B82" s="92" t="s">
        <v>267</v>
      </c>
      <c r="C82" s="94" t="s">
        <v>266</v>
      </c>
      <c r="D82" s="91" t="s">
        <v>265</v>
      </c>
      <c r="E82" s="101">
        <v>1</v>
      </c>
      <c r="F82" s="89">
        <v>366.98</v>
      </c>
      <c r="G82" s="89">
        <v>366.98</v>
      </c>
      <c r="H82" s="12"/>
      <c r="I82" s="12"/>
      <c r="J82" s="12"/>
      <c r="K82" s="136">
        <v>367</v>
      </c>
      <c r="L82" s="12">
        <v>367</v>
      </c>
      <c r="M82" s="12"/>
      <c r="N82" s="12"/>
      <c r="O82" s="12">
        <v>17.600000000000001</v>
      </c>
      <c r="P82" s="12">
        <v>17.600000000000001</v>
      </c>
      <c r="Q82" s="12"/>
    </row>
    <row r="83" spans="1:17" x14ac:dyDescent="0.2">
      <c r="A83" s="176" t="s">
        <v>264</v>
      </c>
      <c r="B83" s="177"/>
      <c r="C83" s="177"/>
      <c r="D83" s="177"/>
      <c r="E83" s="177"/>
      <c r="F83" s="177"/>
      <c r="G83" s="177"/>
      <c r="H83" s="177"/>
      <c r="I83" s="177"/>
      <c r="J83" s="177"/>
      <c r="K83" s="177"/>
      <c r="L83" s="177"/>
      <c r="M83" s="177"/>
      <c r="N83" s="177"/>
      <c r="O83" s="177"/>
      <c r="P83" s="177"/>
      <c r="Q83" s="177"/>
    </row>
    <row r="84" spans="1:17" ht="36" x14ac:dyDescent="0.2">
      <c r="A84" s="6">
        <v>54</v>
      </c>
      <c r="B84" s="92" t="s">
        <v>263</v>
      </c>
      <c r="C84" s="94" t="s">
        <v>262</v>
      </c>
      <c r="D84" s="91" t="s">
        <v>29</v>
      </c>
      <c r="E84" s="101">
        <v>1</v>
      </c>
      <c r="F84" s="89">
        <v>367.07</v>
      </c>
      <c r="G84" s="89">
        <v>367.07</v>
      </c>
      <c r="H84" s="12"/>
      <c r="I84" s="12"/>
      <c r="J84" s="12"/>
      <c r="K84" s="136">
        <v>367</v>
      </c>
      <c r="L84" s="12">
        <v>367</v>
      </c>
      <c r="M84" s="12"/>
      <c r="N84" s="12"/>
      <c r="O84" s="12">
        <v>22</v>
      </c>
      <c r="P84" s="12">
        <v>22</v>
      </c>
      <c r="Q84" s="12"/>
    </row>
    <row r="85" spans="1:17" x14ac:dyDescent="0.2">
      <c r="A85" s="159" t="s">
        <v>36</v>
      </c>
      <c r="B85" s="160"/>
      <c r="C85" s="160"/>
      <c r="D85" s="160"/>
      <c r="E85" s="160"/>
      <c r="F85" s="160"/>
      <c r="G85" s="160"/>
      <c r="H85" s="160"/>
      <c r="I85" s="160"/>
      <c r="J85" s="160"/>
      <c r="K85" s="137">
        <v>29926</v>
      </c>
      <c r="L85" s="89">
        <v>7872</v>
      </c>
      <c r="M85" s="89">
        <v>812</v>
      </c>
      <c r="N85" s="89">
        <v>277</v>
      </c>
      <c r="O85" s="12"/>
      <c r="P85" s="89">
        <v>567.9</v>
      </c>
      <c r="Q85" s="12"/>
    </row>
    <row r="86" spans="1:17" x14ac:dyDescent="0.2">
      <c r="A86" s="159" t="s">
        <v>37</v>
      </c>
      <c r="B86" s="160"/>
      <c r="C86" s="160"/>
      <c r="D86" s="160"/>
      <c r="E86" s="160"/>
      <c r="F86" s="160"/>
      <c r="G86" s="160"/>
      <c r="H86" s="160"/>
      <c r="I86" s="160"/>
      <c r="J86" s="160"/>
      <c r="K86" s="137">
        <v>32852</v>
      </c>
      <c r="L86" s="89">
        <v>10071</v>
      </c>
      <c r="M86" s="89">
        <v>1112</v>
      </c>
      <c r="N86" s="89">
        <v>390</v>
      </c>
      <c r="O86" s="12"/>
      <c r="P86" s="89">
        <v>709.72</v>
      </c>
      <c r="Q86" s="12"/>
    </row>
    <row r="87" spans="1:17" x14ac:dyDescent="0.2">
      <c r="A87" s="159" t="s">
        <v>86</v>
      </c>
      <c r="B87" s="160"/>
      <c r="C87" s="160"/>
      <c r="D87" s="160"/>
      <c r="E87" s="160"/>
      <c r="F87" s="160"/>
      <c r="G87" s="160"/>
      <c r="H87" s="160"/>
      <c r="I87" s="160"/>
      <c r="J87" s="160"/>
      <c r="K87" s="136"/>
      <c r="L87" s="12"/>
      <c r="M87" s="12"/>
      <c r="N87" s="12"/>
      <c r="O87" s="12"/>
      <c r="P87" s="12"/>
      <c r="Q87" s="12"/>
    </row>
    <row r="88" spans="1:17" ht="15" customHeight="1" x14ac:dyDescent="0.2">
      <c r="A88" s="159" t="s">
        <v>394</v>
      </c>
      <c r="B88" s="160"/>
      <c r="C88" s="160"/>
      <c r="D88" s="160"/>
      <c r="E88" s="160"/>
      <c r="F88" s="160"/>
      <c r="G88" s="160"/>
      <c r="H88" s="160"/>
      <c r="I88" s="160"/>
      <c r="J88" s="160"/>
      <c r="K88" s="137">
        <v>350</v>
      </c>
      <c r="L88" s="89">
        <v>338</v>
      </c>
      <c r="M88" s="89">
        <v>12</v>
      </c>
      <c r="N88" s="89">
        <v>12</v>
      </c>
      <c r="O88" s="12"/>
      <c r="P88" s="12"/>
      <c r="Q88" s="12"/>
    </row>
    <row r="89" spans="1:17" ht="25.9" customHeight="1" x14ac:dyDescent="0.2">
      <c r="A89" s="159" t="s">
        <v>393</v>
      </c>
      <c r="B89" s="160"/>
      <c r="C89" s="160"/>
      <c r="D89" s="160"/>
      <c r="E89" s="160"/>
      <c r="F89" s="160"/>
      <c r="G89" s="160"/>
      <c r="H89" s="160"/>
      <c r="I89" s="160"/>
      <c r="J89" s="160"/>
      <c r="K89" s="137">
        <v>208</v>
      </c>
      <c r="L89" s="12"/>
      <c r="M89" s="12"/>
      <c r="N89" s="12"/>
      <c r="O89" s="12"/>
      <c r="P89" s="12"/>
      <c r="Q89" s="12"/>
    </row>
    <row r="90" spans="1:17" ht="15" customHeight="1" x14ac:dyDescent="0.2">
      <c r="A90" s="159" t="s">
        <v>392</v>
      </c>
      <c r="B90" s="160"/>
      <c r="C90" s="160"/>
      <c r="D90" s="160"/>
      <c r="E90" s="160"/>
      <c r="F90" s="160"/>
      <c r="G90" s="160"/>
      <c r="H90" s="160"/>
      <c r="I90" s="160"/>
      <c r="J90" s="160"/>
      <c r="K90" s="137">
        <v>155</v>
      </c>
      <c r="L90" s="12"/>
      <c r="M90" s="12"/>
      <c r="N90" s="12"/>
      <c r="O90" s="12"/>
      <c r="P90" s="12"/>
      <c r="Q90" s="12"/>
    </row>
    <row r="91" spans="1:17" ht="24" customHeight="1" x14ac:dyDescent="0.2">
      <c r="A91" s="159" t="s">
        <v>391</v>
      </c>
      <c r="B91" s="160"/>
      <c r="C91" s="160"/>
      <c r="D91" s="160"/>
      <c r="E91" s="160"/>
      <c r="F91" s="160"/>
      <c r="G91" s="160"/>
      <c r="H91" s="160"/>
      <c r="I91" s="160"/>
      <c r="J91" s="160"/>
      <c r="K91" s="137">
        <v>64</v>
      </c>
      <c r="L91" s="12"/>
      <c r="M91" s="12"/>
      <c r="N91" s="12"/>
      <c r="O91" s="12"/>
      <c r="P91" s="12"/>
      <c r="Q91" s="12"/>
    </row>
    <row r="92" spans="1:17" ht="22.9" customHeight="1" x14ac:dyDescent="0.2">
      <c r="A92" s="159" t="s">
        <v>390</v>
      </c>
      <c r="B92" s="160"/>
      <c r="C92" s="160"/>
      <c r="D92" s="160"/>
      <c r="E92" s="160"/>
      <c r="F92" s="160"/>
      <c r="G92" s="160"/>
      <c r="H92" s="160"/>
      <c r="I92" s="160"/>
      <c r="J92" s="160"/>
      <c r="K92" s="137">
        <v>2337</v>
      </c>
      <c r="L92" s="89">
        <v>2050</v>
      </c>
      <c r="M92" s="89">
        <v>288</v>
      </c>
      <c r="N92" s="89">
        <v>101</v>
      </c>
      <c r="O92" s="12"/>
      <c r="P92" s="89">
        <v>152.4075</v>
      </c>
      <c r="Q92" s="12"/>
    </row>
    <row r="93" spans="1:17" ht="24.6" customHeight="1" x14ac:dyDescent="0.2">
      <c r="A93" s="159" t="s">
        <v>389</v>
      </c>
      <c r="B93" s="160"/>
      <c r="C93" s="160"/>
      <c r="D93" s="160"/>
      <c r="E93" s="160"/>
      <c r="F93" s="160"/>
      <c r="G93" s="160"/>
      <c r="H93" s="160"/>
      <c r="I93" s="160"/>
      <c r="J93" s="160"/>
      <c r="K93" s="137">
        <v>353</v>
      </c>
      <c r="L93" s="89">
        <v>353</v>
      </c>
      <c r="M93" s="12"/>
      <c r="N93" s="12"/>
      <c r="O93" s="12"/>
      <c r="P93" s="89">
        <v>19.8675</v>
      </c>
      <c r="Q93" s="12"/>
    </row>
    <row r="94" spans="1:17" ht="15" customHeight="1" x14ac:dyDescent="0.2">
      <c r="A94" s="159" t="s">
        <v>388</v>
      </c>
      <c r="B94" s="160"/>
      <c r="C94" s="160"/>
      <c r="D94" s="160"/>
      <c r="E94" s="160"/>
      <c r="F94" s="160"/>
      <c r="G94" s="160"/>
      <c r="H94" s="160"/>
      <c r="I94" s="160"/>
      <c r="J94" s="160"/>
      <c r="K94" s="137">
        <v>-541</v>
      </c>
      <c r="L94" s="89">
        <v>-541</v>
      </c>
      <c r="M94" s="12"/>
      <c r="N94" s="12"/>
      <c r="O94" s="12"/>
      <c r="P94" s="89">
        <v>-30.463999999999999</v>
      </c>
      <c r="Q94" s="12"/>
    </row>
    <row r="95" spans="1:17" x14ac:dyDescent="0.2">
      <c r="A95" s="159" t="s">
        <v>38</v>
      </c>
      <c r="B95" s="160"/>
      <c r="C95" s="160"/>
      <c r="D95" s="160"/>
      <c r="E95" s="160"/>
      <c r="F95" s="160"/>
      <c r="G95" s="160"/>
      <c r="H95" s="160"/>
      <c r="I95" s="160"/>
      <c r="J95" s="160"/>
      <c r="K95" s="137">
        <v>8811</v>
      </c>
      <c r="L95" s="12"/>
      <c r="M95" s="12"/>
      <c r="N95" s="12"/>
      <c r="O95" s="12"/>
      <c r="P95" s="12"/>
      <c r="Q95" s="12"/>
    </row>
    <row r="96" spans="1:17" x14ac:dyDescent="0.2">
      <c r="A96" s="159" t="s">
        <v>86</v>
      </c>
      <c r="B96" s="160"/>
      <c r="C96" s="160"/>
      <c r="D96" s="160"/>
      <c r="E96" s="160"/>
      <c r="F96" s="160"/>
      <c r="G96" s="160"/>
      <c r="H96" s="160"/>
      <c r="I96" s="160"/>
      <c r="J96" s="160"/>
      <c r="K96" s="136"/>
      <c r="L96" s="12"/>
      <c r="M96" s="12"/>
      <c r="N96" s="12"/>
      <c r="O96" s="12"/>
      <c r="P96" s="12"/>
      <c r="Q96" s="12"/>
    </row>
    <row r="97" spans="1:17" x14ac:dyDescent="0.2">
      <c r="A97" s="159" t="s">
        <v>387</v>
      </c>
      <c r="B97" s="160"/>
      <c r="C97" s="160"/>
      <c r="D97" s="160"/>
      <c r="E97" s="160"/>
      <c r="F97" s="160"/>
      <c r="G97" s="160"/>
      <c r="H97" s="160"/>
      <c r="I97" s="160"/>
      <c r="J97" s="160"/>
      <c r="K97" s="137">
        <v>1408</v>
      </c>
      <c r="L97" s="12"/>
      <c r="M97" s="12"/>
      <c r="N97" s="12"/>
      <c r="O97" s="12"/>
      <c r="P97" s="12"/>
      <c r="Q97" s="12"/>
    </row>
    <row r="98" spans="1:17" x14ac:dyDescent="0.2">
      <c r="A98" s="159" t="s">
        <v>386</v>
      </c>
      <c r="B98" s="160"/>
      <c r="C98" s="160"/>
      <c r="D98" s="160"/>
      <c r="E98" s="160"/>
      <c r="F98" s="160"/>
      <c r="G98" s="160"/>
      <c r="H98" s="160"/>
      <c r="I98" s="160"/>
      <c r="J98" s="160"/>
      <c r="K98" s="137">
        <v>1977</v>
      </c>
      <c r="L98" s="12"/>
      <c r="M98" s="12"/>
      <c r="N98" s="12"/>
      <c r="O98" s="12"/>
      <c r="P98" s="12"/>
      <c r="Q98" s="12"/>
    </row>
    <row r="99" spans="1:17" x14ac:dyDescent="0.2">
      <c r="A99" s="159" t="s">
        <v>385</v>
      </c>
      <c r="B99" s="160"/>
      <c r="C99" s="160"/>
      <c r="D99" s="160"/>
      <c r="E99" s="160"/>
      <c r="F99" s="160"/>
      <c r="G99" s="160"/>
      <c r="H99" s="160"/>
      <c r="I99" s="160"/>
      <c r="J99" s="160"/>
      <c r="K99" s="137">
        <v>3336</v>
      </c>
      <c r="L99" s="12"/>
      <c r="M99" s="12"/>
      <c r="N99" s="12"/>
      <c r="O99" s="12"/>
      <c r="P99" s="12"/>
      <c r="Q99" s="12"/>
    </row>
    <row r="100" spans="1:17" x14ac:dyDescent="0.2">
      <c r="A100" s="159" t="s">
        <v>384</v>
      </c>
      <c r="B100" s="160"/>
      <c r="C100" s="160"/>
      <c r="D100" s="160"/>
      <c r="E100" s="160"/>
      <c r="F100" s="160"/>
      <c r="G100" s="160"/>
      <c r="H100" s="160"/>
      <c r="I100" s="160"/>
      <c r="J100" s="160"/>
      <c r="K100" s="137">
        <v>2054</v>
      </c>
      <c r="L100" s="12"/>
      <c r="M100" s="12"/>
      <c r="N100" s="12"/>
      <c r="O100" s="12"/>
      <c r="P100" s="12"/>
      <c r="Q100" s="12"/>
    </row>
    <row r="101" spans="1:17" x14ac:dyDescent="0.2">
      <c r="A101" s="159" t="s">
        <v>383</v>
      </c>
      <c r="B101" s="160"/>
      <c r="C101" s="160"/>
      <c r="D101" s="160"/>
      <c r="E101" s="160"/>
      <c r="F101" s="160"/>
      <c r="G101" s="160"/>
      <c r="H101" s="160"/>
      <c r="I101" s="160"/>
      <c r="J101" s="160"/>
      <c r="K101" s="137">
        <v>36</v>
      </c>
      <c r="L101" s="12"/>
      <c r="M101" s="12"/>
      <c r="N101" s="12"/>
      <c r="O101" s="12"/>
      <c r="P101" s="12"/>
      <c r="Q101" s="12"/>
    </row>
    <row r="102" spans="1:17" x14ac:dyDescent="0.2">
      <c r="A102" s="159" t="s">
        <v>39</v>
      </c>
      <c r="B102" s="160"/>
      <c r="C102" s="160"/>
      <c r="D102" s="160"/>
      <c r="E102" s="160"/>
      <c r="F102" s="160"/>
      <c r="G102" s="160"/>
      <c r="H102" s="160"/>
      <c r="I102" s="160"/>
      <c r="J102" s="160"/>
      <c r="K102" s="137">
        <v>6134</v>
      </c>
      <c r="L102" s="12"/>
      <c r="M102" s="12"/>
      <c r="N102" s="12"/>
      <c r="O102" s="12"/>
      <c r="P102" s="12"/>
      <c r="Q102" s="12"/>
    </row>
    <row r="103" spans="1:17" x14ac:dyDescent="0.2">
      <c r="A103" s="159" t="s">
        <v>86</v>
      </c>
      <c r="B103" s="160"/>
      <c r="C103" s="160"/>
      <c r="D103" s="160"/>
      <c r="E103" s="160"/>
      <c r="F103" s="160"/>
      <c r="G103" s="160"/>
      <c r="H103" s="160"/>
      <c r="I103" s="160"/>
      <c r="J103" s="160"/>
      <c r="K103" s="136"/>
      <c r="L103" s="12"/>
      <c r="M103" s="12"/>
      <c r="N103" s="12"/>
      <c r="O103" s="12"/>
      <c r="P103" s="12"/>
      <c r="Q103" s="12"/>
    </row>
    <row r="104" spans="1:17" x14ac:dyDescent="0.2">
      <c r="A104" s="159" t="s">
        <v>382</v>
      </c>
      <c r="B104" s="160"/>
      <c r="C104" s="160"/>
      <c r="D104" s="160"/>
      <c r="E104" s="160"/>
      <c r="F104" s="160"/>
      <c r="G104" s="160"/>
      <c r="H104" s="160"/>
      <c r="I104" s="160"/>
      <c r="J104" s="160"/>
      <c r="K104" s="137">
        <v>866</v>
      </c>
      <c r="L104" s="12"/>
      <c r="M104" s="12"/>
      <c r="N104" s="12"/>
      <c r="O104" s="12"/>
      <c r="P104" s="12"/>
      <c r="Q104" s="12"/>
    </row>
    <row r="105" spans="1:17" x14ac:dyDescent="0.2">
      <c r="A105" s="159" t="s">
        <v>381</v>
      </c>
      <c r="B105" s="160"/>
      <c r="C105" s="160"/>
      <c r="D105" s="160"/>
      <c r="E105" s="160"/>
      <c r="F105" s="160"/>
      <c r="G105" s="160"/>
      <c r="H105" s="160"/>
      <c r="I105" s="160"/>
      <c r="J105" s="160"/>
      <c r="K105" s="137">
        <v>1483</v>
      </c>
      <c r="L105" s="12"/>
      <c r="M105" s="12"/>
      <c r="N105" s="12"/>
      <c r="O105" s="12"/>
      <c r="P105" s="12"/>
      <c r="Q105" s="12"/>
    </row>
    <row r="106" spans="1:17" x14ac:dyDescent="0.2">
      <c r="A106" s="159" t="s">
        <v>380</v>
      </c>
      <c r="B106" s="160"/>
      <c r="C106" s="160"/>
      <c r="D106" s="160"/>
      <c r="E106" s="160"/>
      <c r="F106" s="160"/>
      <c r="G106" s="160"/>
      <c r="H106" s="160"/>
      <c r="I106" s="160"/>
      <c r="J106" s="160"/>
      <c r="K106" s="137">
        <v>3785</v>
      </c>
      <c r="L106" s="12"/>
      <c r="M106" s="12"/>
      <c r="N106" s="12"/>
      <c r="O106" s="12"/>
      <c r="P106" s="12"/>
      <c r="Q106" s="12"/>
    </row>
    <row r="107" spans="1:17" x14ac:dyDescent="0.2">
      <c r="A107" s="163" t="s">
        <v>40</v>
      </c>
      <c r="B107" s="160"/>
      <c r="C107" s="160"/>
      <c r="D107" s="160"/>
      <c r="E107" s="160"/>
      <c r="F107" s="160"/>
      <c r="G107" s="160"/>
      <c r="H107" s="160"/>
      <c r="I107" s="160"/>
      <c r="J107" s="160"/>
      <c r="K107" s="136"/>
      <c r="L107" s="12"/>
      <c r="M107" s="12"/>
      <c r="N107" s="12"/>
      <c r="O107" s="12"/>
      <c r="P107" s="12"/>
      <c r="Q107" s="12"/>
    </row>
    <row r="108" spans="1:17" x14ac:dyDescent="0.2">
      <c r="A108" s="159" t="s">
        <v>83</v>
      </c>
      <c r="B108" s="160"/>
      <c r="C108" s="160"/>
      <c r="D108" s="160"/>
      <c r="E108" s="160"/>
      <c r="F108" s="160"/>
      <c r="G108" s="160"/>
      <c r="H108" s="160"/>
      <c r="I108" s="160"/>
      <c r="J108" s="160"/>
      <c r="K108" s="137">
        <v>37979</v>
      </c>
      <c r="L108" s="12"/>
      <c r="M108" s="12"/>
      <c r="N108" s="12"/>
      <c r="O108" s="12"/>
      <c r="P108" s="89">
        <v>587.86</v>
      </c>
      <c r="Q108" s="12"/>
    </row>
    <row r="109" spans="1:17" x14ac:dyDescent="0.2">
      <c r="A109" s="159" t="s">
        <v>82</v>
      </c>
      <c r="B109" s="160"/>
      <c r="C109" s="160"/>
      <c r="D109" s="160"/>
      <c r="E109" s="160"/>
      <c r="F109" s="160"/>
      <c r="G109" s="160"/>
      <c r="H109" s="160"/>
      <c r="I109" s="160"/>
      <c r="J109" s="160"/>
      <c r="K109" s="137">
        <v>5378</v>
      </c>
      <c r="L109" s="12"/>
      <c r="M109" s="12"/>
      <c r="N109" s="12"/>
      <c r="O109" s="12"/>
      <c r="P109" s="12"/>
      <c r="Q109" s="12"/>
    </row>
    <row r="110" spans="1:17" x14ac:dyDescent="0.2">
      <c r="A110" s="159" t="s">
        <v>247</v>
      </c>
      <c r="B110" s="160"/>
      <c r="C110" s="160"/>
      <c r="D110" s="160"/>
      <c r="E110" s="160"/>
      <c r="F110" s="160"/>
      <c r="G110" s="160"/>
      <c r="H110" s="160"/>
      <c r="I110" s="160"/>
      <c r="J110" s="160"/>
      <c r="K110" s="137">
        <v>4440</v>
      </c>
      <c r="L110" s="12"/>
      <c r="M110" s="12"/>
      <c r="N110" s="12"/>
      <c r="O110" s="12"/>
      <c r="P110" s="89">
        <v>121.86</v>
      </c>
      <c r="Q110" s="12"/>
    </row>
    <row r="111" spans="1:17" x14ac:dyDescent="0.2">
      <c r="A111" s="159" t="s">
        <v>41</v>
      </c>
      <c r="B111" s="160"/>
      <c r="C111" s="160"/>
      <c r="D111" s="160"/>
      <c r="E111" s="160"/>
      <c r="F111" s="160"/>
      <c r="G111" s="160"/>
      <c r="H111" s="160"/>
      <c r="I111" s="160"/>
      <c r="J111" s="160"/>
      <c r="K111" s="137">
        <v>47797</v>
      </c>
      <c r="L111" s="12"/>
      <c r="M111" s="12"/>
      <c r="N111" s="12"/>
      <c r="O111" s="12"/>
      <c r="P111" s="89">
        <v>709.72</v>
      </c>
      <c r="Q111" s="12"/>
    </row>
    <row r="112" spans="1:17" x14ac:dyDescent="0.2">
      <c r="A112" s="159" t="s">
        <v>42</v>
      </c>
      <c r="B112" s="160"/>
      <c r="C112" s="160"/>
      <c r="D112" s="160"/>
      <c r="E112" s="160"/>
      <c r="F112" s="160"/>
      <c r="G112" s="160"/>
      <c r="H112" s="160"/>
      <c r="I112" s="160"/>
      <c r="J112" s="160"/>
      <c r="K112" s="136"/>
      <c r="L112" s="12"/>
      <c r="M112" s="12"/>
      <c r="N112" s="12"/>
      <c r="O112" s="12"/>
      <c r="P112" s="12"/>
      <c r="Q112" s="12"/>
    </row>
    <row r="113" spans="1:17" x14ac:dyDescent="0.2">
      <c r="A113" s="159" t="s">
        <v>43</v>
      </c>
      <c r="B113" s="160"/>
      <c r="C113" s="160"/>
      <c r="D113" s="160"/>
      <c r="E113" s="160"/>
      <c r="F113" s="160"/>
      <c r="G113" s="160"/>
      <c r="H113" s="160"/>
      <c r="I113" s="160"/>
      <c r="J113" s="160"/>
      <c r="K113" s="137">
        <v>16291</v>
      </c>
      <c r="L113" s="12"/>
      <c r="M113" s="12"/>
      <c r="N113" s="12"/>
      <c r="O113" s="12"/>
      <c r="P113" s="12"/>
      <c r="Q113" s="12"/>
    </row>
    <row r="114" spans="1:17" x14ac:dyDescent="0.2">
      <c r="A114" s="159" t="s">
        <v>44</v>
      </c>
      <c r="B114" s="160"/>
      <c r="C114" s="160"/>
      <c r="D114" s="160"/>
      <c r="E114" s="160"/>
      <c r="F114" s="160"/>
      <c r="G114" s="160"/>
      <c r="H114" s="160"/>
      <c r="I114" s="160"/>
      <c r="J114" s="160"/>
      <c r="K114" s="137">
        <f>1112-N86</f>
        <v>722</v>
      </c>
      <c r="L114" s="12"/>
      <c r="M114" s="12"/>
      <c r="N114" s="12"/>
      <c r="O114" s="12"/>
      <c r="P114" s="12"/>
      <c r="Q114" s="12"/>
    </row>
    <row r="115" spans="1:17" x14ac:dyDescent="0.2">
      <c r="A115" s="159" t="s">
        <v>45</v>
      </c>
      <c r="B115" s="160"/>
      <c r="C115" s="160"/>
      <c r="D115" s="160"/>
      <c r="E115" s="160"/>
      <c r="F115" s="160"/>
      <c r="G115" s="160"/>
      <c r="H115" s="160"/>
      <c r="I115" s="160"/>
      <c r="J115" s="160"/>
      <c r="K115" s="137">
        <v>10461</v>
      </c>
      <c r="L115" s="12"/>
      <c r="M115" s="12"/>
      <c r="N115" s="12"/>
      <c r="O115" s="12"/>
      <c r="P115" s="12"/>
      <c r="Q115" s="12"/>
    </row>
    <row r="116" spans="1:17" x14ac:dyDescent="0.2">
      <c r="A116" s="159" t="s">
        <v>19</v>
      </c>
      <c r="B116" s="160"/>
      <c r="C116" s="160"/>
      <c r="D116" s="160"/>
      <c r="E116" s="160"/>
      <c r="F116" s="160"/>
      <c r="G116" s="160"/>
      <c r="H116" s="160"/>
      <c r="I116" s="160"/>
      <c r="J116" s="160"/>
      <c r="K116" s="137">
        <v>5378</v>
      </c>
      <c r="L116" s="12"/>
      <c r="M116" s="12"/>
      <c r="N116" s="12"/>
      <c r="O116" s="12"/>
      <c r="P116" s="12"/>
      <c r="Q116" s="12"/>
    </row>
    <row r="117" spans="1:17" x14ac:dyDescent="0.2">
      <c r="A117" s="159" t="s">
        <v>46</v>
      </c>
      <c r="B117" s="160"/>
      <c r="C117" s="160"/>
      <c r="D117" s="160"/>
      <c r="E117" s="160"/>
      <c r="F117" s="160"/>
      <c r="G117" s="160"/>
      <c r="H117" s="160"/>
      <c r="I117" s="160"/>
      <c r="J117" s="160"/>
      <c r="K117" s="137">
        <v>8811</v>
      </c>
      <c r="L117" s="12"/>
      <c r="M117" s="12"/>
      <c r="N117" s="12"/>
      <c r="O117" s="12"/>
      <c r="P117" s="12"/>
      <c r="Q117" s="12"/>
    </row>
    <row r="118" spans="1:17" x14ac:dyDescent="0.2">
      <c r="A118" s="159" t="s">
        <v>47</v>
      </c>
      <c r="B118" s="160"/>
      <c r="C118" s="160"/>
      <c r="D118" s="160"/>
      <c r="E118" s="160"/>
      <c r="F118" s="160"/>
      <c r="G118" s="160"/>
      <c r="H118" s="160"/>
      <c r="I118" s="160"/>
      <c r="J118" s="160"/>
      <c r="K118" s="137">
        <v>6134</v>
      </c>
      <c r="L118" s="12"/>
      <c r="M118" s="12"/>
      <c r="N118" s="12"/>
      <c r="O118" s="12"/>
      <c r="P118" s="12"/>
      <c r="Q118" s="12"/>
    </row>
    <row r="119" spans="1:17" x14ac:dyDescent="0.2">
      <c r="A119" s="163" t="s">
        <v>48</v>
      </c>
      <c r="B119" s="160"/>
      <c r="C119" s="160"/>
      <c r="D119" s="160"/>
      <c r="E119" s="160"/>
      <c r="F119" s="160"/>
      <c r="G119" s="160"/>
      <c r="H119" s="160"/>
      <c r="I119" s="160"/>
      <c r="J119" s="160"/>
      <c r="K119" s="138">
        <f>SUM(K113:K118)</f>
        <v>47797</v>
      </c>
      <c r="L119" s="12"/>
      <c r="M119" s="12"/>
      <c r="N119" s="12"/>
      <c r="O119" s="12"/>
      <c r="P119" s="13">
        <v>709.72</v>
      </c>
      <c r="Q119" s="12"/>
    </row>
    <row r="120" spans="1:17" x14ac:dyDescent="0.2">
      <c r="F120" s="10"/>
      <c r="G120" s="10"/>
      <c r="H120" s="10"/>
      <c r="I120" s="10"/>
      <c r="J120" s="10"/>
      <c r="K120" s="139"/>
      <c r="L120" s="10"/>
      <c r="M120" s="10"/>
      <c r="N120" s="10"/>
      <c r="O120" s="10"/>
      <c r="P120" s="10"/>
      <c r="Q120" s="10"/>
    </row>
    <row r="121" spans="1:17" x14ac:dyDescent="0.2">
      <c r="F121" s="10"/>
      <c r="G121" s="10"/>
      <c r="H121" s="10"/>
      <c r="I121" s="10"/>
      <c r="J121" s="10"/>
      <c r="K121" s="139"/>
      <c r="L121" s="10"/>
      <c r="M121" s="10"/>
      <c r="N121" s="10"/>
      <c r="O121" s="10"/>
      <c r="P121" s="10"/>
      <c r="Q121" s="10"/>
    </row>
  </sheetData>
  <mergeCells count="61">
    <mergeCell ref="K24:K25"/>
    <mergeCell ref="L24:N24"/>
    <mergeCell ref="A86:J86"/>
    <mergeCell ref="A23:A25"/>
    <mergeCell ref="C23:C25"/>
    <mergeCell ref="D23:D25"/>
    <mergeCell ref="E23:E25"/>
    <mergeCell ref="Q23:Q25"/>
    <mergeCell ref="P23:P25"/>
    <mergeCell ref="A98:J98"/>
    <mergeCell ref="A87:J87"/>
    <mergeCell ref="A88:J88"/>
    <mergeCell ref="A89:J89"/>
    <mergeCell ref="A90:J90"/>
    <mergeCell ref="B23:B25"/>
    <mergeCell ref="F24:F25"/>
    <mergeCell ref="F23:I23"/>
    <mergeCell ref="G24:I24"/>
    <mergeCell ref="A27:Q27"/>
    <mergeCell ref="A78:Q78"/>
    <mergeCell ref="O23:O25"/>
    <mergeCell ref="J24:J25"/>
    <mergeCell ref="J23:N23"/>
    <mergeCell ref="A94:J94"/>
    <mergeCell ref="A95:J95"/>
    <mergeCell ref="A96:J96"/>
    <mergeCell ref="A79:Q79"/>
    <mergeCell ref="A83:Q83"/>
    <mergeCell ref="A85:J85"/>
    <mergeCell ref="E1:I1"/>
    <mergeCell ref="A117:J117"/>
    <mergeCell ref="A118:J118"/>
    <mergeCell ref="A114:J114"/>
    <mergeCell ref="A115:J115"/>
    <mergeCell ref="A116:J116"/>
    <mergeCell ref="A97:J97"/>
    <mergeCell ref="A110:J110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19:J119"/>
    <mergeCell ref="J14:K14"/>
    <mergeCell ref="J18:K18"/>
    <mergeCell ref="J19:K19"/>
    <mergeCell ref="J17:K17"/>
    <mergeCell ref="J16:K16"/>
    <mergeCell ref="J15:K15"/>
    <mergeCell ref="A111:J111"/>
    <mergeCell ref="A112:J112"/>
    <mergeCell ref="A113:J113"/>
    <mergeCell ref="A107:J107"/>
    <mergeCell ref="A108:J108"/>
    <mergeCell ref="A109:J109"/>
    <mergeCell ref="A91:J91"/>
    <mergeCell ref="A92:J92"/>
    <mergeCell ref="A93:J93"/>
  </mergeCells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23"/>
  <sheetViews>
    <sheetView showGridLines="0" topLeftCell="A10" zoomScaleNormal="100" zoomScaleSheetLayoutView="75" workbookViewId="0">
      <selection activeCell="R28" sqref="R28"/>
    </sheetView>
  </sheetViews>
  <sheetFormatPr defaultColWidth="9.140625" defaultRowHeight="12.75" outlineLevelRow="2" x14ac:dyDescent="0.2"/>
  <cols>
    <col min="1" max="1" width="3.28515625" style="11" customWidth="1"/>
    <col min="2" max="2" width="16.28515625" style="1" customWidth="1"/>
    <col min="3" max="3" width="34.28515625" style="8" customWidth="1"/>
    <col min="4" max="4" width="7.7109375" style="7" customWidth="1"/>
    <col min="5" max="5" width="9.7109375" style="96" customWidth="1"/>
    <col min="6" max="6" width="7.28515625" style="3" customWidth="1"/>
    <col min="7" max="10" width="6.7109375" style="3" customWidth="1"/>
    <col min="11" max="11" width="7.28515625" style="140" customWidth="1"/>
    <col min="12" max="15" width="6.7109375" style="3" customWidth="1"/>
    <col min="16" max="16" width="8.85546875" style="3" customWidth="1"/>
    <col min="17" max="17" width="5.7109375" style="4" customWidth="1"/>
    <col min="18" max="16384" width="9.140625" style="4"/>
  </cols>
  <sheetData>
    <row r="1" spans="1:18" outlineLevel="2" x14ac:dyDescent="0.2">
      <c r="A1" s="2" t="s">
        <v>27</v>
      </c>
      <c r="B1" s="108"/>
      <c r="C1" s="107"/>
      <c r="D1" s="129"/>
      <c r="E1" s="164" t="s">
        <v>53</v>
      </c>
      <c r="F1" s="164"/>
      <c r="G1" s="164"/>
      <c r="H1" s="164"/>
      <c r="I1" s="164"/>
      <c r="J1" s="104"/>
      <c r="K1" s="131"/>
      <c r="L1" s="104"/>
      <c r="M1" s="2" t="s">
        <v>28</v>
      </c>
      <c r="N1" s="104"/>
      <c r="O1" s="104"/>
      <c r="P1" s="104"/>
      <c r="Q1"/>
      <c r="R1"/>
    </row>
    <row r="2" spans="1:18" outlineLevel="1" x14ac:dyDescent="0.2">
      <c r="A2" s="5"/>
      <c r="B2" s="108"/>
      <c r="C2" s="107"/>
      <c r="D2" s="106"/>
      <c r="E2" s="106"/>
      <c r="F2" s="104"/>
      <c r="G2" s="128" t="s">
        <v>21</v>
      </c>
      <c r="H2" s="104"/>
      <c r="I2" s="104"/>
      <c r="J2" s="104"/>
      <c r="K2" s="131"/>
      <c r="L2" s="104"/>
      <c r="M2" s="5" t="s">
        <v>158</v>
      </c>
      <c r="N2" s="104"/>
      <c r="O2" s="104"/>
      <c r="P2" s="104"/>
      <c r="Q2"/>
      <c r="R2"/>
    </row>
    <row r="3" spans="1:18" outlineLevel="1" x14ac:dyDescent="0.2">
      <c r="A3" s="5"/>
      <c r="B3" s="108"/>
      <c r="C3" s="107"/>
      <c r="D3" s="106"/>
      <c r="E3" s="106"/>
      <c r="F3" s="104"/>
      <c r="G3" s="128"/>
      <c r="H3" s="104"/>
      <c r="I3" s="104"/>
      <c r="J3" s="104"/>
      <c r="K3" s="131"/>
      <c r="L3" s="5"/>
      <c r="M3" s="5" t="s">
        <v>157</v>
      </c>
      <c r="N3" s="104"/>
      <c r="O3" s="104"/>
      <c r="P3" s="104"/>
      <c r="Q3"/>
      <c r="R3"/>
    </row>
    <row r="4" spans="1:18" outlineLevel="1" x14ac:dyDescent="0.2">
      <c r="A4" s="5" t="s">
        <v>156</v>
      </c>
      <c r="B4" s="108"/>
      <c r="C4" s="107"/>
      <c r="D4" s="106"/>
      <c r="E4" s="106"/>
      <c r="F4" s="104"/>
      <c r="G4" s="104"/>
      <c r="H4" s="104"/>
      <c r="I4" s="104"/>
      <c r="J4" s="104"/>
      <c r="K4" s="131"/>
      <c r="L4" s="104"/>
      <c r="M4" s="5" t="s">
        <v>156</v>
      </c>
      <c r="N4" s="104"/>
      <c r="O4" s="104"/>
      <c r="P4" s="104"/>
      <c r="Q4"/>
      <c r="R4"/>
    </row>
    <row r="5" spans="1:18" outlineLevel="1" x14ac:dyDescent="0.2">
      <c r="A5" s="5" t="s">
        <v>155</v>
      </c>
      <c r="B5" s="108"/>
      <c r="C5" s="107"/>
      <c r="D5" s="106"/>
      <c r="E5" s="106"/>
      <c r="F5" s="104"/>
      <c r="G5" s="104"/>
      <c r="H5" s="104"/>
      <c r="I5" s="104"/>
      <c r="J5" s="104"/>
      <c r="K5" s="131"/>
      <c r="L5" s="104"/>
      <c r="M5" s="5" t="s">
        <v>154</v>
      </c>
      <c r="N5" s="104"/>
      <c r="O5" s="104"/>
      <c r="P5" s="104"/>
      <c r="Q5"/>
      <c r="R5"/>
    </row>
    <row r="6" spans="1:18" outlineLevel="1" x14ac:dyDescent="0.2">
      <c r="A6" s="105"/>
      <c r="B6" s="108"/>
      <c r="C6" s="106"/>
      <c r="D6" s="4"/>
      <c r="E6" s="104"/>
      <c r="F6" s="104"/>
      <c r="G6" s="127" t="s">
        <v>492</v>
      </c>
      <c r="H6" s="127"/>
      <c r="I6" s="127"/>
      <c r="J6" s="104"/>
      <c r="K6" s="131"/>
      <c r="L6" s="104"/>
      <c r="M6" s="104"/>
      <c r="N6" s="104"/>
      <c r="O6" s="104"/>
      <c r="P6" s="104"/>
    </row>
    <row r="7" spans="1:18" x14ac:dyDescent="0.2">
      <c r="A7" s="105"/>
      <c r="B7" s="108"/>
      <c r="C7" s="106"/>
      <c r="D7" s="4"/>
      <c r="E7" s="104"/>
      <c r="F7" s="104"/>
      <c r="G7" s="105" t="s">
        <v>376</v>
      </c>
      <c r="H7" s="105"/>
      <c r="I7" s="105"/>
      <c r="J7" s="104"/>
      <c r="K7" s="131"/>
      <c r="L7" s="104"/>
      <c r="M7" s="104"/>
      <c r="N7" s="104"/>
      <c r="O7" s="104"/>
      <c r="P7" s="104"/>
    </row>
    <row r="8" spans="1:18" x14ac:dyDescent="0.2">
      <c r="A8" s="105"/>
      <c r="B8" s="108"/>
      <c r="C8" s="106"/>
      <c r="D8" s="4"/>
      <c r="E8" s="104"/>
      <c r="F8" s="104"/>
      <c r="G8" s="105"/>
      <c r="H8" s="105"/>
      <c r="I8" s="105"/>
      <c r="J8" s="104"/>
      <c r="K8" s="131"/>
      <c r="L8" s="104"/>
      <c r="M8" s="104"/>
      <c r="N8" s="104"/>
      <c r="O8" s="104"/>
      <c r="P8" s="104"/>
    </row>
    <row r="9" spans="1:18" x14ac:dyDescent="0.2">
      <c r="A9" s="105"/>
      <c r="B9" s="108"/>
      <c r="C9" s="123" t="s">
        <v>22</v>
      </c>
      <c r="D9" s="151" t="s">
        <v>503</v>
      </c>
      <c r="E9" s="150"/>
      <c r="F9" s="124"/>
      <c r="G9" s="124"/>
      <c r="H9" s="149"/>
      <c r="I9" s="124"/>
      <c r="J9" s="124"/>
      <c r="K9" s="132"/>
      <c r="L9" s="124"/>
      <c r="M9" s="104"/>
      <c r="N9" s="104"/>
      <c r="O9" s="104"/>
      <c r="P9" s="104"/>
      <c r="Q9" s="104"/>
    </row>
    <row r="10" spans="1:18" x14ac:dyDescent="0.2">
      <c r="A10" s="105"/>
      <c r="B10" s="108"/>
      <c r="C10" s="123"/>
      <c r="D10" s="148"/>
      <c r="E10" s="175" t="s">
        <v>491</v>
      </c>
      <c r="F10" s="175"/>
      <c r="G10" s="175"/>
      <c r="H10" s="175"/>
      <c r="I10" s="175"/>
      <c r="J10" s="175"/>
      <c r="K10" s="133"/>
      <c r="L10" s="119"/>
      <c r="M10" s="104"/>
      <c r="N10" s="104"/>
      <c r="O10" s="104"/>
      <c r="P10" s="104"/>
      <c r="Q10" s="104"/>
    </row>
    <row r="11" spans="1:18" x14ac:dyDescent="0.2">
      <c r="A11" s="105"/>
      <c r="B11" s="108"/>
      <c r="C11" s="107"/>
      <c r="D11" s="106"/>
      <c r="E11" s="122"/>
      <c r="F11" s="120"/>
      <c r="G11" s="120"/>
      <c r="H11" s="121" t="s">
        <v>149</v>
      </c>
      <c r="I11" s="121"/>
      <c r="J11" s="120"/>
      <c r="K11" s="133"/>
      <c r="L11" s="104"/>
      <c r="M11" s="104"/>
      <c r="N11" s="104"/>
      <c r="O11" s="104"/>
      <c r="P11" s="104"/>
      <c r="Q11" s="104"/>
    </row>
    <row r="12" spans="1:18" x14ac:dyDescent="0.2">
      <c r="A12" s="118"/>
      <c r="B12" s="117"/>
      <c r="C12" s="106"/>
      <c r="D12" s="4"/>
      <c r="E12" s="104"/>
      <c r="F12" s="104"/>
      <c r="G12" s="104"/>
      <c r="H12" s="104"/>
      <c r="I12" s="104"/>
      <c r="J12" s="104"/>
      <c r="K12" s="131"/>
      <c r="L12" s="104"/>
      <c r="M12" s="104"/>
      <c r="N12" s="104"/>
      <c r="O12" s="104"/>
      <c r="P12" s="104"/>
    </row>
    <row r="13" spans="1:18" x14ac:dyDescent="0.2">
      <c r="A13" s="105"/>
      <c r="B13" s="108"/>
      <c r="C13" s="106"/>
      <c r="D13" s="98" t="s">
        <v>490</v>
      </c>
      <c r="E13" s="104"/>
      <c r="F13" s="104"/>
      <c r="G13" s="104"/>
      <c r="H13" s="98"/>
      <c r="I13" s="98"/>
      <c r="J13" s="98"/>
      <c r="K13" s="131"/>
      <c r="L13" s="104"/>
      <c r="M13" s="104"/>
      <c r="N13" s="116" t="s">
        <v>147</v>
      </c>
      <c r="O13" s="114"/>
      <c r="P13" s="114"/>
      <c r="Q13" s="104"/>
    </row>
    <row r="14" spans="1:18" x14ac:dyDescent="0.2">
      <c r="A14" s="105"/>
      <c r="B14" s="108"/>
      <c r="C14" s="106"/>
      <c r="D14" s="98" t="s">
        <v>51</v>
      </c>
      <c r="E14" s="104"/>
      <c r="F14" s="104"/>
      <c r="G14" s="104"/>
      <c r="H14" s="98"/>
      <c r="I14" s="98"/>
      <c r="J14" s="161" t="s">
        <v>489</v>
      </c>
      <c r="K14" s="162"/>
      <c r="L14" s="5" t="s">
        <v>139</v>
      </c>
      <c r="M14" s="104"/>
      <c r="N14" s="115" t="s">
        <v>145</v>
      </c>
      <c r="O14" s="114"/>
      <c r="P14" s="113">
        <f>P15+P16+P17</f>
        <v>302.17914999999999</v>
      </c>
    </row>
    <row r="15" spans="1:18" outlineLevel="1" x14ac:dyDescent="0.2">
      <c r="A15" s="105"/>
      <c r="B15" s="108"/>
      <c r="C15" s="106"/>
      <c r="D15" s="98" t="s">
        <v>52</v>
      </c>
      <c r="E15" s="104"/>
      <c r="F15" s="104"/>
      <c r="G15" s="104"/>
      <c r="H15" s="98"/>
      <c r="I15" s="98"/>
      <c r="J15" s="161" t="s">
        <v>488</v>
      </c>
      <c r="K15" s="162"/>
      <c r="L15" s="5" t="s">
        <v>139</v>
      </c>
      <c r="M15" s="104"/>
      <c r="N15" s="115" t="s">
        <v>138</v>
      </c>
      <c r="O15" s="114"/>
      <c r="P15" s="113">
        <f>36.851*5.56</f>
        <v>204.89155999999997</v>
      </c>
    </row>
    <row r="16" spans="1:18" outlineLevel="1" x14ac:dyDescent="0.2">
      <c r="A16" s="105"/>
      <c r="B16" s="108"/>
      <c r="C16" s="106"/>
      <c r="D16" s="98" t="s">
        <v>372</v>
      </c>
      <c r="E16" s="104"/>
      <c r="F16" s="104"/>
      <c r="G16" s="104"/>
      <c r="H16" s="98"/>
      <c r="I16" s="98"/>
      <c r="J16" s="161" t="s">
        <v>487</v>
      </c>
      <c r="K16" s="162"/>
      <c r="L16" s="5" t="s">
        <v>139</v>
      </c>
      <c r="M16" s="104"/>
      <c r="N16" s="115" t="s">
        <v>370</v>
      </c>
      <c r="O16" s="114"/>
      <c r="P16" s="113">
        <f>9.32*3.664</f>
        <v>34.148479999999999</v>
      </c>
    </row>
    <row r="17" spans="1:17" outlineLevel="1" x14ac:dyDescent="0.2">
      <c r="A17" s="105"/>
      <c r="B17" s="108"/>
      <c r="C17" s="106"/>
      <c r="D17" s="98" t="s">
        <v>20</v>
      </c>
      <c r="E17" s="104"/>
      <c r="F17" s="104"/>
      <c r="G17" s="104"/>
      <c r="H17" s="98"/>
      <c r="I17" s="98"/>
      <c r="J17" s="161" t="s">
        <v>486</v>
      </c>
      <c r="K17" s="162"/>
      <c r="L17" s="5" t="s">
        <v>139</v>
      </c>
      <c r="M17" s="104"/>
      <c r="N17" s="115" t="s">
        <v>142</v>
      </c>
      <c r="O17" s="114"/>
      <c r="P17" s="113">
        <f>4.19*15.069</f>
        <v>63.139110000000009</v>
      </c>
    </row>
    <row r="18" spans="1:17" x14ac:dyDescent="0.2">
      <c r="A18" s="105"/>
      <c r="B18" s="108"/>
      <c r="C18" s="106"/>
      <c r="D18" s="98" t="s">
        <v>141</v>
      </c>
      <c r="E18" s="104"/>
      <c r="F18" s="104"/>
      <c r="G18" s="104"/>
      <c r="H18" s="98"/>
      <c r="I18" s="98"/>
      <c r="J18" s="161" t="s">
        <v>485</v>
      </c>
      <c r="K18" s="162"/>
      <c r="L18" s="5" t="s">
        <v>139</v>
      </c>
      <c r="M18" s="104"/>
      <c r="N18" s="115" t="s">
        <v>138</v>
      </c>
      <c r="O18" s="114"/>
      <c r="P18" s="113">
        <f>5.56*6.794</f>
        <v>37.774639999999998</v>
      </c>
    </row>
    <row r="19" spans="1:17" outlineLevel="1" x14ac:dyDescent="0.2">
      <c r="A19" s="105"/>
      <c r="B19" s="108"/>
      <c r="C19" s="106"/>
      <c r="D19" s="98" t="s">
        <v>49</v>
      </c>
      <c r="E19" s="104"/>
      <c r="F19" s="104"/>
      <c r="G19" s="104"/>
      <c r="H19" s="98"/>
      <c r="I19" s="98"/>
      <c r="J19" s="161" t="s">
        <v>484</v>
      </c>
      <c r="K19" s="162"/>
      <c r="L19" s="5" t="s">
        <v>50</v>
      </c>
      <c r="M19" s="104"/>
      <c r="N19" s="115"/>
      <c r="O19" s="114"/>
      <c r="P19" s="113"/>
    </row>
    <row r="20" spans="1:17" s="146" customFormat="1" outlineLevel="1" x14ac:dyDescent="0.2">
      <c r="A20" s="112"/>
      <c r="B20" s="111"/>
      <c r="C20" s="110"/>
      <c r="D20" s="98" t="s">
        <v>366</v>
      </c>
      <c r="E20" s="98"/>
      <c r="F20" s="98"/>
      <c r="G20" s="98"/>
      <c r="H20" s="98"/>
      <c r="I20" s="98"/>
      <c r="J20" s="98"/>
      <c r="K20" s="152">
        <f>K115/1000</f>
        <v>23.824999999999999</v>
      </c>
      <c r="L20" s="98" t="s">
        <v>365</v>
      </c>
      <c r="M20" s="99"/>
      <c r="N20" s="115" t="s">
        <v>138</v>
      </c>
      <c r="O20" s="147"/>
      <c r="P20" s="113">
        <f>K20*5.56</f>
        <v>132.46699999999998</v>
      </c>
    </row>
    <row r="21" spans="1:17" customFormat="1" x14ac:dyDescent="0.2">
      <c r="A21" s="112"/>
      <c r="B21" s="111"/>
      <c r="C21" s="110"/>
      <c r="D21" s="109" t="s">
        <v>136</v>
      </c>
      <c r="E21" s="98"/>
      <c r="F21" s="98"/>
      <c r="G21" s="98"/>
      <c r="H21" s="98"/>
      <c r="I21" s="98"/>
      <c r="J21" s="98"/>
      <c r="K21" s="134"/>
      <c r="L21" s="98"/>
      <c r="M21" s="99"/>
      <c r="N21" s="99"/>
      <c r="O21" s="99"/>
      <c r="P21" s="99"/>
    </row>
    <row r="22" spans="1:17" x14ac:dyDescent="0.2">
      <c r="A22" s="105"/>
      <c r="B22" s="108"/>
      <c r="C22" s="107"/>
      <c r="D22" s="106"/>
      <c r="E22" s="105"/>
      <c r="F22" s="104"/>
      <c r="G22" s="104"/>
      <c r="H22" s="104"/>
      <c r="I22" s="104"/>
      <c r="J22" s="104"/>
      <c r="K22" s="131"/>
      <c r="L22" s="104"/>
      <c r="M22" s="104"/>
      <c r="N22" s="104"/>
      <c r="O22" s="104"/>
      <c r="P22" s="104"/>
    </row>
    <row r="23" spans="1:17" ht="19.5" customHeight="1" x14ac:dyDescent="0.2">
      <c r="A23" s="166" t="s">
        <v>23</v>
      </c>
      <c r="B23" s="167" t="s">
        <v>135</v>
      </c>
      <c r="C23" s="166" t="s">
        <v>134</v>
      </c>
      <c r="D23" s="166" t="s">
        <v>24</v>
      </c>
      <c r="E23" s="166" t="s">
        <v>25</v>
      </c>
      <c r="F23" s="166" t="s">
        <v>133</v>
      </c>
      <c r="G23" s="169"/>
      <c r="H23" s="169"/>
      <c r="I23" s="169"/>
      <c r="J23" s="166" t="s">
        <v>132</v>
      </c>
      <c r="K23" s="172"/>
      <c r="L23" s="172"/>
      <c r="M23" s="172"/>
      <c r="N23" s="172"/>
      <c r="O23" s="166" t="s">
        <v>131</v>
      </c>
      <c r="P23" s="166" t="s">
        <v>130</v>
      </c>
      <c r="Q23" s="165" t="s">
        <v>129</v>
      </c>
    </row>
    <row r="24" spans="1:17" ht="18.75" customHeight="1" x14ac:dyDescent="0.2">
      <c r="A24" s="169"/>
      <c r="B24" s="168"/>
      <c r="C24" s="171"/>
      <c r="D24" s="166"/>
      <c r="E24" s="166"/>
      <c r="F24" s="166" t="s">
        <v>26</v>
      </c>
      <c r="G24" s="166" t="s">
        <v>127</v>
      </c>
      <c r="H24" s="169"/>
      <c r="I24" s="169"/>
      <c r="J24" s="166" t="s">
        <v>128</v>
      </c>
      <c r="K24" s="173" t="s">
        <v>26</v>
      </c>
      <c r="L24" s="166" t="s">
        <v>127</v>
      </c>
      <c r="M24" s="169"/>
      <c r="N24" s="169"/>
      <c r="O24" s="166"/>
      <c r="P24" s="166"/>
      <c r="Q24" s="165"/>
    </row>
    <row r="25" spans="1:17" ht="22.5" customHeight="1" x14ac:dyDescent="0.2">
      <c r="A25" s="169"/>
      <c r="B25" s="168"/>
      <c r="C25" s="171"/>
      <c r="D25" s="166"/>
      <c r="E25" s="166"/>
      <c r="F25" s="169"/>
      <c r="G25" s="95" t="s">
        <v>126</v>
      </c>
      <c r="H25" s="95" t="s">
        <v>125</v>
      </c>
      <c r="I25" s="95" t="s">
        <v>124</v>
      </c>
      <c r="J25" s="171"/>
      <c r="K25" s="174"/>
      <c r="L25" s="95" t="s">
        <v>126</v>
      </c>
      <c r="M25" s="95" t="s">
        <v>125</v>
      </c>
      <c r="N25" s="95" t="s">
        <v>124</v>
      </c>
      <c r="O25" s="166"/>
      <c r="P25" s="166"/>
      <c r="Q25" s="165"/>
    </row>
    <row r="26" spans="1:17" x14ac:dyDescent="0.2">
      <c r="A26" s="6">
        <v>1</v>
      </c>
      <c r="B26" s="103">
        <v>2</v>
      </c>
      <c r="C26" s="95">
        <v>3</v>
      </c>
      <c r="D26" s="95">
        <v>4</v>
      </c>
      <c r="E26" s="91">
        <v>5</v>
      </c>
      <c r="F26" s="102">
        <v>6</v>
      </c>
      <c r="G26" s="102">
        <v>7</v>
      </c>
      <c r="H26" s="102">
        <v>8</v>
      </c>
      <c r="I26" s="102">
        <v>9</v>
      </c>
      <c r="J26" s="102">
        <v>10</v>
      </c>
      <c r="K26" s="135">
        <v>11</v>
      </c>
      <c r="L26" s="102">
        <v>12</v>
      </c>
      <c r="M26" s="102">
        <v>13</v>
      </c>
      <c r="N26" s="102">
        <v>14</v>
      </c>
      <c r="O26" s="102">
        <v>15</v>
      </c>
      <c r="P26" s="102">
        <v>16</v>
      </c>
      <c r="Q26" s="102">
        <v>17</v>
      </c>
    </row>
    <row r="27" spans="1:17" x14ac:dyDescent="0.2">
      <c r="A27" s="170" t="s">
        <v>123</v>
      </c>
      <c r="B27" s="160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</row>
    <row r="28" spans="1:17" ht="24" x14ac:dyDescent="0.2">
      <c r="A28" s="6">
        <v>1</v>
      </c>
      <c r="B28" s="92" t="s">
        <v>106</v>
      </c>
      <c r="C28" s="94" t="s">
        <v>483</v>
      </c>
      <c r="D28" s="91" t="s">
        <v>29</v>
      </c>
      <c r="E28" s="101">
        <v>1</v>
      </c>
      <c r="F28" s="12"/>
      <c r="G28" s="12"/>
      <c r="H28" s="12"/>
      <c r="I28" s="12"/>
      <c r="J28" s="12">
        <v>1316</v>
      </c>
      <c r="K28" s="136">
        <v>1316</v>
      </c>
      <c r="L28" s="12"/>
      <c r="M28" s="12"/>
      <c r="N28" s="12"/>
      <c r="O28" s="12"/>
      <c r="P28" s="12"/>
      <c r="Q28" s="12"/>
    </row>
    <row r="29" spans="1:17" ht="24" x14ac:dyDescent="0.2">
      <c r="A29" s="6">
        <v>2</v>
      </c>
      <c r="B29" s="92" t="s">
        <v>470</v>
      </c>
      <c r="C29" s="94" t="s">
        <v>482</v>
      </c>
      <c r="D29" s="91" t="s">
        <v>29</v>
      </c>
      <c r="E29" s="101">
        <v>1</v>
      </c>
      <c r="F29" s="89">
        <v>64.92</v>
      </c>
      <c r="G29" s="89">
        <v>57.52</v>
      </c>
      <c r="H29" s="89">
        <v>0.37</v>
      </c>
      <c r="I29" s="12"/>
      <c r="J29" s="12"/>
      <c r="K29" s="136">
        <v>65</v>
      </c>
      <c r="L29" s="12">
        <v>58</v>
      </c>
      <c r="M29" s="12"/>
      <c r="N29" s="12"/>
      <c r="O29" s="12">
        <v>4</v>
      </c>
      <c r="P29" s="12">
        <v>4</v>
      </c>
      <c r="Q29" s="12"/>
    </row>
    <row r="30" spans="1:17" ht="24" x14ac:dyDescent="0.2">
      <c r="A30" s="6">
        <v>3</v>
      </c>
      <c r="B30" s="92" t="s">
        <v>106</v>
      </c>
      <c r="C30" s="94" t="s">
        <v>481</v>
      </c>
      <c r="D30" s="91" t="s">
        <v>29</v>
      </c>
      <c r="E30" s="101">
        <v>2</v>
      </c>
      <c r="F30" s="12"/>
      <c r="G30" s="12"/>
      <c r="H30" s="12"/>
      <c r="I30" s="12"/>
      <c r="J30" s="12">
        <v>877</v>
      </c>
      <c r="K30" s="136">
        <v>877</v>
      </c>
      <c r="L30" s="12"/>
      <c r="M30" s="12"/>
      <c r="N30" s="12"/>
      <c r="O30" s="12"/>
      <c r="P30" s="12"/>
      <c r="Q30" s="12"/>
    </row>
    <row r="31" spans="1:17" x14ac:dyDescent="0.2">
      <c r="A31" s="6">
        <v>4</v>
      </c>
      <c r="B31" s="92" t="s">
        <v>470</v>
      </c>
      <c r="C31" s="94" t="s">
        <v>480</v>
      </c>
      <c r="D31" s="91" t="s">
        <v>29</v>
      </c>
      <c r="E31" s="101">
        <v>2</v>
      </c>
      <c r="F31" s="89">
        <v>64.92</v>
      </c>
      <c r="G31" s="89">
        <v>57.52</v>
      </c>
      <c r="H31" s="89">
        <v>0.37</v>
      </c>
      <c r="I31" s="12"/>
      <c r="J31" s="12"/>
      <c r="K31" s="136">
        <v>130</v>
      </c>
      <c r="L31" s="12">
        <v>115</v>
      </c>
      <c r="M31" s="12">
        <v>1</v>
      </c>
      <c r="N31" s="12"/>
      <c r="O31" s="12">
        <v>4</v>
      </c>
      <c r="P31" s="12">
        <v>8</v>
      </c>
      <c r="Q31" s="12"/>
    </row>
    <row r="32" spans="1:17" ht="24" x14ac:dyDescent="0.2">
      <c r="A32" s="6">
        <v>5</v>
      </c>
      <c r="B32" s="92" t="s">
        <v>106</v>
      </c>
      <c r="C32" s="94" t="s">
        <v>479</v>
      </c>
      <c r="D32" s="91" t="s">
        <v>29</v>
      </c>
      <c r="E32" s="101">
        <v>2</v>
      </c>
      <c r="F32" s="12"/>
      <c r="G32" s="12"/>
      <c r="H32" s="12"/>
      <c r="I32" s="12"/>
      <c r="J32" s="12">
        <v>439</v>
      </c>
      <c r="K32" s="136">
        <v>439</v>
      </c>
      <c r="L32" s="12"/>
      <c r="M32" s="12"/>
      <c r="N32" s="12"/>
      <c r="O32" s="12"/>
      <c r="P32" s="12"/>
      <c r="Q32" s="12"/>
    </row>
    <row r="33" spans="1:17" ht="24" x14ac:dyDescent="0.2">
      <c r="A33" s="6">
        <v>6</v>
      </c>
      <c r="B33" s="92" t="s">
        <v>470</v>
      </c>
      <c r="C33" s="94" t="s">
        <v>478</v>
      </c>
      <c r="D33" s="91" t="s">
        <v>29</v>
      </c>
      <c r="E33" s="101">
        <v>2</v>
      </c>
      <c r="F33" s="89">
        <v>64.92</v>
      </c>
      <c r="G33" s="89">
        <v>57.52</v>
      </c>
      <c r="H33" s="89">
        <v>0.37</v>
      </c>
      <c r="I33" s="12"/>
      <c r="J33" s="12"/>
      <c r="K33" s="136">
        <v>130</v>
      </c>
      <c r="L33" s="12">
        <v>115</v>
      </c>
      <c r="M33" s="12">
        <v>1</v>
      </c>
      <c r="N33" s="12"/>
      <c r="O33" s="12">
        <v>4</v>
      </c>
      <c r="P33" s="12">
        <v>8</v>
      </c>
      <c r="Q33" s="12"/>
    </row>
    <row r="34" spans="1:17" ht="36" x14ac:dyDescent="0.2">
      <c r="A34" s="6">
        <v>7</v>
      </c>
      <c r="B34" s="92" t="s">
        <v>106</v>
      </c>
      <c r="C34" s="94" t="s">
        <v>477</v>
      </c>
      <c r="D34" s="91" t="s">
        <v>29</v>
      </c>
      <c r="E34" s="101">
        <v>1</v>
      </c>
      <c r="F34" s="12"/>
      <c r="G34" s="12"/>
      <c r="H34" s="12"/>
      <c r="I34" s="12"/>
      <c r="J34" s="12">
        <v>636</v>
      </c>
      <c r="K34" s="136">
        <v>636</v>
      </c>
      <c r="L34" s="12"/>
      <c r="M34" s="12"/>
      <c r="N34" s="12"/>
      <c r="O34" s="12"/>
      <c r="P34" s="12"/>
      <c r="Q34" s="12"/>
    </row>
    <row r="35" spans="1:17" x14ac:dyDescent="0.2">
      <c r="A35" s="6">
        <v>8</v>
      </c>
      <c r="B35" s="92" t="s">
        <v>470</v>
      </c>
      <c r="C35" s="94" t="s">
        <v>476</v>
      </c>
      <c r="D35" s="91" t="s">
        <v>29</v>
      </c>
      <c r="E35" s="101">
        <v>1</v>
      </c>
      <c r="F35" s="89">
        <v>64.92</v>
      </c>
      <c r="G35" s="89">
        <v>57.52</v>
      </c>
      <c r="H35" s="89">
        <v>0.37</v>
      </c>
      <c r="I35" s="12"/>
      <c r="J35" s="12"/>
      <c r="K35" s="136">
        <v>65</v>
      </c>
      <c r="L35" s="12">
        <v>58</v>
      </c>
      <c r="M35" s="12"/>
      <c r="N35" s="12"/>
      <c r="O35" s="12">
        <v>4</v>
      </c>
      <c r="P35" s="12">
        <v>4</v>
      </c>
      <c r="Q35" s="12"/>
    </row>
    <row r="36" spans="1:17" ht="24" x14ac:dyDescent="0.2">
      <c r="A36" s="6">
        <v>9</v>
      </c>
      <c r="B36" s="92" t="s">
        <v>106</v>
      </c>
      <c r="C36" s="94" t="s">
        <v>361</v>
      </c>
      <c r="D36" s="91" t="s">
        <v>29</v>
      </c>
      <c r="E36" s="101">
        <v>1</v>
      </c>
      <c r="F36" s="12"/>
      <c r="G36" s="12"/>
      <c r="H36" s="12"/>
      <c r="I36" s="12"/>
      <c r="J36" s="12">
        <v>961</v>
      </c>
      <c r="K36" s="136">
        <v>961</v>
      </c>
      <c r="L36" s="12"/>
      <c r="M36" s="12"/>
      <c r="N36" s="12"/>
      <c r="O36" s="12"/>
      <c r="P36" s="12"/>
      <c r="Q36" s="12"/>
    </row>
    <row r="37" spans="1:17" ht="24" x14ac:dyDescent="0.2">
      <c r="A37" s="6">
        <v>10</v>
      </c>
      <c r="B37" s="92" t="s">
        <v>360</v>
      </c>
      <c r="C37" s="94" t="s">
        <v>359</v>
      </c>
      <c r="D37" s="91" t="s">
        <v>29</v>
      </c>
      <c r="E37" s="101">
        <v>1</v>
      </c>
      <c r="F37" s="89">
        <v>256.7</v>
      </c>
      <c r="G37" s="89">
        <v>157.76</v>
      </c>
      <c r="H37" s="89">
        <v>33.83</v>
      </c>
      <c r="I37" s="89">
        <v>6.87</v>
      </c>
      <c r="J37" s="12"/>
      <c r="K37" s="136">
        <v>257</v>
      </c>
      <c r="L37" s="12">
        <v>158</v>
      </c>
      <c r="M37" s="12">
        <v>34</v>
      </c>
      <c r="N37" s="12">
        <v>7</v>
      </c>
      <c r="O37" s="12">
        <v>10.1</v>
      </c>
      <c r="P37" s="12">
        <v>10.1</v>
      </c>
      <c r="Q37" s="12"/>
    </row>
    <row r="38" spans="1:17" ht="24" x14ac:dyDescent="0.2">
      <c r="A38" s="6">
        <v>11</v>
      </c>
      <c r="B38" s="92" t="s">
        <v>106</v>
      </c>
      <c r="C38" s="94" t="s">
        <v>475</v>
      </c>
      <c r="D38" s="91" t="s">
        <v>33</v>
      </c>
      <c r="E38" s="101">
        <v>2</v>
      </c>
      <c r="F38" s="89">
        <v>213.94</v>
      </c>
      <c r="G38" s="12"/>
      <c r="H38" s="12"/>
      <c r="I38" s="12"/>
      <c r="J38" s="12"/>
      <c r="K38" s="136">
        <v>428</v>
      </c>
      <c r="L38" s="12"/>
      <c r="M38" s="12"/>
      <c r="N38" s="12"/>
      <c r="O38" s="12"/>
      <c r="P38" s="12"/>
      <c r="Q38" s="12"/>
    </row>
    <row r="39" spans="1:17" ht="36" x14ac:dyDescent="0.2">
      <c r="A39" s="6">
        <v>12</v>
      </c>
      <c r="B39" s="92" t="s">
        <v>106</v>
      </c>
      <c r="C39" s="94" t="s">
        <v>474</v>
      </c>
      <c r="D39" s="91" t="s">
        <v>33</v>
      </c>
      <c r="E39" s="101">
        <v>33</v>
      </c>
      <c r="F39" s="89">
        <v>117.36</v>
      </c>
      <c r="G39" s="12"/>
      <c r="H39" s="12"/>
      <c r="I39" s="12"/>
      <c r="J39" s="12"/>
      <c r="K39" s="136">
        <v>3873</v>
      </c>
      <c r="L39" s="12"/>
      <c r="M39" s="12"/>
      <c r="N39" s="12"/>
      <c r="O39" s="12"/>
      <c r="P39" s="12"/>
      <c r="Q39" s="12"/>
    </row>
    <row r="40" spans="1:17" ht="48" x14ac:dyDescent="0.2">
      <c r="A40" s="6">
        <v>13</v>
      </c>
      <c r="B40" s="92" t="s">
        <v>351</v>
      </c>
      <c r="C40" s="94" t="s">
        <v>350</v>
      </c>
      <c r="D40" s="91" t="s">
        <v>29</v>
      </c>
      <c r="E40" s="101">
        <v>30</v>
      </c>
      <c r="F40" s="89">
        <v>28.38</v>
      </c>
      <c r="G40" s="89">
        <v>22.76</v>
      </c>
      <c r="H40" s="89">
        <v>0.46</v>
      </c>
      <c r="I40" s="12"/>
      <c r="J40" s="12"/>
      <c r="K40" s="136">
        <v>851</v>
      </c>
      <c r="L40" s="12">
        <v>683</v>
      </c>
      <c r="M40" s="12">
        <v>14</v>
      </c>
      <c r="N40" s="12"/>
      <c r="O40" s="12">
        <v>1.68</v>
      </c>
      <c r="P40" s="12">
        <v>50.4</v>
      </c>
      <c r="Q40" s="12"/>
    </row>
    <row r="41" spans="1:17" ht="36" x14ac:dyDescent="0.2">
      <c r="A41" s="6">
        <v>14</v>
      </c>
      <c r="B41" s="92" t="s">
        <v>106</v>
      </c>
      <c r="C41" s="94" t="s">
        <v>473</v>
      </c>
      <c r="D41" s="91" t="s">
        <v>33</v>
      </c>
      <c r="E41" s="101">
        <v>5</v>
      </c>
      <c r="F41" s="89">
        <v>110.24</v>
      </c>
      <c r="G41" s="12"/>
      <c r="H41" s="12"/>
      <c r="I41" s="12"/>
      <c r="J41" s="12"/>
      <c r="K41" s="136">
        <v>551</v>
      </c>
      <c r="L41" s="12"/>
      <c r="M41" s="12"/>
      <c r="N41" s="12"/>
      <c r="O41" s="12"/>
      <c r="P41" s="12"/>
      <c r="Q41" s="12"/>
    </row>
    <row r="42" spans="1:17" ht="48" x14ac:dyDescent="0.2">
      <c r="A42" s="6">
        <v>15</v>
      </c>
      <c r="B42" s="92" t="s">
        <v>351</v>
      </c>
      <c r="C42" s="94" t="s">
        <v>350</v>
      </c>
      <c r="D42" s="91" t="s">
        <v>29</v>
      </c>
      <c r="E42" s="90">
        <v>4</v>
      </c>
      <c r="F42" s="89">
        <v>28.38</v>
      </c>
      <c r="G42" s="89">
        <v>22.76</v>
      </c>
      <c r="H42" s="89">
        <v>0.46</v>
      </c>
      <c r="I42" s="12"/>
      <c r="J42" s="12"/>
      <c r="K42" s="136">
        <v>114</v>
      </c>
      <c r="L42" s="12">
        <v>91</v>
      </c>
      <c r="M42" s="12">
        <v>2</v>
      </c>
      <c r="N42" s="12"/>
      <c r="O42" s="12">
        <v>1.68</v>
      </c>
      <c r="P42" s="12">
        <v>6.72</v>
      </c>
      <c r="Q42" s="12"/>
    </row>
    <row r="43" spans="1:17" ht="24" x14ac:dyDescent="0.2">
      <c r="A43" s="6">
        <v>16</v>
      </c>
      <c r="B43" s="92" t="s">
        <v>106</v>
      </c>
      <c r="C43" s="94" t="s">
        <v>472</v>
      </c>
      <c r="D43" s="91" t="s">
        <v>33</v>
      </c>
      <c r="E43" s="101">
        <v>6</v>
      </c>
      <c r="F43" s="89">
        <v>91.45</v>
      </c>
      <c r="G43" s="12"/>
      <c r="H43" s="12"/>
      <c r="I43" s="12"/>
      <c r="J43" s="12"/>
      <c r="K43" s="136">
        <v>549</v>
      </c>
      <c r="L43" s="12"/>
      <c r="M43" s="12"/>
      <c r="N43" s="12"/>
      <c r="O43" s="12"/>
      <c r="P43" s="12"/>
      <c r="Q43" s="12"/>
    </row>
    <row r="44" spans="1:17" x14ac:dyDescent="0.2">
      <c r="A44" s="6">
        <v>17</v>
      </c>
      <c r="B44" s="92" t="s">
        <v>333</v>
      </c>
      <c r="C44" s="94" t="s">
        <v>337</v>
      </c>
      <c r="D44" s="91" t="s">
        <v>29</v>
      </c>
      <c r="E44" s="101">
        <v>5</v>
      </c>
      <c r="F44" s="89">
        <v>13.89</v>
      </c>
      <c r="G44" s="89">
        <v>12.78</v>
      </c>
      <c r="H44" s="12"/>
      <c r="I44" s="12"/>
      <c r="J44" s="12"/>
      <c r="K44" s="136">
        <v>69</v>
      </c>
      <c r="L44" s="12">
        <v>64</v>
      </c>
      <c r="M44" s="12"/>
      <c r="N44" s="12"/>
      <c r="O44" s="12">
        <v>1</v>
      </c>
      <c r="P44" s="12">
        <v>5</v>
      </c>
      <c r="Q44" s="12"/>
    </row>
    <row r="45" spans="1:17" ht="24" x14ac:dyDescent="0.2">
      <c r="A45" s="6">
        <v>18</v>
      </c>
      <c r="B45" s="92" t="s">
        <v>106</v>
      </c>
      <c r="C45" s="94" t="s">
        <v>471</v>
      </c>
      <c r="D45" s="91" t="s">
        <v>29</v>
      </c>
      <c r="E45" s="101">
        <v>1</v>
      </c>
      <c r="F45" s="12"/>
      <c r="G45" s="12"/>
      <c r="H45" s="12"/>
      <c r="I45" s="12"/>
      <c r="J45" s="12">
        <v>97</v>
      </c>
      <c r="K45" s="136">
        <v>97</v>
      </c>
      <c r="L45" s="12"/>
      <c r="M45" s="12"/>
      <c r="N45" s="12"/>
      <c r="O45" s="12"/>
      <c r="P45" s="12"/>
      <c r="Q45" s="12"/>
    </row>
    <row r="46" spans="1:17" x14ac:dyDescent="0.2">
      <c r="A46" s="6">
        <v>19</v>
      </c>
      <c r="B46" s="92" t="s">
        <v>470</v>
      </c>
      <c r="C46" s="94" t="s">
        <v>469</v>
      </c>
      <c r="D46" s="91" t="s">
        <v>29</v>
      </c>
      <c r="E46" s="101">
        <v>1</v>
      </c>
      <c r="F46" s="89">
        <v>64.92</v>
      </c>
      <c r="G46" s="89">
        <v>57.52</v>
      </c>
      <c r="H46" s="89">
        <v>0.37</v>
      </c>
      <c r="I46" s="12"/>
      <c r="J46" s="12"/>
      <c r="K46" s="136">
        <v>65</v>
      </c>
      <c r="L46" s="12">
        <v>58</v>
      </c>
      <c r="M46" s="12"/>
      <c r="N46" s="12"/>
      <c r="O46" s="12">
        <v>4</v>
      </c>
      <c r="P46" s="12">
        <v>4</v>
      </c>
      <c r="Q46" s="12"/>
    </row>
    <row r="47" spans="1:17" ht="36" x14ac:dyDescent="0.2">
      <c r="A47" s="6">
        <v>20</v>
      </c>
      <c r="B47" s="92" t="s">
        <v>106</v>
      </c>
      <c r="C47" s="94" t="s">
        <v>468</v>
      </c>
      <c r="D47" s="91" t="s">
        <v>29</v>
      </c>
      <c r="E47" s="101">
        <v>3</v>
      </c>
      <c r="F47" s="12"/>
      <c r="G47" s="12"/>
      <c r="H47" s="12"/>
      <c r="I47" s="12"/>
      <c r="J47" s="12">
        <v>10024</v>
      </c>
      <c r="K47" s="136">
        <v>10024</v>
      </c>
      <c r="L47" s="12"/>
      <c r="M47" s="12"/>
      <c r="N47" s="12"/>
      <c r="O47" s="12"/>
      <c r="P47" s="12"/>
      <c r="Q47" s="12"/>
    </row>
    <row r="48" spans="1:17" ht="24" x14ac:dyDescent="0.2">
      <c r="A48" s="6">
        <v>21</v>
      </c>
      <c r="B48" s="92" t="s">
        <v>348</v>
      </c>
      <c r="C48" s="94" t="s">
        <v>347</v>
      </c>
      <c r="D48" s="91" t="s">
        <v>346</v>
      </c>
      <c r="E48" s="101">
        <v>2</v>
      </c>
      <c r="F48" s="89">
        <v>104.48</v>
      </c>
      <c r="G48" s="89">
        <v>87.8</v>
      </c>
      <c r="H48" s="89">
        <v>1</v>
      </c>
      <c r="I48" s="12"/>
      <c r="J48" s="12"/>
      <c r="K48" s="136">
        <v>209</v>
      </c>
      <c r="L48" s="12">
        <v>176</v>
      </c>
      <c r="M48" s="12">
        <v>2</v>
      </c>
      <c r="N48" s="12"/>
      <c r="O48" s="12">
        <v>6.48</v>
      </c>
      <c r="P48" s="12">
        <v>12.96</v>
      </c>
      <c r="Q48" s="12"/>
    </row>
    <row r="49" spans="1:17" ht="48" x14ac:dyDescent="0.2">
      <c r="A49" s="6">
        <v>22</v>
      </c>
      <c r="B49" s="92" t="s">
        <v>106</v>
      </c>
      <c r="C49" s="94" t="s">
        <v>467</v>
      </c>
      <c r="D49" s="91" t="s">
        <v>35</v>
      </c>
      <c r="E49" s="90">
        <v>75</v>
      </c>
      <c r="F49" s="89">
        <v>130.93</v>
      </c>
      <c r="G49" s="12"/>
      <c r="H49" s="12"/>
      <c r="I49" s="12"/>
      <c r="J49" s="12"/>
      <c r="K49" s="136">
        <v>9820</v>
      </c>
      <c r="L49" s="12"/>
      <c r="M49" s="12"/>
      <c r="N49" s="12"/>
      <c r="O49" s="12"/>
      <c r="P49" s="12"/>
      <c r="Q49" s="12"/>
    </row>
    <row r="50" spans="1:17" ht="24" x14ac:dyDescent="0.2">
      <c r="A50" s="6">
        <v>23</v>
      </c>
      <c r="B50" s="92" t="s">
        <v>343</v>
      </c>
      <c r="C50" s="94" t="s">
        <v>342</v>
      </c>
      <c r="D50" s="91" t="s">
        <v>76</v>
      </c>
      <c r="E50" s="90">
        <v>0.5</v>
      </c>
      <c r="F50" s="89">
        <v>1837.57</v>
      </c>
      <c r="G50" s="89">
        <v>474.14</v>
      </c>
      <c r="H50" s="89">
        <v>129.78</v>
      </c>
      <c r="I50" s="89">
        <v>23.9</v>
      </c>
      <c r="J50" s="12"/>
      <c r="K50" s="136">
        <v>919</v>
      </c>
      <c r="L50" s="12">
        <v>237</v>
      </c>
      <c r="M50" s="12">
        <v>65</v>
      </c>
      <c r="N50" s="12">
        <v>12</v>
      </c>
      <c r="O50" s="12">
        <v>37.1</v>
      </c>
      <c r="P50" s="12">
        <v>18.55</v>
      </c>
      <c r="Q50" s="12"/>
    </row>
    <row r="51" spans="1:17" ht="24" x14ac:dyDescent="0.2">
      <c r="A51" s="6">
        <v>24</v>
      </c>
      <c r="B51" s="92" t="s">
        <v>106</v>
      </c>
      <c r="C51" s="94" t="s">
        <v>420</v>
      </c>
      <c r="D51" s="91" t="s">
        <v>33</v>
      </c>
      <c r="E51" s="101">
        <v>6</v>
      </c>
      <c r="F51" s="89">
        <v>79.260000000000005</v>
      </c>
      <c r="G51" s="12"/>
      <c r="H51" s="12"/>
      <c r="I51" s="12"/>
      <c r="J51" s="12"/>
      <c r="K51" s="136">
        <v>476</v>
      </c>
      <c r="L51" s="12"/>
      <c r="M51" s="12"/>
      <c r="N51" s="12"/>
      <c r="O51" s="12"/>
      <c r="P51" s="12"/>
      <c r="Q51" s="12"/>
    </row>
    <row r="52" spans="1:17" x14ac:dyDescent="0.2">
      <c r="A52" s="6">
        <v>25</v>
      </c>
      <c r="B52" s="92" t="s">
        <v>333</v>
      </c>
      <c r="C52" s="94" t="s">
        <v>332</v>
      </c>
      <c r="D52" s="91" t="s">
        <v>29</v>
      </c>
      <c r="E52" s="101">
        <v>6</v>
      </c>
      <c r="F52" s="89">
        <v>13.89</v>
      </c>
      <c r="G52" s="89">
        <v>12.78</v>
      </c>
      <c r="H52" s="12"/>
      <c r="I52" s="12"/>
      <c r="J52" s="12"/>
      <c r="K52" s="136">
        <v>83</v>
      </c>
      <c r="L52" s="12">
        <v>77</v>
      </c>
      <c r="M52" s="12"/>
      <c r="N52" s="12"/>
      <c r="O52" s="12">
        <v>1</v>
      </c>
      <c r="P52" s="12">
        <v>6</v>
      </c>
      <c r="Q52" s="12"/>
    </row>
    <row r="53" spans="1:17" ht="24" x14ac:dyDescent="0.2">
      <c r="A53" s="6">
        <v>26</v>
      </c>
      <c r="B53" s="92" t="s">
        <v>106</v>
      </c>
      <c r="C53" s="94" t="s">
        <v>466</v>
      </c>
      <c r="D53" s="91" t="s">
        <v>33</v>
      </c>
      <c r="E53" s="101">
        <v>5</v>
      </c>
      <c r="F53" s="89">
        <v>26.67</v>
      </c>
      <c r="G53" s="12"/>
      <c r="H53" s="12"/>
      <c r="I53" s="12"/>
      <c r="J53" s="12"/>
      <c r="K53" s="136">
        <v>133</v>
      </c>
      <c r="L53" s="12"/>
      <c r="M53" s="12"/>
      <c r="N53" s="12"/>
      <c r="O53" s="12"/>
      <c r="P53" s="12"/>
      <c r="Q53" s="12"/>
    </row>
    <row r="54" spans="1:17" x14ac:dyDescent="0.2">
      <c r="A54" s="6">
        <v>27</v>
      </c>
      <c r="B54" s="92" t="s">
        <v>330</v>
      </c>
      <c r="C54" s="94" t="s">
        <v>335</v>
      </c>
      <c r="D54" s="91" t="s">
        <v>29</v>
      </c>
      <c r="E54" s="101">
        <v>5</v>
      </c>
      <c r="F54" s="89">
        <v>98.76</v>
      </c>
      <c r="G54" s="89">
        <v>74.88</v>
      </c>
      <c r="H54" s="12"/>
      <c r="I54" s="12"/>
      <c r="J54" s="12"/>
      <c r="K54" s="136">
        <v>494</v>
      </c>
      <c r="L54" s="12">
        <v>374</v>
      </c>
      <c r="M54" s="12"/>
      <c r="N54" s="12"/>
      <c r="O54" s="12">
        <v>6</v>
      </c>
      <c r="P54" s="12">
        <v>30</v>
      </c>
      <c r="Q54" s="12"/>
    </row>
    <row r="55" spans="1:17" ht="24" x14ac:dyDescent="0.2">
      <c r="A55" s="6">
        <v>28</v>
      </c>
      <c r="B55" s="92" t="s">
        <v>106</v>
      </c>
      <c r="C55" s="94" t="s">
        <v>325</v>
      </c>
      <c r="D55" s="91" t="s">
        <v>33</v>
      </c>
      <c r="E55" s="101">
        <v>1</v>
      </c>
      <c r="F55" s="12"/>
      <c r="G55" s="12"/>
      <c r="H55" s="12"/>
      <c r="I55" s="12"/>
      <c r="J55" s="12">
        <v>107</v>
      </c>
      <c r="K55" s="136">
        <v>107</v>
      </c>
      <c r="L55" s="12"/>
      <c r="M55" s="12"/>
      <c r="N55" s="12"/>
      <c r="O55" s="12"/>
      <c r="P55" s="12"/>
      <c r="Q55" s="12"/>
    </row>
    <row r="56" spans="1:17" ht="24" x14ac:dyDescent="0.2">
      <c r="A56" s="6">
        <v>29</v>
      </c>
      <c r="B56" s="92" t="s">
        <v>324</v>
      </c>
      <c r="C56" s="94" t="s">
        <v>323</v>
      </c>
      <c r="D56" s="91" t="s">
        <v>29</v>
      </c>
      <c r="E56" s="101">
        <v>1</v>
      </c>
      <c r="F56" s="89">
        <v>59.97</v>
      </c>
      <c r="G56" s="89">
        <v>51.77</v>
      </c>
      <c r="H56" s="89">
        <v>0.37</v>
      </c>
      <c r="I56" s="12"/>
      <c r="J56" s="12"/>
      <c r="K56" s="136">
        <v>60</v>
      </c>
      <c r="L56" s="12">
        <v>52</v>
      </c>
      <c r="M56" s="12"/>
      <c r="N56" s="12"/>
      <c r="O56" s="12">
        <v>3.6</v>
      </c>
      <c r="P56" s="12">
        <v>3.6</v>
      </c>
      <c r="Q56" s="12"/>
    </row>
    <row r="57" spans="1:17" x14ac:dyDescent="0.2">
      <c r="A57" s="6">
        <v>30</v>
      </c>
      <c r="B57" s="92" t="s">
        <v>405</v>
      </c>
      <c r="C57" s="94" t="s">
        <v>296</v>
      </c>
      <c r="D57" s="91" t="s">
        <v>30</v>
      </c>
      <c r="E57" s="101">
        <v>1</v>
      </c>
      <c r="F57" s="89">
        <v>33.29</v>
      </c>
      <c r="G57" s="12"/>
      <c r="H57" s="12"/>
      <c r="I57" s="12"/>
      <c r="J57" s="12"/>
      <c r="K57" s="136">
        <v>33</v>
      </c>
      <c r="L57" s="12"/>
      <c r="M57" s="12"/>
      <c r="N57" s="12"/>
      <c r="O57" s="12"/>
      <c r="P57" s="12"/>
      <c r="Q57" s="12"/>
    </row>
    <row r="58" spans="1:17" ht="36" x14ac:dyDescent="0.2">
      <c r="A58" s="6">
        <v>31</v>
      </c>
      <c r="B58" s="92" t="s">
        <v>295</v>
      </c>
      <c r="C58" s="94" t="s">
        <v>294</v>
      </c>
      <c r="D58" s="91" t="s">
        <v>29</v>
      </c>
      <c r="E58" s="101">
        <v>1</v>
      </c>
      <c r="F58" s="89">
        <v>174.77</v>
      </c>
      <c r="G58" s="89">
        <v>20.9</v>
      </c>
      <c r="H58" s="89">
        <v>1.28</v>
      </c>
      <c r="I58" s="12"/>
      <c r="J58" s="12"/>
      <c r="K58" s="136">
        <v>175</v>
      </c>
      <c r="L58" s="12">
        <v>21</v>
      </c>
      <c r="M58" s="12">
        <v>1</v>
      </c>
      <c r="N58" s="12"/>
      <c r="O58" s="12">
        <v>1.56</v>
      </c>
      <c r="P58" s="12">
        <v>1.56</v>
      </c>
      <c r="Q58" s="12"/>
    </row>
    <row r="59" spans="1:17" ht="72" x14ac:dyDescent="0.2">
      <c r="A59" s="6">
        <v>32</v>
      </c>
      <c r="B59" s="92" t="s">
        <v>315</v>
      </c>
      <c r="C59" s="94" t="s">
        <v>314</v>
      </c>
      <c r="D59" s="91" t="s">
        <v>31</v>
      </c>
      <c r="E59" s="90">
        <v>0.08</v>
      </c>
      <c r="F59" s="89">
        <v>6962.8</v>
      </c>
      <c r="G59" s="12"/>
      <c r="H59" s="12"/>
      <c r="I59" s="12"/>
      <c r="J59" s="12"/>
      <c r="K59" s="136">
        <v>557</v>
      </c>
      <c r="L59" s="12"/>
      <c r="M59" s="12"/>
      <c r="N59" s="12"/>
      <c r="O59" s="12"/>
      <c r="P59" s="12"/>
      <c r="Q59" s="12"/>
    </row>
    <row r="60" spans="1:17" ht="72" x14ac:dyDescent="0.2">
      <c r="A60" s="6">
        <v>33</v>
      </c>
      <c r="B60" s="92" t="s">
        <v>465</v>
      </c>
      <c r="C60" s="94" t="s">
        <v>464</v>
      </c>
      <c r="D60" s="91" t="s">
        <v>31</v>
      </c>
      <c r="E60" s="90">
        <v>4.0000000000000001E-3</v>
      </c>
      <c r="F60" s="89">
        <v>4439.3</v>
      </c>
      <c r="G60" s="12"/>
      <c r="H60" s="12"/>
      <c r="I60" s="12"/>
      <c r="J60" s="12"/>
      <c r="K60" s="136">
        <v>18</v>
      </c>
      <c r="L60" s="12"/>
      <c r="M60" s="12"/>
      <c r="N60" s="12"/>
      <c r="O60" s="12"/>
      <c r="P60" s="12"/>
      <c r="Q60" s="12"/>
    </row>
    <row r="61" spans="1:17" ht="60" x14ac:dyDescent="0.2">
      <c r="A61" s="6">
        <v>34</v>
      </c>
      <c r="B61" s="92" t="s">
        <v>418</v>
      </c>
      <c r="C61" s="94" t="s">
        <v>417</v>
      </c>
      <c r="D61" s="91" t="s">
        <v>34</v>
      </c>
      <c r="E61" s="90">
        <v>0.12</v>
      </c>
      <c r="F61" s="89">
        <v>4032.86</v>
      </c>
      <c r="G61" s="89">
        <v>683.7</v>
      </c>
      <c r="H61" s="89">
        <v>957.86</v>
      </c>
      <c r="I61" s="89">
        <v>390.47</v>
      </c>
      <c r="J61" s="12"/>
      <c r="K61" s="136">
        <v>484</v>
      </c>
      <c r="L61" s="12">
        <v>82</v>
      </c>
      <c r="M61" s="12">
        <v>115</v>
      </c>
      <c r="N61" s="12">
        <v>47</v>
      </c>
      <c r="O61" s="12">
        <v>51.6</v>
      </c>
      <c r="P61" s="12">
        <v>6.19</v>
      </c>
      <c r="Q61" s="12"/>
    </row>
    <row r="62" spans="1:17" ht="24" x14ac:dyDescent="0.2">
      <c r="A62" s="6">
        <v>35</v>
      </c>
      <c r="B62" s="92" t="s">
        <v>106</v>
      </c>
      <c r="C62" s="94" t="s">
        <v>415</v>
      </c>
      <c r="D62" s="91" t="s">
        <v>31</v>
      </c>
      <c r="E62" s="90">
        <v>0.55600000000000005</v>
      </c>
      <c r="F62" s="89">
        <v>4575.3599999999997</v>
      </c>
      <c r="G62" s="12"/>
      <c r="H62" s="12"/>
      <c r="I62" s="12"/>
      <c r="J62" s="12"/>
      <c r="K62" s="136">
        <v>2544</v>
      </c>
      <c r="L62" s="12"/>
      <c r="M62" s="12"/>
      <c r="N62" s="12"/>
      <c r="O62" s="12"/>
      <c r="P62" s="12"/>
      <c r="Q62" s="12"/>
    </row>
    <row r="63" spans="1:17" ht="24" x14ac:dyDescent="0.2">
      <c r="A63" s="6">
        <v>36</v>
      </c>
      <c r="B63" s="92" t="s">
        <v>106</v>
      </c>
      <c r="C63" s="94" t="s">
        <v>463</v>
      </c>
      <c r="D63" s="91" t="s">
        <v>31</v>
      </c>
      <c r="E63" s="90">
        <v>1.2E-2</v>
      </c>
      <c r="F63" s="89">
        <v>9426.14</v>
      </c>
      <c r="G63" s="12"/>
      <c r="H63" s="12"/>
      <c r="I63" s="12"/>
      <c r="J63" s="12"/>
      <c r="K63" s="136">
        <v>113</v>
      </c>
      <c r="L63" s="12"/>
      <c r="M63" s="12"/>
      <c r="N63" s="12"/>
      <c r="O63" s="12"/>
      <c r="P63" s="12"/>
      <c r="Q63" s="12"/>
    </row>
    <row r="64" spans="1:17" ht="24" x14ac:dyDescent="0.2">
      <c r="A64" s="6">
        <v>37</v>
      </c>
      <c r="B64" s="92" t="s">
        <v>106</v>
      </c>
      <c r="C64" s="94" t="s">
        <v>462</v>
      </c>
      <c r="D64" s="91" t="s">
        <v>31</v>
      </c>
      <c r="E64" s="90">
        <v>3.0000000000000001E-3</v>
      </c>
      <c r="F64" s="89">
        <v>8322.16</v>
      </c>
      <c r="G64" s="12"/>
      <c r="H64" s="12"/>
      <c r="I64" s="12"/>
      <c r="J64" s="12"/>
      <c r="K64" s="136">
        <v>25</v>
      </c>
      <c r="L64" s="12"/>
      <c r="M64" s="12"/>
      <c r="N64" s="12"/>
      <c r="O64" s="12"/>
      <c r="P64" s="12"/>
      <c r="Q64" s="12"/>
    </row>
    <row r="65" spans="1:17" ht="24" x14ac:dyDescent="0.2">
      <c r="A65" s="6">
        <v>38</v>
      </c>
      <c r="B65" s="92" t="s">
        <v>313</v>
      </c>
      <c r="C65" s="94" t="s">
        <v>312</v>
      </c>
      <c r="D65" s="91" t="s">
        <v>34</v>
      </c>
      <c r="E65" s="90">
        <v>5.71</v>
      </c>
      <c r="F65" s="89">
        <v>189.23</v>
      </c>
      <c r="G65" s="89">
        <v>46.64</v>
      </c>
      <c r="H65" s="89">
        <v>56.09</v>
      </c>
      <c r="I65" s="89">
        <v>24.55</v>
      </c>
      <c r="J65" s="12"/>
      <c r="K65" s="136">
        <v>1081</v>
      </c>
      <c r="L65" s="12">
        <v>266</v>
      </c>
      <c r="M65" s="12">
        <v>320</v>
      </c>
      <c r="N65" s="12">
        <v>140</v>
      </c>
      <c r="O65" s="12">
        <v>3.52</v>
      </c>
      <c r="P65" s="12">
        <v>20.100000000000001</v>
      </c>
      <c r="Q65" s="12"/>
    </row>
    <row r="66" spans="1:17" x14ac:dyDescent="0.2">
      <c r="A66" s="6">
        <v>39</v>
      </c>
      <c r="B66" s="92" t="s">
        <v>461</v>
      </c>
      <c r="C66" s="94" t="s">
        <v>460</v>
      </c>
      <c r="D66" s="91" t="s">
        <v>30</v>
      </c>
      <c r="E66" s="101">
        <v>7</v>
      </c>
      <c r="F66" s="89">
        <v>2.85</v>
      </c>
      <c r="G66" s="12"/>
      <c r="H66" s="12"/>
      <c r="I66" s="12"/>
      <c r="J66" s="12"/>
      <c r="K66" s="136">
        <v>20</v>
      </c>
      <c r="L66" s="12"/>
      <c r="M66" s="12"/>
      <c r="N66" s="12"/>
      <c r="O66" s="12"/>
      <c r="P66" s="12"/>
      <c r="Q66" s="12"/>
    </row>
    <row r="67" spans="1:17" x14ac:dyDescent="0.2">
      <c r="A67" s="6">
        <v>40</v>
      </c>
      <c r="B67" s="92" t="s">
        <v>459</v>
      </c>
      <c r="C67" s="94" t="s">
        <v>458</v>
      </c>
      <c r="D67" s="91" t="s">
        <v>29</v>
      </c>
      <c r="E67" s="101">
        <v>6</v>
      </c>
      <c r="F67" s="89">
        <v>7.32</v>
      </c>
      <c r="G67" s="89">
        <v>6.88</v>
      </c>
      <c r="H67" s="12"/>
      <c r="I67" s="12"/>
      <c r="J67" s="12"/>
      <c r="K67" s="136">
        <v>44</v>
      </c>
      <c r="L67" s="12">
        <v>41</v>
      </c>
      <c r="M67" s="12"/>
      <c r="N67" s="12"/>
      <c r="O67" s="12">
        <v>0.5</v>
      </c>
      <c r="P67" s="12">
        <v>3</v>
      </c>
      <c r="Q67" s="12"/>
    </row>
    <row r="68" spans="1:17" ht="36" x14ac:dyDescent="0.2">
      <c r="A68" s="6">
        <v>41</v>
      </c>
      <c r="B68" s="92" t="s">
        <v>291</v>
      </c>
      <c r="C68" s="94" t="s">
        <v>290</v>
      </c>
      <c r="D68" s="91" t="s">
        <v>29</v>
      </c>
      <c r="E68" s="101">
        <v>4</v>
      </c>
      <c r="F68" s="89">
        <v>27.06</v>
      </c>
      <c r="G68" s="89">
        <v>11.51</v>
      </c>
      <c r="H68" s="12"/>
      <c r="I68" s="12"/>
      <c r="J68" s="12"/>
      <c r="K68" s="136">
        <v>108</v>
      </c>
      <c r="L68" s="12">
        <v>46</v>
      </c>
      <c r="M68" s="12"/>
      <c r="N68" s="12"/>
      <c r="O68" s="12">
        <v>1</v>
      </c>
      <c r="P68" s="12">
        <v>4</v>
      </c>
      <c r="Q68" s="12"/>
    </row>
    <row r="69" spans="1:17" ht="24" x14ac:dyDescent="0.2">
      <c r="A69" s="6">
        <v>42</v>
      </c>
      <c r="B69" s="92" t="s">
        <v>407</v>
      </c>
      <c r="C69" s="94" t="s">
        <v>406</v>
      </c>
      <c r="D69" s="91" t="s">
        <v>30</v>
      </c>
      <c r="E69" s="101">
        <v>4</v>
      </c>
      <c r="F69" s="89">
        <v>4.5199999999999996</v>
      </c>
      <c r="G69" s="12"/>
      <c r="H69" s="12"/>
      <c r="I69" s="12"/>
      <c r="J69" s="12"/>
      <c r="K69" s="136">
        <v>18</v>
      </c>
      <c r="L69" s="12"/>
      <c r="M69" s="12"/>
      <c r="N69" s="12"/>
      <c r="O69" s="12"/>
      <c r="P69" s="12"/>
      <c r="Q69" s="12"/>
    </row>
    <row r="70" spans="1:17" ht="24" x14ac:dyDescent="0.2">
      <c r="A70" s="6">
        <v>43</v>
      </c>
      <c r="B70" s="92" t="s">
        <v>457</v>
      </c>
      <c r="C70" s="94" t="s">
        <v>456</v>
      </c>
      <c r="D70" s="91" t="s">
        <v>29</v>
      </c>
      <c r="E70" s="101">
        <v>1</v>
      </c>
      <c r="F70" s="89">
        <v>140.74</v>
      </c>
      <c r="G70" s="89">
        <v>27.86</v>
      </c>
      <c r="H70" s="89">
        <v>3.58</v>
      </c>
      <c r="I70" s="12"/>
      <c r="J70" s="12"/>
      <c r="K70" s="136">
        <v>141</v>
      </c>
      <c r="L70" s="12">
        <v>28</v>
      </c>
      <c r="M70" s="12">
        <v>4</v>
      </c>
      <c r="N70" s="12"/>
      <c r="O70" s="12">
        <v>2.1800000000000002</v>
      </c>
      <c r="P70" s="12">
        <v>2.1800000000000002</v>
      </c>
      <c r="Q70" s="12"/>
    </row>
    <row r="71" spans="1:17" ht="36" x14ac:dyDescent="0.2">
      <c r="A71" s="6">
        <v>44</v>
      </c>
      <c r="B71" s="92" t="s">
        <v>106</v>
      </c>
      <c r="C71" s="94" t="s">
        <v>455</v>
      </c>
      <c r="D71" s="91" t="s">
        <v>33</v>
      </c>
      <c r="E71" s="101">
        <v>1</v>
      </c>
      <c r="F71" s="89">
        <v>1042.27</v>
      </c>
      <c r="G71" s="12"/>
      <c r="H71" s="12"/>
      <c r="I71" s="12"/>
      <c r="J71" s="12"/>
      <c r="K71" s="136">
        <v>1042</v>
      </c>
      <c r="L71" s="12"/>
      <c r="M71" s="12"/>
      <c r="N71" s="12"/>
      <c r="O71" s="12"/>
      <c r="P71" s="12"/>
      <c r="Q71" s="12"/>
    </row>
    <row r="72" spans="1:17" ht="24" x14ac:dyDescent="0.2">
      <c r="A72" s="6">
        <v>45</v>
      </c>
      <c r="B72" s="92" t="s">
        <v>106</v>
      </c>
      <c r="C72" s="94" t="s">
        <v>400</v>
      </c>
      <c r="D72" s="91" t="s">
        <v>33</v>
      </c>
      <c r="E72" s="101">
        <v>1</v>
      </c>
      <c r="F72" s="89">
        <v>332.36</v>
      </c>
      <c r="G72" s="12"/>
      <c r="H72" s="12"/>
      <c r="I72" s="12"/>
      <c r="J72" s="12"/>
      <c r="K72" s="136">
        <v>332</v>
      </c>
      <c r="L72" s="12"/>
      <c r="M72" s="12"/>
      <c r="N72" s="12"/>
      <c r="O72" s="12"/>
      <c r="P72" s="12"/>
      <c r="Q72" s="12"/>
    </row>
    <row r="73" spans="1:17" ht="24" x14ac:dyDescent="0.2">
      <c r="A73" s="6">
        <v>46</v>
      </c>
      <c r="B73" s="92" t="s">
        <v>106</v>
      </c>
      <c r="C73" s="94" t="s">
        <v>300</v>
      </c>
      <c r="D73" s="91" t="s">
        <v>299</v>
      </c>
      <c r="E73" s="101">
        <v>1</v>
      </c>
      <c r="F73" s="89">
        <v>53.52</v>
      </c>
      <c r="G73" s="12"/>
      <c r="H73" s="12"/>
      <c r="I73" s="12"/>
      <c r="J73" s="12"/>
      <c r="K73" s="136">
        <v>54</v>
      </c>
      <c r="L73" s="12"/>
      <c r="M73" s="12"/>
      <c r="N73" s="12"/>
      <c r="O73" s="12"/>
      <c r="P73" s="12"/>
      <c r="Q73" s="12"/>
    </row>
    <row r="74" spans="1:17" ht="24" x14ac:dyDescent="0.2">
      <c r="A74" s="6">
        <v>47</v>
      </c>
      <c r="B74" s="92" t="s">
        <v>106</v>
      </c>
      <c r="C74" s="94" t="s">
        <v>454</v>
      </c>
      <c r="D74" s="91" t="s">
        <v>33</v>
      </c>
      <c r="E74" s="101">
        <v>1</v>
      </c>
      <c r="F74" s="89">
        <v>84.54</v>
      </c>
      <c r="G74" s="12"/>
      <c r="H74" s="12"/>
      <c r="I74" s="12"/>
      <c r="J74" s="12"/>
      <c r="K74" s="136">
        <v>85</v>
      </c>
      <c r="L74" s="12"/>
      <c r="M74" s="12"/>
      <c r="N74" s="12"/>
      <c r="O74" s="12"/>
      <c r="P74" s="12"/>
      <c r="Q74" s="12"/>
    </row>
    <row r="75" spans="1:17" ht="63" x14ac:dyDescent="0.2">
      <c r="A75" s="6">
        <v>48</v>
      </c>
      <c r="B75" s="92" t="s">
        <v>288</v>
      </c>
      <c r="C75" s="94" t="s">
        <v>287</v>
      </c>
      <c r="D75" s="91" t="s">
        <v>34</v>
      </c>
      <c r="E75" s="90">
        <v>2.0499999999999998</v>
      </c>
      <c r="F75" s="89">
        <v>311.39999999999998</v>
      </c>
      <c r="G75" s="89">
        <v>218.44</v>
      </c>
      <c r="H75" s="89">
        <v>38.75</v>
      </c>
      <c r="I75" s="89">
        <v>0.17</v>
      </c>
      <c r="J75" s="12"/>
      <c r="K75" s="136">
        <v>638</v>
      </c>
      <c r="L75" s="12">
        <v>448</v>
      </c>
      <c r="M75" s="12">
        <v>79</v>
      </c>
      <c r="N75" s="12"/>
      <c r="O75" s="12">
        <v>16.29</v>
      </c>
      <c r="P75" s="12">
        <v>33.39</v>
      </c>
      <c r="Q75" s="12"/>
    </row>
    <row r="76" spans="1:17" ht="63" x14ac:dyDescent="0.2">
      <c r="A76" s="6">
        <v>49</v>
      </c>
      <c r="B76" s="92" t="s">
        <v>453</v>
      </c>
      <c r="C76" s="94" t="s">
        <v>452</v>
      </c>
      <c r="D76" s="91" t="s">
        <v>35</v>
      </c>
      <c r="E76" s="101">
        <v>205</v>
      </c>
      <c r="F76" s="89">
        <v>1.8</v>
      </c>
      <c r="G76" s="12"/>
      <c r="H76" s="12"/>
      <c r="I76" s="12"/>
      <c r="J76" s="12"/>
      <c r="K76" s="136">
        <v>369</v>
      </c>
      <c r="L76" s="12"/>
      <c r="M76" s="12"/>
      <c r="N76" s="12"/>
      <c r="O76" s="12"/>
      <c r="P76" s="12"/>
      <c r="Q76" s="12"/>
    </row>
    <row r="77" spans="1:17" x14ac:dyDescent="0.2">
      <c r="A77" s="6">
        <v>50</v>
      </c>
      <c r="B77" s="92" t="s">
        <v>308</v>
      </c>
      <c r="C77" s="94" t="s">
        <v>307</v>
      </c>
      <c r="D77" s="91" t="s">
        <v>30</v>
      </c>
      <c r="E77" s="90">
        <v>20</v>
      </c>
      <c r="F77" s="89">
        <v>1.19</v>
      </c>
      <c r="G77" s="12"/>
      <c r="H77" s="12"/>
      <c r="I77" s="12"/>
      <c r="J77" s="12"/>
      <c r="K77" s="136">
        <v>24</v>
      </c>
      <c r="L77" s="12"/>
      <c r="M77" s="12"/>
      <c r="N77" s="12"/>
      <c r="O77" s="12"/>
      <c r="P77" s="12"/>
      <c r="Q77" s="12"/>
    </row>
    <row r="78" spans="1:17" x14ac:dyDescent="0.2">
      <c r="A78" s="6">
        <v>51</v>
      </c>
      <c r="B78" s="92" t="s">
        <v>306</v>
      </c>
      <c r="C78" s="94" t="s">
        <v>305</v>
      </c>
      <c r="D78" s="91" t="s">
        <v>29</v>
      </c>
      <c r="E78" s="90">
        <v>14</v>
      </c>
      <c r="F78" s="89">
        <v>8.41</v>
      </c>
      <c r="G78" s="89">
        <v>7.26</v>
      </c>
      <c r="H78" s="12"/>
      <c r="I78" s="12"/>
      <c r="J78" s="12"/>
      <c r="K78" s="136">
        <v>118</v>
      </c>
      <c r="L78" s="12">
        <v>102</v>
      </c>
      <c r="M78" s="12"/>
      <c r="N78" s="12"/>
      <c r="O78" s="12">
        <v>0.52</v>
      </c>
      <c r="P78" s="12">
        <v>7.28</v>
      </c>
      <c r="Q78" s="12"/>
    </row>
    <row r="79" spans="1:17" ht="36" x14ac:dyDescent="0.2">
      <c r="A79" s="6">
        <v>52</v>
      </c>
      <c r="B79" s="92" t="s">
        <v>106</v>
      </c>
      <c r="C79" s="94" t="s">
        <v>451</v>
      </c>
      <c r="D79" s="91" t="s">
        <v>33</v>
      </c>
      <c r="E79" s="101">
        <v>2</v>
      </c>
      <c r="F79" s="89">
        <v>9.0500000000000007</v>
      </c>
      <c r="G79" s="12"/>
      <c r="H79" s="12"/>
      <c r="I79" s="12"/>
      <c r="J79" s="12"/>
      <c r="K79" s="136">
        <v>18</v>
      </c>
      <c r="L79" s="12"/>
      <c r="M79" s="12"/>
      <c r="N79" s="12"/>
      <c r="O79" s="12"/>
      <c r="P79" s="12"/>
      <c r="Q79" s="12"/>
    </row>
    <row r="80" spans="1:17" ht="24" x14ac:dyDescent="0.2">
      <c r="A80" s="6">
        <v>53</v>
      </c>
      <c r="B80" s="92" t="s">
        <v>106</v>
      </c>
      <c r="C80" s="94" t="s">
        <v>450</v>
      </c>
      <c r="D80" s="91" t="s">
        <v>33</v>
      </c>
      <c r="E80" s="101">
        <v>1</v>
      </c>
      <c r="F80" s="89">
        <v>6.16</v>
      </c>
      <c r="G80" s="12"/>
      <c r="H80" s="12"/>
      <c r="I80" s="12"/>
      <c r="J80" s="12"/>
      <c r="K80" s="136">
        <v>6</v>
      </c>
      <c r="L80" s="12"/>
      <c r="M80" s="12"/>
      <c r="N80" s="12"/>
      <c r="O80" s="12"/>
      <c r="P80" s="12"/>
      <c r="Q80" s="12"/>
    </row>
    <row r="81" spans="1:17" ht="36" x14ac:dyDescent="0.2">
      <c r="A81" s="6">
        <v>54</v>
      </c>
      <c r="B81" s="92" t="s">
        <v>106</v>
      </c>
      <c r="C81" s="94" t="s">
        <v>449</v>
      </c>
      <c r="D81" s="91" t="s">
        <v>33</v>
      </c>
      <c r="E81" s="101">
        <v>2</v>
      </c>
      <c r="F81" s="89">
        <v>9.9</v>
      </c>
      <c r="G81" s="12"/>
      <c r="H81" s="12"/>
      <c r="I81" s="12"/>
      <c r="J81" s="12"/>
      <c r="K81" s="136">
        <v>20</v>
      </c>
      <c r="L81" s="12"/>
      <c r="M81" s="12"/>
      <c r="N81" s="12"/>
      <c r="O81" s="12"/>
      <c r="P81" s="12"/>
      <c r="Q81" s="12"/>
    </row>
    <row r="82" spans="1:17" ht="24" x14ac:dyDescent="0.2">
      <c r="A82" s="6">
        <v>55</v>
      </c>
      <c r="B82" s="92" t="s">
        <v>106</v>
      </c>
      <c r="C82" s="94" t="s">
        <v>448</v>
      </c>
      <c r="D82" s="91" t="s">
        <v>33</v>
      </c>
      <c r="E82" s="101">
        <v>2</v>
      </c>
      <c r="F82" s="89">
        <v>1.33</v>
      </c>
      <c r="G82" s="12"/>
      <c r="H82" s="12"/>
      <c r="I82" s="12"/>
      <c r="J82" s="12"/>
      <c r="K82" s="136">
        <v>3</v>
      </c>
      <c r="L82" s="12"/>
      <c r="M82" s="12"/>
      <c r="N82" s="12"/>
      <c r="O82" s="12"/>
      <c r="P82" s="12"/>
      <c r="Q82" s="12"/>
    </row>
    <row r="83" spans="1:17" x14ac:dyDescent="0.2">
      <c r="A83" s="170" t="s">
        <v>275</v>
      </c>
      <c r="B83" s="160"/>
      <c r="C83" s="160"/>
      <c r="D83" s="160"/>
      <c r="E83" s="160"/>
      <c r="F83" s="160"/>
      <c r="G83" s="160"/>
      <c r="H83" s="160"/>
      <c r="I83" s="160"/>
      <c r="J83" s="160"/>
      <c r="K83" s="160"/>
      <c r="L83" s="160"/>
      <c r="M83" s="160"/>
      <c r="N83" s="160"/>
      <c r="O83" s="160"/>
      <c r="P83" s="160"/>
      <c r="Q83" s="160"/>
    </row>
    <row r="84" spans="1:17" ht="77.25" x14ac:dyDescent="0.2">
      <c r="A84" s="6">
        <v>56</v>
      </c>
      <c r="B84" s="92" t="s">
        <v>273</v>
      </c>
      <c r="C84" s="94" t="s">
        <v>272</v>
      </c>
      <c r="D84" s="91" t="s">
        <v>271</v>
      </c>
      <c r="E84" s="90">
        <v>48</v>
      </c>
      <c r="F84" s="89">
        <v>27.19</v>
      </c>
      <c r="G84" s="89">
        <v>27.19</v>
      </c>
      <c r="H84" s="12"/>
      <c r="I84" s="12"/>
      <c r="J84" s="12"/>
      <c r="K84" s="136">
        <v>1305</v>
      </c>
      <c r="L84" s="12">
        <v>1305</v>
      </c>
      <c r="M84" s="12"/>
      <c r="N84" s="12"/>
      <c r="O84" s="12">
        <v>1.65</v>
      </c>
      <c r="P84" s="12">
        <v>79.2</v>
      </c>
      <c r="Q84" s="12"/>
    </row>
    <row r="85" spans="1:17" ht="36" x14ac:dyDescent="0.2">
      <c r="A85" s="6">
        <v>57</v>
      </c>
      <c r="B85" s="92" t="s">
        <v>270</v>
      </c>
      <c r="C85" s="94" t="s">
        <v>269</v>
      </c>
      <c r="D85" s="91" t="s">
        <v>268</v>
      </c>
      <c r="E85" s="101">
        <v>2</v>
      </c>
      <c r="F85" s="89">
        <v>95.38</v>
      </c>
      <c r="G85" s="89">
        <v>95.38</v>
      </c>
      <c r="H85" s="12"/>
      <c r="I85" s="12"/>
      <c r="J85" s="12"/>
      <c r="K85" s="136">
        <v>191</v>
      </c>
      <c r="L85" s="12">
        <v>191</v>
      </c>
      <c r="M85" s="12"/>
      <c r="N85" s="12"/>
      <c r="O85" s="12">
        <v>6</v>
      </c>
      <c r="P85" s="12">
        <v>12</v>
      </c>
      <c r="Q85" s="12"/>
    </row>
    <row r="86" spans="1:17" ht="48" x14ac:dyDescent="0.2">
      <c r="A86" s="6">
        <v>58</v>
      </c>
      <c r="B86" s="92" t="s">
        <v>267</v>
      </c>
      <c r="C86" s="94" t="s">
        <v>266</v>
      </c>
      <c r="D86" s="91" t="s">
        <v>265</v>
      </c>
      <c r="E86" s="101">
        <v>1</v>
      </c>
      <c r="F86" s="89">
        <v>366.98</v>
      </c>
      <c r="G86" s="89">
        <v>366.98</v>
      </c>
      <c r="H86" s="12"/>
      <c r="I86" s="12"/>
      <c r="J86" s="12"/>
      <c r="K86" s="136">
        <v>367</v>
      </c>
      <c r="L86" s="12">
        <v>367</v>
      </c>
      <c r="M86" s="12"/>
      <c r="N86" s="12"/>
      <c r="O86" s="12">
        <v>17.600000000000001</v>
      </c>
      <c r="P86" s="12">
        <v>17.600000000000001</v>
      </c>
      <c r="Q86" s="12"/>
    </row>
    <row r="87" spans="1:17" x14ac:dyDescent="0.2">
      <c r="A87" s="159" t="s">
        <v>36</v>
      </c>
      <c r="B87" s="160"/>
      <c r="C87" s="160"/>
      <c r="D87" s="160"/>
      <c r="E87" s="160"/>
      <c r="F87" s="160"/>
      <c r="G87" s="160"/>
      <c r="H87" s="160"/>
      <c r="I87" s="160"/>
      <c r="J87" s="160"/>
      <c r="K87" s="137">
        <v>43731</v>
      </c>
      <c r="L87" s="89">
        <v>5213</v>
      </c>
      <c r="M87" s="89">
        <v>638</v>
      </c>
      <c r="N87" s="89">
        <v>206</v>
      </c>
      <c r="O87" s="12"/>
      <c r="P87" s="89">
        <v>357.83</v>
      </c>
      <c r="Q87" s="12"/>
    </row>
    <row r="88" spans="1:17" x14ac:dyDescent="0.2">
      <c r="A88" s="159" t="s">
        <v>37</v>
      </c>
      <c r="B88" s="160"/>
      <c r="C88" s="160"/>
      <c r="D88" s="160"/>
      <c r="E88" s="160"/>
      <c r="F88" s="160"/>
      <c r="G88" s="160"/>
      <c r="H88" s="160"/>
      <c r="I88" s="160"/>
      <c r="J88" s="160"/>
      <c r="K88" s="137">
        <v>46271</v>
      </c>
      <c r="L88" s="89">
        <v>6504</v>
      </c>
      <c r="M88" s="89">
        <v>873</v>
      </c>
      <c r="N88" s="89">
        <v>290</v>
      </c>
      <c r="O88" s="12"/>
      <c r="P88" s="89">
        <v>436.28</v>
      </c>
      <c r="Q88" s="12"/>
    </row>
    <row r="89" spans="1:17" x14ac:dyDescent="0.2">
      <c r="A89" s="159" t="s">
        <v>86</v>
      </c>
      <c r="B89" s="160"/>
      <c r="C89" s="160"/>
      <c r="D89" s="160"/>
      <c r="E89" s="160"/>
      <c r="F89" s="160"/>
      <c r="G89" s="160"/>
      <c r="H89" s="160"/>
      <c r="I89" s="160"/>
      <c r="J89" s="160"/>
      <c r="K89" s="136"/>
      <c r="L89" s="12"/>
      <c r="M89" s="12"/>
      <c r="N89" s="12"/>
      <c r="O89" s="12"/>
      <c r="P89" s="12"/>
      <c r="Q89" s="12"/>
    </row>
    <row r="90" spans="1:17" ht="15" customHeight="1" x14ac:dyDescent="0.2">
      <c r="A90" s="159" t="s">
        <v>447</v>
      </c>
      <c r="B90" s="160"/>
      <c r="C90" s="160"/>
      <c r="D90" s="160"/>
      <c r="E90" s="160"/>
      <c r="F90" s="160"/>
      <c r="G90" s="160"/>
      <c r="H90" s="160"/>
      <c r="I90" s="160"/>
      <c r="J90" s="160"/>
      <c r="K90" s="137">
        <v>233</v>
      </c>
      <c r="L90" s="89">
        <v>224</v>
      </c>
      <c r="M90" s="89">
        <v>9</v>
      </c>
      <c r="N90" s="89">
        <v>9</v>
      </c>
      <c r="O90" s="12"/>
      <c r="P90" s="12"/>
      <c r="Q90" s="12"/>
    </row>
    <row r="91" spans="1:17" ht="24.6" customHeight="1" x14ac:dyDescent="0.2">
      <c r="A91" s="159" t="s">
        <v>446</v>
      </c>
      <c r="B91" s="160"/>
      <c r="C91" s="160"/>
      <c r="D91" s="160"/>
      <c r="E91" s="160"/>
      <c r="F91" s="160"/>
      <c r="G91" s="160"/>
      <c r="H91" s="160"/>
      <c r="I91" s="160"/>
      <c r="J91" s="160"/>
      <c r="K91" s="137">
        <v>402</v>
      </c>
      <c r="L91" s="12"/>
      <c r="M91" s="12"/>
      <c r="N91" s="12"/>
      <c r="O91" s="12"/>
      <c r="P91" s="12"/>
      <c r="Q91" s="12"/>
    </row>
    <row r="92" spans="1:17" ht="24" customHeight="1" x14ac:dyDescent="0.2">
      <c r="A92" s="159" t="s">
        <v>445</v>
      </c>
      <c r="B92" s="160"/>
      <c r="C92" s="160"/>
      <c r="D92" s="160"/>
      <c r="E92" s="160"/>
      <c r="F92" s="160"/>
      <c r="G92" s="160"/>
      <c r="H92" s="160"/>
      <c r="I92" s="160"/>
      <c r="J92" s="160"/>
      <c r="K92" s="137">
        <v>434</v>
      </c>
      <c r="L92" s="12"/>
      <c r="M92" s="12"/>
      <c r="N92" s="12"/>
      <c r="O92" s="12"/>
      <c r="P92" s="12"/>
      <c r="Q92" s="12"/>
    </row>
    <row r="93" spans="1:17" ht="23.45" customHeight="1" x14ac:dyDescent="0.2">
      <c r="A93" s="159" t="s">
        <v>444</v>
      </c>
      <c r="B93" s="160"/>
      <c r="C93" s="160"/>
      <c r="D93" s="160"/>
      <c r="E93" s="160"/>
      <c r="F93" s="160"/>
      <c r="G93" s="160"/>
      <c r="H93" s="160"/>
      <c r="I93" s="160"/>
      <c r="J93" s="160"/>
      <c r="K93" s="137">
        <v>178</v>
      </c>
      <c r="L93" s="12"/>
      <c r="M93" s="12"/>
      <c r="N93" s="12"/>
      <c r="O93" s="12"/>
      <c r="P93" s="12"/>
      <c r="Q93" s="12"/>
    </row>
    <row r="94" spans="1:17" ht="30" customHeight="1" x14ac:dyDescent="0.2">
      <c r="A94" s="159" t="s">
        <v>443</v>
      </c>
      <c r="B94" s="160"/>
      <c r="C94" s="160"/>
      <c r="D94" s="160"/>
      <c r="E94" s="160"/>
      <c r="F94" s="160"/>
      <c r="G94" s="160"/>
      <c r="H94" s="160"/>
      <c r="I94" s="160"/>
      <c r="J94" s="160"/>
      <c r="K94" s="137">
        <v>1449</v>
      </c>
      <c r="L94" s="89">
        <v>1223</v>
      </c>
      <c r="M94" s="89">
        <v>226</v>
      </c>
      <c r="N94" s="89">
        <v>75</v>
      </c>
      <c r="O94" s="12"/>
      <c r="P94" s="89">
        <v>87.160499999999999</v>
      </c>
      <c r="Q94" s="12"/>
    </row>
    <row r="95" spans="1:17" ht="30" customHeight="1" x14ac:dyDescent="0.2">
      <c r="A95" s="159" t="s">
        <v>442</v>
      </c>
      <c r="B95" s="160"/>
      <c r="C95" s="160"/>
      <c r="D95" s="160"/>
      <c r="E95" s="160"/>
      <c r="F95" s="160"/>
      <c r="G95" s="160"/>
      <c r="H95" s="160"/>
      <c r="I95" s="160"/>
      <c r="J95" s="160"/>
      <c r="K95" s="137">
        <v>291</v>
      </c>
      <c r="L95" s="89">
        <v>291</v>
      </c>
      <c r="M95" s="12"/>
      <c r="N95" s="12"/>
      <c r="O95" s="12"/>
      <c r="P95" s="89">
        <v>16.32</v>
      </c>
      <c r="Q95" s="12"/>
    </row>
    <row r="96" spans="1:17" ht="15" customHeight="1" x14ac:dyDescent="0.2">
      <c r="A96" s="159" t="s">
        <v>441</v>
      </c>
      <c r="B96" s="160"/>
      <c r="C96" s="160"/>
      <c r="D96" s="160"/>
      <c r="E96" s="160"/>
      <c r="F96" s="160"/>
      <c r="G96" s="160"/>
      <c r="H96" s="160"/>
      <c r="I96" s="160"/>
      <c r="J96" s="160"/>
      <c r="K96" s="137">
        <v>-447</v>
      </c>
      <c r="L96" s="89">
        <v>-447</v>
      </c>
      <c r="M96" s="12"/>
      <c r="N96" s="12"/>
      <c r="O96" s="12"/>
      <c r="P96" s="89">
        <v>-25.024000000000001</v>
      </c>
      <c r="Q96" s="12"/>
    </row>
    <row r="97" spans="1:17" x14ac:dyDescent="0.2">
      <c r="A97" s="159" t="s">
        <v>38</v>
      </c>
      <c r="B97" s="160"/>
      <c r="C97" s="160"/>
      <c r="D97" s="160"/>
      <c r="E97" s="160"/>
      <c r="F97" s="160"/>
      <c r="G97" s="160"/>
      <c r="H97" s="160"/>
      <c r="I97" s="160"/>
      <c r="J97" s="160"/>
      <c r="K97" s="137">
        <v>5482</v>
      </c>
      <c r="L97" s="12"/>
      <c r="M97" s="12"/>
      <c r="N97" s="12"/>
      <c r="O97" s="12"/>
      <c r="P97" s="12"/>
      <c r="Q97" s="12"/>
    </row>
    <row r="98" spans="1:17" x14ac:dyDescent="0.2">
      <c r="A98" s="159" t="s">
        <v>86</v>
      </c>
      <c r="B98" s="160"/>
      <c r="C98" s="160"/>
      <c r="D98" s="160"/>
      <c r="E98" s="160"/>
      <c r="F98" s="160"/>
      <c r="G98" s="160"/>
      <c r="H98" s="160"/>
      <c r="I98" s="160"/>
      <c r="J98" s="160"/>
      <c r="K98" s="136"/>
      <c r="L98" s="12"/>
      <c r="M98" s="12"/>
      <c r="N98" s="12"/>
      <c r="O98" s="12"/>
      <c r="P98" s="12"/>
      <c r="Q98" s="12"/>
    </row>
    <row r="99" spans="1:17" x14ac:dyDescent="0.2">
      <c r="A99" s="159" t="s">
        <v>440</v>
      </c>
      <c r="B99" s="160"/>
      <c r="C99" s="160"/>
      <c r="D99" s="160"/>
      <c r="E99" s="160"/>
      <c r="F99" s="160"/>
      <c r="G99" s="160"/>
      <c r="H99" s="160"/>
      <c r="I99" s="160"/>
      <c r="J99" s="160"/>
      <c r="K99" s="137">
        <v>1162</v>
      </c>
      <c r="L99" s="12"/>
      <c r="M99" s="12"/>
      <c r="N99" s="12"/>
      <c r="O99" s="12"/>
      <c r="P99" s="12"/>
      <c r="Q99" s="12"/>
    </row>
    <row r="100" spans="1:17" x14ac:dyDescent="0.2">
      <c r="A100" s="159" t="s">
        <v>439</v>
      </c>
      <c r="B100" s="160"/>
      <c r="C100" s="160"/>
      <c r="D100" s="160"/>
      <c r="E100" s="160"/>
      <c r="F100" s="160"/>
      <c r="G100" s="160"/>
      <c r="H100" s="160"/>
      <c r="I100" s="160"/>
      <c r="J100" s="160"/>
      <c r="K100" s="137">
        <v>2212</v>
      </c>
      <c r="L100" s="12"/>
      <c r="M100" s="12"/>
      <c r="N100" s="12"/>
      <c r="O100" s="12"/>
      <c r="P100" s="12"/>
      <c r="Q100" s="12"/>
    </row>
    <row r="101" spans="1:17" x14ac:dyDescent="0.2">
      <c r="A101" s="159" t="s">
        <v>438</v>
      </c>
      <c r="B101" s="160"/>
      <c r="C101" s="160"/>
      <c r="D101" s="160"/>
      <c r="E101" s="160"/>
      <c r="F101" s="160"/>
      <c r="G101" s="160"/>
      <c r="H101" s="160"/>
      <c r="I101" s="160"/>
      <c r="J101" s="160"/>
      <c r="K101" s="137">
        <v>727</v>
      </c>
      <c r="L101" s="12"/>
      <c r="M101" s="12"/>
      <c r="N101" s="12"/>
      <c r="O101" s="12"/>
      <c r="P101" s="12"/>
      <c r="Q101" s="12"/>
    </row>
    <row r="102" spans="1:17" x14ac:dyDescent="0.2">
      <c r="A102" s="159" t="s">
        <v>437</v>
      </c>
      <c r="B102" s="160"/>
      <c r="C102" s="160"/>
      <c r="D102" s="160"/>
      <c r="E102" s="160"/>
      <c r="F102" s="160"/>
      <c r="G102" s="160"/>
      <c r="H102" s="160"/>
      <c r="I102" s="160"/>
      <c r="J102" s="160"/>
      <c r="K102" s="137">
        <v>1342</v>
      </c>
      <c r="L102" s="12"/>
      <c r="M102" s="12"/>
      <c r="N102" s="12"/>
      <c r="O102" s="12"/>
      <c r="P102" s="12"/>
      <c r="Q102" s="12"/>
    </row>
    <row r="103" spans="1:17" x14ac:dyDescent="0.2">
      <c r="A103" s="159" t="s">
        <v>436</v>
      </c>
      <c r="B103" s="160"/>
      <c r="C103" s="160"/>
      <c r="D103" s="160"/>
      <c r="E103" s="160"/>
      <c r="F103" s="160"/>
      <c r="G103" s="160"/>
      <c r="H103" s="160"/>
      <c r="I103" s="160"/>
      <c r="J103" s="160"/>
      <c r="K103" s="137">
        <v>39</v>
      </c>
      <c r="L103" s="12"/>
      <c r="M103" s="12"/>
      <c r="N103" s="12"/>
      <c r="O103" s="12"/>
      <c r="P103" s="12"/>
      <c r="Q103" s="12"/>
    </row>
    <row r="104" spans="1:17" x14ac:dyDescent="0.2">
      <c r="A104" s="159" t="s">
        <v>39</v>
      </c>
      <c r="B104" s="160"/>
      <c r="C104" s="160"/>
      <c r="D104" s="160"/>
      <c r="E104" s="160"/>
      <c r="F104" s="160"/>
      <c r="G104" s="160"/>
      <c r="H104" s="160"/>
      <c r="I104" s="160"/>
      <c r="J104" s="160"/>
      <c r="K104" s="137">
        <v>3831</v>
      </c>
      <c r="L104" s="12"/>
      <c r="M104" s="12"/>
      <c r="N104" s="12"/>
      <c r="O104" s="12"/>
      <c r="P104" s="12"/>
      <c r="Q104" s="12"/>
    </row>
    <row r="105" spans="1:17" x14ac:dyDescent="0.2">
      <c r="A105" s="159" t="s">
        <v>86</v>
      </c>
      <c r="B105" s="160"/>
      <c r="C105" s="160"/>
      <c r="D105" s="160"/>
      <c r="E105" s="160"/>
      <c r="F105" s="160"/>
      <c r="G105" s="160"/>
      <c r="H105" s="160"/>
      <c r="I105" s="160"/>
      <c r="J105" s="160"/>
      <c r="K105" s="136"/>
      <c r="L105" s="12"/>
      <c r="M105" s="12"/>
      <c r="N105" s="12"/>
      <c r="O105" s="12"/>
      <c r="P105" s="12"/>
      <c r="Q105" s="12"/>
    </row>
    <row r="106" spans="1:17" x14ac:dyDescent="0.2">
      <c r="A106" s="159" t="s">
        <v>435</v>
      </c>
      <c r="B106" s="160"/>
      <c r="C106" s="160"/>
      <c r="D106" s="160"/>
      <c r="E106" s="160"/>
      <c r="F106" s="160"/>
      <c r="G106" s="160"/>
      <c r="H106" s="160"/>
      <c r="I106" s="160"/>
      <c r="J106" s="160"/>
      <c r="K106" s="137">
        <v>715</v>
      </c>
      <c r="L106" s="12"/>
      <c r="M106" s="12"/>
      <c r="N106" s="12"/>
      <c r="O106" s="12"/>
      <c r="P106" s="12"/>
      <c r="Q106" s="12"/>
    </row>
    <row r="107" spans="1:17" x14ac:dyDescent="0.2">
      <c r="A107" s="159" t="s">
        <v>434</v>
      </c>
      <c r="B107" s="160"/>
      <c r="C107" s="160"/>
      <c r="D107" s="160"/>
      <c r="E107" s="160"/>
      <c r="F107" s="160"/>
      <c r="G107" s="160"/>
      <c r="H107" s="160"/>
      <c r="I107" s="160"/>
      <c r="J107" s="160"/>
      <c r="K107" s="137">
        <v>1659</v>
      </c>
      <c r="L107" s="12"/>
      <c r="M107" s="12"/>
      <c r="N107" s="12"/>
      <c r="O107" s="12"/>
      <c r="P107" s="12"/>
      <c r="Q107" s="12"/>
    </row>
    <row r="108" spans="1:17" x14ac:dyDescent="0.2">
      <c r="A108" s="159" t="s">
        <v>433</v>
      </c>
      <c r="B108" s="160"/>
      <c r="C108" s="160"/>
      <c r="D108" s="160"/>
      <c r="E108" s="160"/>
      <c r="F108" s="160"/>
      <c r="G108" s="160"/>
      <c r="H108" s="160"/>
      <c r="I108" s="160"/>
      <c r="J108" s="160"/>
      <c r="K108" s="137">
        <v>1457</v>
      </c>
      <c r="L108" s="12"/>
      <c r="M108" s="12"/>
      <c r="N108" s="12"/>
      <c r="O108" s="12"/>
      <c r="P108" s="12"/>
      <c r="Q108" s="12"/>
    </row>
    <row r="109" spans="1:17" x14ac:dyDescent="0.2">
      <c r="A109" s="163" t="s">
        <v>40</v>
      </c>
      <c r="B109" s="160"/>
      <c r="C109" s="160"/>
      <c r="D109" s="160"/>
      <c r="E109" s="160"/>
      <c r="F109" s="160"/>
      <c r="G109" s="160"/>
      <c r="H109" s="160"/>
      <c r="I109" s="160"/>
      <c r="J109" s="160"/>
      <c r="K109" s="136"/>
      <c r="L109" s="12"/>
      <c r="M109" s="12"/>
      <c r="N109" s="12"/>
      <c r="O109" s="12"/>
      <c r="P109" s="12"/>
      <c r="Q109" s="12"/>
    </row>
    <row r="110" spans="1:17" x14ac:dyDescent="0.2">
      <c r="A110" s="159" t="s">
        <v>83</v>
      </c>
      <c r="B110" s="160"/>
      <c r="C110" s="160"/>
      <c r="D110" s="160"/>
      <c r="E110" s="160"/>
      <c r="F110" s="160"/>
      <c r="G110" s="160"/>
      <c r="H110" s="160"/>
      <c r="I110" s="160"/>
      <c r="J110" s="160"/>
      <c r="K110" s="137">
        <v>36851</v>
      </c>
      <c r="L110" s="12"/>
      <c r="M110" s="12"/>
      <c r="N110" s="12"/>
      <c r="O110" s="12"/>
      <c r="P110" s="89">
        <v>336.18</v>
      </c>
      <c r="Q110" s="12"/>
    </row>
    <row r="111" spans="1:17" x14ac:dyDescent="0.2">
      <c r="A111" s="159" t="s">
        <v>82</v>
      </c>
      <c r="B111" s="160"/>
      <c r="C111" s="160"/>
      <c r="D111" s="160"/>
      <c r="E111" s="160"/>
      <c r="F111" s="160"/>
      <c r="G111" s="160"/>
      <c r="H111" s="160"/>
      <c r="I111" s="160"/>
      <c r="J111" s="160"/>
      <c r="K111" s="137">
        <v>15069</v>
      </c>
      <c r="L111" s="12"/>
      <c r="M111" s="12"/>
      <c r="N111" s="12"/>
      <c r="O111" s="12"/>
      <c r="P111" s="12"/>
      <c r="Q111" s="12"/>
    </row>
    <row r="112" spans="1:17" x14ac:dyDescent="0.2">
      <c r="A112" s="159" t="s">
        <v>247</v>
      </c>
      <c r="B112" s="160"/>
      <c r="C112" s="160"/>
      <c r="D112" s="160"/>
      <c r="E112" s="160"/>
      <c r="F112" s="160"/>
      <c r="G112" s="160"/>
      <c r="H112" s="160"/>
      <c r="I112" s="160"/>
      <c r="J112" s="160"/>
      <c r="K112" s="137">
        <v>3664</v>
      </c>
      <c r="L112" s="12"/>
      <c r="M112" s="12"/>
      <c r="N112" s="12"/>
      <c r="O112" s="12"/>
      <c r="P112" s="89">
        <v>100.1</v>
      </c>
      <c r="Q112" s="12"/>
    </row>
    <row r="113" spans="1:17" x14ac:dyDescent="0.2">
      <c r="A113" s="159" t="s">
        <v>41</v>
      </c>
      <c r="B113" s="160"/>
      <c r="C113" s="160"/>
      <c r="D113" s="160"/>
      <c r="E113" s="160"/>
      <c r="F113" s="160"/>
      <c r="G113" s="160"/>
      <c r="H113" s="160"/>
      <c r="I113" s="160"/>
      <c r="J113" s="160"/>
      <c r="K113" s="137">
        <v>55584</v>
      </c>
      <c r="L113" s="12"/>
      <c r="M113" s="12"/>
      <c r="N113" s="12"/>
      <c r="O113" s="12"/>
      <c r="P113" s="89">
        <v>436.28</v>
      </c>
      <c r="Q113" s="12"/>
    </row>
    <row r="114" spans="1:17" x14ac:dyDescent="0.2">
      <c r="A114" s="159" t="s">
        <v>42</v>
      </c>
      <c r="B114" s="160"/>
      <c r="C114" s="160"/>
      <c r="D114" s="160"/>
      <c r="E114" s="160"/>
      <c r="F114" s="160"/>
      <c r="G114" s="160"/>
      <c r="H114" s="160"/>
      <c r="I114" s="160"/>
      <c r="J114" s="160"/>
      <c r="K114" s="136"/>
      <c r="L114" s="12"/>
      <c r="M114" s="12"/>
      <c r="N114" s="12"/>
      <c r="O114" s="12"/>
      <c r="P114" s="12"/>
      <c r="Q114" s="12"/>
    </row>
    <row r="115" spans="1:17" x14ac:dyDescent="0.2">
      <c r="A115" s="159" t="s">
        <v>43</v>
      </c>
      <c r="B115" s="160"/>
      <c r="C115" s="160"/>
      <c r="D115" s="160"/>
      <c r="E115" s="160"/>
      <c r="F115" s="160"/>
      <c r="G115" s="160"/>
      <c r="H115" s="160"/>
      <c r="I115" s="160"/>
      <c r="J115" s="160"/>
      <c r="K115" s="137">
        <v>23825</v>
      </c>
      <c r="L115" s="12"/>
      <c r="M115" s="12"/>
      <c r="N115" s="12"/>
      <c r="O115" s="12"/>
      <c r="P115" s="12"/>
      <c r="Q115" s="12"/>
    </row>
    <row r="116" spans="1:17" x14ac:dyDescent="0.2">
      <c r="A116" s="159" t="s">
        <v>44</v>
      </c>
      <c r="B116" s="160"/>
      <c r="C116" s="160"/>
      <c r="D116" s="160"/>
      <c r="E116" s="160"/>
      <c r="F116" s="160"/>
      <c r="G116" s="160"/>
      <c r="H116" s="160"/>
      <c r="I116" s="160"/>
      <c r="J116" s="160"/>
      <c r="K116" s="137">
        <f>873-N88</f>
        <v>583</v>
      </c>
      <c r="L116" s="12"/>
      <c r="M116" s="12"/>
      <c r="N116" s="12"/>
      <c r="O116" s="12"/>
      <c r="P116" s="12"/>
      <c r="Q116" s="12"/>
    </row>
    <row r="117" spans="1:17" x14ac:dyDescent="0.2">
      <c r="A117" s="159" t="s">
        <v>45</v>
      </c>
      <c r="B117" s="160"/>
      <c r="C117" s="160"/>
      <c r="D117" s="160"/>
      <c r="E117" s="160"/>
      <c r="F117" s="160"/>
      <c r="G117" s="160"/>
      <c r="H117" s="160"/>
      <c r="I117" s="160"/>
      <c r="J117" s="160"/>
      <c r="K117" s="137">
        <v>6794</v>
      </c>
      <c r="L117" s="12"/>
      <c r="M117" s="12"/>
      <c r="N117" s="12"/>
      <c r="O117" s="12"/>
      <c r="P117" s="12"/>
      <c r="Q117" s="12"/>
    </row>
    <row r="118" spans="1:17" x14ac:dyDescent="0.2">
      <c r="A118" s="159" t="s">
        <v>19</v>
      </c>
      <c r="B118" s="160"/>
      <c r="C118" s="160"/>
      <c r="D118" s="160"/>
      <c r="E118" s="160"/>
      <c r="F118" s="160"/>
      <c r="G118" s="160"/>
      <c r="H118" s="160"/>
      <c r="I118" s="160"/>
      <c r="J118" s="160"/>
      <c r="K118" s="137">
        <v>15069</v>
      </c>
      <c r="L118" s="12"/>
      <c r="M118" s="12"/>
      <c r="N118" s="12"/>
      <c r="O118" s="12"/>
      <c r="P118" s="12"/>
      <c r="Q118" s="12"/>
    </row>
    <row r="119" spans="1:17" x14ac:dyDescent="0.2">
      <c r="A119" s="159" t="s">
        <v>46</v>
      </c>
      <c r="B119" s="160"/>
      <c r="C119" s="160"/>
      <c r="D119" s="160"/>
      <c r="E119" s="160"/>
      <c r="F119" s="160"/>
      <c r="G119" s="160"/>
      <c r="H119" s="160"/>
      <c r="I119" s="160"/>
      <c r="J119" s="160"/>
      <c r="K119" s="137">
        <v>5482</v>
      </c>
      <c r="L119" s="12"/>
      <c r="M119" s="12"/>
      <c r="N119" s="12"/>
      <c r="O119" s="12"/>
      <c r="P119" s="12"/>
      <c r="Q119" s="12"/>
    </row>
    <row r="120" spans="1:17" x14ac:dyDescent="0.2">
      <c r="A120" s="159" t="s">
        <v>47</v>
      </c>
      <c r="B120" s="160"/>
      <c r="C120" s="160"/>
      <c r="D120" s="160"/>
      <c r="E120" s="160"/>
      <c r="F120" s="160"/>
      <c r="G120" s="160"/>
      <c r="H120" s="160"/>
      <c r="I120" s="160"/>
      <c r="J120" s="160"/>
      <c r="K120" s="137">
        <v>3831</v>
      </c>
      <c r="L120" s="12"/>
      <c r="M120" s="12"/>
      <c r="N120" s="12"/>
      <c r="O120" s="12"/>
      <c r="P120" s="12"/>
      <c r="Q120" s="12"/>
    </row>
    <row r="121" spans="1:17" x14ac:dyDescent="0.2">
      <c r="A121" s="163" t="s">
        <v>48</v>
      </c>
      <c r="B121" s="160"/>
      <c r="C121" s="160"/>
      <c r="D121" s="160"/>
      <c r="E121" s="160"/>
      <c r="F121" s="160"/>
      <c r="G121" s="160"/>
      <c r="H121" s="160"/>
      <c r="I121" s="160"/>
      <c r="J121" s="160"/>
      <c r="K121" s="138">
        <f>SUM(K115:K120)</f>
        <v>55584</v>
      </c>
      <c r="L121" s="12"/>
      <c r="M121" s="12"/>
      <c r="N121" s="12"/>
      <c r="O121" s="12"/>
      <c r="P121" s="13">
        <v>436.28</v>
      </c>
      <c r="Q121" s="12"/>
    </row>
    <row r="122" spans="1:17" x14ac:dyDescent="0.2">
      <c r="F122" s="10"/>
      <c r="G122" s="10"/>
      <c r="H122" s="10"/>
      <c r="I122" s="10"/>
      <c r="J122" s="10"/>
      <c r="K122" s="139"/>
      <c r="L122" s="10"/>
      <c r="M122" s="10"/>
      <c r="N122" s="10"/>
      <c r="O122" s="10"/>
      <c r="P122" s="10"/>
      <c r="Q122" s="10"/>
    </row>
    <row r="123" spans="1:17" customFormat="1" x14ac:dyDescent="0.2">
      <c r="A123" s="100"/>
      <c r="B123" s="145"/>
      <c r="C123" s="144"/>
      <c r="D123" s="143"/>
      <c r="E123" s="142"/>
      <c r="F123" s="97"/>
      <c r="G123" s="97"/>
      <c r="H123" s="97"/>
      <c r="I123" s="97"/>
      <c r="J123" s="97"/>
      <c r="K123" s="153"/>
      <c r="L123" s="97"/>
      <c r="M123" s="97"/>
      <c r="N123" s="97"/>
      <c r="O123" s="97"/>
      <c r="P123" s="97"/>
    </row>
  </sheetData>
  <mergeCells count="60">
    <mergeCell ref="A27:Q27"/>
    <mergeCell ref="Q23:Q25"/>
    <mergeCell ref="P23:P25"/>
    <mergeCell ref="F24:F25"/>
    <mergeCell ref="F23:I23"/>
    <mergeCell ref="G24:I24"/>
    <mergeCell ref="O23:O25"/>
    <mergeCell ref="J24:J25"/>
    <mergeCell ref="J23:N23"/>
    <mergeCell ref="K24:K25"/>
    <mergeCell ref="L24:N24"/>
    <mergeCell ref="A23:A25"/>
    <mergeCell ref="C23:C25"/>
    <mergeCell ref="D23:D25"/>
    <mergeCell ref="E23:E25"/>
    <mergeCell ref="B23:B25"/>
    <mergeCell ref="A101:J101"/>
    <mergeCell ref="A90:J90"/>
    <mergeCell ref="A91:J91"/>
    <mergeCell ref="A92:J92"/>
    <mergeCell ref="A93:J93"/>
    <mergeCell ref="A94:J94"/>
    <mergeCell ref="A99:J99"/>
    <mergeCell ref="A100:J100"/>
    <mergeCell ref="A83:Q83"/>
    <mergeCell ref="A87:J87"/>
    <mergeCell ref="A88:J88"/>
    <mergeCell ref="A89:J89"/>
    <mergeCell ref="E1:I1"/>
    <mergeCell ref="E10:J10"/>
    <mergeCell ref="A120:J120"/>
    <mergeCell ref="A121:J121"/>
    <mergeCell ref="J14:K14"/>
    <mergeCell ref="J18:K18"/>
    <mergeCell ref="J19:K19"/>
    <mergeCell ref="J17:K17"/>
    <mergeCell ref="A113:J113"/>
    <mergeCell ref="A102:J102"/>
    <mergeCell ref="A103:J103"/>
    <mergeCell ref="A104:J104"/>
    <mergeCell ref="A105:J105"/>
    <mergeCell ref="A106:J106"/>
    <mergeCell ref="A107:J107"/>
    <mergeCell ref="A108:J108"/>
    <mergeCell ref="A118:J118"/>
    <mergeCell ref="A119:J119"/>
    <mergeCell ref="J16:K16"/>
    <mergeCell ref="J15:K15"/>
    <mergeCell ref="A114:J114"/>
    <mergeCell ref="A115:J115"/>
    <mergeCell ref="A116:J116"/>
    <mergeCell ref="A117:J117"/>
    <mergeCell ref="A111:J111"/>
    <mergeCell ref="A112:J112"/>
    <mergeCell ref="A109:J109"/>
    <mergeCell ref="A110:J110"/>
    <mergeCell ref="A95:J95"/>
    <mergeCell ref="A96:J96"/>
    <mergeCell ref="A97:J97"/>
    <mergeCell ref="A98:J98"/>
  </mergeCells>
  <pageMargins left="0.23622047244094491" right="0" top="0.51181102362204722" bottom="0.43307086614173229" header="0.31496062992125984" footer="0.2362204724409449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33"/>
  <sheetViews>
    <sheetView tabSelected="1" topLeftCell="A13" zoomScaleNormal="100" zoomScaleSheetLayoutView="75" workbookViewId="0">
      <selection activeCell="C24" sqref="C24"/>
    </sheetView>
  </sheetViews>
  <sheetFormatPr defaultColWidth="9" defaultRowHeight="12.75" x14ac:dyDescent="0.2"/>
  <cols>
    <col min="1" max="1" width="53.5703125" style="44" customWidth="1"/>
    <col min="2" max="2" width="18.42578125" style="44" customWidth="1"/>
    <col min="3" max="3" width="18.5703125" style="44" customWidth="1"/>
    <col min="4" max="4" width="19" style="45" customWidth="1"/>
    <col min="5" max="250" width="20.140625" style="44" customWidth="1"/>
    <col min="251" max="251" width="10.7109375" style="44" customWidth="1"/>
    <col min="252" max="252" width="11.140625" style="44" customWidth="1"/>
    <col min="253" max="253" width="21.42578125" style="44" customWidth="1"/>
    <col min="254" max="254" width="21.5703125" style="44" customWidth="1"/>
    <col min="255" max="255" width="22.28515625" style="44" customWidth="1"/>
    <col min="256" max="16384" width="9" style="44"/>
  </cols>
  <sheetData>
    <row r="1" spans="1:4" s="14" customFormat="1" ht="18.75" customHeight="1" x14ac:dyDescent="0.2">
      <c r="A1" s="186" t="s">
        <v>54</v>
      </c>
      <c r="B1" s="186"/>
      <c r="C1" s="186"/>
      <c r="D1" s="186"/>
    </row>
    <row r="2" spans="1:4" s="14" customFormat="1" ht="15.75" customHeight="1" x14ac:dyDescent="0.2">
      <c r="A2" s="15"/>
      <c r="B2" s="15"/>
      <c r="C2" s="15"/>
      <c r="D2" s="15"/>
    </row>
    <row r="3" spans="1:4" s="14" customFormat="1" ht="20.25" customHeight="1" x14ac:dyDescent="0.2">
      <c r="A3" s="187" t="s">
        <v>55</v>
      </c>
      <c r="B3" s="187"/>
      <c r="C3" s="187"/>
      <c r="D3" s="187"/>
    </row>
    <row r="4" spans="1:4" s="14" customFormat="1" ht="15.75" customHeight="1" x14ac:dyDescent="0.2">
      <c r="A4" s="16"/>
      <c r="B4" s="17"/>
      <c r="C4" s="16"/>
      <c r="D4" s="18"/>
    </row>
    <row r="5" spans="1:4" s="19" customFormat="1" ht="58.5" customHeight="1" x14ac:dyDescent="0.3">
      <c r="A5" s="188" t="s">
        <v>81</v>
      </c>
      <c r="B5" s="188"/>
      <c r="C5" s="188"/>
      <c r="D5" s="188"/>
    </row>
    <row r="6" spans="1:4" s="19" customFormat="1" ht="9" customHeight="1" x14ac:dyDescent="0.3">
      <c r="A6" s="188"/>
      <c r="B6" s="188"/>
      <c r="C6" s="188"/>
      <c r="D6" s="188"/>
    </row>
    <row r="7" spans="1:4" s="19" customFormat="1" ht="15.75" customHeight="1" x14ac:dyDescent="0.3">
      <c r="A7" s="20"/>
      <c r="B7" s="20"/>
      <c r="C7" s="20"/>
      <c r="D7" s="20"/>
    </row>
    <row r="8" spans="1:4" s="25" customFormat="1" ht="15.75" customHeight="1" x14ac:dyDescent="0.25">
      <c r="A8" s="21" t="s">
        <v>56</v>
      </c>
      <c r="B8" s="22"/>
      <c r="C8" s="23"/>
      <c r="D8" s="24" t="s">
        <v>57</v>
      </c>
    </row>
    <row r="9" spans="1:4" s="14" customFormat="1" ht="15.75" customHeight="1" x14ac:dyDescent="0.2">
      <c r="A9" s="178" t="s">
        <v>58</v>
      </c>
      <c r="B9" s="181" t="s">
        <v>59</v>
      </c>
      <c r="C9" s="181" t="s">
        <v>60</v>
      </c>
      <c r="D9" s="181" t="s">
        <v>61</v>
      </c>
    </row>
    <row r="10" spans="1:4" s="26" customFormat="1" ht="12.75" customHeight="1" x14ac:dyDescent="0.2">
      <c r="A10" s="179"/>
      <c r="B10" s="182"/>
      <c r="C10" s="182"/>
      <c r="D10" s="184"/>
    </row>
    <row r="11" spans="1:4" s="26" customFormat="1" ht="12.75" customHeight="1" x14ac:dyDescent="0.2">
      <c r="A11" s="179"/>
      <c r="B11" s="182"/>
      <c r="C11" s="182"/>
      <c r="D11" s="184"/>
    </row>
    <row r="12" spans="1:4" s="26" customFormat="1" ht="75" customHeight="1" x14ac:dyDescent="0.2">
      <c r="A12" s="180"/>
      <c r="B12" s="183"/>
      <c r="C12" s="182"/>
      <c r="D12" s="185"/>
    </row>
    <row r="13" spans="1:4" s="14" customFormat="1" ht="15.75" x14ac:dyDescent="0.25">
      <c r="A13" s="51" t="s">
        <v>62</v>
      </c>
      <c r="B13" s="27" t="s">
        <v>63</v>
      </c>
      <c r="C13" s="28" t="s">
        <v>64</v>
      </c>
      <c r="D13" s="47" t="s">
        <v>65</v>
      </c>
    </row>
    <row r="14" spans="1:4" s="31" customFormat="1" ht="66.75" customHeight="1" x14ac:dyDescent="0.2">
      <c r="A14" s="52" t="s">
        <v>499</v>
      </c>
      <c r="B14" s="29">
        <f>'Сводка затрат'!H13</f>
        <v>160906</v>
      </c>
      <c r="C14" s="30">
        <f>ROUND('Сводка затрат'!E13*5.56,0)+ROUND('Сводка затрат'!F13*4.19,0)+ROUND('Сводка затрат'!G13*9.32,0)</f>
        <v>731217</v>
      </c>
      <c r="D14" s="88" t="s">
        <v>493</v>
      </c>
    </row>
    <row r="15" spans="1:4" s="31" customFormat="1" ht="67.5" customHeight="1" x14ac:dyDescent="0.2">
      <c r="A15" s="46" t="s">
        <v>505</v>
      </c>
      <c r="B15" s="29">
        <f>'Сводка затрат'!H14</f>
        <v>187278</v>
      </c>
      <c r="C15" s="30">
        <f>ROUND('Сводка затрат'!E14*5.56,0)+ROUND('Сводка затрат'!F14*4.19,0)+ROUND('Сводка затрат'!G14*9.32,0)</f>
        <v>1041266</v>
      </c>
      <c r="D15" s="88" t="s">
        <v>494</v>
      </c>
    </row>
    <row r="16" spans="1:4" s="31" customFormat="1" ht="65.25" customHeight="1" x14ac:dyDescent="0.2">
      <c r="A16" s="46" t="s">
        <v>505</v>
      </c>
      <c r="B16" s="29">
        <f>'Сводка затрат'!H15</f>
        <v>9494</v>
      </c>
      <c r="C16" s="30">
        <f>ROUND('Сводка затрат'!E15*5.56,0)+ROUND('Сводка затрат'!F15*4.19,0)+ROUND('Сводка затрат'!G15*9.32,0)</f>
        <v>49502</v>
      </c>
      <c r="D16" s="88" t="s">
        <v>495</v>
      </c>
    </row>
    <row r="17" spans="1:4" s="31" customFormat="1" ht="57.75" customHeight="1" x14ac:dyDescent="0.2">
      <c r="A17" s="46" t="s">
        <v>509</v>
      </c>
      <c r="B17" s="29">
        <f>'Сводка затрат'!H16</f>
        <v>193899</v>
      </c>
      <c r="C17" s="30">
        <f>ROUND('Сводка затрат'!E16*5.56,0)+ROUND('Сводка затрат'!F16*4.19,0)+ROUND('Сводка затрат'!G16*9.32,0)</f>
        <v>983552</v>
      </c>
      <c r="D17" s="88" t="s">
        <v>496</v>
      </c>
    </row>
    <row r="18" spans="1:4" s="31" customFormat="1" ht="64.5" customHeight="1" x14ac:dyDescent="0.2">
      <c r="A18" s="46" t="s">
        <v>502</v>
      </c>
      <c r="B18" s="29">
        <f>'Сводка затрат'!H17</f>
        <v>47797</v>
      </c>
      <c r="C18" s="30">
        <f>ROUND('Сводка затрат'!E17*5.56,0)+ROUND('Сводка затрат'!F17*4.19,0)+ROUND('Сводка затрат'!G17*9.32,0)</f>
        <v>275078</v>
      </c>
      <c r="D18" s="88" t="s">
        <v>497</v>
      </c>
    </row>
    <row r="19" spans="1:4" s="31" customFormat="1" ht="46.5" customHeight="1" x14ac:dyDescent="0.2">
      <c r="A19" s="46" t="s">
        <v>504</v>
      </c>
      <c r="B19" s="29">
        <f>'Сводка затрат'!H18</f>
        <v>55584</v>
      </c>
      <c r="C19" s="30">
        <f>ROUND('Сводка затрат'!E18*5.56,0)+ROUND('Сводка затрат'!F18*4.19,0)+ROUND('Сводка затрат'!G18*9.32,0)</f>
        <v>302179</v>
      </c>
      <c r="D19" s="88" t="s">
        <v>498</v>
      </c>
    </row>
    <row r="20" spans="1:4" s="31" customFormat="1" ht="20.25" customHeight="1" x14ac:dyDescent="0.2">
      <c r="A20" s="53" t="s">
        <v>66</v>
      </c>
      <c r="B20" s="32">
        <f>SUM(B14:B19)</f>
        <v>654958</v>
      </c>
      <c r="C20" s="32">
        <f>SUM(C14:C19)</f>
        <v>3382794</v>
      </c>
      <c r="D20" s="48"/>
    </row>
    <row r="21" spans="1:4" s="31" customFormat="1" ht="15" customHeight="1" x14ac:dyDescent="0.2">
      <c r="A21" s="34"/>
      <c r="B21" s="32"/>
      <c r="C21" s="33"/>
      <c r="D21" s="49"/>
    </row>
    <row r="22" spans="1:4" s="31" customFormat="1" ht="15.75" customHeight="1" x14ac:dyDescent="0.2">
      <c r="A22" s="54" t="s">
        <v>67</v>
      </c>
      <c r="B22" s="55"/>
      <c r="C22" s="30">
        <f>ROUND(C20*18%,2)</f>
        <v>608902.92000000004</v>
      </c>
      <c r="D22" s="49"/>
    </row>
    <row r="23" spans="1:4" s="31" customFormat="1" ht="15" customHeight="1" x14ac:dyDescent="0.2">
      <c r="A23" s="34"/>
      <c r="B23" s="36"/>
      <c r="C23" s="33"/>
      <c r="D23" s="49"/>
    </row>
    <row r="24" spans="1:4" s="31" customFormat="1" ht="20.100000000000001" customHeight="1" x14ac:dyDescent="0.2">
      <c r="A24" s="37" t="s">
        <v>26</v>
      </c>
      <c r="B24" s="38"/>
      <c r="C24" s="39">
        <f>SUM(C20:C23)</f>
        <v>3991696.92</v>
      </c>
      <c r="D24" s="50"/>
    </row>
    <row r="25" spans="1:4" s="31" customFormat="1" ht="18.75" customHeight="1" x14ac:dyDescent="0.2">
      <c r="A25" s="40"/>
      <c r="B25" s="41"/>
      <c r="C25" s="41"/>
      <c r="D25" s="35"/>
    </row>
    <row r="27" spans="1:4" s="21" customFormat="1" ht="15.75" x14ac:dyDescent="0.25">
      <c r="A27" s="21" t="s">
        <v>68</v>
      </c>
      <c r="D27" s="42"/>
    </row>
    <row r="28" spans="1:4" s="21" customFormat="1" ht="15.75" x14ac:dyDescent="0.25">
      <c r="A28" s="21" t="s">
        <v>69</v>
      </c>
      <c r="B28" s="22"/>
      <c r="C28" s="43" t="s">
        <v>507</v>
      </c>
      <c r="D28" s="42"/>
    </row>
    <row r="29" spans="1:4" s="21" customFormat="1" ht="26.25" customHeight="1" x14ac:dyDescent="0.25">
      <c r="C29" s="43"/>
      <c r="D29" s="42"/>
    </row>
    <row r="30" spans="1:4" s="21" customFormat="1" ht="15.75" x14ac:dyDescent="0.25">
      <c r="A30" s="21" t="s">
        <v>70</v>
      </c>
      <c r="B30" s="22"/>
      <c r="C30" s="43" t="s">
        <v>71</v>
      </c>
      <c r="D30" s="42"/>
    </row>
    <row r="33" spans="1:3" ht="15.75" x14ac:dyDescent="0.25">
      <c r="A33" s="21" t="s">
        <v>79</v>
      </c>
      <c r="B33" s="93"/>
      <c r="C33" s="43" t="s">
        <v>80</v>
      </c>
    </row>
  </sheetData>
  <mergeCells count="8">
    <mergeCell ref="A9:A12"/>
    <mergeCell ref="B9:B12"/>
    <mergeCell ref="C9:C12"/>
    <mergeCell ref="D9:D12"/>
    <mergeCell ref="A1:D1"/>
    <mergeCell ref="A3:D3"/>
    <mergeCell ref="A5:D5"/>
    <mergeCell ref="A6:D6"/>
  </mergeCells>
  <phoneticPr fontId="38" type="noConversion"/>
  <printOptions horizontalCentered="1"/>
  <pageMargins left="0.70866141732283472" right="0.39370078740157483" top="0.39370078740157483" bottom="0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M30"/>
  <sheetViews>
    <sheetView topLeftCell="A11" zoomScaleNormal="100" zoomScaleSheetLayoutView="75" workbookViewId="0">
      <selection activeCell="C17" sqref="C17"/>
    </sheetView>
  </sheetViews>
  <sheetFormatPr defaultColWidth="20.140625" defaultRowHeight="15.75" x14ac:dyDescent="0.2"/>
  <cols>
    <col min="1" max="1" width="4" style="81" customWidth="1"/>
    <col min="2" max="2" width="12.85546875" style="81" customWidth="1"/>
    <col min="3" max="3" width="45.7109375" style="56" customWidth="1"/>
    <col min="4" max="4" width="15.7109375" style="56" customWidth="1"/>
    <col min="5" max="5" width="14.7109375" style="56" customWidth="1"/>
    <col min="6" max="6" width="16.28515625" style="56" customWidth="1"/>
    <col min="7" max="7" width="11.7109375" style="56" customWidth="1"/>
    <col min="8" max="8" width="16.7109375" style="56" customWidth="1"/>
    <col min="9" max="9" width="20.140625" style="56"/>
    <col min="10" max="13" width="20.140625" style="156"/>
    <col min="14" max="16384" width="20.140625" style="56"/>
  </cols>
  <sheetData>
    <row r="1" spans="1:13" ht="15.75" customHeight="1" x14ac:dyDescent="0.2">
      <c r="A1" s="189" t="s">
        <v>74</v>
      </c>
      <c r="B1" s="189"/>
      <c r="C1" s="189"/>
      <c r="D1" s="189"/>
      <c r="E1" s="189"/>
      <c r="F1" s="189"/>
      <c r="G1" s="189"/>
      <c r="H1" s="189"/>
    </row>
    <row r="2" spans="1:13" ht="15.75" customHeight="1" x14ac:dyDescent="0.2">
      <c r="A2" s="193"/>
      <c r="B2" s="193"/>
      <c r="C2" s="193"/>
      <c r="D2" s="193"/>
      <c r="E2" s="193"/>
      <c r="F2" s="193"/>
      <c r="G2" s="193"/>
      <c r="H2" s="193"/>
    </row>
    <row r="3" spans="1:13" s="57" customFormat="1" ht="15.75" customHeight="1" x14ac:dyDescent="0.2">
      <c r="A3" s="194" t="s">
        <v>14</v>
      </c>
      <c r="B3" s="194"/>
      <c r="C3" s="194"/>
      <c r="D3" s="194"/>
      <c r="E3" s="194"/>
      <c r="F3" s="194"/>
      <c r="G3" s="194"/>
      <c r="H3" s="194"/>
      <c r="J3" s="156"/>
      <c r="K3" s="156"/>
      <c r="L3" s="156"/>
      <c r="M3" s="156"/>
    </row>
    <row r="4" spans="1:13" s="57" customFormat="1" ht="15.75" customHeight="1" x14ac:dyDescent="0.3">
      <c r="A4" s="195"/>
      <c r="B4" s="195"/>
      <c r="C4" s="195"/>
      <c r="D4" s="195"/>
      <c r="E4" s="195"/>
      <c r="F4" s="195"/>
      <c r="G4" s="195"/>
      <c r="H4" s="195"/>
      <c r="J4" s="156"/>
      <c r="K4" s="156"/>
      <c r="L4" s="156"/>
      <c r="M4" s="156"/>
    </row>
    <row r="5" spans="1:13" s="57" customFormat="1" ht="20.25" customHeight="1" x14ac:dyDescent="0.2">
      <c r="A5" s="196" t="s">
        <v>13</v>
      </c>
      <c r="B5" s="196"/>
      <c r="C5" s="196"/>
      <c r="D5" s="196"/>
      <c r="E5" s="196"/>
      <c r="F5" s="196"/>
      <c r="G5" s="196"/>
      <c r="H5" s="196"/>
      <c r="J5" s="156"/>
      <c r="K5" s="156"/>
      <c r="L5" s="156"/>
      <c r="M5" s="156"/>
    </row>
    <row r="6" spans="1:13" s="57" customFormat="1" ht="12" customHeight="1" x14ac:dyDescent="0.2">
      <c r="A6" s="196"/>
      <c r="B6" s="196"/>
      <c r="C6" s="196"/>
      <c r="D6" s="196"/>
      <c r="E6" s="196"/>
      <c r="F6" s="196"/>
      <c r="G6" s="196"/>
      <c r="H6" s="196"/>
      <c r="J6" s="156"/>
      <c r="K6" s="156"/>
      <c r="L6" s="156"/>
      <c r="M6" s="156"/>
    </row>
    <row r="7" spans="1:13" s="57" customFormat="1" ht="37.5" customHeight="1" x14ac:dyDescent="0.2">
      <c r="A7" s="191" t="s">
        <v>81</v>
      </c>
      <c r="B7" s="191"/>
      <c r="C7" s="191"/>
      <c r="D7" s="191"/>
      <c r="E7" s="191"/>
      <c r="F7" s="191"/>
      <c r="G7" s="191"/>
      <c r="H7" s="191"/>
      <c r="J7" s="156"/>
      <c r="K7" s="156"/>
      <c r="L7" s="156"/>
      <c r="M7" s="156"/>
    </row>
    <row r="8" spans="1:13" s="58" customFormat="1" ht="17.25" customHeight="1" x14ac:dyDescent="0.3">
      <c r="A8" s="192"/>
      <c r="B8" s="192"/>
      <c r="C8" s="192"/>
      <c r="D8" s="192"/>
      <c r="E8" s="192"/>
      <c r="F8" s="192"/>
      <c r="G8" s="192"/>
      <c r="H8" s="192"/>
      <c r="J8" s="157"/>
      <c r="K8" s="157"/>
      <c r="L8" s="157"/>
      <c r="M8" s="157"/>
    </row>
    <row r="9" spans="1:13" s="62" customFormat="1" ht="20.45" customHeight="1" x14ac:dyDescent="0.25">
      <c r="A9" s="59" t="s">
        <v>12</v>
      </c>
      <c r="B9" s="59"/>
      <c r="C9" s="60"/>
      <c r="D9" s="60"/>
      <c r="E9" s="60"/>
      <c r="F9" s="60"/>
      <c r="G9" s="60"/>
      <c r="H9" s="61"/>
      <c r="J9" s="156"/>
      <c r="K9" s="156"/>
      <c r="L9" s="156"/>
      <c r="M9" s="156"/>
    </row>
    <row r="10" spans="1:13" s="57" customFormat="1" ht="18" customHeight="1" x14ac:dyDescent="0.2">
      <c r="A10" s="190" t="s">
        <v>72</v>
      </c>
      <c r="B10" s="190" t="s">
        <v>11</v>
      </c>
      <c r="C10" s="197" t="s">
        <v>10</v>
      </c>
      <c r="D10" s="197" t="s">
        <v>73</v>
      </c>
      <c r="E10" s="197"/>
      <c r="F10" s="197"/>
      <c r="G10" s="197"/>
      <c r="H10" s="190" t="s">
        <v>9</v>
      </c>
      <c r="J10" s="156"/>
      <c r="K10" s="156"/>
      <c r="L10" s="156"/>
      <c r="M10" s="156"/>
    </row>
    <row r="11" spans="1:13" s="64" customFormat="1" ht="70.5" customHeight="1" x14ac:dyDescent="0.2">
      <c r="A11" s="190"/>
      <c r="B11" s="190"/>
      <c r="C11" s="197"/>
      <c r="D11" s="63" t="s">
        <v>8</v>
      </c>
      <c r="E11" s="63" t="s">
        <v>7</v>
      </c>
      <c r="F11" s="63" t="s">
        <v>6</v>
      </c>
      <c r="G11" s="63" t="s">
        <v>75</v>
      </c>
      <c r="H11" s="190"/>
      <c r="J11" s="156"/>
      <c r="K11" s="156"/>
      <c r="L11" s="156"/>
      <c r="M11" s="156"/>
    </row>
    <row r="12" spans="1:13" s="57" customFormat="1" x14ac:dyDescent="0.25">
      <c r="A12" s="65" t="s">
        <v>62</v>
      </c>
      <c r="B12" s="65" t="s">
        <v>63</v>
      </c>
      <c r="C12" s="66" t="s">
        <v>64</v>
      </c>
      <c r="D12" s="66" t="s">
        <v>65</v>
      </c>
      <c r="E12" s="66" t="s">
        <v>5</v>
      </c>
      <c r="F12" s="66" t="s">
        <v>4</v>
      </c>
      <c r="G12" s="66" t="s">
        <v>3</v>
      </c>
      <c r="H12" s="66" t="s">
        <v>2</v>
      </c>
      <c r="J12" s="156"/>
      <c r="K12" s="156"/>
      <c r="L12" s="156"/>
      <c r="M12" s="156"/>
    </row>
    <row r="13" spans="1:13" s="57" customFormat="1" ht="78" customHeight="1" x14ac:dyDescent="0.2">
      <c r="A13" s="67">
        <v>1</v>
      </c>
      <c r="B13" s="68" t="s">
        <v>493</v>
      </c>
      <c r="C13" s="87" t="s">
        <v>499</v>
      </c>
      <c r="D13" s="69">
        <v>0</v>
      </c>
      <c r="E13" s="69">
        <f>'23938'!K57</f>
        <v>41621</v>
      </c>
      <c r="F13" s="69">
        <f>'23938'!K58</f>
        <v>119285</v>
      </c>
      <c r="G13" s="69">
        <v>0</v>
      </c>
      <c r="H13" s="69">
        <f>SUM(D13:G13)</f>
        <v>160906</v>
      </c>
      <c r="I13" s="155"/>
      <c r="J13" s="156">
        <f>ROUND(E13*5.56,0)</f>
        <v>231413</v>
      </c>
      <c r="K13" s="156">
        <f>ROUND(F13*4.19,0)</f>
        <v>499804</v>
      </c>
      <c r="L13" s="156">
        <f>ROUND(G13*9.32,0)</f>
        <v>0</v>
      </c>
      <c r="M13" s="156">
        <f>SUM(J13:L13)</f>
        <v>731217</v>
      </c>
    </row>
    <row r="14" spans="1:13" s="57" customFormat="1" ht="78" customHeight="1" x14ac:dyDescent="0.2">
      <c r="A14" s="67">
        <v>2</v>
      </c>
      <c r="B14" s="68" t="s">
        <v>494</v>
      </c>
      <c r="C14" s="87" t="s">
        <v>505</v>
      </c>
      <c r="D14" s="69">
        <v>0</v>
      </c>
      <c r="E14" s="69">
        <f>'24221'!J60</f>
        <v>187278</v>
      </c>
      <c r="F14" s="69">
        <v>0</v>
      </c>
      <c r="G14" s="69">
        <v>0</v>
      </c>
      <c r="H14" s="69">
        <f t="shared" ref="H14:H17" si="0">SUM(D14:G14)</f>
        <v>187278</v>
      </c>
      <c r="J14" s="156">
        <f t="shared" ref="J14:J18" si="1">ROUND(E14*5.56,0)</f>
        <v>1041266</v>
      </c>
      <c r="K14" s="156">
        <f t="shared" ref="K14:K18" si="2">ROUND(F14*4.19,0)</f>
        <v>0</v>
      </c>
      <c r="L14" s="156">
        <f t="shared" ref="L14:L18" si="3">ROUND(G14*9.32,0)</f>
        <v>0</v>
      </c>
      <c r="M14" s="156">
        <f>SUM(J14:L14)</f>
        <v>1041266</v>
      </c>
    </row>
    <row r="15" spans="1:13" s="57" customFormat="1" ht="78" customHeight="1" x14ac:dyDescent="0.2">
      <c r="A15" s="67">
        <v>3</v>
      </c>
      <c r="B15" s="68" t="s">
        <v>495</v>
      </c>
      <c r="C15" s="87" t="s">
        <v>505</v>
      </c>
      <c r="D15" s="69">
        <v>0</v>
      </c>
      <c r="E15" s="69">
        <f>'24289'!J59</f>
        <v>7096</v>
      </c>
      <c r="F15" s="69">
        <f>'24289'!J60</f>
        <v>2398</v>
      </c>
      <c r="G15" s="69">
        <v>0</v>
      </c>
      <c r="H15" s="69">
        <f t="shared" si="0"/>
        <v>9494</v>
      </c>
      <c r="J15" s="156">
        <f t="shared" si="1"/>
        <v>39454</v>
      </c>
      <c r="K15" s="156">
        <f t="shared" si="2"/>
        <v>10048</v>
      </c>
      <c r="L15" s="156">
        <f t="shared" si="3"/>
        <v>0</v>
      </c>
      <c r="M15" s="156">
        <f t="shared" ref="M15:M18" si="4">SUM(J15:L15)</f>
        <v>49502</v>
      </c>
    </row>
    <row r="16" spans="1:13" s="57" customFormat="1" ht="78" customHeight="1" x14ac:dyDescent="0.2">
      <c r="A16" s="67">
        <v>4</v>
      </c>
      <c r="B16" s="68" t="s">
        <v>496</v>
      </c>
      <c r="C16" s="87" t="s">
        <v>509</v>
      </c>
      <c r="D16" s="69">
        <v>0</v>
      </c>
      <c r="E16" s="69">
        <f>'24671'!K123</f>
        <v>94058</v>
      </c>
      <c r="F16" s="69">
        <f>'24671'!K124</f>
        <v>91604</v>
      </c>
      <c r="G16" s="69">
        <f>'24671'!K125</f>
        <v>8237</v>
      </c>
      <c r="H16" s="69">
        <f t="shared" si="0"/>
        <v>193899</v>
      </c>
      <c r="J16" s="156">
        <f t="shared" si="1"/>
        <v>522962</v>
      </c>
      <c r="K16" s="156">
        <f t="shared" si="2"/>
        <v>383821</v>
      </c>
      <c r="L16" s="156">
        <f t="shared" si="3"/>
        <v>76769</v>
      </c>
      <c r="M16" s="156">
        <f t="shared" si="4"/>
        <v>983552</v>
      </c>
    </row>
    <row r="17" spans="1:13" s="57" customFormat="1" ht="78" customHeight="1" x14ac:dyDescent="0.2">
      <c r="A17" s="67">
        <v>5</v>
      </c>
      <c r="B17" s="68" t="s">
        <v>497</v>
      </c>
      <c r="C17" s="87" t="s">
        <v>502</v>
      </c>
      <c r="D17" s="69">
        <v>0</v>
      </c>
      <c r="E17" s="69">
        <f>'24780'!K108</f>
        <v>37979</v>
      </c>
      <c r="F17" s="69">
        <f>'24780'!K109</f>
        <v>5378</v>
      </c>
      <c r="G17" s="69">
        <f>'24780'!K110</f>
        <v>4440</v>
      </c>
      <c r="H17" s="69">
        <f t="shared" si="0"/>
        <v>47797</v>
      </c>
      <c r="J17" s="156">
        <f t="shared" si="1"/>
        <v>211163</v>
      </c>
      <c r="K17" s="156">
        <f t="shared" si="2"/>
        <v>22534</v>
      </c>
      <c r="L17" s="156">
        <f t="shared" si="3"/>
        <v>41381</v>
      </c>
      <c r="M17" s="156">
        <f t="shared" si="4"/>
        <v>275078</v>
      </c>
    </row>
    <row r="18" spans="1:13" s="57" customFormat="1" ht="78" customHeight="1" x14ac:dyDescent="0.2">
      <c r="A18" s="67">
        <v>6</v>
      </c>
      <c r="B18" s="68" t="s">
        <v>498</v>
      </c>
      <c r="C18" s="87" t="s">
        <v>504</v>
      </c>
      <c r="D18" s="69">
        <v>0</v>
      </c>
      <c r="E18" s="69">
        <f>'24798'!K110</f>
        <v>36851</v>
      </c>
      <c r="F18" s="69">
        <f>'24798'!K111</f>
        <v>15069</v>
      </c>
      <c r="G18" s="69">
        <f>'24798'!K112</f>
        <v>3664</v>
      </c>
      <c r="H18" s="69">
        <f>SUM(D18:G18)</f>
        <v>55584</v>
      </c>
      <c r="J18" s="156">
        <f t="shared" si="1"/>
        <v>204892</v>
      </c>
      <c r="K18" s="156">
        <f t="shared" si="2"/>
        <v>63139</v>
      </c>
      <c r="L18" s="156">
        <f t="shared" si="3"/>
        <v>34148</v>
      </c>
      <c r="M18" s="156">
        <f t="shared" si="4"/>
        <v>302179</v>
      </c>
    </row>
    <row r="19" spans="1:13" s="72" customFormat="1" ht="37.5" customHeight="1" x14ac:dyDescent="0.2">
      <c r="A19" s="67"/>
      <c r="B19" s="63"/>
      <c r="C19" s="70" t="s">
        <v>1</v>
      </c>
      <c r="D19" s="71">
        <f>SUM(D13:D18)</f>
        <v>0</v>
      </c>
      <c r="E19" s="71">
        <f>SUM(E13:E18)</f>
        <v>404883</v>
      </c>
      <c r="F19" s="71">
        <f>SUM(F13:F18)</f>
        <v>233734</v>
      </c>
      <c r="G19" s="71">
        <f>SUM(G13:G18)</f>
        <v>16341</v>
      </c>
      <c r="H19" s="71">
        <f>SUM(D19:G19)</f>
        <v>654958</v>
      </c>
      <c r="J19" s="156">
        <f>SUM(J13:J18)</f>
        <v>2251150</v>
      </c>
      <c r="K19" s="156">
        <f t="shared" ref="K19:L19" si="5">SUM(K13:K18)</f>
        <v>979346</v>
      </c>
      <c r="L19" s="156">
        <f t="shared" si="5"/>
        <v>152298</v>
      </c>
      <c r="M19" s="158">
        <f>SUM(M13:M18)</f>
        <v>3382794</v>
      </c>
    </row>
    <row r="20" spans="1:13" s="75" customFormat="1" ht="59.25" customHeight="1" x14ac:dyDescent="0.2">
      <c r="A20" s="73"/>
      <c r="B20" s="73"/>
      <c r="C20" s="74" t="s">
        <v>506</v>
      </c>
      <c r="D20" s="71">
        <f>ROUND(D19*5.56,0)</f>
        <v>0</v>
      </c>
      <c r="E20" s="71">
        <f>ROUND(E19*5.56,0)</f>
        <v>2251149</v>
      </c>
      <c r="F20" s="71">
        <f>ROUND(F19*4.19,0)+1</f>
        <v>979346</v>
      </c>
      <c r="G20" s="71">
        <f>ROUND(G19*9.32,0)</f>
        <v>152298</v>
      </c>
      <c r="H20" s="71">
        <f>SUM(D20:G20)</f>
        <v>3382793</v>
      </c>
      <c r="J20" s="156"/>
      <c r="K20" s="156"/>
      <c r="L20" s="156"/>
      <c r="M20" s="156"/>
    </row>
    <row r="21" spans="1:13" s="77" customFormat="1" ht="27.75" customHeight="1" x14ac:dyDescent="0.25">
      <c r="A21" s="76"/>
      <c r="B21" s="76"/>
      <c r="C21" s="86" t="s">
        <v>67</v>
      </c>
      <c r="D21" s="69">
        <f>ROUND(D20*18%,2)</f>
        <v>0</v>
      </c>
      <c r="E21" s="69">
        <f t="shared" ref="E21:G21" si="6">ROUND(E20*18%,2)</f>
        <v>405206.82</v>
      </c>
      <c r="F21" s="69">
        <f t="shared" si="6"/>
        <v>176282.28</v>
      </c>
      <c r="G21" s="69">
        <f t="shared" si="6"/>
        <v>27413.64</v>
      </c>
      <c r="H21" s="69">
        <f>SUM(D21:G21)</f>
        <v>608902.74</v>
      </c>
      <c r="J21" s="156"/>
      <c r="K21" s="156"/>
      <c r="L21" s="156"/>
      <c r="M21" s="156"/>
    </row>
    <row r="22" spans="1:13" s="77" customFormat="1" ht="28.5" customHeight="1" x14ac:dyDescent="0.25">
      <c r="A22" s="78"/>
      <c r="B22" s="78"/>
      <c r="C22" s="79" t="s">
        <v>0</v>
      </c>
      <c r="D22" s="80">
        <f>SUM(D20:D21)</f>
        <v>0</v>
      </c>
      <c r="E22" s="80">
        <f t="shared" ref="E22:G22" si="7">SUM(E20:E21)</f>
        <v>2656355.8199999998</v>
      </c>
      <c r="F22" s="80">
        <f t="shared" si="7"/>
        <v>1155628.28</v>
      </c>
      <c r="G22" s="80">
        <f t="shared" si="7"/>
        <v>179711.64</v>
      </c>
      <c r="H22" s="71">
        <f>SUM(D22:G22)</f>
        <v>3991695.7399999998</v>
      </c>
      <c r="J22" s="156"/>
      <c r="K22" s="156"/>
      <c r="L22" s="156"/>
      <c r="M22" s="156"/>
    </row>
    <row r="23" spans="1:13" x14ac:dyDescent="0.2">
      <c r="B23" s="82"/>
    </row>
    <row r="26" spans="1:13" s="84" customFormat="1" x14ac:dyDescent="0.25">
      <c r="A26" s="83"/>
      <c r="B26" s="83"/>
      <c r="C26" s="84" t="s">
        <v>15</v>
      </c>
      <c r="H26" s="84" t="s">
        <v>16</v>
      </c>
      <c r="J26" s="158"/>
      <c r="K26" s="158"/>
      <c r="L26" s="158"/>
      <c r="M26" s="158"/>
    </row>
    <row r="27" spans="1:13" s="77" customFormat="1" x14ac:dyDescent="0.25">
      <c r="A27" s="85"/>
      <c r="B27" s="85"/>
      <c r="C27" s="77" t="s">
        <v>17</v>
      </c>
      <c r="J27" s="156"/>
      <c r="K27" s="156"/>
      <c r="L27" s="156"/>
      <c r="M27" s="156"/>
    </row>
    <row r="28" spans="1:13" s="77" customFormat="1" x14ac:dyDescent="0.25">
      <c r="A28" s="85"/>
      <c r="B28" s="85"/>
      <c r="C28" s="77" t="s">
        <v>53</v>
      </c>
      <c r="J28" s="156"/>
      <c r="K28" s="156"/>
      <c r="L28" s="156"/>
      <c r="M28" s="156"/>
    </row>
    <row r="30" spans="1:13" s="77" customFormat="1" x14ac:dyDescent="0.25">
      <c r="A30" s="85"/>
      <c r="B30" s="85"/>
      <c r="C30" s="77" t="s">
        <v>18</v>
      </c>
      <c r="J30" s="156"/>
      <c r="K30" s="156"/>
      <c r="L30" s="156"/>
      <c r="M30" s="156"/>
    </row>
  </sheetData>
  <mergeCells count="13">
    <mergeCell ref="A1:H1"/>
    <mergeCell ref="A10:A11"/>
    <mergeCell ref="A7:H7"/>
    <mergeCell ref="A8:H8"/>
    <mergeCell ref="A2:H2"/>
    <mergeCell ref="A3:H3"/>
    <mergeCell ref="A4:H4"/>
    <mergeCell ref="A5:H5"/>
    <mergeCell ref="A6:H6"/>
    <mergeCell ref="H10:H11"/>
    <mergeCell ref="D10:G10"/>
    <mergeCell ref="C10:C11"/>
    <mergeCell ref="B10:B11"/>
  </mergeCells>
  <phoneticPr fontId="38" type="noConversion"/>
  <printOptions horizontalCentered="1"/>
  <pageMargins left="0.59055118110236227" right="0.39370078740157483" top="0.39370078740157483" bottom="0.19685039370078741" header="0" footer="0"/>
  <pageSetup paperSize="9" scale="58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38</vt:i4>
      </vt:variant>
    </vt:vector>
  </HeadingPairs>
  <TitlesOfParts>
    <vt:vector size="46" baseType="lpstr">
      <vt:lpstr>23938</vt:lpstr>
      <vt:lpstr>24221</vt:lpstr>
      <vt:lpstr>24289</vt:lpstr>
      <vt:lpstr>24671</vt:lpstr>
      <vt:lpstr>24780</vt:lpstr>
      <vt:lpstr>24798</vt:lpstr>
      <vt:lpstr>НМЦ</vt:lpstr>
      <vt:lpstr>Сводка затрат</vt:lpstr>
      <vt:lpstr>'23938'!Constr</vt:lpstr>
      <vt:lpstr>'24221'!Constr</vt:lpstr>
      <vt:lpstr>'24289'!Constr</vt:lpstr>
      <vt:lpstr>'24671'!Constr</vt:lpstr>
      <vt:lpstr>'24780'!Constr</vt:lpstr>
      <vt:lpstr>'24798'!Constr</vt:lpstr>
      <vt:lpstr>'23938'!FOT</vt:lpstr>
      <vt:lpstr>'24221'!FOT</vt:lpstr>
      <vt:lpstr>'24289'!FOT</vt:lpstr>
      <vt:lpstr>'24671'!FOT</vt:lpstr>
      <vt:lpstr>'24780'!FOT</vt:lpstr>
      <vt:lpstr>'24798'!FOT</vt:lpstr>
      <vt:lpstr>'24221'!Ind</vt:lpstr>
      <vt:lpstr>'24289'!Ind</vt:lpstr>
      <vt:lpstr>'24671'!Ind</vt:lpstr>
      <vt:lpstr>'24780'!Ind</vt:lpstr>
      <vt:lpstr>'24798'!Ind</vt:lpstr>
      <vt:lpstr>'23938'!Obj</vt:lpstr>
      <vt:lpstr>'23938'!Obosn</vt:lpstr>
      <vt:lpstr>'24221'!Obosn</vt:lpstr>
      <vt:lpstr>'24289'!Obosn</vt:lpstr>
      <vt:lpstr>'24671'!Obosn</vt:lpstr>
      <vt:lpstr>'24780'!Obosn</vt:lpstr>
      <vt:lpstr>'24798'!Obosn</vt:lpstr>
      <vt:lpstr>'23938'!SmPr</vt:lpstr>
      <vt:lpstr>'24221'!SmPr</vt:lpstr>
      <vt:lpstr>'24289'!SmPr</vt:lpstr>
      <vt:lpstr>'24671'!SmPr</vt:lpstr>
      <vt:lpstr>'24780'!SmPr</vt:lpstr>
      <vt:lpstr>'24798'!SmPr</vt:lpstr>
      <vt:lpstr>'23938'!Заголовки_для_печати</vt:lpstr>
      <vt:lpstr>'24221'!Заголовки_для_печати</vt:lpstr>
      <vt:lpstr>'24289'!Заголовки_для_печати</vt:lpstr>
      <vt:lpstr>'24671'!Заголовки_для_печати</vt:lpstr>
      <vt:lpstr>'24780'!Заголовки_для_печати</vt:lpstr>
      <vt:lpstr>'24798'!Заголовки_для_печати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2013-08-29T04:54:26Z</cp:lastPrinted>
  <dcterms:created xsi:type="dcterms:W3CDTF">2002-02-11T05:58:42Z</dcterms:created>
  <dcterms:modified xsi:type="dcterms:W3CDTF">2013-08-29T06:14:27Z</dcterms:modified>
</cp:coreProperties>
</file>